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brianhong-PC_newagain\branch\b_int_urgent\ChaosDesigner\配置表格\loc\vnm\"/>
    </mc:Choice>
  </mc:AlternateContent>
  <bookViews>
    <workbookView xWindow="0" yWindow="0" windowWidth="19440" windowHeight="8175" tabRatio="792"/>
  </bookViews>
  <sheets>
    <sheet name="skill.char(技能)" sheetId="1" r:id="rId1"/>
    <sheet name="skill.char(效果)" sheetId="2" r:id="rId2"/>
    <sheet name="skill.char(召唤)" sheetId="8" r:id="rId3"/>
    <sheet name="skill.char(场力)" sheetId="4" r:id="rId4"/>
    <sheet name="skill.char(buff)" sheetId="3" r:id="rId5"/>
    <sheet name="skill.char(mod)" sheetId="5" r:id="rId6"/>
    <sheet name="skill.char(结算)" sheetId="9" r:id="rId7"/>
    <sheet name="skill.miracle(buff)" sheetId="12" r:id="rId8"/>
    <sheet name="skill.char(levelup)" sheetId="7" r:id="rId9"/>
    <sheet name="skill.talent(效果)" sheetId="13" r:id="rId10"/>
    <sheet name="skill.talent(结算)" sheetId="11" r:id="rId11"/>
    <sheet name="技能数值" sheetId="10" r:id="rId12"/>
  </sheets>
  <externalReferences>
    <externalReference r:id="rId13"/>
    <externalReference r:id="rId14"/>
  </externalReferences>
  <definedNames>
    <definedName name="_xlnm._FilterDatabase" localSheetId="4" hidden="1">'skill.char(buff)'!$A$2:$N$297</definedName>
    <definedName name="_xlnm._FilterDatabase" localSheetId="5" hidden="1">'skill.char(mod)'!$A$2:$O$39</definedName>
    <definedName name="_xlnm._FilterDatabase" localSheetId="3" hidden="1">'skill.char(场力)'!$A$2:$R$109</definedName>
    <definedName name="_xlnm._FilterDatabase" localSheetId="0" hidden="1">'skill.char(技能)'!$A$2:$AP$219</definedName>
    <definedName name="_xlnm._FilterDatabase" localSheetId="6" hidden="1">'skill.char(结算)'!$A$2:$X$388</definedName>
    <definedName name="_xlnm._FilterDatabase" localSheetId="1" hidden="1">'skill.char(效果)'!$A$2:$AB$659</definedName>
    <definedName name="_xlnm._FilterDatabase" localSheetId="2" hidden="1">'skill.char(召唤)'!$A$2:$O$2</definedName>
    <definedName name="进阶">[1]数值模型!$O$13:$P$19</definedName>
    <definedName name="升星">[1]数值模型!$O$3:$P$9</definedName>
    <definedName name="圣物数值">[1]数值模型!$AH$22:$AN$41</definedName>
    <definedName name="英雄模型">[1]英雄等级属性!$X$2:$AE$82</definedName>
    <definedName name="装备附魔">[1]数值模型!$Y$42:$Z$52</definedName>
    <definedName name="装备数值">[1]数值模型!$Y$19:$AE$39</definedName>
  </definedNames>
  <calcPr calcId="152511"/>
</workbook>
</file>

<file path=xl/calcChain.xml><?xml version="1.0" encoding="utf-8"?>
<calcChain xmlns="http://schemas.openxmlformats.org/spreadsheetml/2006/main">
  <c r="F173" i="1" l="1"/>
  <c r="F28" i="1" l="1"/>
  <c r="F150" i="1"/>
  <c r="F152" i="1"/>
  <c r="F77" i="1"/>
  <c r="F90" i="1"/>
  <c r="D314" i="9"/>
  <c r="D313" i="9"/>
  <c r="D310" i="9"/>
  <c r="D308" i="9"/>
  <c r="H313" i="9"/>
  <c r="I313" i="9"/>
  <c r="G313" i="9"/>
  <c r="AW14" i="10"/>
  <c r="AW13" i="10"/>
  <c r="AT13" i="10"/>
  <c r="H297" i="9"/>
  <c r="I297" i="9"/>
  <c r="G297" i="9"/>
  <c r="I295" i="9"/>
  <c r="H295" i="9"/>
  <c r="G295" i="9"/>
  <c r="H292" i="9"/>
  <c r="I292" i="9"/>
  <c r="G292" i="9"/>
  <c r="S289" i="9"/>
  <c r="S290" i="9"/>
  <c r="S291" i="9"/>
  <c r="S288" i="9"/>
  <c r="H283" i="9"/>
  <c r="I283" i="9"/>
  <c r="G283" i="9"/>
  <c r="H271" i="9"/>
  <c r="I271" i="9"/>
  <c r="G271" i="9"/>
  <c r="H196" i="9"/>
  <c r="I196" i="9"/>
  <c r="G196" i="9"/>
  <c r="H179" i="9"/>
  <c r="I179" i="9"/>
  <c r="G179" i="9"/>
  <c r="H125" i="9"/>
  <c r="I125" i="9"/>
  <c r="G125" i="9"/>
  <c r="H114" i="9"/>
  <c r="I114" i="9"/>
  <c r="G114" i="9"/>
  <c r="H107" i="9"/>
  <c r="I107" i="9"/>
  <c r="G107" i="9"/>
  <c r="H8" i="9"/>
  <c r="I8" i="9"/>
  <c r="G8" i="9"/>
  <c r="F6" i="1"/>
  <c r="F5" i="1"/>
  <c r="F101" i="1"/>
  <c r="F102" i="1"/>
  <c r="C189" i="9"/>
  <c r="X177" i="2"/>
  <c r="X319" i="2"/>
  <c r="F190" i="1"/>
  <c r="F66" i="1"/>
  <c r="F170" i="1"/>
  <c r="F118" i="1"/>
  <c r="F30" i="1"/>
  <c r="F166" i="1"/>
  <c r="F157" i="1"/>
  <c r="F154" i="1"/>
  <c r="F153" i="1"/>
  <c r="F64" i="1"/>
  <c r="C70" i="4"/>
  <c r="F18" i="1"/>
  <c r="F186" i="1"/>
  <c r="K150" i="1"/>
  <c r="C230" i="3"/>
  <c r="C281" i="9"/>
  <c r="C280" i="9"/>
  <c r="C279" i="9"/>
  <c r="C278" i="9"/>
  <c r="C277" i="9"/>
  <c r="C276" i="9"/>
  <c r="C275" i="9"/>
  <c r="C72" i="4"/>
  <c r="C71" i="4"/>
  <c r="C272" i="9"/>
  <c r="K4" i="1"/>
  <c r="F174" i="1"/>
  <c r="F158" i="1"/>
  <c r="F149" i="1"/>
  <c r="C362" i="9"/>
  <c r="C281" i="3"/>
  <c r="C361" i="9"/>
  <c r="K196" i="1"/>
  <c r="K195" i="1"/>
  <c r="C47" i="4"/>
  <c r="K60" i="1"/>
  <c r="F60" i="1"/>
  <c r="F156" i="1"/>
  <c r="F162" i="1"/>
  <c r="F161" i="1"/>
  <c r="F160" i="1"/>
  <c r="F121" i="1"/>
  <c r="F108" i="1"/>
  <c r="F176" i="1"/>
  <c r="F96" i="1"/>
  <c r="F58" i="1"/>
  <c r="F56" i="1"/>
  <c r="F53" i="1"/>
  <c r="F8" i="1"/>
  <c r="C15" i="9"/>
  <c r="C93" i="3"/>
  <c r="C105" i="9"/>
  <c r="C214" i="3"/>
  <c r="C271" i="9"/>
  <c r="C213" i="3"/>
  <c r="C270" i="9"/>
  <c r="C212" i="3"/>
  <c r="C269" i="9"/>
  <c r="K149" i="1"/>
  <c r="C229" i="3"/>
  <c r="C292" i="9"/>
  <c r="C228" i="3"/>
  <c r="C291" i="9"/>
  <c r="C227" i="3"/>
  <c r="C290" i="9"/>
  <c r="C226" i="3"/>
  <c r="C289" i="9"/>
  <c r="C225" i="3"/>
  <c r="C288" i="9"/>
  <c r="C287" i="9"/>
  <c r="C286" i="9"/>
  <c r="C285" i="9"/>
  <c r="C284" i="9"/>
  <c r="C67" i="4"/>
  <c r="C66" i="4"/>
  <c r="C65" i="4"/>
  <c r="C64" i="4"/>
  <c r="K156" i="1"/>
  <c r="K158" i="1"/>
  <c r="C17" i="3"/>
  <c r="C17" i="9"/>
  <c r="C16" i="3"/>
  <c r="C16" i="9"/>
  <c r="C5" i="4"/>
  <c r="K8" i="1"/>
  <c r="C216" i="3"/>
  <c r="C274" i="9"/>
  <c r="C223" i="3"/>
  <c r="C222" i="3"/>
  <c r="C221" i="3"/>
  <c r="C220" i="3"/>
  <c r="C219" i="3"/>
  <c r="C218" i="3"/>
  <c r="C217" i="3"/>
  <c r="C215" i="3"/>
  <c r="C273" i="9"/>
  <c r="K154" i="1"/>
  <c r="K153" i="1"/>
  <c r="K152" i="1"/>
  <c r="K151" i="1"/>
  <c r="C104" i="3"/>
  <c r="C125" i="9"/>
  <c r="C27" i="4"/>
  <c r="K64" i="1"/>
  <c r="C10" i="3"/>
  <c r="C8" i="9"/>
  <c r="C9" i="3"/>
  <c r="K5" i="1"/>
  <c r="C8" i="3"/>
  <c r="C7" i="9"/>
  <c r="C4" i="4"/>
  <c r="C152" i="3"/>
  <c r="C198" i="9"/>
  <c r="C151" i="3"/>
  <c r="C197" i="9"/>
  <c r="C196" i="9"/>
  <c r="K104" i="1"/>
  <c r="K109" i="1"/>
  <c r="C157" i="3"/>
  <c r="C204" i="9"/>
  <c r="C156" i="3"/>
  <c r="C203" i="9"/>
  <c r="C108" i="9"/>
  <c r="C95" i="3"/>
  <c r="C107" i="9"/>
  <c r="C94" i="3"/>
  <c r="C106" i="9"/>
  <c r="K57" i="1"/>
  <c r="K56" i="1"/>
  <c r="K58" i="1"/>
  <c r="C100" i="3"/>
  <c r="C116" i="9"/>
  <c r="C99" i="3"/>
  <c r="C115" i="9"/>
  <c r="C114" i="9"/>
  <c r="C98" i="3"/>
  <c r="F61" i="1"/>
  <c r="K61" i="1"/>
  <c r="C115" i="3"/>
  <c r="C146" i="9"/>
  <c r="C145" i="9"/>
  <c r="K77" i="1"/>
  <c r="C144" i="3"/>
  <c r="C183" i="9"/>
  <c r="C143" i="3"/>
  <c r="C182" i="9"/>
  <c r="C142" i="3"/>
  <c r="C181" i="9"/>
  <c r="C141" i="3"/>
  <c r="C180" i="9"/>
  <c r="C140" i="3"/>
  <c r="C179" i="9"/>
  <c r="C41" i="4"/>
  <c r="K97" i="1"/>
  <c r="K96" i="1"/>
  <c r="K98" i="1"/>
  <c r="F98" i="1"/>
  <c r="C233" i="3"/>
  <c r="C298" i="9"/>
  <c r="C232" i="3"/>
  <c r="C25" i="5"/>
  <c r="K161" i="1"/>
  <c r="C9" i="9"/>
  <c r="C12" i="9"/>
  <c r="C14" i="9"/>
  <c r="C18" i="9"/>
  <c r="C19" i="9"/>
  <c r="C20" i="9"/>
  <c r="C21" i="9"/>
  <c r="C25" i="9"/>
  <c r="C26" i="9"/>
  <c r="C27" i="9"/>
  <c r="C28" i="9"/>
  <c r="C29" i="9"/>
  <c r="C32" i="9"/>
  <c r="C33" i="9"/>
  <c r="C34" i="9"/>
  <c r="C36" i="9"/>
  <c r="C38" i="9"/>
  <c r="C42" i="9"/>
  <c r="C43" i="9"/>
  <c r="C44" i="9"/>
  <c r="C45" i="9"/>
  <c r="C46" i="9"/>
  <c r="C47" i="9"/>
  <c r="C48" i="9"/>
  <c r="C52" i="9"/>
  <c r="C53" i="9"/>
  <c r="C54" i="9"/>
  <c r="C56" i="9"/>
  <c r="C57" i="9"/>
  <c r="C58" i="9"/>
  <c r="C59" i="9"/>
  <c r="C60" i="9"/>
  <c r="C61" i="9"/>
  <c r="C66" i="9"/>
  <c r="C67" i="9"/>
  <c r="C71" i="9"/>
  <c r="C72" i="9"/>
  <c r="C73" i="9"/>
  <c r="C74" i="9"/>
  <c r="C77" i="9"/>
  <c r="C78" i="9"/>
  <c r="C79" i="9"/>
  <c r="C85" i="9"/>
  <c r="C86" i="9"/>
  <c r="C87" i="9"/>
  <c r="C90" i="9"/>
  <c r="C95" i="9"/>
  <c r="C96" i="9"/>
  <c r="C99" i="9"/>
  <c r="C100" i="9"/>
  <c r="C101" i="9"/>
  <c r="C103" i="9"/>
  <c r="C104" i="9"/>
  <c r="C109" i="9"/>
  <c r="C110" i="9"/>
  <c r="C113" i="9"/>
  <c r="C119" i="9"/>
  <c r="C120" i="9"/>
  <c r="C123" i="9"/>
  <c r="C126" i="9"/>
  <c r="C128" i="9"/>
  <c r="C131" i="9"/>
  <c r="C133" i="9"/>
  <c r="C134" i="9"/>
  <c r="C139" i="9"/>
  <c r="C144" i="9"/>
  <c r="C148" i="9"/>
  <c r="C149" i="9"/>
  <c r="C152" i="9"/>
  <c r="C153" i="9"/>
  <c r="C154" i="9"/>
  <c r="C155" i="9"/>
  <c r="C158" i="9"/>
  <c r="C159" i="9"/>
  <c r="C160" i="9"/>
  <c r="C161" i="9"/>
  <c r="C162" i="9"/>
  <c r="C163" i="9"/>
  <c r="C164" i="9"/>
  <c r="C165" i="9"/>
  <c r="C170" i="9"/>
  <c r="C172" i="9"/>
  <c r="C175" i="9"/>
  <c r="C177" i="9"/>
  <c r="C178" i="9"/>
  <c r="C184" i="9"/>
  <c r="C185" i="9"/>
  <c r="C186" i="9"/>
  <c r="C187" i="9"/>
  <c r="C188" i="9"/>
  <c r="C191" i="9"/>
  <c r="C195" i="9"/>
  <c r="C199" i="9"/>
  <c r="C200" i="9"/>
  <c r="C201" i="9"/>
  <c r="C202" i="9"/>
  <c r="C205" i="9"/>
  <c r="C206" i="9"/>
  <c r="C207" i="9"/>
  <c r="C208" i="9"/>
  <c r="C209" i="9"/>
  <c r="C212" i="9"/>
  <c r="C213" i="9"/>
  <c r="C214" i="9"/>
  <c r="C215" i="9"/>
  <c r="C217" i="9"/>
  <c r="C218" i="9"/>
  <c r="C220" i="9"/>
  <c r="C221" i="9"/>
  <c r="C222" i="9"/>
  <c r="C223" i="9"/>
  <c r="C226" i="9"/>
  <c r="C227" i="9"/>
  <c r="C228" i="9"/>
  <c r="C229" i="9"/>
  <c r="C230" i="9"/>
  <c r="C231" i="9"/>
  <c r="C236" i="9"/>
  <c r="C237" i="9"/>
  <c r="C240" i="9"/>
  <c r="C242" i="9"/>
  <c r="C244" i="9"/>
  <c r="C247" i="9"/>
  <c r="C251" i="9"/>
  <c r="C253" i="9"/>
  <c r="C256" i="9"/>
  <c r="C257" i="9"/>
  <c r="C258" i="9"/>
  <c r="C259" i="9"/>
  <c r="C260" i="9"/>
  <c r="C261" i="9"/>
  <c r="C262" i="9"/>
  <c r="C263" i="9"/>
  <c r="C266" i="9"/>
  <c r="C267" i="9"/>
  <c r="C268" i="9"/>
  <c r="C282" i="9"/>
  <c r="C294" i="9"/>
  <c r="C295" i="9"/>
  <c r="C296" i="9"/>
  <c r="C299" i="9"/>
  <c r="C300" i="9"/>
  <c r="C301" i="9"/>
  <c r="C302" i="9"/>
  <c r="C303" i="9"/>
  <c r="C304" i="9"/>
  <c r="C305" i="9"/>
  <c r="C306" i="9"/>
  <c r="C308" i="9"/>
  <c r="C310" i="9"/>
  <c r="C313" i="9"/>
  <c r="C314" i="9"/>
  <c r="C315" i="9"/>
  <c r="C316" i="9"/>
  <c r="C317" i="9"/>
  <c r="C318" i="9"/>
  <c r="C319" i="9"/>
  <c r="C320" i="9"/>
  <c r="C321" i="9"/>
  <c r="C322" i="9"/>
  <c r="C324" i="9"/>
  <c r="C325" i="9"/>
  <c r="C327" i="9"/>
  <c r="C328" i="9"/>
  <c r="C331" i="9"/>
  <c r="C333" i="9"/>
  <c r="C334" i="9"/>
  <c r="C337" i="9"/>
  <c r="C338" i="9"/>
  <c r="C342" i="9"/>
  <c r="C345" i="9"/>
  <c r="C349" i="9"/>
  <c r="C352" i="9"/>
  <c r="C354" i="9"/>
  <c r="C355" i="9"/>
  <c r="C357" i="9"/>
  <c r="C358" i="9"/>
  <c r="C359" i="9"/>
  <c r="C363" i="9"/>
  <c r="C365" i="9"/>
  <c r="C366" i="9"/>
  <c r="C369" i="9"/>
  <c r="C371" i="9"/>
  <c r="C373" i="9"/>
  <c r="C374" i="9"/>
  <c r="C375" i="9"/>
  <c r="C377" i="9"/>
  <c r="C378" i="9"/>
  <c r="C379" i="9"/>
  <c r="C380" i="9"/>
  <c r="C382" i="9"/>
  <c r="C383" i="9"/>
  <c r="C384" i="9"/>
  <c r="C386" i="9"/>
  <c r="C387" i="9"/>
  <c r="C388" i="9"/>
  <c r="C3" i="9"/>
  <c r="C231" i="3"/>
  <c r="C293" i="9"/>
  <c r="C169" i="3"/>
  <c r="K121" i="1"/>
  <c r="C147" i="3"/>
  <c r="S436" i="11"/>
  <c r="S435" i="11"/>
  <c r="S434" i="11"/>
  <c r="S433" i="11"/>
  <c r="S432" i="11"/>
  <c r="S431" i="11"/>
  <c r="S430" i="11"/>
  <c r="S429" i="11"/>
  <c r="S428" i="11"/>
  <c r="S427" i="11"/>
  <c r="S426" i="11"/>
  <c r="S425" i="11"/>
  <c r="S424" i="11"/>
  <c r="S423" i="11"/>
  <c r="F50" i="1"/>
  <c r="C119" i="3"/>
  <c r="C120" i="3"/>
  <c r="C121" i="3"/>
  <c r="C122" i="3"/>
  <c r="C123" i="3"/>
  <c r="C124" i="3"/>
  <c r="C125" i="3"/>
  <c r="C126" i="3"/>
  <c r="C156" i="9"/>
  <c r="C127" i="3"/>
  <c r="C157" i="9"/>
  <c r="C128" i="3"/>
  <c r="C129" i="3"/>
  <c r="C130" i="3"/>
  <c r="C131" i="3"/>
  <c r="C132" i="3"/>
  <c r="C133" i="3"/>
  <c r="C134" i="3"/>
  <c r="C173" i="9"/>
  <c r="C135" i="3"/>
  <c r="C174" i="9"/>
  <c r="C136" i="3"/>
  <c r="C176" i="9"/>
  <c r="C137" i="3"/>
  <c r="C138" i="3"/>
  <c r="C139" i="3"/>
  <c r="C145" i="3"/>
  <c r="C146" i="3"/>
  <c r="C148" i="3"/>
  <c r="C192" i="9"/>
  <c r="C149" i="3"/>
  <c r="C193" i="9"/>
  <c r="C150" i="3"/>
  <c r="C194" i="9"/>
  <c r="C153" i="3"/>
  <c r="C154" i="3"/>
  <c r="C155" i="3"/>
  <c r="C158" i="3"/>
  <c r="C210" i="9"/>
  <c r="C159" i="3"/>
  <c r="C211" i="9"/>
  <c r="C160" i="3"/>
  <c r="C161" i="3"/>
  <c r="C162" i="3"/>
  <c r="C163" i="3"/>
  <c r="C164" i="3"/>
  <c r="C24" i="5"/>
  <c r="C165" i="3"/>
  <c r="C166" i="3"/>
  <c r="C167" i="3"/>
  <c r="C168" i="3"/>
  <c r="C170" i="3"/>
  <c r="C171" i="3"/>
  <c r="C172" i="3"/>
  <c r="C173" i="3"/>
  <c r="C224" i="9"/>
  <c r="C174" i="3"/>
  <c r="C175" i="3"/>
  <c r="C176" i="3"/>
  <c r="C177" i="3"/>
  <c r="C178" i="3"/>
  <c r="C239" i="9"/>
  <c r="C179" i="3"/>
  <c r="C180" i="3"/>
  <c r="C241" i="9"/>
  <c r="C181" i="3"/>
  <c r="C182" i="3"/>
  <c r="C243" i="9"/>
  <c r="C183" i="3"/>
  <c r="C245" i="9"/>
  <c r="C184" i="3"/>
  <c r="C246" i="9"/>
  <c r="C185" i="3"/>
  <c r="C248" i="9"/>
  <c r="C186" i="3"/>
  <c r="C249" i="9"/>
  <c r="C187" i="3"/>
  <c r="C250" i="9"/>
  <c r="C188" i="3"/>
  <c r="C189" i="3"/>
  <c r="C190" i="3"/>
  <c r="C191" i="3"/>
  <c r="C192" i="3"/>
  <c r="C193" i="3"/>
  <c r="C254" i="9"/>
  <c r="C194" i="3"/>
  <c r="C255" i="9"/>
  <c r="C195" i="3"/>
  <c r="C196" i="3"/>
  <c r="C197" i="3"/>
  <c r="C198" i="3"/>
  <c r="C199" i="3"/>
  <c r="C200" i="3"/>
  <c r="C201" i="3"/>
  <c r="C202" i="3"/>
  <c r="C203" i="3"/>
  <c r="C204" i="3"/>
  <c r="C205" i="3"/>
  <c r="C206" i="3"/>
  <c r="C264" i="9"/>
  <c r="C207" i="3"/>
  <c r="C265" i="9"/>
  <c r="C208" i="3"/>
  <c r="C209" i="3"/>
  <c r="C210" i="3"/>
  <c r="C211" i="3"/>
  <c r="C224" i="3"/>
  <c r="C283" i="9"/>
  <c r="C234" i="3"/>
  <c r="C235" i="3"/>
  <c r="C236" i="3"/>
  <c r="C237" i="3"/>
  <c r="C238" i="3"/>
  <c r="C239" i="3"/>
  <c r="C240" i="3"/>
  <c r="C241" i="3"/>
  <c r="C242" i="3"/>
  <c r="C243" i="3"/>
  <c r="C244" i="3"/>
  <c r="C245" i="3"/>
  <c r="C246" i="3"/>
  <c r="C247" i="3"/>
  <c r="C248" i="3"/>
  <c r="C249" i="3"/>
  <c r="C250" i="3"/>
  <c r="C251" i="3"/>
  <c r="C252" i="3"/>
  <c r="C253" i="3"/>
  <c r="C323" i="9"/>
  <c r="C254" i="3"/>
  <c r="C326" i="9"/>
  <c r="C255" i="3"/>
  <c r="C256" i="3"/>
  <c r="C257" i="3"/>
  <c r="C258" i="3"/>
  <c r="C259" i="3"/>
  <c r="C332" i="9"/>
  <c r="C260" i="3"/>
  <c r="C335" i="9"/>
  <c r="C261" i="3"/>
  <c r="C336" i="9"/>
  <c r="C262" i="3"/>
  <c r="C263" i="3"/>
  <c r="C264" i="3"/>
  <c r="C339" i="9"/>
  <c r="C265" i="3"/>
  <c r="C340" i="9"/>
  <c r="C266" i="3"/>
  <c r="C343" i="9"/>
  <c r="C267" i="3"/>
  <c r="C344" i="9"/>
  <c r="C268" i="3"/>
  <c r="C269" i="3"/>
  <c r="C270" i="3"/>
  <c r="C347" i="9"/>
  <c r="C271" i="3"/>
  <c r="C348" i="9"/>
  <c r="C272" i="3"/>
  <c r="C273" i="3"/>
  <c r="C274" i="3"/>
  <c r="C275" i="3"/>
  <c r="C350" i="9"/>
  <c r="C276" i="3"/>
  <c r="C351" i="9"/>
  <c r="C277" i="3"/>
  <c r="C278" i="3"/>
  <c r="C279" i="3"/>
  <c r="C356" i="9"/>
  <c r="C280" i="3"/>
  <c r="C282" i="3"/>
  <c r="C364" i="9"/>
  <c r="C283" i="3"/>
  <c r="C284" i="3"/>
  <c r="C367" i="9"/>
  <c r="C285" i="3"/>
  <c r="C368" i="9"/>
  <c r="C286" i="3"/>
  <c r="C370" i="9"/>
  <c r="C287" i="3"/>
  <c r="C372" i="9"/>
  <c r="C288" i="3"/>
  <c r="C289" i="3"/>
  <c r="C376" i="9"/>
  <c r="C290" i="3"/>
  <c r="C291" i="3"/>
  <c r="C292" i="3"/>
  <c r="C293" i="3"/>
  <c r="C294" i="3"/>
  <c r="C381" i="9"/>
  <c r="C295" i="3"/>
  <c r="C385" i="9"/>
  <c r="C296" i="3"/>
  <c r="C110" i="3"/>
  <c r="C111" i="3"/>
  <c r="C136" i="9"/>
  <c r="C113" i="3"/>
  <c r="C114" i="3"/>
  <c r="C116" i="3"/>
  <c r="C150" i="9"/>
  <c r="C117" i="3"/>
  <c r="C151" i="9"/>
  <c r="C118" i="3"/>
  <c r="C103" i="3"/>
  <c r="C105" i="3"/>
  <c r="C129" i="9"/>
  <c r="C106" i="3"/>
  <c r="C130" i="9"/>
  <c r="C107" i="3"/>
  <c r="C108" i="3"/>
  <c r="C109" i="3"/>
  <c r="C135" i="9"/>
  <c r="C96" i="3"/>
  <c r="C111" i="9"/>
  <c r="C97" i="3"/>
  <c r="C112" i="9"/>
  <c r="C101" i="3"/>
  <c r="C121" i="9"/>
  <c r="C102" i="3"/>
  <c r="C122" i="9"/>
  <c r="C87" i="3"/>
  <c r="C88" i="3"/>
  <c r="C97" i="9"/>
  <c r="C89" i="3"/>
  <c r="C98" i="9"/>
  <c r="C90" i="3"/>
  <c r="C91" i="3"/>
  <c r="C92" i="3"/>
  <c r="C79" i="3"/>
  <c r="C80" i="3"/>
  <c r="C88" i="9"/>
  <c r="C81" i="3"/>
  <c r="C89" i="9"/>
  <c r="C82" i="3"/>
  <c r="C83" i="3"/>
  <c r="C91" i="9"/>
  <c r="C84" i="3"/>
  <c r="C92" i="9"/>
  <c r="C85" i="3"/>
  <c r="C86" i="3"/>
  <c r="C93" i="9"/>
  <c r="C72" i="3"/>
  <c r="C73" i="3"/>
  <c r="C74" i="3"/>
  <c r="C80" i="9"/>
  <c r="C75" i="3"/>
  <c r="C81" i="9"/>
  <c r="C76" i="3"/>
  <c r="C82" i="9"/>
  <c r="C77" i="3"/>
  <c r="C78" i="3"/>
  <c r="C84" i="9"/>
  <c r="C67" i="3"/>
  <c r="C68" i="3"/>
  <c r="C69" i="3"/>
  <c r="C70" i="3"/>
  <c r="C71" i="3"/>
  <c r="C56" i="3"/>
  <c r="C57" i="3"/>
  <c r="C69" i="9"/>
  <c r="C58" i="3"/>
  <c r="C70" i="9"/>
  <c r="C59" i="3"/>
  <c r="C60" i="3"/>
  <c r="C61" i="3"/>
  <c r="C62" i="3"/>
  <c r="C63" i="3"/>
  <c r="C75" i="9"/>
  <c r="C64" i="3"/>
  <c r="C76" i="9"/>
  <c r="C65" i="3"/>
  <c r="C66" i="3"/>
  <c r="C54" i="3"/>
  <c r="C55" i="3"/>
  <c r="C26" i="3"/>
  <c r="C27" i="3"/>
  <c r="C28" i="3"/>
  <c r="C29" i="3"/>
  <c r="C30" i="3"/>
  <c r="C31" i="3"/>
  <c r="C32" i="3"/>
  <c r="C33" i="3"/>
  <c r="C30" i="9"/>
  <c r="C34" i="3"/>
  <c r="C31" i="9"/>
  <c r="C35" i="3"/>
  <c r="C36" i="3"/>
  <c r="C35" i="9"/>
  <c r="C37" i="3"/>
  <c r="C37" i="9"/>
  <c r="C38" i="3"/>
  <c r="C40" i="9"/>
  <c r="C39" i="3"/>
  <c r="C41" i="9"/>
  <c r="C40" i="3"/>
  <c r="C41" i="3"/>
  <c r="C42" i="3"/>
  <c r="C39" i="9"/>
  <c r="C43" i="3"/>
  <c r="C44" i="3"/>
  <c r="C45" i="3"/>
  <c r="C46" i="3"/>
  <c r="C47" i="3"/>
  <c r="C48" i="3"/>
  <c r="C50" i="9"/>
  <c r="C49" i="3"/>
  <c r="C51" i="9"/>
  <c r="C50" i="3"/>
  <c r="C51" i="3"/>
  <c r="C52" i="3"/>
  <c r="C53" i="3"/>
  <c r="C4" i="3"/>
  <c r="C5" i="3"/>
  <c r="C5" i="9"/>
  <c r="C6" i="3"/>
  <c r="C6" i="9"/>
  <c r="C7" i="3"/>
  <c r="C11" i="3"/>
  <c r="C10" i="9"/>
  <c r="C12" i="3"/>
  <c r="C13" i="9"/>
  <c r="C13" i="3"/>
  <c r="C14" i="3"/>
  <c r="C15" i="3"/>
  <c r="C18" i="3"/>
  <c r="C19" i="3"/>
  <c r="C20" i="3"/>
  <c r="C22" i="9"/>
  <c r="C21" i="3"/>
  <c r="C23" i="9"/>
  <c r="C22" i="3"/>
  <c r="C23" i="3"/>
  <c r="C24" i="3"/>
  <c r="C25" i="3"/>
  <c r="C3" i="3"/>
  <c r="C4" i="9"/>
  <c r="F29" i="1"/>
  <c r="F10" i="1"/>
  <c r="F22" i="1"/>
  <c r="F20" i="1"/>
  <c r="F16" i="1"/>
  <c r="F14" i="1"/>
  <c r="F13" i="1"/>
  <c r="F12" i="1"/>
  <c r="F9" i="1"/>
  <c r="F17" i="1"/>
  <c r="F24" i="1"/>
  <c r="F125" i="1"/>
  <c r="F130" i="1"/>
  <c r="F188" i="1"/>
  <c r="F189" i="1"/>
  <c r="F49" i="1"/>
  <c r="F134" i="1"/>
  <c r="F38" i="1"/>
  <c r="F46" i="1"/>
  <c r="F126" i="1"/>
  <c r="C55" i="4"/>
  <c r="F136" i="1"/>
  <c r="F137" i="1"/>
  <c r="F128" i="1"/>
  <c r="F138" i="1"/>
  <c r="F177" i="1"/>
  <c r="X404" i="2"/>
  <c r="K134" i="1"/>
  <c r="F76" i="1"/>
  <c r="C109" i="4"/>
  <c r="K216" i="1"/>
  <c r="K215" i="1"/>
  <c r="C108" i="4"/>
  <c r="C107" i="4"/>
  <c r="C106" i="4"/>
  <c r="C105" i="4"/>
  <c r="K208" i="1"/>
  <c r="K207" i="1"/>
  <c r="C104" i="4"/>
  <c r="C103" i="4"/>
  <c r="K205" i="1"/>
  <c r="K204" i="1"/>
  <c r="K203" i="1"/>
  <c r="K202" i="1"/>
  <c r="K201" i="1"/>
  <c r="K200" i="1"/>
  <c r="K199" i="1"/>
  <c r="K198" i="1"/>
  <c r="K197" i="1"/>
  <c r="C33" i="4"/>
  <c r="C34" i="4"/>
  <c r="C35" i="4"/>
  <c r="C36" i="4"/>
  <c r="C37" i="4"/>
  <c r="F112" i="1"/>
  <c r="C102" i="4"/>
  <c r="C101" i="4"/>
  <c r="F193" i="1"/>
  <c r="F194" i="1"/>
  <c r="F148" i="1"/>
  <c r="F185" i="1"/>
  <c r="F169" i="1"/>
  <c r="F34" i="1"/>
  <c r="F70" i="1"/>
  <c r="C96" i="4"/>
  <c r="F80" i="1"/>
  <c r="F168" i="1"/>
  <c r="AN93" i="10"/>
  <c r="AM93" i="10"/>
  <c r="AL93" i="10"/>
  <c r="AK93" i="10"/>
  <c r="AJ93" i="10"/>
  <c r="AI93" i="10"/>
  <c r="AN92" i="10"/>
  <c r="AM92" i="10"/>
  <c r="AL92" i="10"/>
  <c r="AK92" i="10"/>
  <c r="AJ92" i="10"/>
  <c r="AI92" i="10"/>
  <c r="AN91" i="10"/>
  <c r="AM91" i="10"/>
  <c r="AL91" i="10"/>
  <c r="AK91" i="10"/>
  <c r="AJ91" i="10"/>
  <c r="AI91" i="10"/>
  <c r="AN90" i="10"/>
  <c r="AM90" i="10"/>
  <c r="AL90" i="10"/>
  <c r="AK90" i="10"/>
  <c r="AJ90" i="10"/>
  <c r="AI90" i="10"/>
  <c r="AN89" i="10"/>
  <c r="AM89" i="10"/>
  <c r="AL89" i="10"/>
  <c r="AK89" i="10"/>
  <c r="AJ89" i="10"/>
  <c r="AI89" i="10"/>
  <c r="AN88" i="10"/>
  <c r="AM88" i="10"/>
  <c r="AL88" i="10"/>
  <c r="AK88" i="10"/>
  <c r="AJ88" i="10"/>
  <c r="AI88" i="10"/>
  <c r="AN87" i="10"/>
  <c r="AM87" i="10"/>
  <c r="AL87" i="10"/>
  <c r="AK87" i="10"/>
  <c r="AJ87" i="10"/>
  <c r="AI87" i="10"/>
  <c r="AN86" i="10"/>
  <c r="AM86" i="10"/>
  <c r="AL86" i="10"/>
  <c r="AK86" i="10"/>
  <c r="AJ86" i="10"/>
  <c r="AI86" i="10"/>
  <c r="AN85" i="10"/>
  <c r="AM85" i="10"/>
  <c r="AL85" i="10"/>
  <c r="AK85" i="10"/>
  <c r="AJ85" i="10"/>
  <c r="AI85" i="10"/>
  <c r="AN84" i="10"/>
  <c r="AM84" i="10"/>
  <c r="AL84" i="10"/>
  <c r="AK84" i="10"/>
  <c r="AJ84" i="10"/>
  <c r="AI84" i="10"/>
  <c r="AN83" i="10"/>
  <c r="AM83" i="10"/>
  <c r="AK83" i="10"/>
  <c r="AJ83" i="10"/>
  <c r="AL83" i="10"/>
  <c r="AN82" i="10"/>
  <c r="AM82" i="10"/>
  <c r="AL82" i="10"/>
  <c r="AK82" i="10"/>
  <c r="AJ82" i="10"/>
  <c r="AI82" i="10"/>
  <c r="AN81" i="10"/>
  <c r="AM81" i="10"/>
  <c r="AL81" i="10"/>
  <c r="AK81" i="10"/>
  <c r="AJ81" i="10"/>
  <c r="AI81" i="10"/>
  <c r="AN80" i="10"/>
  <c r="AM80" i="10"/>
  <c r="AL80" i="10"/>
  <c r="AK80" i="10"/>
  <c r="AJ80" i="10"/>
  <c r="AI80" i="10"/>
  <c r="AN79" i="10"/>
  <c r="AM79" i="10"/>
  <c r="AL79" i="10"/>
  <c r="AK79" i="10"/>
  <c r="AJ79" i="10"/>
  <c r="AI79" i="10"/>
  <c r="AN78" i="10"/>
  <c r="AM78" i="10"/>
  <c r="AL78" i="10"/>
  <c r="AK78" i="10"/>
  <c r="AJ78" i="10"/>
  <c r="AI78" i="10"/>
  <c r="AN77" i="10"/>
  <c r="AM77" i="10"/>
  <c r="AL77" i="10"/>
  <c r="AK77" i="10"/>
  <c r="AJ77" i="10"/>
  <c r="AI77" i="10"/>
  <c r="AN76" i="10"/>
  <c r="AM76" i="10"/>
  <c r="AL76" i="10"/>
  <c r="AK76" i="10"/>
  <c r="AJ76" i="10"/>
  <c r="AI76" i="10"/>
  <c r="AN75" i="10"/>
  <c r="AM75" i="10"/>
  <c r="AL75" i="10"/>
  <c r="AK75" i="10"/>
  <c r="AJ75" i="10"/>
  <c r="AI75" i="10"/>
  <c r="AN74" i="10"/>
  <c r="AM74" i="10"/>
  <c r="AL74" i="10"/>
  <c r="AK74" i="10"/>
  <c r="AJ74" i="10"/>
  <c r="AI74" i="10"/>
  <c r="AN73" i="10"/>
  <c r="AM73" i="10"/>
  <c r="AL73" i="10"/>
  <c r="AK73" i="10"/>
  <c r="AJ73" i="10"/>
  <c r="AI73" i="10"/>
  <c r="AN72" i="10"/>
  <c r="AM72" i="10"/>
  <c r="AL72" i="10"/>
  <c r="AK72" i="10"/>
  <c r="AJ72" i="10"/>
  <c r="AI72" i="10"/>
  <c r="AN71" i="10"/>
  <c r="AM71" i="10"/>
  <c r="AL71" i="10"/>
  <c r="AK71" i="10"/>
  <c r="AJ71" i="10"/>
  <c r="AI71" i="10"/>
  <c r="AN70" i="10"/>
  <c r="AM70" i="10"/>
  <c r="AL70" i="10"/>
  <c r="AK70" i="10"/>
  <c r="AJ70" i="10"/>
  <c r="AI70" i="10"/>
  <c r="AN69" i="10"/>
  <c r="AM69" i="10"/>
  <c r="AL69" i="10"/>
  <c r="AK69" i="10"/>
  <c r="AJ69" i="10"/>
  <c r="AI69" i="10"/>
  <c r="AN68" i="10"/>
  <c r="AM68" i="10"/>
  <c r="AL68" i="10"/>
  <c r="AK68" i="10"/>
  <c r="AJ68" i="10"/>
  <c r="AI68" i="10"/>
  <c r="AN67" i="10"/>
  <c r="AM67" i="10"/>
  <c r="AL67" i="10"/>
  <c r="AK67" i="10"/>
  <c r="AJ67" i="10"/>
  <c r="AI67" i="10"/>
  <c r="AN66" i="10"/>
  <c r="AM66" i="10"/>
  <c r="AL66" i="10"/>
  <c r="AK66" i="10"/>
  <c r="AJ66" i="10"/>
  <c r="AI66" i="10"/>
  <c r="AN65" i="10"/>
  <c r="AM65" i="10"/>
  <c r="AL65" i="10"/>
  <c r="AK65" i="10"/>
  <c r="AJ65" i="10"/>
  <c r="AI65" i="10"/>
  <c r="AN64" i="10"/>
  <c r="AM64" i="10"/>
  <c r="AL64" i="10"/>
  <c r="AK64" i="10"/>
  <c r="AJ64" i="10"/>
  <c r="AI64" i="10"/>
  <c r="AN63" i="10"/>
  <c r="AM63" i="10"/>
  <c r="AL63" i="10"/>
  <c r="AK63" i="10"/>
  <c r="AJ63" i="10"/>
  <c r="AI63" i="10"/>
  <c r="AN62" i="10"/>
  <c r="AM62" i="10"/>
  <c r="AL62" i="10"/>
  <c r="AK62" i="10"/>
  <c r="AJ62" i="10"/>
  <c r="AI62" i="10"/>
  <c r="AN61" i="10"/>
  <c r="AM61" i="10"/>
  <c r="AL61" i="10"/>
  <c r="AK61" i="10"/>
  <c r="AJ61" i="10"/>
  <c r="AI61" i="10"/>
  <c r="AN60" i="10"/>
  <c r="AM60" i="10"/>
  <c r="AL60" i="10"/>
  <c r="AK60" i="10"/>
  <c r="AJ60" i="10"/>
  <c r="AI60" i="10"/>
  <c r="AN59" i="10"/>
  <c r="AM59" i="10"/>
  <c r="AL59" i="10"/>
  <c r="AK59" i="10"/>
  <c r="AJ59" i="10"/>
  <c r="AI59" i="10"/>
  <c r="AN58" i="10"/>
  <c r="AM58" i="10"/>
  <c r="AL58" i="10"/>
  <c r="AK58" i="10"/>
  <c r="AJ58" i="10"/>
  <c r="AI58" i="10"/>
  <c r="AN57" i="10"/>
  <c r="AM57" i="10"/>
  <c r="AL57" i="10"/>
  <c r="AK57" i="10"/>
  <c r="AJ57" i="10"/>
  <c r="AI57" i="10"/>
  <c r="AN56" i="10"/>
  <c r="AM56" i="10"/>
  <c r="AL56" i="10"/>
  <c r="AK56" i="10"/>
  <c r="AJ56" i="10"/>
  <c r="AI56" i="10"/>
  <c r="AN55" i="10"/>
  <c r="AM55" i="10"/>
  <c r="AL55" i="10"/>
  <c r="AK55" i="10"/>
  <c r="AJ55" i="10"/>
  <c r="AI55" i="10"/>
  <c r="AN54" i="10"/>
  <c r="AM54" i="10"/>
  <c r="AL54" i="10"/>
  <c r="AK54" i="10"/>
  <c r="AJ54" i="10"/>
  <c r="AI54" i="10"/>
  <c r="AN53" i="10"/>
  <c r="AM53" i="10"/>
  <c r="AL53" i="10"/>
  <c r="AK53" i="10"/>
  <c r="AJ53" i="10"/>
  <c r="AI53" i="10"/>
  <c r="AN52" i="10"/>
  <c r="AM52" i="10"/>
  <c r="AL52" i="10"/>
  <c r="AK52" i="10"/>
  <c r="AJ52" i="10"/>
  <c r="AI52" i="10"/>
  <c r="AN51" i="10"/>
  <c r="AM51" i="10"/>
  <c r="AL51" i="10"/>
  <c r="AK51" i="10"/>
  <c r="AJ51" i="10"/>
  <c r="AI51" i="10"/>
  <c r="AN50" i="10"/>
  <c r="AM50" i="10"/>
  <c r="AL50" i="10"/>
  <c r="AK50" i="10"/>
  <c r="AJ50" i="10"/>
  <c r="AI50" i="10"/>
  <c r="AN49" i="10"/>
  <c r="AM49" i="10"/>
  <c r="AL49" i="10"/>
  <c r="AK49" i="10"/>
  <c r="AJ49" i="10"/>
  <c r="AI49" i="10"/>
  <c r="AN48" i="10"/>
  <c r="AM48" i="10"/>
  <c r="AL48" i="10"/>
  <c r="AK48" i="10"/>
  <c r="AJ48" i="10"/>
  <c r="AI48" i="10"/>
  <c r="AN47" i="10"/>
  <c r="AM47" i="10"/>
  <c r="AL47" i="10"/>
  <c r="AK47" i="10"/>
  <c r="AJ47" i="10"/>
  <c r="AI47" i="10"/>
  <c r="AN46" i="10"/>
  <c r="AM46" i="10"/>
  <c r="AL46" i="10"/>
  <c r="AK46" i="10"/>
  <c r="AJ46" i="10"/>
  <c r="AI46" i="10"/>
  <c r="AN45" i="10"/>
  <c r="AM45" i="10"/>
  <c r="AL45" i="10"/>
  <c r="AK45" i="10"/>
  <c r="AJ45" i="10"/>
  <c r="AI45" i="10"/>
  <c r="AN43" i="10"/>
  <c r="AM43" i="10"/>
  <c r="AL43" i="10"/>
  <c r="AK43" i="10"/>
  <c r="AJ43" i="10"/>
  <c r="AI43" i="10"/>
  <c r="AN42" i="10"/>
  <c r="AM42" i="10"/>
  <c r="AL42" i="10"/>
  <c r="AK42" i="10"/>
  <c r="AJ42" i="10"/>
  <c r="AI42" i="10"/>
  <c r="AN41" i="10"/>
  <c r="AM41" i="10"/>
  <c r="AL41" i="10"/>
  <c r="AK41" i="10"/>
  <c r="AJ41" i="10"/>
  <c r="AI41" i="10"/>
  <c r="AN40" i="10"/>
  <c r="AM40" i="10"/>
  <c r="AL40" i="10"/>
  <c r="AK40" i="10"/>
  <c r="AJ40" i="10"/>
  <c r="AI40" i="10"/>
  <c r="AN39" i="10"/>
  <c r="AM39" i="10"/>
  <c r="AL39" i="10"/>
  <c r="AK39" i="10"/>
  <c r="AJ39" i="10"/>
  <c r="AI39" i="10"/>
  <c r="AN38" i="10"/>
  <c r="AM38" i="10"/>
  <c r="AL38" i="10"/>
  <c r="AK38" i="10"/>
  <c r="AJ38" i="10"/>
  <c r="AI38" i="10"/>
  <c r="AN37" i="10"/>
  <c r="AM37" i="10"/>
  <c r="AL37" i="10"/>
  <c r="AK37" i="10"/>
  <c r="AJ37" i="10"/>
  <c r="AI37" i="10"/>
  <c r="AN36" i="10"/>
  <c r="AM36" i="10"/>
  <c r="AL36" i="10"/>
  <c r="AK36" i="10"/>
  <c r="AJ36" i="10"/>
  <c r="AI36" i="10"/>
  <c r="AN35" i="10"/>
  <c r="AM35" i="10"/>
  <c r="AL35" i="10"/>
  <c r="AK35" i="10"/>
  <c r="AJ35" i="10"/>
  <c r="AI35" i="10"/>
  <c r="AN34" i="10"/>
  <c r="AM34" i="10"/>
  <c r="AL34" i="10"/>
  <c r="AK34" i="10"/>
  <c r="AJ34" i="10"/>
  <c r="AI34" i="10"/>
  <c r="AN33" i="10"/>
  <c r="AM33" i="10"/>
  <c r="AL33" i="10"/>
  <c r="AK33" i="10"/>
  <c r="AJ33" i="10"/>
  <c r="AI33" i="10"/>
  <c r="AN32" i="10"/>
  <c r="AM32" i="10"/>
  <c r="AL32" i="10"/>
  <c r="AK32" i="10"/>
  <c r="AJ32" i="10"/>
  <c r="AI32" i="10"/>
  <c r="AN31" i="10"/>
  <c r="AM31" i="10"/>
  <c r="AL31" i="10"/>
  <c r="AK31" i="10"/>
  <c r="AJ31" i="10"/>
  <c r="AI31" i="10"/>
  <c r="AN30" i="10"/>
  <c r="AM30" i="10"/>
  <c r="AL30" i="10"/>
  <c r="AK30" i="10"/>
  <c r="AJ30" i="10"/>
  <c r="AI30" i="10"/>
  <c r="AN29" i="10"/>
  <c r="AM29" i="10"/>
  <c r="AL29" i="10"/>
  <c r="AK29" i="10"/>
  <c r="AJ29" i="10"/>
  <c r="AI29" i="10"/>
  <c r="AN28" i="10"/>
  <c r="AM28" i="10"/>
  <c r="AL28" i="10"/>
  <c r="AK28" i="10"/>
  <c r="AJ28" i="10"/>
  <c r="AI28" i="10"/>
  <c r="AN27" i="10"/>
  <c r="AM27" i="10"/>
  <c r="AL27" i="10"/>
  <c r="AK27" i="10"/>
  <c r="AJ27" i="10"/>
  <c r="AI27" i="10"/>
  <c r="AN26" i="10"/>
  <c r="AM26" i="10"/>
  <c r="AL26" i="10"/>
  <c r="AK26" i="10"/>
  <c r="AJ26" i="10"/>
  <c r="AI26" i="10"/>
  <c r="AN25" i="10"/>
  <c r="AM25" i="10"/>
  <c r="AL25" i="10"/>
  <c r="AK25" i="10"/>
  <c r="AJ25" i="10"/>
  <c r="AI25" i="10"/>
  <c r="AN24" i="10"/>
  <c r="AM24" i="10"/>
  <c r="AL24" i="10"/>
  <c r="AK24" i="10"/>
  <c r="AJ24" i="10"/>
  <c r="AI24" i="10"/>
  <c r="AN23" i="10"/>
  <c r="AM23" i="10"/>
  <c r="AL23" i="10"/>
  <c r="AK23" i="10"/>
  <c r="AJ23" i="10"/>
  <c r="AI23" i="10"/>
  <c r="AN22" i="10"/>
  <c r="AM22" i="10"/>
  <c r="AL22" i="10"/>
  <c r="AK22" i="10"/>
  <c r="AJ22" i="10"/>
  <c r="AI22" i="10"/>
  <c r="AN21" i="10"/>
  <c r="AM21" i="10"/>
  <c r="AL21" i="10"/>
  <c r="AK21" i="10"/>
  <c r="AJ21" i="10"/>
  <c r="AI21" i="10"/>
  <c r="AN20" i="10"/>
  <c r="AM20" i="10"/>
  <c r="AL20" i="10"/>
  <c r="AK20" i="10"/>
  <c r="AJ20" i="10"/>
  <c r="AI20" i="10"/>
  <c r="AN19" i="10"/>
  <c r="AM19" i="10"/>
  <c r="AL19" i="10"/>
  <c r="AK19" i="10"/>
  <c r="AJ19" i="10"/>
  <c r="AI19" i="10"/>
  <c r="AN18" i="10"/>
  <c r="AM18" i="10"/>
  <c r="AL18" i="10"/>
  <c r="AK18" i="10"/>
  <c r="AJ18" i="10"/>
  <c r="AI18" i="10"/>
  <c r="AN17" i="10"/>
  <c r="AM17" i="10"/>
  <c r="AL17" i="10"/>
  <c r="AK17" i="10"/>
  <c r="AJ17" i="10"/>
  <c r="AI17" i="10"/>
  <c r="AN16" i="10"/>
  <c r="AM16" i="10"/>
  <c r="AL16" i="10"/>
  <c r="AK16" i="10"/>
  <c r="AJ16" i="10"/>
  <c r="AI16" i="10"/>
  <c r="AN15" i="10"/>
  <c r="AM15" i="10"/>
  <c r="AL15" i="10"/>
  <c r="AK15" i="10"/>
  <c r="AJ15" i="10"/>
  <c r="AI15" i="10"/>
  <c r="AN14" i="10"/>
  <c r="AM14" i="10"/>
  <c r="AL14" i="10"/>
  <c r="AK14" i="10"/>
  <c r="AJ14" i="10"/>
  <c r="AI14" i="10"/>
  <c r="AN13" i="10"/>
  <c r="AM13" i="10"/>
  <c r="AL13" i="10"/>
  <c r="AK13" i="10"/>
  <c r="AJ13" i="10"/>
  <c r="AI13" i="10"/>
  <c r="AN12" i="10"/>
  <c r="AM12" i="10"/>
  <c r="AL12" i="10"/>
  <c r="AK12" i="10"/>
  <c r="AJ12" i="10"/>
  <c r="AI12" i="10"/>
  <c r="AN10" i="10"/>
  <c r="AM10" i="10"/>
  <c r="AL10" i="10"/>
  <c r="AK10" i="10"/>
  <c r="AJ10" i="10"/>
  <c r="AI10" i="10"/>
  <c r="AN9" i="10"/>
  <c r="AM9" i="10"/>
  <c r="AL9" i="10"/>
  <c r="AK9" i="10"/>
  <c r="AJ9" i="10"/>
  <c r="AI9" i="10"/>
  <c r="AN8" i="10"/>
  <c r="AM8" i="10"/>
  <c r="AL8" i="10"/>
  <c r="AK8" i="10"/>
  <c r="AJ8" i="10"/>
  <c r="AI8" i="10"/>
  <c r="AN7" i="10"/>
  <c r="AM7" i="10"/>
  <c r="AL7" i="10"/>
  <c r="AK7" i="10"/>
  <c r="AJ7" i="10"/>
  <c r="AI7" i="10"/>
  <c r="AN6" i="10"/>
  <c r="AM6" i="10"/>
  <c r="AL6" i="10"/>
  <c r="AK6" i="10"/>
  <c r="AJ6" i="10"/>
  <c r="AI6" i="10"/>
  <c r="AN5" i="10"/>
  <c r="AM5" i="10"/>
  <c r="AL5" i="10"/>
  <c r="AK5" i="10"/>
  <c r="AJ5" i="10"/>
  <c r="AI5" i="10"/>
  <c r="AN4" i="10"/>
  <c r="AM4" i="10"/>
  <c r="AL4" i="10"/>
  <c r="AK4" i="10"/>
  <c r="AJ4" i="10"/>
  <c r="AI4" i="10"/>
  <c r="AN3" i="10"/>
  <c r="AM3" i="10"/>
  <c r="AL3" i="10"/>
  <c r="AK3" i="10"/>
  <c r="AJ3" i="10"/>
  <c r="AI3" i="10"/>
  <c r="AI83" i="10"/>
  <c r="GS4" i="10"/>
  <c r="GS5" i="10"/>
  <c r="GU3" i="10"/>
  <c r="GT3" i="10"/>
  <c r="F178" i="1"/>
  <c r="GT5" i="10"/>
  <c r="GS6" i="10"/>
  <c r="GU6" i="10"/>
  <c r="GU5" i="10"/>
  <c r="GT4" i="10"/>
  <c r="GU4" i="10"/>
  <c r="GU1" i="10"/>
  <c r="F41" i="1"/>
  <c r="F45" i="1"/>
  <c r="F42" i="1"/>
  <c r="F144" i="1"/>
  <c r="F142" i="1"/>
  <c r="F140" i="1"/>
  <c r="F145" i="1"/>
  <c r="F141" i="1"/>
  <c r="C84" i="4"/>
  <c r="K48" i="1"/>
  <c r="K49" i="1"/>
  <c r="K50" i="1"/>
  <c r="F116" i="1"/>
  <c r="C87" i="4"/>
  <c r="C86" i="4"/>
  <c r="F146" i="1"/>
  <c r="C63" i="4"/>
  <c r="F184" i="1"/>
  <c r="X605" i="2"/>
  <c r="X543" i="2"/>
  <c r="X528" i="2"/>
  <c r="X420" i="2"/>
  <c r="X392" i="2"/>
  <c r="X363" i="2"/>
  <c r="X202" i="2"/>
  <c r="X98" i="2"/>
  <c r="X80" i="2"/>
  <c r="F181" i="1"/>
  <c r="F182" i="1"/>
  <c r="F40" i="1"/>
  <c r="DR3" i="10"/>
  <c r="DN3" i="10"/>
  <c r="F122" i="1"/>
  <c r="F180" i="1"/>
  <c r="F62" i="1"/>
  <c r="F92" i="1"/>
  <c r="F78" i="1"/>
  <c r="F33" i="1"/>
  <c r="F110" i="1"/>
  <c r="F132" i="1"/>
  <c r="F120" i="1"/>
  <c r="F113" i="1"/>
  <c r="F105" i="1"/>
  <c r="F100" i="1"/>
  <c r="F94" i="1"/>
  <c r="F93" i="1"/>
  <c r="F86" i="1"/>
  <c r="F85" i="1"/>
  <c r="F82" i="1"/>
  <c r="F81" i="1"/>
  <c r="F73" i="1"/>
  <c r="F69" i="1"/>
  <c r="F65" i="1"/>
  <c r="F52" i="1"/>
  <c r="F37" i="1"/>
  <c r="F32" i="1"/>
  <c r="F114" i="1"/>
  <c r="F172" i="1"/>
  <c r="F165" i="1"/>
  <c r="F164" i="1"/>
  <c r="F133" i="1"/>
  <c r="F129" i="1"/>
  <c r="F106" i="1"/>
  <c r="F74" i="1"/>
  <c r="F68" i="1"/>
  <c r="F54" i="1"/>
  <c r="F44" i="1"/>
  <c r="DT3" i="10"/>
  <c r="CL10" i="10"/>
  <c r="AR20" i="10"/>
  <c r="DS3" i="10"/>
  <c r="CK10" i="10"/>
  <c r="AQ20" i="10"/>
  <c r="CV3" i="10"/>
  <c r="CL4" i="10"/>
  <c r="AR14" i="10"/>
  <c r="CU3" i="10"/>
  <c r="CK4" i="10"/>
  <c r="AQ14" i="10"/>
  <c r="BZ3" i="10"/>
  <c r="AR8" i="10"/>
  <c r="BY3" i="10"/>
  <c r="AQ8" i="10"/>
  <c r="DL3" i="10"/>
  <c r="CL8" i="10"/>
  <c r="AR18" i="10"/>
  <c r="DK3" i="10"/>
  <c r="CK8" i="10"/>
  <c r="AQ18" i="10"/>
  <c r="C40" i="4"/>
  <c r="C92" i="4"/>
  <c r="K186" i="1"/>
  <c r="C45" i="4"/>
  <c r="K145" i="1"/>
  <c r="K53" i="1"/>
  <c r="C44" i="4"/>
  <c r="K101" i="1"/>
  <c r="K21" i="1"/>
  <c r="C51" i="4"/>
  <c r="C91" i="4"/>
  <c r="BJ3" i="10"/>
  <c r="AR4" i="10"/>
  <c r="BI3" i="10"/>
  <c r="AQ4" i="10"/>
  <c r="BV1" i="10"/>
  <c r="AS7" i="10"/>
  <c r="BR3" i="10"/>
  <c r="AR6" i="10"/>
  <c r="AU6" i="10"/>
  <c r="BQ3" i="10"/>
  <c r="AQ6" i="10"/>
  <c r="CY3" i="10"/>
  <c r="CK5" i="10"/>
  <c r="AQ15" i="10"/>
  <c r="BN1" i="10"/>
  <c r="AS5" i="10"/>
  <c r="CQ3" i="10"/>
  <c r="CK3" i="10"/>
  <c r="AQ13" i="10"/>
  <c r="AT6" i="10"/>
  <c r="CZ3" i="10"/>
  <c r="CL5" i="10"/>
  <c r="AR15" i="10"/>
  <c r="DD3" i="10"/>
  <c r="CL6" i="10"/>
  <c r="AR16" i="10"/>
  <c r="DC3" i="10"/>
  <c r="CK6" i="10"/>
  <c r="AQ16" i="10"/>
  <c r="CH3" i="10"/>
  <c r="AR10" i="10"/>
  <c r="CG3" i="10"/>
  <c r="AQ10" i="10"/>
  <c r="F124" i="1"/>
  <c r="F48" i="1"/>
  <c r="AU8" i="10"/>
  <c r="AT8" i="10"/>
  <c r="DG3" i="10"/>
  <c r="CK7" i="10"/>
  <c r="AQ17" i="10"/>
  <c r="AU4" i="10"/>
  <c r="AT4" i="10"/>
  <c r="AU14" i="10"/>
  <c r="H15" i="9"/>
  <c r="AT16" i="10"/>
  <c r="G78" i="9"/>
  <c r="AU18" i="10"/>
  <c r="H145" i="9"/>
  <c r="AT18" i="10"/>
  <c r="G145" i="9"/>
  <c r="DP3" i="10"/>
  <c r="CL9" i="10"/>
  <c r="AR19" i="10"/>
  <c r="CD3" i="10"/>
  <c r="AR9" i="10"/>
  <c r="GH5" i="10"/>
  <c r="FK6" i="10"/>
  <c r="EQ6" i="10"/>
  <c r="DX5" i="10"/>
  <c r="DX6" i="10"/>
  <c r="CT4" i="10"/>
  <c r="CT5" i="10"/>
  <c r="CT6" i="10"/>
  <c r="CZ1" i="10"/>
  <c r="CM5" i="10"/>
  <c r="AS15" i="10"/>
  <c r="BH4" i="10"/>
  <c r="BH5" i="10"/>
  <c r="BH6" i="10"/>
  <c r="BN3" i="10"/>
  <c r="AR5" i="10"/>
  <c r="AX5" i="10"/>
  <c r="GP4" i="10"/>
  <c r="GP5" i="10"/>
  <c r="GQ5" i="10"/>
  <c r="GM4" i="10"/>
  <c r="GM5" i="10"/>
  <c r="GM6" i="10"/>
  <c r="GJ4" i="10"/>
  <c r="GG4" i="10"/>
  <c r="GI4" i="10"/>
  <c r="GI1" i="10"/>
  <c r="AS38" i="10"/>
  <c r="GG5" i="10"/>
  <c r="GD4" i="10"/>
  <c r="GD5" i="10"/>
  <c r="GA4" i="10"/>
  <c r="GA5" i="10"/>
  <c r="GB5" i="10"/>
  <c r="FV4" i="10"/>
  <c r="FS4" i="10"/>
  <c r="FS5" i="10"/>
  <c r="FS6" i="10"/>
  <c r="FP4" i="10"/>
  <c r="FP5" i="10"/>
  <c r="FM4" i="10"/>
  <c r="FM5" i="10"/>
  <c r="FJ4" i="10"/>
  <c r="FJ5" i="10"/>
  <c r="FJ6" i="10"/>
  <c r="FG4" i="10"/>
  <c r="FH4" i="10"/>
  <c r="FB4" i="10"/>
  <c r="EX4" i="10"/>
  <c r="EX5" i="10"/>
  <c r="EV4" i="10"/>
  <c r="EV1" i="10"/>
  <c r="AS30" i="10"/>
  <c r="ET4" i="10"/>
  <c r="ET5" i="10"/>
  <c r="EU4" i="10"/>
  <c r="EQ4" i="10"/>
  <c r="EP4" i="10"/>
  <c r="EP5" i="10"/>
  <c r="EP6" i="10"/>
  <c r="EJ4" i="10"/>
  <c r="EJ5" i="10"/>
  <c r="EF4" i="10"/>
  <c r="EF5" i="10"/>
  <c r="EB4" i="10"/>
  <c r="ED4" i="10"/>
  <c r="ED1" i="10"/>
  <c r="AS24" i="10"/>
  <c r="DX4" i="10"/>
  <c r="DY4" i="10"/>
  <c r="DF4" i="10"/>
  <c r="DG4" i="10"/>
  <c r="DB4" i="10"/>
  <c r="DB5" i="10"/>
  <c r="CX4" i="10"/>
  <c r="CX5" i="10"/>
  <c r="CV4" i="10"/>
  <c r="CU4" i="10"/>
  <c r="CP4" i="10"/>
  <c r="CQ4" i="10"/>
  <c r="BT4" i="10"/>
  <c r="BT5" i="10"/>
  <c r="BP4" i="10"/>
  <c r="BL4" i="10"/>
  <c r="BM4" i="10"/>
  <c r="BJ4" i="10"/>
  <c r="BI4" i="10"/>
  <c r="BD4" i="10"/>
  <c r="BD5" i="10"/>
  <c r="GR3" i="10"/>
  <c r="GQ3" i="10"/>
  <c r="GO3" i="10"/>
  <c r="AR59" i="10"/>
  <c r="GN3" i="10"/>
  <c r="AQ59" i="10"/>
  <c r="GL3" i="10"/>
  <c r="AR39" i="10"/>
  <c r="GK3" i="10"/>
  <c r="AQ39" i="10"/>
  <c r="GI3" i="10"/>
  <c r="AR38" i="10"/>
  <c r="GH3" i="10"/>
  <c r="AQ38" i="10"/>
  <c r="GF3" i="10"/>
  <c r="AR36" i="10"/>
  <c r="GE3" i="10"/>
  <c r="AQ36" i="10"/>
  <c r="GC3" i="10"/>
  <c r="AR35" i="10"/>
  <c r="GB3" i="10"/>
  <c r="AQ35" i="10"/>
  <c r="FX3" i="10"/>
  <c r="AS52" i="10"/>
  <c r="FW3" i="10"/>
  <c r="AR52" i="10"/>
  <c r="FU3" i="10"/>
  <c r="AS51" i="10"/>
  <c r="FT3" i="10"/>
  <c r="AR51" i="10"/>
  <c r="FR3" i="10"/>
  <c r="AS49" i="10"/>
  <c r="FQ3" i="10"/>
  <c r="AR49" i="10"/>
  <c r="FO3" i="10"/>
  <c r="FN3" i="10"/>
  <c r="AR48" i="10"/>
  <c r="FL3" i="10"/>
  <c r="AS46" i="10"/>
  <c r="FK3" i="10"/>
  <c r="AR46" i="10"/>
  <c r="FI3" i="10"/>
  <c r="AS45" i="10"/>
  <c r="FH3" i="10"/>
  <c r="AR45" i="10"/>
  <c r="FD3" i="10"/>
  <c r="AR32" i="10"/>
  <c r="FC3" i="10"/>
  <c r="AQ32" i="10"/>
  <c r="EZ3" i="10"/>
  <c r="AR31" i="10"/>
  <c r="EY3" i="10"/>
  <c r="AQ31" i="10"/>
  <c r="AW31" i="10"/>
  <c r="EV3" i="10"/>
  <c r="AR30" i="10"/>
  <c r="EU3" i="10"/>
  <c r="AQ30" i="10"/>
  <c r="ER3" i="10"/>
  <c r="AR29" i="10"/>
  <c r="EQ3" i="10"/>
  <c r="AQ29" i="10"/>
  <c r="EL3" i="10"/>
  <c r="AR26" i="10"/>
  <c r="EK3" i="10"/>
  <c r="AQ26" i="10"/>
  <c r="EH3" i="10"/>
  <c r="AR25" i="10"/>
  <c r="EG3" i="10"/>
  <c r="AQ25" i="10"/>
  <c r="ED3" i="10"/>
  <c r="AR24" i="10"/>
  <c r="EC3" i="10"/>
  <c r="AQ24" i="10"/>
  <c r="DZ3" i="10"/>
  <c r="AR23" i="10"/>
  <c r="DY3" i="10"/>
  <c r="AQ23" i="10"/>
  <c r="DO3" i="10"/>
  <c r="CK9" i="10"/>
  <c r="AQ19" i="10"/>
  <c r="DH3" i="10"/>
  <c r="CL7" i="10"/>
  <c r="AR17" i="10"/>
  <c r="AX16" i="10"/>
  <c r="CR3" i="10"/>
  <c r="CL3" i="10"/>
  <c r="AR13" i="10"/>
  <c r="CC3" i="10"/>
  <c r="AQ9" i="10"/>
  <c r="BV3" i="10"/>
  <c r="AR7" i="10"/>
  <c r="AU7" i="10"/>
  <c r="BU3" i="10"/>
  <c r="AQ7" i="10"/>
  <c r="AW7" i="10"/>
  <c r="BM3" i="10"/>
  <c r="AQ5" i="10"/>
  <c r="BF3" i="10"/>
  <c r="AR3" i="10"/>
  <c r="AX3" i="10"/>
  <c r="BE3" i="10"/>
  <c r="AQ3" i="10"/>
  <c r="AW3" i="10"/>
  <c r="AB2" i="10"/>
  <c r="M2" i="10"/>
  <c r="DJ4" i="10"/>
  <c r="DH1" i="10"/>
  <c r="CM7" i="10"/>
  <c r="AS17" i="10"/>
  <c r="DD1" i="10"/>
  <c r="CM6" i="10"/>
  <c r="AS16" i="10"/>
  <c r="AV16" i="10"/>
  <c r="I78" i="9"/>
  <c r="CV1" i="10"/>
  <c r="CM4" i="10"/>
  <c r="AS14" i="10"/>
  <c r="CR1" i="10"/>
  <c r="CM3" i="10"/>
  <c r="AS13" i="10"/>
  <c r="BX4" i="10"/>
  <c r="BX5" i="10"/>
  <c r="BR1" i="10"/>
  <c r="AS6" i="10"/>
  <c r="AY6" i="10"/>
  <c r="BJ1" i="10"/>
  <c r="AS4" i="10"/>
  <c r="BF1" i="10"/>
  <c r="AS3" i="10"/>
  <c r="AV3" i="10"/>
  <c r="P1" i="10"/>
  <c r="AE1" i="10"/>
  <c r="O1" i="10"/>
  <c r="AD1" i="10"/>
  <c r="N1" i="10"/>
  <c r="AC1" i="10"/>
  <c r="AX19" i="10"/>
  <c r="DH4" i="10"/>
  <c r="CR4" i="10"/>
  <c r="CP5" i="10"/>
  <c r="CP6" i="10"/>
  <c r="AT7" i="10"/>
  <c r="AX7" i="10"/>
  <c r="AW5" i="10"/>
  <c r="BL5" i="10"/>
  <c r="BN5" i="10"/>
  <c r="BL6" i="10"/>
  <c r="BN4" i="10"/>
  <c r="AU5" i="10"/>
  <c r="AT3" i="10"/>
  <c r="AU3" i="10"/>
  <c r="FU4" i="10"/>
  <c r="FT4" i="10"/>
  <c r="AY3" i="10"/>
  <c r="AW15" i="10"/>
  <c r="AT15" i="10"/>
  <c r="BU5" i="10"/>
  <c r="BT6" i="10"/>
  <c r="BV5" i="10"/>
  <c r="DB6" i="10"/>
  <c r="DC5" i="10"/>
  <c r="DD5" i="10"/>
  <c r="AY24" i="10"/>
  <c r="EX6" i="10"/>
  <c r="EY5" i="10"/>
  <c r="EZ5" i="10"/>
  <c r="FP6" i="10"/>
  <c r="FQ5" i="10"/>
  <c r="FR5" i="10"/>
  <c r="AY4" i="10"/>
  <c r="AV4" i="10"/>
  <c r="BZ4" i="10"/>
  <c r="BY4" i="10"/>
  <c r="AW4" i="10"/>
  <c r="AX13" i="10"/>
  <c r="AU15" i="10"/>
  <c r="AX15" i="10"/>
  <c r="AX8" i="10"/>
  <c r="AU10" i="10"/>
  <c r="AX10" i="10"/>
  <c r="EK5" i="10"/>
  <c r="EL5" i="10"/>
  <c r="EJ6" i="10"/>
  <c r="BE5" i="10"/>
  <c r="BD6" i="10"/>
  <c r="BF5" i="10"/>
  <c r="EF6" i="10"/>
  <c r="EG5" i="10"/>
  <c r="EH5" i="10"/>
  <c r="AY5" i="10"/>
  <c r="AV5" i="10"/>
  <c r="DK4" i="10"/>
  <c r="DJ5" i="10"/>
  <c r="DL4" i="10"/>
  <c r="AX14" i="10"/>
  <c r="CX6" i="10"/>
  <c r="CY5" i="10"/>
  <c r="CZ5" i="10"/>
  <c r="AV30" i="10"/>
  <c r="AY30" i="10"/>
  <c r="FM6" i="10"/>
  <c r="FO5" i="10"/>
  <c r="FN5" i="10"/>
  <c r="GE5" i="10"/>
  <c r="GD6" i="10"/>
  <c r="GF5" i="10"/>
  <c r="AW16" i="10"/>
  <c r="GR5" i="10"/>
  <c r="AX6" i="10"/>
  <c r="AU17" i="10"/>
  <c r="AX17" i="10"/>
  <c r="DL1" i="10"/>
  <c r="CM8" i="10"/>
  <c r="AS18" i="10"/>
  <c r="DC4" i="10"/>
  <c r="EK4" i="10"/>
  <c r="FQ4" i="10"/>
  <c r="GE4" i="10"/>
  <c r="GO5" i="10"/>
  <c r="BH7" i="10"/>
  <c r="BJ6" i="10"/>
  <c r="CR6" i="10"/>
  <c r="DX7" i="10"/>
  <c r="DZ6" i="10"/>
  <c r="EU5" i="10"/>
  <c r="FK5" i="10"/>
  <c r="GP6" i="10"/>
  <c r="BZ1" i="10"/>
  <c r="AS8" i="10"/>
  <c r="AU23" i="10"/>
  <c r="AX23" i="10"/>
  <c r="AU25" i="10"/>
  <c r="AX25" i="10"/>
  <c r="AU29" i="10"/>
  <c r="AX29" i="10"/>
  <c r="BF4" i="10"/>
  <c r="BV4" i="10"/>
  <c r="DD4" i="10"/>
  <c r="FR4" i="10"/>
  <c r="FR1" i="10"/>
  <c r="AT49" i="10"/>
  <c r="GB4" i="10"/>
  <c r="GF4" i="10"/>
  <c r="GF1" i="10"/>
  <c r="AS36" i="10"/>
  <c r="GN4" i="10"/>
  <c r="BI5" i="10"/>
  <c r="CQ5" i="10"/>
  <c r="CV5" i="10"/>
  <c r="FT5" i="10"/>
  <c r="GJ5" i="10"/>
  <c r="FL6" i="10"/>
  <c r="FJ7" i="10"/>
  <c r="AV7" i="10"/>
  <c r="AY7" i="10"/>
  <c r="AW6" i="10"/>
  <c r="AW8" i="10"/>
  <c r="AT10" i="10"/>
  <c r="AW10" i="10"/>
  <c r="AX18" i="10"/>
  <c r="AX20" i="10"/>
  <c r="AU20" i="10"/>
  <c r="AU24" i="10"/>
  <c r="AX24" i="10"/>
  <c r="AX26" i="10"/>
  <c r="AU26" i="10"/>
  <c r="AU30" i="10"/>
  <c r="AX30" i="10"/>
  <c r="AX32" i="10"/>
  <c r="AU32" i="10"/>
  <c r="AV15" i="10"/>
  <c r="AY15" i="10"/>
  <c r="AT17" i="10"/>
  <c r="AW17" i="10"/>
  <c r="AT23" i="10"/>
  <c r="AW23" i="10"/>
  <c r="AW25" i="10"/>
  <c r="AT25" i="10"/>
  <c r="AT29" i="10"/>
  <c r="AW29" i="10"/>
  <c r="BE4" i="10"/>
  <c r="BU4" i="10"/>
  <c r="GA6" i="10"/>
  <c r="GC5" i="10"/>
  <c r="GQ4" i="10"/>
  <c r="BM5" i="10"/>
  <c r="CU5" i="10"/>
  <c r="EP7" i="10"/>
  <c r="ER6" i="10"/>
  <c r="AW20" i="10"/>
  <c r="AT20" i="10"/>
  <c r="AX4" i="10"/>
  <c r="BQ4" i="10"/>
  <c r="CY4" i="10"/>
  <c r="EG4" i="10"/>
  <c r="EL4" i="10"/>
  <c r="EL1" i="10"/>
  <c r="AS26" i="10"/>
  <c r="EY4" i="10"/>
  <c r="FN4" i="10"/>
  <c r="GR4" i="10"/>
  <c r="GR1" i="10"/>
  <c r="DY5" i="10"/>
  <c r="EQ5" i="10"/>
  <c r="FL5" i="10"/>
  <c r="AT24" i="10"/>
  <c r="AW24" i="10"/>
  <c r="AT26" i="10"/>
  <c r="AW26" i="10"/>
  <c r="AT30" i="10"/>
  <c r="AW30" i="10"/>
  <c r="AT32" i="10"/>
  <c r="AW32" i="10"/>
  <c r="CZ4" i="10"/>
  <c r="EH4" i="10"/>
  <c r="EH1" i="10"/>
  <c r="AS25" i="10"/>
  <c r="EZ4" i="10"/>
  <c r="EZ1" i="10"/>
  <c r="AS31" i="10"/>
  <c r="FO4" i="10"/>
  <c r="GC4" i="10"/>
  <c r="GC1" i="10"/>
  <c r="AS35" i="10"/>
  <c r="GG6" i="10"/>
  <c r="GI5" i="10"/>
  <c r="GO4" i="10"/>
  <c r="GO1" i="10"/>
  <c r="AS59" i="10"/>
  <c r="BJ5" i="10"/>
  <c r="CR5" i="10"/>
  <c r="DZ5" i="10"/>
  <c r="ER5" i="10"/>
  <c r="FU5" i="10"/>
  <c r="GN5" i="10"/>
  <c r="BI6" i="10"/>
  <c r="DY6" i="10"/>
  <c r="AW18" i="10"/>
  <c r="AT31" i="10"/>
  <c r="FU1" i="10"/>
  <c r="AT51" i="10"/>
  <c r="FP7" i="10"/>
  <c r="FR7" i="10"/>
  <c r="GH6" i="10"/>
  <c r="CB4" i="10"/>
  <c r="CD1" i="10"/>
  <c r="AS9" i="10"/>
  <c r="AV9" i="10"/>
  <c r="GP7" i="10"/>
  <c r="GR6" i="10"/>
  <c r="GQ6" i="10"/>
  <c r="DX8" i="10"/>
  <c r="DZ7" i="10"/>
  <c r="DY7" i="10"/>
  <c r="BH8" i="10"/>
  <c r="BJ7" i="10"/>
  <c r="BI7" i="10"/>
  <c r="GM7" i="10"/>
  <c r="BD7" i="10"/>
  <c r="BF6" i="10"/>
  <c r="BE6" i="10"/>
  <c r="EP8" i="10"/>
  <c r="ER7" i="10"/>
  <c r="EQ7" i="10"/>
  <c r="GK5" i="10"/>
  <c r="GE6" i="10"/>
  <c r="DJ6" i="10"/>
  <c r="DL5" i="10"/>
  <c r="DK5" i="10"/>
  <c r="BT7" i="10"/>
  <c r="BV6" i="10"/>
  <c r="BU6" i="10"/>
  <c r="AY8" i="10"/>
  <c r="AV8" i="10"/>
  <c r="DP1" i="10"/>
  <c r="CM9" i="10"/>
  <c r="AS19" i="10"/>
  <c r="DN4" i="10"/>
  <c r="GA7" i="10"/>
  <c r="GB7" i="10"/>
  <c r="GC6" i="10"/>
  <c r="GB6" i="10"/>
  <c r="FJ8" i="10"/>
  <c r="FL7" i="10"/>
  <c r="FK7" i="10"/>
  <c r="CX7" i="10"/>
  <c r="CZ6" i="10"/>
  <c r="CY6" i="10"/>
  <c r="EX7" i="10"/>
  <c r="EY7" i="10"/>
  <c r="EZ6" i="10"/>
  <c r="EY6" i="10"/>
  <c r="EX8" i="10"/>
  <c r="EZ7" i="10"/>
  <c r="GA8" i="10"/>
  <c r="GC7" i="10"/>
  <c r="DT1" i="10"/>
  <c r="CM10" i="10"/>
  <c r="AS20" i="10"/>
  <c r="DR4" i="10"/>
  <c r="BU7" i="10"/>
  <c r="BT8" i="10"/>
  <c r="BV7" i="10"/>
  <c r="GQ7" i="10"/>
  <c r="GP8" i="10"/>
  <c r="GR7" i="10"/>
  <c r="FK8" i="10"/>
  <c r="FJ9" i="10"/>
  <c r="FL8" i="10"/>
  <c r="BE7" i="10"/>
  <c r="BF7" i="10"/>
  <c r="BD8" i="10"/>
  <c r="DX9" i="10"/>
  <c r="DZ8" i="10"/>
  <c r="DY8" i="10"/>
  <c r="CF4" i="10"/>
  <c r="CH1" i="10"/>
  <c r="AS10" i="10"/>
  <c r="BH9" i="10"/>
  <c r="BJ8" i="10"/>
  <c r="BI8" i="10"/>
  <c r="AY9" i="10"/>
  <c r="FQ7" i="10"/>
  <c r="FP8" i="10"/>
  <c r="CX8" i="10"/>
  <c r="CZ7" i="10"/>
  <c r="CY7" i="10"/>
  <c r="DN5" i="10"/>
  <c r="DP4" i="10"/>
  <c r="DO4" i="10"/>
  <c r="DK6" i="10"/>
  <c r="DJ7" i="10"/>
  <c r="DL6" i="10"/>
  <c r="EP9" i="10"/>
  <c r="ER8" i="10"/>
  <c r="EQ8" i="10"/>
  <c r="GM8" i="10"/>
  <c r="GO7" i="10"/>
  <c r="GN7" i="10"/>
  <c r="CC4" i="10"/>
  <c r="CB5" i="10"/>
  <c r="CD4" i="10"/>
  <c r="CX9" i="10"/>
  <c r="CZ8" i="10"/>
  <c r="CY8" i="10"/>
  <c r="CF5" i="10"/>
  <c r="CH4" i="10"/>
  <c r="CG4" i="10"/>
  <c r="FJ10" i="10"/>
  <c r="FL9" i="10"/>
  <c r="FK9" i="10"/>
  <c r="BT9" i="10"/>
  <c r="BV8" i="10"/>
  <c r="BU8" i="10"/>
  <c r="EP10" i="10"/>
  <c r="ER9" i="10"/>
  <c r="EQ9" i="10"/>
  <c r="DN6" i="10"/>
  <c r="DP5" i="10"/>
  <c r="DO5" i="10"/>
  <c r="FP9" i="10"/>
  <c r="FR8" i="10"/>
  <c r="FQ8" i="10"/>
  <c r="GP9" i="10"/>
  <c r="GR8" i="10"/>
  <c r="GQ8" i="10"/>
  <c r="CB6" i="10"/>
  <c r="CD5" i="10"/>
  <c r="CC5" i="10"/>
  <c r="GM9" i="10"/>
  <c r="GO8" i="10"/>
  <c r="GN8" i="10"/>
  <c r="DX10" i="10"/>
  <c r="DZ9" i="10"/>
  <c r="DY9" i="10"/>
  <c r="DT4" i="10"/>
  <c r="DS4" i="10"/>
  <c r="DR5" i="10"/>
  <c r="GA9" i="10"/>
  <c r="GC8" i="10"/>
  <c r="GB8" i="10"/>
  <c r="EX9" i="10"/>
  <c r="EZ8" i="10"/>
  <c r="EY8" i="10"/>
  <c r="DJ8" i="10"/>
  <c r="DL7" i="10"/>
  <c r="DK7" i="10"/>
  <c r="BH10" i="10"/>
  <c r="BJ9" i="10"/>
  <c r="BI9" i="10"/>
  <c r="AV10" i="10"/>
  <c r="BD9" i="10"/>
  <c r="BF8" i="10"/>
  <c r="BE8" i="10"/>
  <c r="BI10" i="10"/>
  <c r="DX11" i="10"/>
  <c r="DZ10" i="10"/>
  <c r="DY10" i="10"/>
  <c r="FK10" i="10"/>
  <c r="FJ11" i="10"/>
  <c r="FL10" i="10"/>
  <c r="CC6" i="10"/>
  <c r="CB7" i="10"/>
  <c r="CD6" i="10"/>
  <c r="BU9" i="10"/>
  <c r="BT10" i="10"/>
  <c r="BV9" i="10"/>
  <c r="BE9" i="10"/>
  <c r="BD10" i="10"/>
  <c r="BF9" i="10"/>
  <c r="DK8" i="10"/>
  <c r="DL8" i="10"/>
  <c r="DJ9" i="10"/>
  <c r="DR6" i="10"/>
  <c r="FQ9" i="10"/>
  <c r="FR9" i="10"/>
  <c r="FP10" i="10"/>
  <c r="DN7" i="10"/>
  <c r="DP6" i="10"/>
  <c r="DO6" i="10"/>
  <c r="CX10" i="10"/>
  <c r="CY10" i="10"/>
  <c r="CZ9" i="10"/>
  <c r="CY9" i="10"/>
  <c r="EX10" i="10"/>
  <c r="EZ9" i="10"/>
  <c r="EY9" i="10"/>
  <c r="GA10" i="10"/>
  <c r="GC9" i="10"/>
  <c r="GB9" i="10"/>
  <c r="GM10" i="10"/>
  <c r="GO9" i="10"/>
  <c r="GN9" i="10"/>
  <c r="ER10" i="10"/>
  <c r="CF6" i="10"/>
  <c r="CH5" i="10"/>
  <c r="CG5" i="10"/>
  <c r="EY10" i="10"/>
  <c r="DR7" i="10"/>
  <c r="CF7" i="10"/>
  <c r="CH6" i="10"/>
  <c r="CG6" i="10"/>
  <c r="GC10" i="10"/>
  <c r="GB10" i="10"/>
  <c r="GA11" i="10"/>
  <c r="DO7" i="10"/>
  <c r="FK11" i="10"/>
  <c r="FL11" i="10"/>
  <c r="FJ12" i="10"/>
  <c r="FR10" i="10"/>
  <c r="FQ10" i="10"/>
  <c r="FP11" i="10"/>
  <c r="BT11" i="10"/>
  <c r="BV10" i="10"/>
  <c r="BU10" i="10"/>
  <c r="CB8" i="10"/>
  <c r="CD7" i="10"/>
  <c r="CC7" i="10"/>
  <c r="DX12" i="10"/>
  <c r="DZ11" i="10"/>
  <c r="DY11" i="10"/>
  <c r="GO10" i="10"/>
  <c r="DJ10" i="10"/>
  <c r="DL9" i="10"/>
  <c r="DK9" i="10"/>
  <c r="BD11" i="10"/>
  <c r="BF11" i="10"/>
  <c r="BF10" i="10"/>
  <c r="BE10" i="10"/>
  <c r="FJ13" i="10"/>
  <c r="FL12" i="10"/>
  <c r="FK12" i="10"/>
  <c r="GA12" i="10"/>
  <c r="GC11" i="10"/>
  <c r="GB11" i="10"/>
  <c r="DZ12" i="10"/>
  <c r="DY12" i="10"/>
  <c r="DX13" i="10"/>
  <c r="BT12" i="10"/>
  <c r="BV11" i="10"/>
  <c r="BU11" i="10"/>
  <c r="FP12" i="10"/>
  <c r="FR11" i="10"/>
  <c r="FQ11" i="10"/>
  <c r="CF8" i="10"/>
  <c r="CH7" i="10"/>
  <c r="CG7" i="10"/>
  <c r="DK10" i="10"/>
  <c r="DJ11" i="10"/>
  <c r="DL10" i="10"/>
  <c r="CD8" i="10"/>
  <c r="BV12" i="10"/>
  <c r="CF9" i="10"/>
  <c r="CH8" i="10"/>
  <c r="CG8" i="10"/>
  <c r="FQ12" i="10"/>
  <c r="FP13" i="10"/>
  <c r="FR12" i="10"/>
  <c r="DX14" i="10"/>
  <c r="DZ13" i="10"/>
  <c r="DY13" i="10"/>
  <c r="DK11" i="10"/>
  <c r="DJ12" i="10"/>
  <c r="DL11" i="10"/>
  <c r="FJ14" i="10"/>
  <c r="FJ15" i="10"/>
  <c r="FL13" i="10"/>
  <c r="FK13" i="10"/>
  <c r="FR13" i="10"/>
  <c r="FQ13" i="10"/>
  <c r="FP14" i="10"/>
  <c r="DK12" i="10"/>
  <c r="DX15" i="10"/>
  <c r="DZ14" i="10"/>
  <c r="DY14" i="10"/>
  <c r="CF10" i="10"/>
  <c r="CH9" i="10"/>
  <c r="CG9" i="10"/>
  <c r="FP15" i="10"/>
  <c r="FP16" i="10"/>
  <c r="FR14" i="10"/>
  <c r="FQ14" i="10"/>
  <c r="CH10" i="10"/>
  <c r="CG10" i="10"/>
  <c r="CF11" i="10"/>
  <c r="CG11" i="10"/>
  <c r="DY15" i="10"/>
  <c r="DX16" i="10"/>
  <c r="DZ15" i="10"/>
  <c r="CF12" i="10"/>
  <c r="CH11" i="10"/>
  <c r="FR15" i="10"/>
  <c r="FQ15" i="10"/>
  <c r="DZ16" i="10"/>
  <c r="DY16" i="10"/>
  <c r="DX17" i="10"/>
  <c r="CG12" i="10"/>
  <c r="CF13" i="10"/>
  <c r="CH12" i="10"/>
  <c r="DX18" i="10"/>
  <c r="DZ17" i="10"/>
  <c r="DY17" i="10"/>
  <c r="DX19" i="10"/>
  <c r="DZ18" i="10"/>
  <c r="DY18" i="10"/>
  <c r="CH13" i="10"/>
  <c r="CG13" i="10"/>
  <c r="CF14" i="10"/>
  <c r="DX20" i="10"/>
  <c r="DY19" i="10"/>
  <c r="DZ19" i="10"/>
  <c r="CF15" i="10"/>
  <c r="CH14" i="10"/>
  <c r="CG14" i="10"/>
  <c r="DX21" i="10"/>
  <c r="DZ20" i="10"/>
  <c r="DY20" i="10"/>
  <c r="CF16" i="10"/>
  <c r="CH15" i="10"/>
  <c r="CG15" i="10"/>
  <c r="CG16" i="10"/>
  <c r="CF17" i="10"/>
  <c r="CH16" i="10"/>
  <c r="DX22" i="10"/>
  <c r="DZ21" i="10"/>
  <c r="DY21" i="10"/>
  <c r="DZ22" i="10"/>
  <c r="DY22" i="10"/>
  <c r="DX23" i="10"/>
  <c r="CH17" i="10"/>
  <c r="CG17" i="10"/>
  <c r="CF18" i="10"/>
  <c r="CF19" i="10"/>
  <c r="CH18" i="10"/>
  <c r="CG18" i="10"/>
  <c r="DX24" i="10"/>
  <c r="DZ23" i="10"/>
  <c r="DY23" i="10"/>
  <c r="DX25" i="10"/>
  <c r="DZ24" i="10"/>
  <c r="DY24" i="10"/>
  <c r="CF20" i="10"/>
  <c r="CH19" i="10"/>
  <c r="CG19" i="10"/>
  <c r="DY25" i="10"/>
  <c r="DX26" i="10"/>
  <c r="DZ25" i="10"/>
  <c r="CG20" i="10"/>
  <c r="CH20" i="10"/>
  <c r="CF21" i="10"/>
  <c r="DX27" i="10"/>
  <c r="DZ26" i="10"/>
  <c r="DY26" i="10"/>
  <c r="CF22" i="10"/>
  <c r="CH21" i="10"/>
  <c r="CG21" i="10"/>
  <c r="CG22" i="10"/>
  <c r="CF23" i="10"/>
  <c r="CH22" i="10"/>
  <c r="DX28" i="10"/>
  <c r="DZ27" i="10"/>
  <c r="DY27" i="10"/>
  <c r="DZ28" i="10"/>
  <c r="DY28" i="10"/>
  <c r="DX29" i="10"/>
  <c r="CH23" i="10"/>
  <c r="CG23" i="10"/>
  <c r="CF24" i="10"/>
  <c r="CF25" i="10"/>
  <c r="CH24" i="10"/>
  <c r="CG24" i="10"/>
  <c r="DX30" i="10"/>
  <c r="DZ29" i="10"/>
  <c r="DY29" i="10"/>
  <c r="DX31" i="10"/>
  <c r="DZ30" i="10"/>
  <c r="DY30" i="10"/>
  <c r="CF26" i="10"/>
  <c r="CH25" i="10"/>
  <c r="CG25" i="10"/>
  <c r="CG26" i="10"/>
  <c r="CF27" i="10"/>
  <c r="CH26" i="10"/>
  <c r="DX32" i="10"/>
  <c r="DY31" i="10"/>
  <c r="DZ31" i="10"/>
  <c r="DX33" i="10"/>
  <c r="DZ32" i="10"/>
  <c r="DY32" i="10"/>
  <c r="CF28" i="10"/>
  <c r="CH27" i="10"/>
  <c r="CG27" i="10"/>
  <c r="CG28" i="10"/>
  <c r="CF29" i="10"/>
  <c r="CH28" i="10"/>
  <c r="DX34" i="10"/>
  <c r="DZ33" i="10"/>
  <c r="DY33" i="10"/>
  <c r="DZ34" i="10"/>
  <c r="DX35" i="10"/>
  <c r="DY34" i="10"/>
  <c r="CH29" i="10"/>
  <c r="CG29" i="10"/>
  <c r="CF30" i="10"/>
  <c r="CF31" i="10"/>
  <c r="CH30" i="10"/>
  <c r="CG30" i="10"/>
  <c r="DX36" i="10"/>
  <c r="DY35" i="10"/>
  <c r="DZ35" i="10"/>
  <c r="DX37" i="10"/>
  <c r="DZ36" i="10"/>
  <c r="DY36" i="10"/>
  <c r="CH31" i="10"/>
  <c r="CF32" i="10"/>
  <c r="CG31" i="10"/>
  <c r="CG32" i="10"/>
  <c r="CF33" i="10"/>
  <c r="CH32" i="10"/>
  <c r="DZ37" i="10"/>
  <c r="DX38" i="10"/>
  <c r="DY37" i="10"/>
  <c r="DX39" i="10"/>
  <c r="DY38" i="10"/>
  <c r="DZ38" i="10"/>
  <c r="CG33" i="10"/>
  <c r="CF34" i="10"/>
  <c r="CH33" i="10"/>
  <c r="DX40" i="10"/>
  <c r="DZ39" i="10"/>
  <c r="DY39" i="10"/>
  <c r="CF35" i="10"/>
  <c r="CG34" i="10"/>
  <c r="CH34" i="10"/>
  <c r="CH35" i="10"/>
  <c r="CG35" i="10"/>
  <c r="CF36" i="10"/>
  <c r="DX41" i="10"/>
  <c r="DZ40" i="10"/>
  <c r="DY40" i="10"/>
  <c r="CG36" i="10"/>
  <c r="CH36" i="10"/>
  <c r="CF37" i="10"/>
  <c r="DX42" i="10"/>
  <c r="DZ41" i="10"/>
  <c r="DY41" i="10"/>
  <c r="DX43" i="10"/>
  <c r="DZ42" i="10"/>
  <c r="DY42" i="10"/>
  <c r="CF38" i="10"/>
  <c r="CG37" i="10"/>
  <c r="CH37" i="10"/>
  <c r="DZ43" i="10"/>
  <c r="DX44" i="10"/>
  <c r="DY43" i="10"/>
  <c r="CH38" i="10"/>
  <c r="CG38" i="10"/>
  <c r="CF39" i="10"/>
  <c r="CG39" i="10"/>
  <c r="CH39" i="10"/>
  <c r="CF40" i="10"/>
  <c r="DZ44" i="10"/>
  <c r="DX45" i="10"/>
  <c r="DY44" i="10"/>
  <c r="CG40" i="10"/>
  <c r="CH40" i="10"/>
  <c r="CF41" i="10"/>
  <c r="DX46" i="10"/>
  <c r="DY45" i="10"/>
  <c r="DZ45" i="10"/>
  <c r="DX47" i="10"/>
  <c r="DZ46" i="10"/>
  <c r="DY46" i="10"/>
  <c r="CG41" i="10"/>
  <c r="CH41" i="10"/>
  <c r="CF42" i="10"/>
  <c r="CG42" i="10"/>
  <c r="CH42" i="10"/>
  <c r="CF43" i="10"/>
  <c r="DX48" i="10"/>
  <c r="DZ47" i="10"/>
  <c r="DY47" i="10"/>
  <c r="DX49" i="10"/>
  <c r="DY48" i="10"/>
  <c r="DZ48" i="10"/>
  <c r="CG43" i="10"/>
  <c r="CF44" i="10"/>
  <c r="CH43" i="10"/>
  <c r="CF45" i="10"/>
  <c r="CG44" i="10"/>
  <c r="CH44" i="10"/>
  <c r="DX50" i="10"/>
  <c r="DZ49" i="10"/>
  <c r="DY49" i="10"/>
  <c r="DZ50" i="10"/>
  <c r="DX51" i="10"/>
  <c r="DY50" i="10"/>
  <c r="CH45" i="10"/>
  <c r="CF46" i="10"/>
  <c r="CG45" i="10"/>
  <c r="DZ51" i="10"/>
  <c r="DX52" i="10"/>
  <c r="DY51" i="10"/>
  <c r="CF47" i="10"/>
  <c r="CH46" i="10"/>
  <c r="CG46" i="10"/>
  <c r="CF48" i="10"/>
  <c r="CG47" i="10"/>
  <c r="CH47" i="10"/>
  <c r="DX53" i="10"/>
  <c r="DZ52" i="10"/>
  <c r="DY52" i="10"/>
  <c r="DX54" i="10"/>
  <c r="DZ53" i="10"/>
  <c r="DY53" i="10"/>
  <c r="CH48" i="10"/>
  <c r="CG48" i="10"/>
  <c r="CF49" i="10"/>
  <c r="CG49" i="10"/>
  <c r="CH49" i="10"/>
  <c r="CF50" i="10"/>
  <c r="DX55" i="10"/>
  <c r="DZ54" i="10"/>
  <c r="DY54" i="10"/>
  <c r="DX56" i="10"/>
  <c r="DZ55" i="10"/>
  <c r="DY55" i="10"/>
  <c r="CF51" i="10"/>
  <c r="CG50" i="10"/>
  <c r="CH50" i="10"/>
  <c r="CH51" i="10"/>
  <c r="CF52" i="10"/>
  <c r="CG51" i="10"/>
  <c r="DX57" i="10"/>
  <c r="DZ56" i="10"/>
  <c r="DY56" i="10"/>
  <c r="CG52" i="10"/>
  <c r="CF53" i="10"/>
  <c r="CH52" i="10"/>
  <c r="DX58" i="10"/>
  <c r="DZ57" i="10"/>
  <c r="DY57" i="10"/>
  <c r="CF54" i="10"/>
  <c r="CH53" i="10"/>
  <c r="CG53" i="10"/>
  <c r="DZ58" i="10"/>
  <c r="DX59" i="10"/>
  <c r="DY58" i="10"/>
  <c r="DY59" i="10"/>
  <c r="DX60" i="10"/>
  <c r="DZ59" i="10"/>
  <c r="CG54" i="10"/>
  <c r="CF55" i="10"/>
  <c r="CH54" i="10"/>
  <c r="DX61" i="10"/>
  <c r="DZ60" i="10"/>
  <c r="DY60" i="10"/>
  <c r="CF56" i="10"/>
  <c r="CH55" i="10"/>
  <c r="CG55" i="10"/>
  <c r="CG56" i="10"/>
  <c r="CH56" i="10"/>
  <c r="CF57" i="10"/>
  <c r="DX62" i="10"/>
  <c r="DY61" i="10"/>
  <c r="DZ61" i="10"/>
  <c r="CF58" i="10"/>
  <c r="CH57" i="10"/>
  <c r="CG57" i="10"/>
  <c r="DX63" i="10"/>
  <c r="DZ62" i="10"/>
  <c r="DY62" i="10"/>
  <c r="CF59" i="10"/>
  <c r="CG58" i="10"/>
  <c r="CH58" i="10"/>
  <c r="DY63" i="10"/>
  <c r="DZ63" i="10"/>
  <c r="DX64" i="10"/>
  <c r="DX65" i="10"/>
  <c r="DZ64" i="10"/>
  <c r="DY64" i="10"/>
  <c r="CF60" i="10"/>
  <c r="CH59" i="10"/>
  <c r="CG59" i="10"/>
  <c r="DY65" i="10"/>
  <c r="DX66" i="10"/>
  <c r="DZ65" i="10"/>
  <c r="CF61" i="10"/>
  <c r="CH60" i="10"/>
  <c r="CG60" i="10"/>
  <c r="CF62" i="10"/>
  <c r="CH61" i="10"/>
  <c r="CG61" i="10"/>
  <c r="DX67" i="10"/>
  <c r="DZ66" i="10"/>
  <c r="DY66" i="10"/>
  <c r="DY67" i="10"/>
  <c r="DZ67" i="10"/>
  <c r="DX68" i="10"/>
  <c r="CF63" i="10"/>
  <c r="CH62" i="10"/>
  <c r="CG62" i="10"/>
  <c r="DX69" i="10"/>
  <c r="DZ68" i="10"/>
  <c r="DY68" i="10"/>
  <c r="CF64" i="10"/>
  <c r="CH63" i="10"/>
  <c r="CG63" i="10"/>
  <c r="CF65" i="10"/>
  <c r="CH64" i="10"/>
  <c r="CG64" i="10"/>
  <c r="DY69" i="10"/>
  <c r="DX70" i="10"/>
  <c r="DZ69" i="10"/>
  <c r="DX71" i="10"/>
  <c r="DZ70" i="10"/>
  <c r="DY70" i="10"/>
  <c r="CF66" i="10"/>
  <c r="CH65" i="10"/>
  <c r="CG65" i="10"/>
  <c r="DX72" i="10"/>
  <c r="DZ71" i="10"/>
  <c r="DY71" i="10"/>
  <c r="CF67" i="10"/>
  <c r="CH66" i="10"/>
  <c r="CG66" i="10"/>
  <c r="DX73" i="10"/>
  <c r="DZ72" i="10"/>
  <c r="DY72" i="10"/>
  <c r="CF68" i="10"/>
  <c r="CH67" i="10"/>
  <c r="CG67" i="10"/>
  <c r="CF69" i="10"/>
  <c r="CH68" i="10"/>
  <c r="CG68" i="10"/>
  <c r="DX74" i="10"/>
  <c r="DZ73" i="10"/>
  <c r="DY73" i="10"/>
  <c r="CF70" i="10"/>
  <c r="CH69" i="10"/>
  <c r="CG69" i="10"/>
  <c r="DX75" i="10"/>
  <c r="DZ74" i="10"/>
  <c r="DY74" i="10"/>
  <c r="CH70" i="10"/>
  <c r="CG70" i="10"/>
  <c r="CF71" i="10"/>
  <c r="DX76" i="10"/>
  <c r="DZ75" i="10"/>
  <c r="DY75" i="10"/>
  <c r="DX77" i="10"/>
  <c r="DZ76" i="10"/>
  <c r="DY76" i="10"/>
  <c r="CF72" i="10"/>
  <c r="CH71" i="10"/>
  <c r="CG71" i="10"/>
  <c r="DZ77" i="10"/>
  <c r="DY77" i="10"/>
  <c r="DX78" i="10"/>
  <c r="CG72" i="10"/>
  <c r="CH72" i="10"/>
  <c r="CF73" i="10"/>
  <c r="DX79" i="10"/>
  <c r="DZ78" i="10"/>
  <c r="DY78" i="10"/>
  <c r="CF74" i="10"/>
  <c r="CH73" i="10"/>
  <c r="CG73" i="10"/>
  <c r="CF75" i="10"/>
  <c r="CG74" i="10"/>
  <c r="CH74" i="10"/>
  <c r="DY79" i="10"/>
  <c r="DX80" i="10"/>
  <c r="DZ79" i="10"/>
  <c r="CG75" i="10"/>
  <c r="CH75" i="10"/>
  <c r="CF76" i="10"/>
  <c r="DX81" i="10"/>
  <c r="DZ80" i="10"/>
  <c r="DY80" i="10"/>
  <c r="DX82" i="10"/>
  <c r="DZ81" i="10"/>
  <c r="DY81" i="10"/>
  <c r="CF77" i="10"/>
  <c r="CH76" i="10"/>
  <c r="CG76" i="10"/>
  <c r="CF78" i="10"/>
  <c r="CG77" i="10"/>
  <c r="CH77" i="10"/>
  <c r="DZ82" i="10"/>
  <c r="DY82" i="10"/>
  <c r="CF79" i="10"/>
  <c r="CH78" i="10"/>
  <c r="CG78" i="10"/>
  <c r="CF80" i="10"/>
  <c r="CH79" i="10"/>
  <c r="CG79" i="10"/>
  <c r="CF81" i="10"/>
  <c r="CH80" i="10"/>
  <c r="CG80" i="10"/>
  <c r="CF82" i="10"/>
  <c r="CH81" i="10"/>
  <c r="CG81" i="10"/>
  <c r="CG82" i="10"/>
  <c r="CH82" i="10"/>
  <c r="C57" i="4"/>
  <c r="C82" i="4"/>
  <c r="C81" i="4"/>
  <c r="K18" i="1"/>
  <c r="K17" i="1"/>
  <c r="C10" i="4"/>
  <c r="C9" i="4"/>
  <c r="C8" i="4"/>
  <c r="C7" i="4"/>
  <c r="K16" i="1"/>
  <c r="K26" i="1"/>
  <c r="K7" i="1"/>
  <c r="K25" i="1"/>
  <c r="K173" i="1"/>
  <c r="K174" i="1"/>
  <c r="K178" i="1"/>
  <c r="K177" i="1"/>
  <c r="K176" i="1"/>
  <c r="K175" i="1"/>
  <c r="K133" i="1"/>
  <c r="K132" i="1"/>
  <c r="K131" i="1"/>
  <c r="K179" i="1"/>
  <c r="K180" i="1"/>
  <c r="K181" i="1"/>
  <c r="K182" i="1"/>
  <c r="C6" i="4"/>
  <c r="C24" i="4"/>
  <c r="C25" i="4"/>
  <c r="C26" i="4"/>
  <c r="C48" i="4"/>
  <c r="C49" i="4"/>
  <c r="C50" i="4"/>
  <c r="C68" i="4"/>
  <c r="C69" i="4"/>
  <c r="C73" i="4"/>
  <c r="C74" i="4"/>
  <c r="C75" i="4"/>
  <c r="C76" i="4"/>
  <c r="C77" i="4"/>
  <c r="C78" i="4"/>
  <c r="C79" i="4"/>
  <c r="C11" i="4"/>
  <c r="C12" i="4"/>
  <c r="C13" i="4"/>
  <c r="C28" i="4"/>
  <c r="C29" i="4"/>
  <c r="C30" i="4"/>
  <c r="C21" i="4"/>
  <c r="C52" i="4"/>
  <c r="C53" i="4"/>
  <c r="C80" i="4"/>
  <c r="C89" i="4"/>
  <c r="C90" i="4"/>
  <c r="C83" i="4"/>
  <c r="C22" i="4"/>
  <c r="C23" i="4"/>
  <c r="C31" i="4"/>
  <c r="C38" i="4"/>
  <c r="C39" i="4"/>
  <c r="C18" i="4"/>
  <c r="C58" i="4"/>
  <c r="C42" i="4"/>
  <c r="C43" i="4"/>
  <c r="C93" i="4"/>
  <c r="C46" i="4"/>
  <c r="C19" i="4"/>
  <c r="C20" i="4"/>
  <c r="C59" i="4"/>
  <c r="C60" i="4"/>
  <c r="C61" i="4"/>
  <c r="C62" i="4"/>
  <c r="C14" i="4"/>
  <c r="C94" i="4"/>
  <c r="C95" i="4"/>
  <c r="C15" i="4"/>
  <c r="C16" i="4"/>
  <c r="C17" i="4"/>
  <c r="C32" i="4"/>
  <c r="C54" i="4"/>
  <c r="C56" i="4"/>
  <c r="C85" i="4"/>
  <c r="C88" i="4"/>
  <c r="C3" i="4"/>
  <c r="K90" i="1"/>
  <c r="K89" i="1"/>
  <c r="K88" i="1"/>
  <c r="K87" i="1"/>
  <c r="K38" i="1"/>
  <c r="K37" i="1"/>
  <c r="K36" i="1"/>
  <c r="K35" i="1"/>
  <c r="K34" i="1"/>
  <c r="K33" i="1"/>
  <c r="K32" i="1"/>
  <c r="K31" i="1"/>
  <c r="K30" i="1"/>
  <c r="K29" i="1"/>
  <c r="K28" i="1"/>
  <c r="K27" i="1"/>
  <c r="K194" i="1"/>
  <c r="K193" i="1"/>
  <c r="K192" i="1"/>
  <c r="K191" i="1"/>
  <c r="K137" i="1"/>
  <c r="K136" i="1"/>
  <c r="K135" i="1"/>
  <c r="K86" i="1"/>
  <c r="K85" i="1"/>
  <c r="K84" i="1"/>
  <c r="K83" i="1"/>
  <c r="K3" i="1"/>
  <c r="K6" i="1"/>
  <c r="K11" i="1"/>
  <c r="K12" i="1"/>
  <c r="K13" i="1"/>
  <c r="K14" i="1"/>
  <c r="K15" i="1"/>
  <c r="K63" i="1"/>
  <c r="K65" i="1"/>
  <c r="K66" i="1"/>
  <c r="K67" i="1"/>
  <c r="K68" i="1"/>
  <c r="K69" i="1"/>
  <c r="K70" i="1"/>
  <c r="K107" i="1"/>
  <c r="K108" i="1"/>
  <c r="K110" i="1"/>
  <c r="K111" i="1"/>
  <c r="K112" i="1"/>
  <c r="K113" i="1"/>
  <c r="K114" i="1"/>
  <c r="K147" i="1"/>
  <c r="K148" i="1"/>
  <c r="K159" i="1"/>
  <c r="K160" i="1"/>
  <c r="K162" i="1"/>
  <c r="K163" i="1"/>
  <c r="K164" i="1"/>
  <c r="K165" i="1"/>
  <c r="K166" i="1"/>
  <c r="K19" i="1"/>
  <c r="K22" i="1"/>
  <c r="K20" i="1"/>
  <c r="K167" i="1"/>
  <c r="K168" i="1"/>
  <c r="K169" i="1"/>
  <c r="K170" i="1"/>
  <c r="K23" i="1"/>
  <c r="K24" i="1"/>
  <c r="K9" i="1"/>
  <c r="K10" i="1"/>
  <c r="K71" i="1"/>
  <c r="K72" i="1"/>
  <c r="K73" i="1"/>
  <c r="K74" i="1"/>
  <c r="K75" i="1"/>
  <c r="K76" i="1"/>
  <c r="K78" i="1"/>
  <c r="K51" i="1"/>
  <c r="K52" i="1"/>
  <c r="K54" i="1"/>
  <c r="K115" i="1"/>
  <c r="K116" i="1"/>
  <c r="K117" i="1"/>
  <c r="K118" i="1"/>
  <c r="K119" i="1"/>
  <c r="K120" i="1"/>
  <c r="K122" i="1"/>
  <c r="K183" i="1"/>
  <c r="K184" i="1"/>
  <c r="K185" i="1"/>
  <c r="K171" i="1"/>
  <c r="K172" i="1"/>
  <c r="K59" i="1"/>
  <c r="K62" i="1"/>
  <c r="K95" i="1"/>
  <c r="K39" i="1"/>
  <c r="K40" i="1"/>
  <c r="K41" i="1"/>
  <c r="K42" i="1"/>
  <c r="K79" i="1"/>
  <c r="K80" i="1"/>
  <c r="K81" i="1"/>
  <c r="K82" i="1"/>
  <c r="K43" i="1"/>
  <c r="K44" i="1"/>
  <c r="K45" i="1"/>
  <c r="K46" i="1"/>
  <c r="K138" i="1"/>
  <c r="K139" i="1"/>
  <c r="K140" i="1"/>
  <c r="K141" i="1"/>
  <c r="K142" i="1"/>
  <c r="K99" i="1"/>
  <c r="K100" i="1"/>
  <c r="K102" i="1"/>
  <c r="K187" i="1"/>
  <c r="K188" i="1"/>
  <c r="K189" i="1"/>
  <c r="K190" i="1"/>
  <c r="K103" i="1"/>
  <c r="K105" i="1"/>
  <c r="K106" i="1"/>
  <c r="K47" i="1"/>
  <c r="K143" i="1"/>
  <c r="K144" i="1"/>
  <c r="K146" i="1"/>
  <c r="K91" i="1"/>
  <c r="K92" i="1"/>
  <c r="K93" i="1"/>
  <c r="K94" i="1"/>
  <c r="K123" i="1"/>
  <c r="K124" i="1"/>
  <c r="K125" i="1"/>
  <c r="K126" i="1"/>
  <c r="K127" i="1"/>
  <c r="K128" i="1"/>
  <c r="K129" i="1"/>
  <c r="K130" i="1"/>
  <c r="K155" i="1"/>
  <c r="K157" i="1"/>
  <c r="K55" i="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72" i="1"/>
  <c r="FK15" i="10"/>
  <c r="FJ16" i="10"/>
  <c r="FL15" i="10"/>
  <c r="FR16" i="10"/>
  <c r="FQ16" i="10"/>
  <c r="FP17" i="10"/>
  <c r="BT13" i="10"/>
  <c r="BU12" i="10"/>
  <c r="CC8" i="10"/>
  <c r="CB9" i="10"/>
  <c r="DS6" i="10"/>
  <c r="DT6" i="10"/>
  <c r="BH11" i="10"/>
  <c r="BJ10" i="10"/>
  <c r="DS5" i="10"/>
  <c r="DT5" i="10"/>
  <c r="GP10" i="10"/>
  <c r="GR9" i="10"/>
  <c r="GQ9" i="10"/>
  <c r="AY10" i="10"/>
  <c r="AV20" i="10"/>
  <c r="AY20" i="10"/>
  <c r="BZ5" i="10"/>
  <c r="BY5" i="10"/>
  <c r="BX6" i="10"/>
  <c r="DJ13" i="10"/>
  <c r="DL12" i="10"/>
  <c r="EZ10" i="10"/>
  <c r="EX11" i="10"/>
  <c r="EP11" i="10"/>
  <c r="EQ10" i="10"/>
  <c r="GD7" i="10"/>
  <c r="GF6" i="10"/>
  <c r="FO6" i="10"/>
  <c r="FN6" i="10"/>
  <c r="FM7" i="10"/>
  <c r="FT6" i="10"/>
  <c r="FS7" i="10"/>
  <c r="FU6" i="10"/>
  <c r="GC12" i="10"/>
  <c r="GB12" i="10"/>
  <c r="GA13" i="10"/>
  <c r="GM11" i="10"/>
  <c r="GN10" i="10"/>
  <c r="CZ10" i="10"/>
  <c r="CX11" i="10"/>
  <c r="DB7" i="10"/>
  <c r="DC6" i="10"/>
  <c r="DD6" i="10"/>
  <c r="BM6" i="10"/>
  <c r="BL7" i="10"/>
  <c r="BN6" i="10"/>
  <c r="FK14" i="10"/>
  <c r="FL14" i="10"/>
  <c r="BD12" i="10"/>
  <c r="BE11" i="10"/>
  <c r="DT7" i="10"/>
  <c r="DR8" i="10"/>
  <c r="DS7" i="10"/>
  <c r="DN8" i="10"/>
  <c r="DP7" i="10"/>
  <c r="AY19" i="10"/>
  <c r="AV19" i="10"/>
  <c r="EH6" i="10"/>
  <c r="EG6" i="10"/>
  <c r="EF7" i="10"/>
  <c r="EK6" i="10"/>
  <c r="EL6" i="10"/>
  <c r="EJ7" i="10"/>
  <c r="AY17" i="10"/>
  <c r="AV17" i="10"/>
  <c r="AY31" i="10"/>
  <c r="AV31" i="10"/>
  <c r="AV26" i="10"/>
  <c r="AY26" i="10"/>
  <c r="CP7" i="10"/>
  <c r="CQ6" i="10"/>
  <c r="AT9" i="10"/>
  <c r="AW9" i="10"/>
  <c r="AW19" i="10"/>
  <c r="AT19" i="10"/>
  <c r="AX31" i="10"/>
  <c r="AU31" i="10"/>
  <c r="AS48" i="10"/>
  <c r="FO1" i="10"/>
  <c r="AT48" i="10"/>
  <c r="BP5" i="10"/>
  <c r="BR4" i="10"/>
  <c r="GN6" i="10"/>
  <c r="GO6" i="10"/>
  <c r="CU6" i="10"/>
  <c r="CT7" i="10"/>
  <c r="CV6" i="10"/>
  <c r="GG7" i="10"/>
  <c r="GI6" i="10"/>
  <c r="AY25" i="10"/>
  <c r="AV25" i="10"/>
  <c r="FQ6" i="10"/>
  <c r="FR6" i="10"/>
  <c r="AY13" i="10"/>
  <c r="AV13" i="10"/>
  <c r="AY16" i="10"/>
  <c r="ET6" i="10"/>
  <c r="EV5" i="10"/>
  <c r="FB5" i="10"/>
  <c r="FD4" i="10"/>
  <c r="FD1" i="10"/>
  <c r="AS32" i="10"/>
  <c r="FC4" i="10"/>
  <c r="GJ6" i="10"/>
  <c r="GL5" i="10"/>
  <c r="AV18" i="10"/>
  <c r="I145" i="9"/>
  <c r="AY18" i="10"/>
  <c r="AV14" i="10"/>
  <c r="I15" i="9"/>
  <c r="AY14" i="10"/>
  <c r="AV24" i="10"/>
  <c r="AX9" i="10"/>
  <c r="AU9" i="10"/>
  <c r="AU13" i="10"/>
  <c r="AT5" i="10"/>
  <c r="DF5" i="10"/>
  <c r="FV5" i="10"/>
  <c r="FX4" i="10"/>
  <c r="FX1" i="10"/>
  <c r="AT52" i="10"/>
  <c r="FW4" i="10"/>
  <c r="GL4" i="10"/>
  <c r="GL1" i="10"/>
  <c r="AS39" i="10"/>
  <c r="GK4" i="10"/>
  <c r="AU19" i="10"/>
  <c r="AV6" i="10"/>
  <c r="ER4" i="10"/>
  <c r="ER1" i="10"/>
  <c r="AS29" i="10"/>
  <c r="GH4" i="10"/>
  <c r="EB5" i="10"/>
  <c r="FG5" i="10"/>
  <c r="DZ4" i="10"/>
  <c r="DZ1" i="10"/>
  <c r="AS23" i="10"/>
  <c r="FI4" i="10"/>
  <c r="FI1" i="10"/>
  <c r="AT45" i="10"/>
  <c r="AU16" i="10"/>
  <c r="H78" i="9"/>
  <c r="AT14" i="10"/>
  <c r="G15" i="9"/>
  <c r="EC4" i="10"/>
  <c r="FK4" i="10"/>
  <c r="FL4" i="10"/>
  <c r="FL1" i="10"/>
  <c r="AT46" i="10"/>
  <c r="GS7" i="10"/>
  <c r="GT6" i="10"/>
  <c r="GS8" i="10"/>
  <c r="GT7" i="10"/>
  <c r="GU7" i="10"/>
  <c r="EB6" i="10"/>
  <c r="EC5" i="10"/>
  <c r="ED5" i="10"/>
  <c r="FV6" i="10"/>
  <c r="FW5" i="10"/>
  <c r="FX5" i="10"/>
  <c r="DF6" i="10"/>
  <c r="DH5" i="10"/>
  <c r="DG5" i="10"/>
  <c r="GK6" i="10"/>
  <c r="GJ7" i="10"/>
  <c r="GL6" i="10"/>
  <c r="EU6" i="10"/>
  <c r="EV6" i="10"/>
  <c r="ET7" i="10"/>
  <c r="EK7" i="10"/>
  <c r="EJ8" i="10"/>
  <c r="EL7" i="10"/>
  <c r="DN9" i="10"/>
  <c r="DP8" i="10"/>
  <c r="DO8" i="10"/>
  <c r="FM8" i="10"/>
  <c r="FO7" i="10"/>
  <c r="FN7" i="10"/>
  <c r="GF7" i="10"/>
  <c r="GD8" i="10"/>
  <c r="GE7" i="10"/>
  <c r="CD9" i="10"/>
  <c r="CC9" i="10"/>
  <c r="CB10" i="10"/>
  <c r="FP18" i="10"/>
  <c r="FR17" i="10"/>
  <c r="FQ17" i="10"/>
  <c r="FJ17" i="10"/>
  <c r="FL16" i="10"/>
  <c r="FK16" i="10"/>
  <c r="AV23" i="10"/>
  <c r="AY23" i="10"/>
  <c r="AY29" i="10"/>
  <c r="AV29" i="10"/>
  <c r="AY32" i="10"/>
  <c r="AV32" i="10"/>
  <c r="GH7" i="10"/>
  <c r="GI7" i="10"/>
  <c r="GG8" i="10"/>
  <c r="BF12" i="10"/>
  <c r="BD13" i="10"/>
  <c r="BE12" i="10"/>
  <c r="BM7" i="10"/>
  <c r="BN7" i="10"/>
  <c r="BL8" i="10"/>
  <c r="DC7" i="10"/>
  <c r="DD7" i="10"/>
  <c r="DB8" i="10"/>
  <c r="GM12" i="10"/>
  <c r="GN11" i="10"/>
  <c r="GO11" i="10"/>
  <c r="BZ6" i="10"/>
  <c r="BY6" i="10"/>
  <c r="BX7" i="10"/>
  <c r="GR10" i="10"/>
  <c r="GP11" i="10"/>
  <c r="GQ10" i="10"/>
  <c r="BJ11" i="10"/>
  <c r="BH12" i="10"/>
  <c r="BI11" i="10"/>
  <c r="FG6" i="10"/>
  <c r="FH5" i="10"/>
  <c r="FI5" i="10"/>
  <c r="FD5" i="10"/>
  <c r="FB6" i="10"/>
  <c r="FC5" i="10"/>
  <c r="CV7" i="10"/>
  <c r="CU7" i="10"/>
  <c r="CT8" i="10"/>
  <c r="CQ7" i="10"/>
  <c r="CR7" i="10"/>
  <c r="CP8" i="10"/>
  <c r="DR9" i="10"/>
  <c r="DT8" i="10"/>
  <c r="DS8" i="10"/>
  <c r="CZ11" i="10"/>
  <c r="CY11" i="10"/>
  <c r="CX12" i="10"/>
  <c r="GB13" i="10"/>
  <c r="GA14" i="10"/>
  <c r="GC13" i="10"/>
  <c r="FS8" i="10"/>
  <c r="FU7" i="10"/>
  <c r="FT7" i="10"/>
  <c r="ER11" i="10"/>
  <c r="EQ11" i="10"/>
  <c r="EP12" i="10"/>
  <c r="DJ14" i="10"/>
  <c r="DL13" i="10"/>
  <c r="DK13" i="10"/>
  <c r="BQ5" i="10"/>
  <c r="BR5" i="10"/>
  <c r="BP6" i="10"/>
  <c r="EG7" i="10"/>
  <c r="EH7" i="10"/>
  <c r="EF8" i="10"/>
  <c r="EY11" i="10"/>
  <c r="EZ11" i="10"/>
  <c r="EX12" i="10"/>
  <c r="BT14" i="10"/>
  <c r="BV13" i="10"/>
  <c r="BU13" i="10"/>
  <c r="EZ12" i="10"/>
  <c r="EY12" i="10"/>
  <c r="EX13" i="10"/>
  <c r="DR10" i="10"/>
  <c r="DT9" i="10"/>
  <c r="DS9" i="10"/>
  <c r="CP9" i="10"/>
  <c r="CR8" i="10"/>
  <c r="CQ8" i="10"/>
  <c r="BX8" i="10"/>
  <c r="BY7" i="10"/>
  <c r="BZ7" i="10"/>
  <c r="GG9" i="10"/>
  <c r="GH8" i="10"/>
  <c r="GI8" i="10"/>
  <c r="EJ9" i="10"/>
  <c r="EL8" i="10"/>
  <c r="EK8" i="10"/>
  <c r="DK14" i="10"/>
  <c r="DJ15" i="10"/>
  <c r="DL14" i="10"/>
  <c r="GC14" i="10"/>
  <c r="GB14" i="10"/>
  <c r="GA15" i="10"/>
  <c r="CV8" i="10"/>
  <c r="CU8" i="10"/>
  <c r="CT9" i="10"/>
  <c r="FB7" i="10"/>
  <c r="FD6" i="10"/>
  <c r="FC6" i="10"/>
  <c r="GO12" i="10"/>
  <c r="GN12" i="10"/>
  <c r="GM13" i="10"/>
  <c r="BM8" i="10"/>
  <c r="BL9" i="10"/>
  <c r="BN8" i="10"/>
  <c r="BF13" i="10"/>
  <c r="BE13" i="10"/>
  <c r="BD14" i="10"/>
  <c r="FW6" i="10"/>
  <c r="FX6" i="10"/>
  <c r="FV7" i="10"/>
  <c r="EC6" i="10"/>
  <c r="ED6" i="10"/>
  <c r="EB7" i="10"/>
  <c r="EF9" i="10"/>
  <c r="EG8" i="10"/>
  <c r="EH8" i="10"/>
  <c r="EP13" i="10"/>
  <c r="EQ12" i="10"/>
  <c r="ER12" i="10"/>
  <c r="GQ11" i="10"/>
  <c r="GR11" i="10"/>
  <c r="GP12" i="10"/>
  <c r="DB9" i="10"/>
  <c r="DD8" i="10"/>
  <c r="DC8" i="10"/>
  <c r="FR18" i="10"/>
  <c r="FQ18" i="10"/>
  <c r="FP19" i="10"/>
  <c r="DO9" i="10"/>
  <c r="DP9" i="10"/>
  <c r="DN10" i="10"/>
  <c r="EV7" i="10"/>
  <c r="EU7" i="10"/>
  <c r="ET8" i="10"/>
  <c r="GL7" i="10"/>
  <c r="GK7" i="10"/>
  <c r="GJ8" i="10"/>
  <c r="DG6" i="10"/>
  <c r="DF7" i="10"/>
  <c r="DH6" i="10"/>
  <c r="BQ6" i="10"/>
  <c r="BR6" i="10"/>
  <c r="BP7" i="10"/>
  <c r="BV14" i="10"/>
  <c r="BU14" i="10"/>
  <c r="BT15" i="10"/>
  <c r="FU8" i="10"/>
  <c r="FT8" i="10"/>
  <c r="FS9" i="10"/>
  <c r="CX13" i="10"/>
  <c r="CZ12" i="10"/>
  <c r="CY12" i="10"/>
  <c r="FH6" i="10"/>
  <c r="FG7" i="10"/>
  <c r="FI6" i="10"/>
  <c r="BH13" i="10"/>
  <c r="BI12" i="10"/>
  <c r="BJ12" i="10"/>
  <c r="FL17" i="10"/>
  <c r="FK17" i="10"/>
  <c r="FJ18" i="10"/>
  <c r="CD10" i="10"/>
  <c r="CB11" i="10"/>
  <c r="CC10" i="10"/>
  <c r="GD9" i="10"/>
  <c r="GE8" i="10"/>
  <c r="GF8" i="10"/>
  <c r="FN8" i="10"/>
  <c r="FO8" i="10"/>
  <c r="FM9" i="10"/>
  <c r="GU8" i="10"/>
  <c r="GS9" i="10"/>
  <c r="GT8" i="10"/>
  <c r="GS10" i="10"/>
  <c r="GU9" i="10"/>
  <c r="GT9" i="10"/>
  <c r="FC7" i="10"/>
  <c r="FD7" i="10"/>
  <c r="FB8" i="10"/>
  <c r="GC15" i="10"/>
  <c r="GB15" i="10"/>
  <c r="GA16" i="10"/>
  <c r="DJ16" i="10"/>
  <c r="DL15" i="10"/>
  <c r="DK15" i="10"/>
  <c r="EK9" i="10"/>
  <c r="EJ10" i="10"/>
  <c r="EL9" i="10"/>
  <c r="DR11" i="10"/>
  <c r="DS10" i="10"/>
  <c r="DT10" i="10"/>
  <c r="CC11" i="10"/>
  <c r="CD11" i="10"/>
  <c r="CB12" i="10"/>
  <c r="BQ7" i="10"/>
  <c r="BP8" i="10"/>
  <c r="BR7" i="10"/>
  <c r="DG7" i="10"/>
  <c r="DH7" i="10"/>
  <c r="DF8" i="10"/>
  <c r="DN11" i="10"/>
  <c r="DO10" i="10"/>
  <c r="DP10" i="10"/>
  <c r="DB10" i="10"/>
  <c r="DD9" i="10"/>
  <c r="DC9" i="10"/>
  <c r="BD15" i="10"/>
  <c r="BE14" i="10"/>
  <c r="BF14" i="10"/>
  <c r="BL10" i="10"/>
  <c r="BN9" i="10"/>
  <c r="BM9" i="10"/>
  <c r="CU9" i="10"/>
  <c r="CV9" i="10"/>
  <c r="CT10" i="10"/>
  <c r="CQ9" i="10"/>
  <c r="CR9" i="10"/>
  <c r="CP10" i="10"/>
  <c r="EY13" i="10"/>
  <c r="EZ13" i="10"/>
  <c r="EX14" i="10"/>
  <c r="FN9" i="10"/>
  <c r="FO9" i="10"/>
  <c r="FM10" i="10"/>
  <c r="FI7" i="10"/>
  <c r="FH7" i="10"/>
  <c r="FG8" i="10"/>
  <c r="CY13" i="10"/>
  <c r="CZ13" i="10"/>
  <c r="CX14" i="10"/>
  <c r="BU15" i="10"/>
  <c r="BT16" i="10"/>
  <c r="BV15" i="10"/>
  <c r="EV8" i="10"/>
  <c r="ET9" i="10"/>
  <c r="EU8" i="10"/>
  <c r="GQ12" i="10"/>
  <c r="GR12" i="10"/>
  <c r="GP13" i="10"/>
  <c r="EF10" i="10"/>
  <c r="EH9" i="10"/>
  <c r="EG9" i="10"/>
  <c r="FX7" i="10"/>
  <c r="FV8" i="10"/>
  <c r="FW7" i="10"/>
  <c r="BX9" i="10"/>
  <c r="BZ8" i="10"/>
  <c r="BY8" i="10"/>
  <c r="BH14" i="10"/>
  <c r="BJ13" i="10"/>
  <c r="BI13" i="10"/>
  <c r="FP20" i="10"/>
  <c r="FR19" i="10"/>
  <c r="FQ19" i="10"/>
  <c r="GE9" i="10"/>
  <c r="GF9" i="10"/>
  <c r="GD10" i="10"/>
  <c r="FK18" i="10"/>
  <c r="FJ19" i="10"/>
  <c r="FL18" i="10"/>
  <c r="FT9" i="10"/>
  <c r="FU9" i="10"/>
  <c r="FS10" i="10"/>
  <c r="GK8" i="10"/>
  <c r="GJ9" i="10"/>
  <c r="GL8" i="10"/>
  <c r="EQ13" i="10"/>
  <c r="ER13" i="10"/>
  <c r="EP14" i="10"/>
  <c r="EB8" i="10"/>
  <c r="EC7" i="10"/>
  <c r="ED7" i="10"/>
  <c r="GO13" i="10"/>
  <c r="GM14" i="10"/>
  <c r="GN13" i="10"/>
  <c r="GG10" i="10"/>
  <c r="GI9" i="10"/>
  <c r="GH9" i="10"/>
  <c r="GF10" i="10"/>
  <c r="GE10" i="10"/>
  <c r="GD11" i="10"/>
  <c r="BI14" i="10"/>
  <c r="BJ14" i="10"/>
  <c r="BH15" i="10"/>
  <c r="EZ14" i="10"/>
  <c r="EX15" i="10"/>
  <c r="EY14" i="10"/>
  <c r="DP11" i="10"/>
  <c r="DO11" i="10"/>
  <c r="DN12" i="10"/>
  <c r="DT11" i="10"/>
  <c r="DS11" i="10"/>
  <c r="DR12" i="10"/>
  <c r="GJ10" i="10"/>
  <c r="GL9" i="10"/>
  <c r="GK9" i="10"/>
  <c r="GG11" i="10"/>
  <c r="GH10" i="10"/>
  <c r="GI10" i="10"/>
  <c r="FR20" i="10"/>
  <c r="FQ20" i="10"/>
  <c r="FP21" i="10"/>
  <c r="FX8" i="10"/>
  <c r="FV9" i="10"/>
  <c r="FW8" i="10"/>
  <c r="EH10" i="10"/>
  <c r="EG10" i="10"/>
  <c r="EF11" i="10"/>
  <c r="BT17" i="10"/>
  <c r="BV16" i="10"/>
  <c r="BU16" i="10"/>
  <c r="FM11" i="10"/>
  <c r="FN10" i="10"/>
  <c r="FO10" i="10"/>
  <c r="DD10" i="10"/>
  <c r="DB11" i="10"/>
  <c r="DC10" i="10"/>
  <c r="DH8" i="10"/>
  <c r="DG8" i="10"/>
  <c r="DF9" i="10"/>
  <c r="BR8" i="10"/>
  <c r="BQ8" i="10"/>
  <c r="BP9" i="10"/>
  <c r="EP15" i="10"/>
  <c r="EQ14" i="10"/>
  <c r="ER14" i="10"/>
  <c r="FU10" i="10"/>
  <c r="FT10" i="10"/>
  <c r="FS11" i="10"/>
  <c r="FL19" i="10"/>
  <c r="FK19" i="10"/>
  <c r="FJ20" i="10"/>
  <c r="GQ13" i="10"/>
  <c r="GP14" i="10"/>
  <c r="GR13" i="10"/>
  <c r="ET10" i="10"/>
  <c r="EU9" i="10"/>
  <c r="EV9" i="10"/>
  <c r="FG9" i="10"/>
  <c r="FH8" i="10"/>
  <c r="FI8" i="10"/>
  <c r="CT11" i="10"/>
  <c r="CV10" i="10"/>
  <c r="CU10" i="10"/>
  <c r="BE15" i="10"/>
  <c r="BD16" i="10"/>
  <c r="BF15" i="10"/>
  <c r="EL10" i="10"/>
  <c r="EK10" i="10"/>
  <c r="EJ11" i="10"/>
  <c r="DJ17" i="10"/>
  <c r="DL16" i="10"/>
  <c r="DK16" i="10"/>
  <c r="FC8" i="10"/>
  <c r="FD8" i="10"/>
  <c r="FB9" i="10"/>
  <c r="GO14" i="10"/>
  <c r="GM15" i="10"/>
  <c r="GN14" i="10"/>
  <c r="ED8" i="10"/>
  <c r="EB9" i="10"/>
  <c r="EC8" i="10"/>
  <c r="BZ9" i="10"/>
  <c r="BY9" i="10"/>
  <c r="BX10" i="10"/>
  <c r="CY14" i="10"/>
  <c r="CX15" i="10"/>
  <c r="CZ14" i="10"/>
  <c r="CP11" i="10"/>
  <c r="CQ10" i="10"/>
  <c r="CR10" i="10"/>
  <c r="BM10" i="10"/>
  <c r="BL11" i="10"/>
  <c r="BN10" i="10"/>
  <c r="CB13" i="10"/>
  <c r="CD12" i="10"/>
  <c r="CC12" i="10"/>
  <c r="GC16" i="10"/>
  <c r="GB16" i="10"/>
  <c r="GA17" i="10"/>
  <c r="GT10" i="10"/>
  <c r="GS11" i="10"/>
  <c r="GU10" i="10"/>
  <c r="BF16" i="10"/>
  <c r="BE16" i="10"/>
  <c r="BD17" i="10"/>
  <c r="GR14" i="10"/>
  <c r="GQ14" i="10"/>
  <c r="GP15" i="10"/>
  <c r="FR21" i="10"/>
  <c r="FQ21" i="10"/>
  <c r="FP22" i="10"/>
  <c r="GK10" i="10"/>
  <c r="GJ11" i="10"/>
  <c r="GL10" i="10"/>
  <c r="DN13" i="10"/>
  <c r="DP12" i="10"/>
  <c r="DO12" i="10"/>
  <c r="EX16" i="10"/>
  <c r="EZ15" i="10"/>
  <c r="EY15" i="10"/>
  <c r="BX11" i="10"/>
  <c r="BY10" i="10"/>
  <c r="BZ10" i="10"/>
  <c r="FS12" i="10"/>
  <c r="FU11" i="10"/>
  <c r="FT11" i="10"/>
  <c r="BT18" i="10"/>
  <c r="BV17" i="10"/>
  <c r="BU17" i="10"/>
  <c r="GI11" i="10"/>
  <c r="GH11" i="10"/>
  <c r="GG12" i="10"/>
  <c r="DS12" i="10"/>
  <c r="DR13" i="10"/>
  <c r="DT12" i="10"/>
  <c r="GD12" i="10"/>
  <c r="GF11" i="10"/>
  <c r="GE11" i="10"/>
  <c r="GS12" i="10"/>
  <c r="GT11" i="10"/>
  <c r="GU11" i="10"/>
  <c r="GN15" i="10"/>
  <c r="GM16" i="10"/>
  <c r="GO15" i="10"/>
  <c r="EJ12" i="10"/>
  <c r="EL11" i="10"/>
  <c r="EK11" i="10"/>
  <c r="CU11" i="10"/>
  <c r="CV11" i="10"/>
  <c r="CT12" i="10"/>
  <c r="BN11" i="10"/>
  <c r="BM11" i="10"/>
  <c r="BL12" i="10"/>
  <c r="CR11" i="10"/>
  <c r="CQ11" i="10"/>
  <c r="CP12" i="10"/>
  <c r="EB10" i="10"/>
  <c r="EC9" i="10"/>
  <c r="ED9" i="10"/>
  <c r="GA18" i="10"/>
  <c r="GC17" i="10"/>
  <c r="GB17" i="10"/>
  <c r="FC9" i="10"/>
  <c r="FD9" i="10"/>
  <c r="FB10" i="10"/>
  <c r="EV10" i="10"/>
  <c r="ET11" i="10"/>
  <c r="EU10" i="10"/>
  <c r="FL20" i="10"/>
  <c r="FK20" i="10"/>
  <c r="FJ21" i="10"/>
  <c r="EQ15" i="10"/>
  <c r="EP16" i="10"/>
  <c r="ER15" i="10"/>
  <c r="DG9" i="10"/>
  <c r="DH9" i="10"/>
  <c r="DF10" i="10"/>
  <c r="DD11" i="10"/>
  <c r="DC11" i="10"/>
  <c r="DB12" i="10"/>
  <c r="FO11" i="10"/>
  <c r="FN11" i="10"/>
  <c r="FM12" i="10"/>
  <c r="EF12" i="10"/>
  <c r="EG11" i="10"/>
  <c r="EH11" i="10"/>
  <c r="FV10" i="10"/>
  <c r="FW9" i="10"/>
  <c r="FX9" i="10"/>
  <c r="BJ15" i="10"/>
  <c r="BI15" i="10"/>
  <c r="BH16" i="10"/>
  <c r="CC13" i="10"/>
  <c r="CB14" i="10"/>
  <c r="CD13" i="10"/>
  <c r="CY15" i="10"/>
  <c r="CX16" i="10"/>
  <c r="CZ15" i="10"/>
  <c r="DL17" i="10"/>
  <c r="DK17" i="10"/>
  <c r="DJ18" i="10"/>
  <c r="FH9" i="10"/>
  <c r="FI9" i="10"/>
  <c r="FG10" i="10"/>
  <c r="BQ9" i="10"/>
  <c r="BR9" i="10"/>
  <c r="BP10" i="10"/>
  <c r="CC14" i="10"/>
  <c r="CB15" i="10"/>
  <c r="CD14" i="10"/>
  <c r="DR14" i="10"/>
  <c r="DT13" i="10"/>
  <c r="DS13" i="10"/>
  <c r="EZ16" i="10"/>
  <c r="EY16" i="10"/>
  <c r="EX17" i="10"/>
  <c r="DK18" i="10"/>
  <c r="DJ19" i="10"/>
  <c r="DL18" i="10"/>
  <c r="CZ16" i="10"/>
  <c r="CY16" i="10"/>
  <c r="CX17" i="10"/>
  <c r="DH10" i="10"/>
  <c r="DG10" i="10"/>
  <c r="DF11" i="10"/>
  <c r="EP17" i="10"/>
  <c r="ER16" i="10"/>
  <c r="EQ16" i="10"/>
  <c r="FD10" i="10"/>
  <c r="FB11" i="10"/>
  <c r="FC10" i="10"/>
  <c r="EB11" i="10"/>
  <c r="ED10" i="10"/>
  <c r="EC10" i="10"/>
  <c r="BM12" i="10"/>
  <c r="BN12" i="10"/>
  <c r="BL13" i="10"/>
  <c r="EL12" i="10"/>
  <c r="EJ13" i="10"/>
  <c r="EK12" i="10"/>
  <c r="BZ11" i="10"/>
  <c r="BX12" i="10"/>
  <c r="BY11" i="10"/>
  <c r="GK11" i="10"/>
  <c r="GJ12" i="10"/>
  <c r="GL11" i="10"/>
  <c r="BF17" i="10"/>
  <c r="BE17" i="10"/>
  <c r="BD18" i="10"/>
  <c r="CV12" i="10"/>
  <c r="CU12" i="10"/>
  <c r="CT13" i="10"/>
  <c r="FG11" i="10"/>
  <c r="FI10" i="10"/>
  <c r="FH10" i="10"/>
  <c r="BI16" i="10"/>
  <c r="BH17" i="10"/>
  <c r="BJ16" i="10"/>
  <c r="EF13" i="10"/>
  <c r="EH12" i="10"/>
  <c r="EG12" i="10"/>
  <c r="DB13" i="10"/>
  <c r="DD12" i="10"/>
  <c r="DC12" i="10"/>
  <c r="GC18" i="10"/>
  <c r="GB18" i="10"/>
  <c r="GA19" i="10"/>
  <c r="CQ12" i="10"/>
  <c r="CP13" i="10"/>
  <c r="CR12" i="10"/>
  <c r="GD13" i="10"/>
  <c r="GF12" i="10"/>
  <c r="GE12" i="10"/>
  <c r="GI12" i="10"/>
  <c r="GG13" i="10"/>
  <c r="GH12" i="10"/>
  <c r="FU12" i="10"/>
  <c r="FT12" i="10"/>
  <c r="FS13" i="10"/>
  <c r="GR15" i="10"/>
  <c r="GQ15" i="10"/>
  <c r="GP16" i="10"/>
  <c r="BQ10" i="10"/>
  <c r="BP11" i="10"/>
  <c r="BR10" i="10"/>
  <c r="FX10" i="10"/>
  <c r="FV11" i="10"/>
  <c r="FW10" i="10"/>
  <c r="FM13" i="10"/>
  <c r="FO12" i="10"/>
  <c r="FN12" i="10"/>
  <c r="FK21" i="10"/>
  <c r="FJ22" i="10"/>
  <c r="FL21" i="10"/>
  <c r="ET12" i="10"/>
  <c r="EV11" i="10"/>
  <c r="EU11" i="10"/>
  <c r="GO16" i="10"/>
  <c r="GN16" i="10"/>
  <c r="GM17" i="10"/>
  <c r="GS13" i="10"/>
  <c r="GU12" i="10"/>
  <c r="GT12" i="10"/>
  <c r="BU18" i="10"/>
  <c r="BT19" i="10"/>
  <c r="BV18" i="10"/>
  <c r="DO13" i="10"/>
  <c r="DN14" i="10"/>
  <c r="DP13" i="10"/>
  <c r="FP23" i="10"/>
  <c r="FR22" i="10"/>
  <c r="FQ22" i="10"/>
  <c r="FW11" i="10"/>
  <c r="FV12" i="10"/>
  <c r="FX11" i="10"/>
  <c r="GG14" i="10"/>
  <c r="GH13" i="10"/>
  <c r="GI13" i="10"/>
  <c r="GA20" i="10"/>
  <c r="GC19" i="10"/>
  <c r="GB19" i="10"/>
  <c r="EL13" i="10"/>
  <c r="EK13" i="10"/>
  <c r="EJ14" i="10"/>
  <c r="DS14" i="10"/>
  <c r="DR15" i="10"/>
  <c r="DT14" i="10"/>
  <c r="FQ23" i="10"/>
  <c r="FP24" i="10"/>
  <c r="FR23" i="10"/>
  <c r="GR16" i="10"/>
  <c r="GQ16" i="10"/>
  <c r="GP17" i="10"/>
  <c r="DC13" i="10"/>
  <c r="DB14" i="10"/>
  <c r="DD13" i="10"/>
  <c r="BZ12" i="10"/>
  <c r="BY12" i="10"/>
  <c r="BX13" i="10"/>
  <c r="FC11" i="10"/>
  <c r="FD11" i="10"/>
  <c r="FB12" i="10"/>
  <c r="ER17" i="10"/>
  <c r="EQ17" i="10"/>
  <c r="EP18" i="10"/>
  <c r="CY17" i="10"/>
  <c r="CX18" i="10"/>
  <c r="CZ17" i="10"/>
  <c r="DL19" i="10"/>
  <c r="DJ20" i="10"/>
  <c r="DK19" i="10"/>
  <c r="ET13" i="10"/>
  <c r="EU12" i="10"/>
  <c r="EV12" i="10"/>
  <c r="GF13" i="10"/>
  <c r="GE13" i="10"/>
  <c r="GD14" i="10"/>
  <c r="EF14" i="10"/>
  <c r="EH13" i="10"/>
  <c r="EG13" i="10"/>
  <c r="BV19" i="10"/>
  <c r="BT20" i="10"/>
  <c r="BU19" i="10"/>
  <c r="GU13" i="10"/>
  <c r="GT13" i="10"/>
  <c r="GS14" i="10"/>
  <c r="FJ23" i="10"/>
  <c r="FL22" i="10"/>
  <c r="FK22" i="10"/>
  <c r="FN13" i="10"/>
  <c r="FO13" i="10"/>
  <c r="FM14" i="10"/>
  <c r="CP14" i="10"/>
  <c r="CR13" i="10"/>
  <c r="CQ13" i="10"/>
  <c r="BI17" i="10"/>
  <c r="BH18" i="10"/>
  <c r="BJ17" i="10"/>
  <c r="FG12" i="10"/>
  <c r="FI11" i="10"/>
  <c r="FH11" i="10"/>
  <c r="BD19" i="10"/>
  <c r="BF18" i="10"/>
  <c r="BE18" i="10"/>
  <c r="GK12" i="10"/>
  <c r="GL12" i="10"/>
  <c r="GJ13" i="10"/>
  <c r="BN13" i="10"/>
  <c r="BL14" i="10"/>
  <c r="BM13" i="10"/>
  <c r="DF12" i="10"/>
  <c r="DH11" i="10"/>
  <c r="DG11" i="10"/>
  <c r="CD15" i="10"/>
  <c r="CC15" i="10"/>
  <c r="CB16" i="10"/>
  <c r="FS14" i="10"/>
  <c r="FT13" i="10"/>
  <c r="FU13" i="10"/>
  <c r="DP14" i="10"/>
  <c r="DO14" i="10"/>
  <c r="DN15" i="10"/>
  <c r="GO17" i="10"/>
  <c r="GN17" i="10"/>
  <c r="GM18" i="10"/>
  <c r="BP12" i="10"/>
  <c r="BR11" i="10"/>
  <c r="BQ11" i="10"/>
  <c r="CT14" i="10"/>
  <c r="CV13" i="10"/>
  <c r="CU13" i="10"/>
  <c r="EB12" i="10"/>
  <c r="ED11" i="10"/>
  <c r="EC11" i="10"/>
  <c r="EY17" i="10"/>
  <c r="EX18" i="10"/>
  <c r="EZ17" i="10"/>
  <c r="EU13" i="10"/>
  <c r="EV13" i="10"/>
  <c r="ET14" i="10"/>
  <c r="EK14" i="10"/>
  <c r="EL14" i="10"/>
  <c r="EJ15" i="10"/>
  <c r="GI14" i="10"/>
  <c r="GH14" i="10"/>
  <c r="GG15" i="10"/>
  <c r="DF13" i="10"/>
  <c r="DG12" i="10"/>
  <c r="DH12" i="10"/>
  <c r="GJ14" i="10"/>
  <c r="GL13" i="10"/>
  <c r="GK13" i="10"/>
  <c r="FI12" i="10"/>
  <c r="FH12" i="10"/>
  <c r="FG13" i="10"/>
  <c r="FJ24" i="10"/>
  <c r="FL23" i="10"/>
  <c r="FK23" i="10"/>
  <c r="CX19" i="10"/>
  <c r="CZ18" i="10"/>
  <c r="CY18" i="10"/>
  <c r="BX14" i="10"/>
  <c r="BY13" i="10"/>
  <c r="BZ13" i="10"/>
  <c r="DB15" i="10"/>
  <c r="DD14" i="10"/>
  <c r="DC14" i="10"/>
  <c r="GA21" i="10"/>
  <c r="GC20" i="10"/>
  <c r="GB20" i="10"/>
  <c r="BQ12" i="10"/>
  <c r="BP13" i="10"/>
  <c r="BR12" i="10"/>
  <c r="DN16" i="10"/>
  <c r="DP15" i="10"/>
  <c r="DO15" i="10"/>
  <c r="BD20" i="10"/>
  <c r="BE19" i="10"/>
  <c r="BF19" i="10"/>
  <c r="GS15" i="10"/>
  <c r="GT14" i="10"/>
  <c r="GU14" i="10"/>
  <c r="BU20" i="10"/>
  <c r="BT21" i="10"/>
  <c r="BV20" i="10"/>
  <c r="EH14" i="10"/>
  <c r="EF15" i="10"/>
  <c r="EG14" i="10"/>
  <c r="DL20" i="10"/>
  <c r="DK20" i="10"/>
  <c r="DJ21" i="10"/>
  <c r="FC12" i="10"/>
  <c r="FD12" i="10"/>
  <c r="FB13" i="10"/>
  <c r="DT15" i="10"/>
  <c r="DS15" i="10"/>
  <c r="DR16" i="10"/>
  <c r="FX12" i="10"/>
  <c r="FW12" i="10"/>
  <c r="FV13" i="10"/>
  <c r="EZ18" i="10"/>
  <c r="EY18" i="10"/>
  <c r="EX19" i="10"/>
  <c r="EC12" i="10"/>
  <c r="ED12" i="10"/>
  <c r="EB13" i="10"/>
  <c r="CB17" i="10"/>
  <c r="CD16" i="10"/>
  <c r="CC16" i="10"/>
  <c r="FN14" i="10"/>
  <c r="FM15" i="10"/>
  <c r="FO14" i="10"/>
  <c r="CU14" i="10"/>
  <c r="CT15" i="10"/>
  <c r="CV14" i="10"/>
  <c r="GM19" i="10"/>
  <c r="GO18" i="10"/>
  <c r="GN18" i="10"/>
  <c r="FT14" i="10"/>
  <c r="FU14" i="10"/>
  <c r="FS15" i="10"/>
  <c r="BL15" i="10"/>
  <c r="BM14" i="10"/>
  <c r="BN14" i="10"/>
  <c r="BI18" i="10"/>
  <c r="BH19" i="10"/>
  <c r="BJ18" i="10"/>
  <c r="CR14" i="10"/>
  <c r="CQ14" i="10"/>
  <c r="CP15" i="10"/>
  <c r="GD15" i="10"/>
  <c r="GF14" i="10"/>
  <c r="GE14" i="10"/>
  <c r="EP19" i="10"/>
  <c r="ER18" i="10"/>
  <c r="EQ18" i="10"/>
  <c r="GQ17" i="10"/>
  <c r="GP18" i="10"/>
  <c r="GR17" i="10"/>
  <c r="FP25" i="10"/>
  <c r="FR24" i="10"/>
  <c r="FQ24" i="10"/>
  <c r="DR17" i="10"/>
  <c r="DT16" i="10"/>
  <c r="DS16" i="10"/>
  <c r="FR25" i="10"/>
  <c r="FQ25" i="10"/>
  <c r="FP26" i="10"/>
  <c r="FV14" i="10"/>
  <c r="FX13" i="10"/>
  <c r="FW13" i="10"/>
  <c r="BU21" i="10"/>
  <c r="BT22" i="10"/>
  <c r="BV21" i="10"/>
  <c r="GS16" i="10"/>
  <c r="GT15" i="10"/>
  <c r="GU15" i="10"/>
  <c r="BQ13" i="10"/>
  <c r="BP14" i="10"/>
  <c r="BR13" i="10"/>
  <c r="GA22" i="10"/>
  <c r="GC21" i="10"/>
  <c r="GB21" i="10"/>
  <c r="FL24" i="10"/>
  <c r="FK24" i="10"/>
  <c r="FJ25" i="10"/>
  <c r="EV14" i="10"/>
  <c r="ET15" i="10"/>
  <c r="EU14" i="10"/>
  <c r="GD16" i="10"/>
  <c r="GF15" i="10"/>
  <c r="GE15" i="10"/>
  <c r="FM16" i="10"/>
  <c r="FO15" i="10"/>
  <c r="FN15" i="10"/>
  <c r="CD17" i="10"/>
  <c r="CC17" i="10"/>
  <c r="CB18" i="10"/>
  <c r="EX20" i="10"/>
  <c r="EZ19" i="10"/>
  <c r="EY19" i="10"/>
  <c r="DJ22" i="10"/>
  <c r="DL21" i="10"/>
  <c r="DK21" i="10"/>
  <c r="EH15" i="10"/>
  <c r="EG15" i="10"/>
  <c r="EF16" i="10"/>
  <c r="CY19" i="10"/>
  <c r="CX20" i="10"/>
  <c r="CZ19" i="10"/>
  <c r="FH13" i="10"/>
  <c r="FI13" i="10"/>
  <c r="FG14" i="10"/>
  <c r="DF14" i="10"/>
  <c r="DG13" i="10"/>
  <c r="DH13" i="10"/>
  <c r="EK15" i="10"/>
  <c r="EJ16" i="10"/>
  <c r="EL15" i="10"/>
  <c r="FU15" i="10"/>
  <c r="FS16" i="10"/>
  <c r="FT15" i="10"/>
  <c r="BF20" i="10"/>
  <c r="BE20" i="10"/>
  <c r="BD21" i="10"/>
  <c r="DD15" i="10"/>
  <c r="DC15" i="10"/>
  <c r="DB16" i="10"/>
  <c r="GM20" i="10"/>
  <c r="GO19" i="10"/>
  <c r="GN19" i="10"/>
  <c r="GR18" i="10"/>
  <c r="GQ18" i="10"/>
  <c r="GP19" i="10"/>
  <c r="EP20" i="10"/>
  <c r="EQ19" i="10"/>
  <c r="ER19" i="10"/>
  <c r="CQ15" i="10"/>
  <c r="CR15" i="10"/>
  <c r="CP16" i="10"/>
  <c r="BJ19" i="10"/>
  <c r="BI19" i="10"/>
  <c r="BH20" i="10"/>
  <c r="BN15" i="10"/>
  <c r="BM15" i="10"/>
  <c r="BL16" i="10"/>
  <c r="CV15" i="10"/>
  <c r="CT16" i="10"/>
  <c r="CU15" i="10"/>
  <c r="EB14" i="10"/>
  <c r="EC13" i="10"/>
  <c r="ED13" i="10"/>
  <c r="FD13" i="10"/>
  <c r="FC13" i="10"/>
  <c r="FB14" i="10"/>
  <c r="DP16" i="10"/>
  <c r="DO16" i="10"/>
  <c r="DN17" i="10"/>
  <c r="BY14" i="10"/>
  <c r="BX15" i="10"/>
  <c r="BZ14" i="10"/>
  <c r="GK14" i="10"/>
  <c r="GJ15" i="10"/>
  <c r="GL14" i="10"/>
  <c r="GI15" i="10"/>
  <c r="GH15" i="10"/>
  <c r="GG16" i="10"/>
  <c r="EK16" i="10"/>
  <c r="EJ17" i="10"/>
  <c r="EL16" i="10"/>
  <c r="CD18" i="10"/>
  <c r="CC18" i="10"/>
  <c r="CB19" i="10"/>
  <c r="GE16" i="10"/>
  <c r="GD17" i="10"/>
  <c r="GF16" i="10"/>
  <c r="FL25" i="10"/>
  <c r="FK25" i="10"/>
  <c r="FJ26" i="10"/>
  <c r="GM21" i="10"/>
  <c r="GO20" i="10"/>
  <c r="GN20" i="10"/>
  <c r="BE21" i="10"/>
  <c r="BD22" i="10"/>
  <c r="BF21" i="10"/>
  <c r="FT16" i="10"/>
  <c r="FS17" i="10"/>
  <c r="FU16" i="10"/>
  <c r="FG15" i="10"/>
  <c r="FI14" i="10"/>
  <c r="FH14" i="10"/>
  <c r="CX21" i="10"/>
  <c r="CZ20" i="10"/>
  <c r="CY20" i="10"/>
  <c r="FN16" i="10"/>
  <c r="FM17" i="10"/>
  <c r="FO16" i="10"/>
  <c r="GB22" i="10"/>
  <c r="GA23" i="10"/>
  <c r="GC22" i="10"/>
  <c r="BU22" i="10"/>
  <c r="BT23" i="10"/>
  <c r="BV22" i="10"/>
  <c r="FX14" i="10"/>
  <c r="FW14" i="10"/>
  <c r="FV15" i="10"/>
  <c r="DO17" i="10"/>
  <c r="DN18" i="10"/>
  <c r="DP17" i="10"/>
  <c r="BM16" i="10"/>
  <c r="BL17" i="10"/>
  <c r="BN16" i="10"/>
  <c r="GP20" i="10"/>
  <c r="GR19" i="10"/>
  <c r="GQ19" i="10"/>
  <c r="BY15" i="10"/>
  <c r="BX16" i="10"/>
  <c r="BZ15" i="10"/>
  <c r="CT17" i="10"/>
  <c r="CV16" i="10"/>
  <c r="CU16" i="10"/>
  <c r="CR16" i="10"/>
  <c r="CQ16" i="10"/>
  <c r="CP17" i="10"/>
  <c r="DC16" i="10"/>
  <c r="DB17" i="10"/>
  <c r="DD16" i="10"/>
  <c r="EU15" i="10"/>
  <c r="ET16" i="10"/>
  <c r="EV15" i="10"/>
  <c r="FQ26" i="10"/>
  <c r="FP27" i="10"/>
  <c r="FR26" i="10"/>
  <c r="ED14" i="10"/>
  <c r="EB15" i="10"/>
  <c r="EC14" i="10"/>
  <c r="DG14" i="10"/>
  <c r="DH14" i="10"/>
  <c r="DF15" i="10"/>
  <c r="DJ23" i="10"/>
  <c r="DL22" i="10"/>
  <c r="DK22" i="10"/>
  <c r="GH16" i="10"/>
  <c r="GG17" i="10"/>
  <c r="GI16" i="10"/>
  <c r="GJ16" i="10"/>
  <c r="GL15" i="10"/>
  <c r="GK15" i="10"/>
  <c r="FB15" i="10"/>
  <c r="FC14" i="10"/>
  <c r="FD14" i="10"/>
  <c r="BJ20" i="10"/>
  <c r="BI20" i="10"/>
  <c r="BH21" i="10"/>
  <c r="EQ20" i="10"/>
  <c r="EP21" i="10"/>
  <c r="ER20" i="10"/>
  <c r="EF17" i="10"/>
  <c r="EH16" i="10"/>
  <c r="EG16" i="10"/>
  <c r="EY20" i="10"/>
  <c r="EX21" i="10"/>
  <c r="EZ20" i="10"/>
  <c r="BQ14" i="10"/>
  <c r="BR14" i="10"/>
  <c r="BP15" i="10"/>
  <c r="GU16" i="10"/>
  <c r="GS17" i="10"/>
  <c r="GT16" i="10"/>
  <c r="DR18" i="10"/>
  <c r="DT17" i="10"/>
  <c r="DS17" i="10"/>
  <c r="ED15" i="10"/>
  <c r="EC15" i="10"/>
  <c r="EB16" i="10"/>
  <c r="CT18" i="10"/>
  <c r="CV17" i="10"/>
  <c r="CU17" i="10"/>
  <c r="BM17" i="10"/>
  <c r="BL18" i="10"/>
  <c r="BN17" i="10"/>
  <c r="GC23" i="10"/>
  <c r="GB23" i="10"/>
  <c r="GA24" i="10"/>
  <c r="FS18" i="10"/>
  <c r="FU17" i="10"/>
  <c r="FT17" i="10"/>
  <c r="FJ27" i="10"/>
  <c r="FL26" i="10"/>
  <c r="FK26" i="10"/>
  <c r="GE17" i="10"/>
  <c r="GD18" i="10"/>
  <c r="GF17" i="10"/>
  <c r="DH15" i="10"/>
  <c r="DF16" i="10"/>
  <c r="DG15" i="10"/>
  <c r="DR19" i="10"/>
  <c r="DT18" i="10"/>
  <c r="DS18" i="10"/>
  <c r="BQ15" i="10"/>
  <c r="BP16" i="10"/>
  <c r="BR15" i="10"/>
  <c r="EX22" i="10"/>
  <c r="EZ21" i="10"/>
  <c r="EY21" i="10"/>
  <c r="EH17" i="10"/>
  <c r="EG17" i="10"/>
  <c r="EF18" i="10"/>
  <c r="BJ21" i="10"/>
  <c r="BI21" i="10"/>
  <c r="BH22" i="10"/>
  <c r="GJ17" i="10"/>
  <c r="GL16" i="10"/>
  <c r="GK16" i="10"/>
  <c r="DC17" i="10"/>
  <c r="DB18" i="10"/>
  <c r="DD17" i="10"/>
  <c r="FX15" i="10"/>
  <c r="FW15" i="10"/>
  <c r="FV16" i="10"/>
  <c r="BU23" i="10"/>
  <c r="BT24" i="10"/>
  <c r="BV23" i="10"/>
  <c r="FD15" i="10"/>
  <c r="FC15" i="10"/>
  <c r="FB16" i="10"/>
  <c r="ET17" i="10"/>
  <c r="EV16" i="10"/>
  <c r="EU16" i="10"/>
  <c r="BX17" i="10"/>
  <c r="BZ16" i="10"/>
  <c r="BY16" i="10"/>
  <c r="GR20" i="10"/>
  <c r="GP21" i="10"/>
  <c r="GQ20" i="10"/>
  <c r="FH15" i="10"/>
  <c r="FG16" i="10"/>
  <c r="FI15" i="10"/>
  <c r="CC19" i="10"/>
  <c r="CB20" i="10"/>
  <c r="CD19" i="10"/>
  <c r="EK17" i="10"/>
  <c r="EJ18" i="10"/>
  <c r="EL17" i="10"/>
  <c r="GS18" i="10"/>
  <c r="GU17" i="10"/>
  <c r="GT17" i="10"/>
  <c r="ER21" i="10"/>
  <c r="EQ21" i="10"/>
  <c r="EP22" i="10"/>
  <c r="GI17" i="10"/>
  <c r="GH17" i="10"/>
  <c r="GG18" i="10"/>
  <c r="DL23" i="10"/>
  <c r="DK23" i="10"/>
  <c r="DJ24" i="10"/>
  <c r="FR27" i="10"/>
  <c r="FQ27" i="10"/>
  <c r="FP28" i="10"/>
  <c r="CP18" i="10"/>
  <c r="CR17" i="10"/>
  <c r="CQ17" i="10"/>
  <c r="DN19" i="10"/>
  <c r="DP18" i="10"/>
  <c r="DO18" i="10"/>
  <c r="FN17" i="10"/>
  <c r="FM18" i="10"/>
  <c r="FO17" i="10"/>
  <c r="CY21" i="10"/>
  <c r="CX22" i="10"/>
  <c r="CZ21" i="10"/>
  <c r="BF22" i="10"/>
  <c r="BE22" i="10"/>
  <c r="BD23" i="10"/>
  <c r="GM22" i="10"/>
  <c r="GO21" i="10"/>
  <c r="GN21" i="10"/>
  <c r="CB21" i="10"/>
  <c r="CD20" i="10"/>
  <c r="CC20" i="10"/>
  <c r="DB19" i="10"/>
  <c r="DD18" i="10"/>
  <c r="DC18" i="10"/>
  <c r="GJ18" i="10"/>
  <c r="GL17" i="10"/>
  <c r="GK17" i="10"/>
  <c r="EH18" i="10"/>
  <c r="EG18" i="10"/>
  <c r="EF19" i="10"/>
  <c r="FK27" i="10"/>
  <c r="FJ28" i="10"/>
  <c r="FL27" i="10"/>
  <c r="GC24" i="10"/>
  <c r="GB24" i="10"/>
  <c r="GA25" i="10"/>
  <c r="BL19" i="10"/>
  <c r="BN18" i="10"/>
  <c r="BM18" i="10"/>
  <c r="CU18" i="10"/>
  <c r="CT19" i="10"/>
  <c r="CV18" i="10"/>
  <c r="GM23" i="10"/>
  <c r="GO22" i="10"/>
  <c r="GN22" i="10"/>
  <c r="FO18" i="10"/>
  <c r="FN18" i="10"/>
  <c r="FM19" i="10"/>
  <c r="DP19" i="10"/>
  <c r="DO19" i="10"/>
  <c r="DN20" i="10"/>
  <c r="FP29" i="10"/>
  <c r="FR28" i="10"/>
  <c r="FQ28" i="10"/>
  <c r="EL18" i="10"/>
  <c r="EK18" i="10"/>
  <c r="EJ19" i="10"/>
  <c r="EU17" i="10"/>
  <c r="ET18" i="10"/>
  <c r="EV17" i="10"/>
  <c r="BH23" i="10"/>
  <c r="BJ22" i="10"/>
  <c r="BI22" i="10"/>
  <c r="EY22" i="10"/>
  <c r="EX23" i="10"/>
  <c r="EZ22" i="10"/>
  <c r="DH16" i="10"/>
  <c r="DG16" i="10"/>
  <c r="DF17" i="10"/>
  <c r="EC16" i="10"/>
  <c r="EB17" i="10"/>
  <c r="ED16" i="10"/>
  <c r="CQ18" i="10"/>
  <c r="CP19" i="10"/>
  <c r="CR18" i="10"/>
  <c r="GE18" i="10"/>
  <c r="GD19" i="10"/>
  <c r="GF18" i="10"/>
  <c r="BD24" i="10"/>
  <c r="BF23" i="10"/>
  <c r="BE23" i="10"/>
  <c r="CY22" i="10"/>
  <c r="CX23" i="10"/>
  <c r="CZ22" i="10"/>
  <c r="ER22" i="10"/>
  <c r="EQ22" i="10"/>
  <c r="EP23" i="10"/>
  <c r="GR21" i="10"/>
  <c r="GQ21" i="10"/>
  <c r="GP22" i="10"/>
  <c r="BZ17" i="10"/>
  <c r="BY17" i="10"/>
  <c r="BX18" i="10"/>
  <c r="FC16" i="10"/>
  <c r="FB17" i="10"/>
  <c r="FD16" i="10"/>
  <c r="BU24" i="10"/>
  <c r="BT25" i="10"/>
  <c r="BV24" i="10"/>
  <c r="DK24" i="10"/>
  <c r="DJ25" i="10"/>
  <c r="DL24" i="10"/>
  <c r="FV17" i="10"/>
  <c r="FX16" i="10"/>
  <c r="FW16" i="10"/>
  <c r="GG19" i="10"/>
  <c r="GI18" i="10"/>
  <c r="GH18" i="10"/>
  <c r="GS19" i="10"/>
  <c r="GT18" i="10"/>
  <c r="GU18" i="10"/>
  <c r="FI16" i="10"/>
  <c r="FH16" i="10"/>
  <c r="FG17" i="10"/>
  <c r="BP17" i="10"/>
  <c r="BR16" i="10"/>
  <c r="BQ16" i="10"/>
  <c r="DR20" i="10"/>
  <c r="DT19" i="10"/>
  <c r="DS19" i="10"/>
  <c r="FS19" i="10"/>
  <c r="FU18" i="10"/>
  <c r="FT18" i="10"/>
  <c r="FG18" i="10"/>
  <c r="FI17" i="10"/>
  <c r="FH17" i="10"/>
  <c r="GR22" i="10"/>
  <c r="GQ22" i="10"/>
  <c r="GP23" i="10"/>
  <c r="DD19" i="10"/>
  <c r="DC19" i="10"/>
  <c r="DB20" i="10"/>
  <c r="FS20" i="10"/>
  <c r="FT19" i="10"/>
  <c r="FU19" i="10"/>
  <c r="GS20" i="10"/>
  <c r="GT19" i="10"/>
  <c r="GU19" i="10"/>
  <c r="DK25" i="10"/>
  <c r="DJ26" i="10"/>
  <c r="DL25" i="10"/>
  <c r="BY18" i="10"/>
  <c r="BX19" i="10"/>
  <c r="BZ18" i="10"/>
  <c r="GE19" i="10"/>
  <c r="GD20" i="10"/>
  <c r="GF19" i="10"/>
  <c r="DF18" i="10"/>
  <c r="DH17" i="10"/>
  <c r="DG17" i="10"/>
  <c r="EZ23" i="10"/>
  <c r="EY23" i="10"/>
  <c r="EX24" i="10"/>
  <c r="BH24" i="10"/>
  <c r="BJ23" i="10"/>
  <c r="BI23" i="10"/>
  <c r="EK19" i="10"/>
  <c r="EJ20" i="10"/>
  <c r="EL19" i="10"/>
  <c r="CT20" i="10"/>
  <c r="CV19" i="10"/>
  <c r="CU19" i="10"/>
  <c r="BM19" i="10"/>
  <c r="BL20" i="10"/>
  <c r="BN19" i="10"/>
  <c r="GK18" i="10"/>
  <c r="GJ19" i="10"/>
  <c r="GL18" i="10"/>
  <c r="DT20" i="10"/>
  <c r="DS20" i="10"/>
  <c r="DR21" i="10"/>
  <c r="GG20" i="10"/>
  <c r="GH19" i="10"/>
  <c r="GI19" i="10"/>
  <c r="CR19" i="10"/>
  <c r="CP20" i="10"/>
  <c r="CQ19" i="10"/>
  <c r="EF20" i="10"/>
  <c r="EH19" i="10"/>
  <c r="EG19" i="10"/>
  <c r="FR29" i="10"/>
  <c r="FQ29" i="10"/>
  <c r="FP30" i="10"/>
  <c r="FN19" i="10"/>
  <c r="FM20" i="10"/>
  <c r="FO19" i="10"/>
  <c r="GA26" i="10"/>
  <c r="GC25" i="10"/>
  <c r="GB25" i="10"/>
  <c r="FK28" i="10"/>
  <c r="FJ29" i="10"/>
  <c r="FL28" i="10"/>
  <c r="BV25" i="10"/>
  <c r="BU25" i="10"/>
  <c r="BT26" i="10"/>
  <c r="BR17" i="10"/>
  <c r="BQ17" i="10"/>
  <c r="BP18" i="10"/>
  <c r="FW17" i="10"/>
  <c r="FV18" i="10"/>
  <c r="FX17" i="10"/>
  <c r="FD17" i="10"/>
  <c r="FC17" i="10"/>
  <c r="FB18" i="10"/>
  <c r="ER23" i="10"/>
  <c r="EQ23" i="10"/>
  <c r="EP24" i="10"/>
  <c r="CZ23" i="10"/>
  <c r="CY23" i="10"/>
  <c r="CX24" i="10"/>
  <c r="BD25" i="10"/>
  <c r="BF24" i="10"/>
  <c r="BE24" i="10"/>
  <c r="EB18" i="10"/>
  <c r="ED17" i="10"/>
  <c r="EC17" i="10"/>
  <c r="EU18" i="10"/>
  <c r="ET19" i="10"/>
  <c r="EV18" i="10"/>
  <c r="DP20" i="10"/>
  <c r="DO20" i="10"/>
  <c r="DN21" i="10"/>
  <c r="GN23" i="10"/>
  <c r="GM24" i="10"/>
  <c r="GO23" i="10"/>
  <c r="CC21" i="10"/>
  <c r="CB22" i="10"/>
  <c r="CD21" i="10"/>
  <c r="CB23" i="10"/>
  <c r="CD22" i="10"/>
  <c r="CC22" i="10"/>
  <c r="EP25" i="10"/>
  <c r="ER24" i="10"/>
  <c r="EQ24" i="10"/>
  <c r="BT27" i="10"/>
  <c r="BV26" i="10"/>
  <c r="BU26" i="10"/>
  <c r="GA27" i="10"/>
  <c r="GC26" i="10"/>
  <c r="GB26" i="10"/>
  <c r="DT21" i="10"/>
  <c r="DS21" i="10"/>
  <c r="DR22" i="10"/>
  <c r="EV19" i="10"/>
  <c r="EU19" i="10"/>
  <c r="ET20" i="10"/>
  <c r="CZ24" i="10"/>
  <c r="CY24" i="10"/>
  <c r="CX25" i="10"/>
  <c r="EG20" i="10"/>
  <c r="EF21" i="10"/>
  <c r="EH20" i="10"/>
  <c r="BH25" i="10"/>
  <c r="BJ24" i="10"/>
  <c r="BI24" i="10"/>
  <c r="GD21" i="10"/>
  <c r="GF20" i="10"/>
  <c r="GE20" i="10"/>
  <c r="FM21" i="10"/>
  <c r="FO20" i="10"/>
  <c r="FN20" i="10"/>
  <c r="EY24" i="10"/>
  <c r="EX25" i="10"/>
  <c r="EZ24" i="10"/>
  <c r="FT20" i="10"/>
  <c r="FS21" i="10"/>
  <c r="FU20" i="10"/>
  <c r="GR23" i="10"/>
  <c r="GQ23" i="10"/>
  <c r="GP24" i="10"/>
  <c r="BE25" i="10"/>
  <c r="BD26" i="10"/>
  <c r="BF25" i="10"/>
  <c r="FJ30" i="10"/>
  <c r="FL29" i="10"/>
  <c r="FK29" i="10"/>
  <c r="FR30" i="10"/>
  <c r="FQ30" i="10"/>
  <c r="FP31" i="10"/>
  <c r="GK19" i="10"/>
  <c r="GJ20" i="10"/>
  <c r="GL19" i="10"/>
  <c r="BZ19" i="10"/>
  <c r="BY19" i="10"/>
  <c r="BX20" i="10"/>
  <c r="DN22" i="10"/>
  <c r="DP21" i="10"/>
  <c r="DO21" i="10"/>
  <c r="ED18" i="10"/>
  <c r="EC18" i="10"/>
  <c r="EB19" i="10"/>
  <c r="BQ18" i="10"/>
  <c r="BP19" i="10"/>
  <c r="BR18" i="10"/>
  <c r="EK20" i="10"/>
  <c r="EL20" i="10"/>
  <c r="EJ21" i="10"/>
  <c r="GM25" i="10"/>
  <c r="GO24" i="10"/>
  <c r="GN24" i="10"/>
  <c r="FD18" i="10"/>
  <c r="FC18" i="10"/>
  <c r="FB19" i="10"/>
  <c r="FX18" i="10"/>
  <c r="FW18" i="10"/>
  <c r="FV19" i="10"/>
  <c r="CQ20" i="10"/>
  <c r="CP21" i="10"/>
  <c r="CR20" i="10"/>
  <c r="GI20" i="10"/>
  <c r="GH20" i="10"/>
  <c r="GG21" i="10"/>
  <c r="BN20" i="10"/>
  <c r="BM20" i="10"/>
  <c r="BL21" i="10"/>
  <c r="CT21" i="10"/>
  <c r="CV20" i="10"/>
  <c r="CU20" i="10"/>
  <c r="DH18" i="10"/>
  <c r="DG18" i="10"/>
  <c r="DF19" i="10"/>
  <c r="DK26" i="10"/>
  <c r="DJ27" i="10"/>
  <c r="DL26" i="10"/>
  <c r="GU20" i="10"/>
  <c r="GS21" i="10"/>
  <c r="GT20" i="10"/>
  <c r="DC20" i="10"/>
  <c r="DB21" i="10"/>
  <c r="DD20" i="10"/>
  <c r="FG19" i="10"/>
  <c r="FI18" i="10"/>
  <c r="FH18" i="10"/>
  <c r="GI21" i="10"/>
  <c r="GH21" i="10"/>
  <c r="GG22" i="10"/>
  <c r="BE26" i="10"/>
  <c r="BD27" i="10"/>
  <c r="BF26" i="10"/>
  <c r="GE21" i="10"/>
  <c r="GD22" i="10"/>
  <c r="GF21" i="10"/>
  <c r="EQ25" i="10"/>
  <c r="EP26" i="10"/>
  <c r="ER25" i="10"/>
  <c r="FH19" i="10"/>
  <c r="FI19" i="10"/>
  <c r="FG20" i="10"/>
  <c r="DK27" i="10"/>
  <c r="DJ28" i="10"/>
  <c r="DL27" i="10"/>
  <c r="BL22" i="10"/>
  <c r="BN21" i="10"/>
  <c r="BM21" i="10"/>
  <c r="FD19" i="10"/>
  <c r="FC19" i="10"/>
  <c r="FB20" i="10"/>
  <c r="ED19" i="10"/>
  <c r="EC19" i="10"/>
  <c r="EB20" i="10"/>
  <c r="FP32" i="10"/>
  <c r="FR31" i="10"/>
  <c r="FQ31" i="10"/>
  <c r="EZ25" i="10"/>
  <c r="EY25" i="10"/>
  <c r="EX26" i="10"/>
  <c r="FO21" i="10"/>
  <c r="FN21" i="10"/>
  <c r="FM22" i="10"/>
  <c r="EH21" i="10"/>
  <c r="EG21" i="10"/>
  <c r="EF22" i="10"/>
  <c r="DS22" i="10"/>
  <c r="DR23" i="10"/>
  <c r="DT22" i="10"/>
  <c r="BV27" i="10"/>
  <c r="BU27" i="10"/>
  <c r="BT28" i="10"/>
  <c r="CV21" i="10"/>
  <c r="CU21" i="10"/>
  <c r="CT22" i="10"/>
  <c r="GS22" i="10"/>
  <c r="GU21" i="10"/>
  <c r="GT21" i="10"/>
  <c r="FW19" i="10"/>
  <c r="FX19" i="10"/>
  <c r="FV20" i="10"/>
  <c r="GM26" i="10"/>
  <c r="GO25" i="10"/>
  <c r="GN25" i="10"/>
  <c r="DO22" i="10"/>
  <c r="DN23" i="10"/>
  <c r="DP22" i="10"/>
  <c r="FL30" i="10"/>
  <c r="FJ31" i="10"/>
  <c r="FK30" i="10"/>
  <c r="GP25" i="10"/>
  <c r="GR24" i="10"/>
  <c r="GQ24" i="10"/>
  <c r="FS22" i="10"/>
  <c r="FU21" i="10"/>
  <c r="FT21" i="10"/>
  <c r="ET21" i="10"/>
  <c r="EV20" i="10"/>
  <c r="EU20" i="10"/>
  <c r="GC27" i="10"/>
  <c r="GB27" i="10"/>
  <c r="GA28" i="10"/>
  <c r="CP22" i="10"/>
  <c r="CR21" i="10"/>
  <c r="CQ21" i="10"/>
  <c r="DD21" i="10"/>
  <c r="DC21" i="10"/>
  <c r="DB22" i="10"/>
  <c r="DF20" i="10"/>
  <c r="DG19" i="10"/>
  <c r="DH19" i="10"/>
  <c r="EJ22" i="10"/>
  <c r="EL21" i="10"/>
  <c r="EK21" i="10"/>
  <c r="BP20" i="10"/>
  <c r="BR19" i="10"/>
  <c r="BQ19" i="10"/>
  <c r="BX21" i="10"/>
  <c r="BZ20" i="10"/>
  <c r="BY20" i="10"/>
  <c r="GJ21" i="10"/>
  <c r="GL20" i="10"/>
  <c r="GK20" i="10"/>
  <c r="BJ25" i="10"/>
  <c r="BI25" i="10"/>
  <c r="BH26" i="10"/>
  <c r="CX26" i="10"/>
  <c r="CZ25" i="10"/>
  <c r="CY25" i="10"/>
  <c r="CC23" i="10"/>
  <c r="CB24" i="10"/>
  <c r="CD23" i="10"/>
  <c r="CR22" i="10"/>
  <c r="CQ22" i="10"/>
  <c r="CP23" i="10"/>
  <c r="GR25" i="10"/>
  <c r="GQ25" i="10"/>
  <c r="GP26" i="10"/>
  <c r="FM23" i="10"/>
  <c r="FO22" i="10"/>
  <c r="FN22" i="10"/>
  <c r="FR32" i="10"/>
  <c r="FP33" i="10"/>
  <c r="FQ32" i="10"/>
  <c r="FC20" i="10"/>
  <c r="FD20" i="10"/>
  <c r="FB21" i="10"/>
  <c r="BH27" i="10"/>
  <c r="BJ26" i="10"/>
  <c r="BI26" i="10"/>
  <c r="BY21" i="10"/>
  <c r="BZ21" i="10"/>
  <c r="BX22" i="10"/>
  <c r="GA29" i="10"/>
  <c r="GC28" i="10"/>
  <c r="GB28" i="10"/>
  <c r="FU22" i="10"/>
  <c r="FT22" i="10"/>
  <c r="FS23" i="10"/>
  <c r="DP23" i="10"/>
  <c r="DO23" i="10"/>
  <c r="DN24" i="10"/>
  <c r="GO26" i="10"/>
  <c r="GN26" i="10"/>
  <c r="GM27" i="10"/>
  <c r="EG22" i="10"/>
  <c r="EF23" i="10"/>
  <c r="EH22" i="10"/>
  <c r="EB21" i="10"/>
  <c r="ED20" i="10"/>
  <c r="EC20" i="10"/>
  <c r="BL23" i="10"/>
  <c r="BN22" i="10"/>
  <c r="BM22" i="10"/>
  <c r="FI20" i="10"/>
  <c r="FH20" i="10"/>
  <c r="FG21" i="10"/>
  <c r="EQ26" i="10"/>
  <c r="EP27" i="10"/>
  <c r="ER26" i="10"/>
  <c r="GG23" i="10"/>
  <c r="GI22" i="10"/>
  <c r="GH22" i="10"/>
  <c r="CV22" i="10"/>
  <c r="CU22" i="10"/>
  <c r="CT23" i="10"/>
  <c r="GE22" i="10"/>
  <c r="GD23" i="10"/>
  <c r="GF22" i="10"/>
  <c r="GK21" i="10"/>
  <c r="GJ22" i="10"/>
  <c r="GL21" i="10"/>
  <c r="DF21" i="10"/>
  <c r="DH20" i="10"/>
  <c r="DG20" i="10"/>
  <c r="EU21" i="10"/>
  <c r="EV21" i="10"/>
  <c r="ET22" i="10"/>
  <c r="FK31" i="10"/>
  <c r="FL31" i="10"/>
  <c r="FJ32" i="10"/>
  <c r="FX20" i="10"/>
  <c r="FW20" i="10"/>
  <c r="FV21" i="10"/>
  <c r="CD24" i="10"/>
  <c r="CC24" i="10"/>
  <c r="CB25" i="10"/>
  <c r="CZ26" i="10"/>
  <c r="CY26" i="10"/>
  <c r="CX27" i="10"/>
  <c r="BQ20" i="10"/>
  <c r="BR20" i="10"/>
  <c r="BP21" i="10"/>
  <c r="EJ23" i="10"/>
  <c r="EL22" i="10"/>
  <c r="EK22" i="10"/>
  <c r="DD22" i="10"/>
  <c r="DC22" i="10"/>
  <c r="DB23" i="10"/>
  <c r="GT22" i="10"/>
  <c r="GS23" i="10"/>
  <c r="GU22" i="10"/>
  <c r="BT29" i="10"/>
  <c r="BV28" i="10"/>
  <c r="BU28" i="10"/>
  <c r="DR24" i="10"/>
  <c r="DT23" i="10"/>
  <c r="DS23" i="10"/>
  <c r="EX27" i="10"/>
  <c r="EZ26" i="10"/>
  <c r="EY26" i="10"/>
  <c r="DJ29" i="10"/>
  <c r="DL28" i="10"/>
  <c r="DK28" i="10"/>
  <c r="BD28" i="10"/>
  <c r="BF27" i="10"/>
  <c r="BE27" i="10"/>
  <c r="DJ30" i="10"/>
  <c r="DL29" i="10"/>
  <c r="DK29" i="10"/>
  <c r="FW21" i="10"/>
  <c r="FV22" i="10"/>
  <c r="FX21" i="10"/>
  <c r="GF23" i="10"/>
  <c r="GE23" i="10"/>
  <c r="GD24" i="10"/>
  <c r="BM23" i="10"/>
  <c r="BL24" i="10"/>
  <c r="BN23" i="10"/>
  <c r="BI27" i="10"/>
  <c r="BJ27" i="10"/>
  <c r="BH28" i="10"/>
  <c r="BD29" i="10"/>
  <c r="BF28" i="10"/>
  <c r="BE28" i="10"/>
  <c r="DD23" i="10"/>
  <c r="DC23" i="10"/>
  <c r="DB24" i="10"/>
  <c r="EP28" i="10"/>
  <c r="ER27" i="10"/>
  <c r="EQ27" i="10"/>
  <c r="EF24" i="10"/>
  <c r="EH23" i="10"/>
  <c r="EG23" i="10"/>
  <c r="FS24" i="10"/>
  <c r="FU23" i="10"/>
  <c r="FT23" i="10"/>
  <c r="FC21" i="10"/>
  <c r="FB22" i="10"/>
  <c r="FD21" i="10"/>
  <c r="FP34" i="10"/>
  <c r="FQ33" i="10"/>
  <c r="FR33" i="10"/>
  <c r="FN23" i="10"/>
  <c r="FM24" i="10"/>
  <c r="FO23" i="10"/>
  <c r="CP24" i="10"/>
  <c r="CR23" i="10"/>
  <c r="CQ23" i="10"/>
  <c r="DR25" i="10"/>
  <c r="DT24" i="10"/>
  <c r="DS24" i="10"/>
  <c r="EJ24" i="10"/>
  <c r="EL23" i="10"/>
  <c r="EK23" i="10"/>
  <c r="CY27" i="10"/>
  <c r="CX28" i="10"/>
  <c r="CZ27" i="10"/>
  <c r="EU22" i="10"/>
  <c r="ET23" i="10"/>
  <c r="EV22" i="10"/>
  <c r="CT24" i="10"/>
  <c r="CV23" i="10"/>
  <c r="CU23" i="10"/>
  <c r="DP24" i="10"/>
  <c r="DO24" i="10"/>
  <c r="DN25" i="10"/>
  <c r="GA30" i="10"/>
  <c r="GC29" i="10"/>
  <c r="GB29" i="10"/>
  <c r="GQ26" i="10"/>
  <c r="GR26" i="10"/>
  <c r="GP27" i="10"/>
  <c r="BT30" i="10"/>
  <c r="BV29" i="10"/>
  <c r="BU29" i="10"/>
  <c r="CB26" i="10"/>
  <c r="CD25" i="10"/>
  <c r="CC25" i="10"/>
  <c r="GL22" i="10"/>
  <c r="GK22" i="10"/>
  <c r="GJ23" i="10"/>
  <c r="EY27" i="10"/>
  <c r="EX28" i="10"/>
  <c r="EZ27" i="10"/>
  <c r="GS24" i="10"/>
  <c r="GU23" i="10"/>
  <c r="GT23" i="10"/>
  <c r="BP22" i="10"/>
  <c r="BR21" i="10"/>
  <c r="BQ21" i="10"/>
  <c r="FJ33" i="10"/>
  <c r="FK32" i="10"/>
  <c r="FL32" i="10"/>
  <c r="DF22" i="10"/>
  <c r="DH21" i="10"/>
  <c r="DG21" i="10"/>
  <c r="GI23" i="10"/>
  <c r="GH23" i="10"/>
  <c r="GG24" i="10"/>
  <c r="FH21" i="10"/>
  <c r="FG22" i="10"/>
  <c r="FI21" i="10"/>
  <c r="ED21" i="10"/>
  <c r="EC21" i="10"/>
  <c r="EB22" i="10"/>
  <c r="GM28" i="10"/>
  <c r="GO27" i="10"/>
  <c r="GN27" i="10"/>
  <c r="BZ22" i="10"/>
  <c r="BY22" i="10"/>
  <c r="BX23" i="10"/>
  <c r="DO25" i="10"/>
  <c r="DN26" i="10"/>
  <c r="DP25" i="10"/>
  <c r="FB23" i="10"/>
  <c r="FD22" i="10"/>
  <c r="FC22" i="10"/>
  <c r="BF29" i="10"/>
  <c r="BE29" i="10"/>
  <c r="BD30" i="10"/>
  <c r="ED22" i="10"/>
  <c r="EC22" i="10"/>
  <c r="EB23" i="10"/>
  <c r="FI22" i="10"/>
  <c r="FH22" i="10"/>
  <c r="FG23" i="10"/>
  <c r="GS25" i="10"/>
  <c r="GU24" i="10"/>
  <c r="GT24" i="10"/>
  <c r="GJ24" i="10"/>
  <c r="GL23" i="10"/>
  <c r="GK23" i="10"/>
  <c r="BT31" i="10"/>
  <c r="BV30" i="10"/>
  <c r="BU30" i="10"/>
  <c r="CV24" i="10"/>
  <c r="CU24" i="10"/>
  <c r="CT25" i="10"/>
  <c r="DS25" i="10"/>
  <c r="DR26" i="10"/>
  <c r="DT25" i="10"/>
  <c r="BI28" i="10"/>
  <c r="BH29" i="10"/>
  <c r="BJ28" i="10"/>
  <c r="BN24" i="10"/>
  <c r="BM24" i="10"/>
  <c r="BL25" i="10"/>
  <c r="GM29" i="10"/>
  <c r="GO28" i="10"/>
  <c r="GN28" i="10"/>
  <c r="DH22" i="10"/>
  <c r="DG22" i="10"/>
  <c r="DF23" i="10"/>
  <c r="FS25" i="10"/>
  <c r="FU24" i="10"/>
  <c r="FT24" i="10"/>
  <c r="BQ22" i="10"/>
  <c r="BP23" i="10"/>
  <c r="BR22" i="10"/>
  <c r="CB27" i="10"/>
  <c r="CD26" i="10"/>
  <c r="CC26" i="10"/>
  <c r="GP28" i="10"/>
  <c r="GR27" i="10"/>
  <c r="GQ27" i="10"/>
  <c r="CZ28" i="10"/>
  <c r="CY28" i="10"/>
  <c r="CX29" i="10"/>
  <c r="EK24" i="10"/>
  <c r="EJ25" i="10"/>
  <c r="EL24" i="10"/>
  <c r="FO24" i="10"/>
  <c r="FN24" i="10"/>
  <c r="FM25" i="10"/>
  <c r="FQ34" i="10"/>
  <c r="FR34" i="10"/>
  <c r="FP35" i="10"/>
  <c r="ER28" i="10"/>
  <c r="EQ28" i="10"/>
  <c r="EP29" i="10"/>
  <c r="CR24" i="10"/>
  <c r="CQ24" i="10"/>
  <c r="CP25" i="10"/>
  <c r="BZ23" i="10"/>
  <c r="BY23" i="10"/>
  <c r="BX24" i="10"/>
  <c r="GI24" i="10"/>
  <c r="GH24" i="10"/>
  <c r="GG25" i="10"/>
  <c r="FL33" i="10"/>
  <c r="FJ34" i="10"/>
  <c r="FK33" i="10"/>
  <c r="EX29" i="10"/>
  <c r="EZ28" i="10"/>
  <c r="EY28" i="10"/>
  <c r="GA31" i="10"/>
  <c r="GC30" i="10"/>
  <c r="GB30" i="10"/>
  <c r="ET24" i="10"/>
  <c r="EV23" i="10"/>
  <c r="EU23" i="10"/>
  <c r="EH24" i="10"/>
  <c r="EG24" i="10"/>
  <c r="EF25" i="10"/>
  <c r="DD24" i="10"/>
  <c r="DC24" i="10"/>
  <c r="DB25" i="10"/>
  <c r="GF24" i="10"/>
  <c r="GE24" i="10"/>
  <c r="GD25" i="10"/>
  <c r="FV23" i="10"/>
  <c r="FX22" i="10"/>
  <c r="FW22" i="10"/>
  <c r="DK30" i="10"/>
  <c r="DL30" i="10"/>
  <c r="DJ31" i="10"/>
  <c r="FV24" i="10"/>
  <c r="FX23" i="10"/>
  <c r="FW23" i="10"/>
  <c r="ET25" i="10"/>
  <c r="EV24" i="10"/>
  <c r="EU24" i="10"/>
  <c r="FJ35" i="10"/>
  <c r="FK34" i="10"/>
  <c r="FL34" i="10"/>
  <c r="CQ25" i="10"/>
  <c r="CP26" i="10"/>
  <c r="CR25" i="10"/>
  <c r="GQ28" i="10"/>
  <c r="GP29" i="10"/>
  <c r="GR28" i="10"/>
  <c r="BL26" i="10"/>
  <c r="BN25" i="10"/>
  <c r="BM25" i="10"/>
  <c r="GU25" i="10"/>
  <c r="GT25" i="10"/>
  <c r="GS26" i="10"/>
  <c r="EC23" i="10"/>
  <c r="EB24" i="10"/>
  <c r="ED23" i="10"/>
  <c r="FD23" i="10"/>
  <c r="FC23" i="10"/>
  <c r="FB24" i="10"/>
  <c r="GE25" i="10"/>
  <c r="GD26" i="10"/>
  <c r="GF25" i="10"/>
  <c r="BZ24" i="10"/>
  <c r="BY24" i="10"/>
  <c r="BX25" i="10"/>
  <c r="FN25" i="10"/>
  <c r="FM26" i="10"/>
  <c r="FO25" i="10"/>
  <c r="EJ26" i="10"/>
  <c r="EL25" i="10"/>
  <c r="EK25" i="10"/>
  <c r="BR23" i="10"/>
  <c r="BQ23" i="10"/>
  <c r="BP24" i="10"/>
  <c r="FU25" i="10"/>
  <c r="FT25" i="10"/>
  <c r="FS26" i="10"/>
  <c r="CV25" i="10"/>
  <c r="CU25" i="10"/>
  <c r="CT26" i="10"/>
  <c r="GJ25" i="10"/>
  <c r="GL24" i="10"/>
  <c r="GK24" i="10"/>
  <c r="FI23" i="10"/>
  <c r="FH23" i="10"/>
  <c r="FG24" i="10"/>
  <c r="EZ29" i="10"/>
  <c r="EY29" i="10"/>
  <c r="EX30" i="10"/>
  <c r="GH25" i="10"/>
  <c r="GG26" i="10"/>
  <c r="GI25" i="10"/>
  <c r="FQ35" i="10"/>
  <c r="FP36" i="10"/>
  <c r="FR35" i="10"/>
  <c r="DF24" i="10"/>
  <c r="DH23" i="10"/>
  <c r="DG23" i="10"/>
  <c r="BT32" i="10"/>
  <c r="BU31" i="10"/>
  <c r="BV31" i="10"/>
  <c r="DP26" i="10"/>
  <c r="DO26" i="10"/>
  <c r="DN27" i="10"/>
  <c r="DD25" i="10"/>
  <c r="DC25" i="10"/>
  <c r="DB26" i="10"/>
  <c r="BH30" i="10"/>
  <c r="BJ29" i="10"/>
  <c r="BI29" i="10"/>
  <c r="DL31" i="10"/>
  <c r="DK31" i="10"/>
  <c r="DJ32" i="10"/>
  <c r="EF26" i="10"/>
  <c r="EH25" i="10"/>
  <c r="EG25" i="10"/>
  <c r="GA32" i="10"/>
  <c r="GC31" i="10"/>
  <c r="GB31" i="10"/>
  <c r="ER29" i="10"/>
  <c r="EQ29" i="10"/>
  <c r="EP30" i="10"/>
  <c r="CX30" i="10"/>
  <c r="CZ29" i="10"/>
  <c r="CY29" i="10"/>
  <c r="CB28" i="10"/>
  <c r="CD27" i="10"/>
  <c r="CC27" i="10"/>
  <c r="GN29" i="10"/>
  <c r="GM30" i="10"/>
  <c r="GO29" i="10"/>
  <c r="DT26" i="10"/>
  <c r="DR27" i="10"/>
  <c r="DS26" i="10"/>
  <c r="BD31" i="10"/>
  <c r="BF30" i="10"/>
  <c r="BE30" i="10"/>
  <c r="BJ30" i="10"/>
  <c r="BI30" i="10"/>
  <c r="BH31" i="10"/>
  <c r="DG24" i="10"/>
  <c r="DF25" i="10"/>
  <c r="DH24" i="10"/>
  <c r="EU25" i="10"/>
  <c r="ET26" i="10"/>
  <c r="EV25" i="10"/>
  <c r="BD32" i="10"/>
  <c r="BE31" i="10"/>
  <c r="BF31" i="10"/>
  <c r="CX31" i="10"/>
  <c r="CZ30" i="10"/>
  <c r="CY30" i="10"/>
  <c r="DC26" i="10"/>
  <c r="DB27" i="10"/>
  <c r="DD26" i="10"/>
  <c r="BT33" i="10"/>
  <c r="BV32" i="10"/>
  <c r="BU32" i="10"/>
  <c r="GI26" i="10"/>
  <c r="GH26" i="10"/>
  <c r="GG27" i="10"/>
  <c r="FM27" i="10"/>
  <c r="FO26" i="10"/>
  <c r="FN26" i="10"/>
  <c r="FB25" i="10"/>
  <c r="FD24" i="10"/>
  <c r="FC24" i="10"/>
  <c r="ED24" i="10"/>
  <c r="EC24" i="10"/>
  <c r="EB25" i="10"/>
  <c r="CP27" i="10"/>
  <c r="CR26" i="10"/>
  <c r="CQ26" i="10"/>
  <c r="FL35" i="10"/>
  <c r="FJ36" i="10"/>
  <c r="FK35" i="10"/>
  <c r="CU26" i="10"/>
  <c r="CT27" i="10"/>
  <c r="CV26" i="10"/>
  <c r="BM26" i="10"/>
  <c r="BL27" i="10"/>
  <c r="BN26" i="10"/>
  <c r="GM31" i="10"/>
  <c r="GO30" i="10"/>
  <c r="GN30" i="10"/>
  <c r="CB29" i="10"/>
  <c r="CD28" i="10"/>
  <c r="CC28" i="10"/>
  <c r="EP31" i="10"/>
  <c r="ER30" i="10"/>
  <c r="EQ30" i="10"/>
  <c r="EG26" i="10"/>
  <c r="EF27" i="10"/>
  <c r="EH26" i="10"/>
  <c r="FQ36" i="10"/>
  <c r="FR36" i="10"/>
  <c r="FP37" i="10"/>
  <c r="FG25" i="10"/>
  <c r="FI24" i="10"/>
  <c r="FH24" i="10"/>
  <c r="BQ24" i="10"/>
  <c r="BP25" i="10"/>
  <c r="BR24" i="10"/>
  <c r="GR29" i="10"/>
  <c r="GQ29" i="10"/>
  <c r="GP30" i="10"/>
  <c r="DO27" i="10"/>
  <c r="DN28" i="10"/>
  <c r="DP27" i="10"/>
  <c r="DR28" i="10"/>
  <c r="DT27" i="10"/>
  <c r="DS27" i="10"/>
  <c r="GB32" i="10"/>
  <c r="GA33" i="10"/>
  <c r="GC32" i="10"/>
  <c r="DL32" i="10"/>
  <c r="DJ33" i="10"/>
  <c r="DK32" i="10"/>
  <c r="EY30" i="10"/>
  <c r="EX31" i="10"/>
  <c r="EZ30" i="10"/>
  <c r="GL25" i="10"/>
  <c r="GK25" i="10"/>
  <c r="GJ26" i="10"/>
  <c r="FU26" i="10"/>
  <c r="FT26" i="10"/>
  <c r="FS27" i="10"/>
  <c r="EK26" i="10"/>
  <c r="EL26" i="10"/>
  <c r="EJ27" i="10"/>
  <c r="BX26" i="10"/>
  <c r="BZ25" i="10"/>
  <c r="BY25" i="10"/>
  <c r="GE26" i="10"/>
  <c r="GF26" i="10"/>
  <c r="GD27" i="10"/>
  <c r="GT26" i="10"/>
  <c r="GS27" i="10"/>
  <c r="GU26" i="10"/>
  <c r="FV25" i="10"/>
  <c r="FX24" i="10"/>
  <c r="FW24" i="10"/>
  <c r="DK33" i="10"/>
  <c r="DL33" i="10"/>
  <c r="DJ34" i="10"/>
  <c r="EF28" i="10"/>
  <c r="EH27" i="10"/>
  <c r="EG27" i="10"/>
  <c r="EP32" i="10"/>
  <c r="EQ31" i="10"/>
  <c r="ER31" i="10"/>
  <c r="BN27" i="10"/>
  <c r="BM27" i="10"/>
  <c r="BL28" i="10"/>
  <c r="FB26" i="10"/>
  <c r="FD25" i="10"/>
  <c r="FC25" i="10"/>
  <c r="GG28" i="10"/>
  <c r="GI27" i="10"/>
  <c r="GH27" i="10"/>
  <c r="ET27" i="10"/>
  <c r="EV26" i="10"/>
  <c r="EU26" i="10"/>
  <c r="FV26" i="10"/>
  <c r="FX25" i="10"/>
  <c r="FW25" i="10"/>
  <c r="GF27" i="10"/>
  <c r="GE27" i="10"/>
  <c r="GD28" i="10"/>
  <c r="GJ27" i="10"/>
  <c r="GL26" i="10"/>
  <c r="GK26" i="10"/>
  <c r="EY31" i="10"/>
  <c r="EX32" i="10"/>
  <c r="EZ31" i="10"/>
  <c r="DN29" i="10"/>
  <c r="DP28" i="10"/>
  <c r="DO28" i="10"/>
  <c r="BV33" i="10"/>
  <c r="BU33" i="10"/>
  <c r="BT34" i="10"/>
  <c r="BI31" i="10"/>
  <c r="BJ31" i="10"/>
  <c r="BH32" i="10"/>
  <c r="BY26" i="10"/>
  <c r="BX27" i="10"/>
  <c r="BZ26" i="10"/>
  <c r="FU27" i="10"/>
  <c r="FT27" i="10"/>
  <c r="FS28" i="10"/>
  <c r="GO31" i="10"/>
  <c r="GN31" i="10"/>
  <c r="GM32" i="10"/>
  <c r="FJ37" i="10"/>
  <c r="FL36" i="10"/>
  <c r="FK36" i="10"/>
  <c r="CR27" i="10"/>
  <c r="CQ27" i="10"/>
  <c r="CP28" i="10"/>
  <c r="BD33" i="10"/>
  <c r="BF32" i="10"/>
  <c r="BE32" i="10"/>
  <c r="FP38" i="10"/>
  <c r="FQ37" i="10"/>
  <c r="FR37" i="10"/>
  <c r="GS28" i="10"/>
  <c r="GT27" i="10"/>
  <c r="GU27" i="10"/>
  <c r="EJ28" i="10"/>
  <c r="EL27" i="10"/>
  <c r="EK27" i="10"/>
  <c r="GA34" i="10"/>
  <c r="GC33" i="10"/>
  <c r="GB33" i="10"/>
  <c r="DS28" i="10"/>
  <c r="DR29" i="10"/>
  <c r="DT28" i="10"/>
  <c r="GP31" i="10"/>
  <c r="GR30" i="10"/>
  <c r="GQ30" i="10"/>
  <c r="BR25" i="10"/>
  <c r="BQ25" i="10"/>
  <c r="BP26" i="10"/>
  <c r="FG26" i="10"/>
  <c r="FI25" i="10"/>
  <c r="FH25" i="10"/>
  <c r="CC29" i="10"/>
  <c r="CB30" i="10"/>
  <c r="CD29" i="10"/>
  <c r="CV27" i="10"/>
  <c r="CU27" i="10"/>
  <c r="CT28" i="10"/>
  <c r="EB26" i="10"/>
  <c r="ED25" i="10"/>
  <c r="EC25" i="10"/>
  <c r="FM28" i="10"/>
  <c r="FO27" i="10"/>
  <c r="FN27" i="10"/>
  <c r="DB28" i="10"/>
  <c r="DD27" i="10"/>
  <c r="DC27" i="10"/>
  <c r="CY31" i="10"/>
  <c r="CX32" i="10"/>
  <c r="CZ31" i="10"/>
  <c r="DH25" i="10"/>
  <c r="DG25" i="10"/>
  <c r="DF26" i="10"/>
  <c r="GP32" i="10"/>
  <c r="GR31" i="10"/>
  <c r="GQ31" i="10"/>
  <c r="GS29" i="10"/>
  <c r="GU28" i="10"/>
  <c r="GT28" i="10"/>
  <c r="FL37" i="10"/>
  <c r="FJ38" i="10"/>
  <c r="FK37" i="10"/>
  <c r="FU28" i="10"/>
  <c r="FT28" i="10"/>
  <c r="FS29" i="10"/>
  <c r="BY27" i="10"/>
  <c r="BX28" i="10"/>
  <c r="BZ27" i="10"/>
  <c r="EZ32" i="10"/>
  <c r="EY32" i="10"/>
  <c r="EX33" i="10"/>
  <c r="GK27" i="10"/>
  <c r="GL27" i="10"/>
  <c r="GJ28" i="10"/>
  <c r="GG29" i="10"/>
  <c r="GI28" i="10"/>
  <c r="GH28" i="10"/>
  <c r="BN28" i="10"/>
  <c r="BM28" i="10"/>
  <c r="BL29" i="10"/>
  <c r="EG28" i="10"/>
  <c r="EF29" i="10"/>
  <c r="EH28" i="10"/>
  <c r="EB27" i="10"/>
  <c r="ED26" i="10"/>
  <c r="EC26" i="10"/>
  <c r="EK28" i="10"/>
  <c r="EJ29" i="10"/>
  <c r="EL28" i="10"/>
  <c r="GM33" i="10"/>
  <c r="GO32" i="10"/>
  <c r="GN32" i="10"/>
  <c r="BV34" i="10"/>
  <c r="BU34" i="10"/>
  <c r="BT35" i="10"/>
  <c r="GE28" i="10"/>
  <c r="GD29" i="10"/>
  <c r="GF28" i="10"/>
  <c r="EU27" i="10"/>
  <c r="ET28" i="10"/>
  <c r="EV27" i="10"/>
  <c r="EP33" i="10"/>
  <c r="ER32" i="10"/>
  <c r="EQ32" i="10"/>
  <c r="DL34" i="10"/>
  <c r="DJ35" i="10"/>
  <c r="DK34" i="10"/>
  <c r="FM29" i="10"/>
  <c r="FO28" i="10"/>
  <c r="FN28" i="10"/>
  <c r="CT29" i="10"/>
  <c r="CV28" i="10"/>
  <c r="CU28" i="10"/>
  <c r="CB31" i="10"/>
  <c r="CD30" i="10"/>
  <c r="CC30" i="10"/>
  <c r="FG27" i="10"/>
  <c r="FI26" i="10"/>
  <c r="FH26" i="10"/>
  <c r="DR30" i="10"/>
  <c r="DT29" i="10"/>
  <c r="DS29" i="10"/>
  <c r="GC34" i="10"/>
  <c r="GA35" i="10"/>
  <c r="GB34" i="10"/>
  <c r="BD34" i="10"/>
  <c r="BF33" i="10"/>
  <c r="BE33" i="10"/>
  <c r="BH33" i="10"/>
  <c r="BI32" i="10"/>
  <c r="BJ32" i="10"/>
  <c r="DO29" i="10"/>
  <c r="DN30" i="10"/>
  <c r="DP29" i="10"/>
  <c r="FW26" i="10"/>
  <c r="FV27" i="10"/>
  <c r="FX26" i="10"/>
  <c r="DH26" i="10"/>
  <c r="DG26" i="10"/>
  <c r="DF27" i="10"/>
  <c r="CX33" i="10"/>
  <c r="CZ32" i="10"/>
  <c r="CY32" i="10"/>
  <c r="DC28" i="10"/>
  <c r="DB29" i="10"/>
  <c r="DD28" i="10"/>
  <c r="BR26" i="10"/>
  <c r="BP27" i="10"/>
  <c r="BQ26" i="10"/>
  <c r="FR38" i="10"/>
  <c r="FP39" i="10"/>
  <c r="FQ38" i="10"/>
  <c r="CP29" i="10"/>
  <c r="CR28" i="10"/>
  <c r="CQ28" i="10"/>
  <c r="FB27" i="10"/>
  <c r="FD26" i="10"/>
  <c r="FC26" i="10"/>
  <c r="FT29" i="10"/>
  <c r="FS30" i="10"/>
  <c r="FU29" i="10"/>
  <c r="GU29" i="10"/>
  <c r="GT29" i="10"/>
  <c r="GS30" i="10"/>
  <c r="FB28" i="10"/>
  <c r="FD27" i="10"/>
  <c r="FC27" i="10"/>
  <c r="BR27" i="10"/>
  <c r="BQ27" i="10"/>
  <c r="BP28" i="10"/>
  <c r="DF28" i="10"/>
  <c r="DH27" i="10"/>
  <c r="DG27" i="10"/>
  <c r="FW27" i="10"/>
  <c r="FV28" i="10"/>
  <c r="FX27" i="10"/>
  <c r="GA36" i="10"/>
  <c r="GB35" i="10"/>
  <c r="GC35" i="10"/>
  <c r="DR31" i="10"/>
  <c r="DT30" i="10"/>
  <c r="DS30" i="10"/>
  <c r="FM30" i="10"/>
  <c r="FO29" i="10"/>
  <c r="FN29" i="10"/>
  <c r="ET29" i="10"/>
  <c r="EV28" i="10"/>
  <c r="EU28" i="10"/>
  <c r="EL29" i="10"/>
  <c r="EK29" i="10"/>
  <c r="EJ30" i="10"/>
  <c r="EB28" i="10"/>
  <c r="EC27" i="10"/>
  <c r="ED27" i="10"/>
  <c r="BL30" i="10"/>
  <c r="BN29" i="10"/>
  <c r="BM29" i="10"/>
  <c r="DC29" i="10"/>
  <c r="DB30" i="10"/>
  <c r="DD29" i="10"/>
  <c r="DN31" i="10"/>
  <c r="DP30" i="10"/>
  <c r="DO30" i="10"/>
  <c r="GF29" i="10"/>
  <c r="GE29" i="10"/>
  <c r="GD30" i="10"/>
  <c r="FK38" i="10"/>
  <c r="FJ39" i="10"/>
  <c r="FL38" i="10"/>
  <c r="FR39" i="10"/>
  <c r="FQ39" i="10"/>
  <c r="FP40" i="10"/>
  <c r="CV29" i="10"/>
  <c r="CU29" i="10"/>
  <c r="CT30" i="10"/>
  <c r="BU35" i="10"/>
  <c r="BV35" i="10"/>
  <c r="BT36" i="10"/>
  <c r="GH29" i="10"/>
  <c r="GG30" i="10"/>
  <c r="GI29" i="10"/>
  <c r="EZ33" i="10"/>
  <c r="EY33" i="10"/>
  <c r="EX34" i="10"/>
  <c r="BY28" i="10"/>
  <c r="BX29" i="10"/>
  <c r="BZ28" i="10"/>
  <c r="CP30" i="10"/>
  <c r="CR29" i="10"/>
  <c r="CQ29" i="10"/>
  <c r="CX34" i="10"/>
  <c r="CZ33" i="10"/>
  <c r="CY33" i="10"/>
  <c r="BJ33" i="10"/>
  <c r="BH34" i="10"/>
  <c r="BI33" i="10"/>
  <c r="FG28" i="10"/>
  <c r="FI27" i="10"/>
  <c r="FH27" i="10"/>
  <c r="BE34" i="10"/>
  <c r="BF34" i="10"/>
  <c r="BD35" i="10"/>
  <c r="CB32" i="10"/>
  <c r="CD31" i="10"/>
  <c r="CC31" i="10"/>
  <c r="DL35" i="10"/>
  <c r="DK35" i="10"/>
  <c r="DJ36" i="10"/>
  <c r="EQ33" i="10"/>
  <c r="EP34" i="10"/>
  <c r="ER33" i="10"/>
  <c r="GN33" i="10"/>
  <c r="GM34" i="10"/>
  <c r="GO33" i="10"/>
  <c r="EG29" i="10"/>
  <c r="EF30" i="10"/>
  <c r="EH29" i="10"/>
  <c r="GL28" i="10"/>
  <c r="GK28" i="10"/>
  <c r="GJ29" i="10"/>
  <c r="GR32" i="10"/>
  <c r="GP33" i="10"/>
  <c r="GQ32" i="10"/>
  <c r="BZ29" i="10"/>
  <c r="BY29" i="10"/>
  <c r="BX30" i="10"/>
  <c r="BU36" i="10"/>
  <c r="BT37" i="10"/>
  <c r="BV36" i="10"/>
  <c r="GD31" i="10"/>
  <c r="GF30" i="10"/>
  <c r="GE30" i="10"/>
  <c r="EU29" i="10"/>
  <c r="ET30" i="10"/>
  <c r="EV29" i="10"/>
  <c r="GN34" i="10"/>
  <c r="GO34" i="10"/>
  <c r="GM35" i="10"/>
  <c r="FG29" i="10"/>
  <c r="FI28" i="10"/>
  <c r="FH28" i="10"/>
  <c r="DO31" i="10"/>
  <c r="DN32" i="10"/>
  <c r="DP31" i="10"/>
  <c r="GB36" i="10"/>
  <c r="GA37" i="10"/>
  <c r="GC36" i="10"/>
  <c r="FD28" i="10"/>
  <c r="FC28" i="10"/>
  <c r="FB29" i="10"/>
  <c r="GQ33" i="10"/>
  <c r="GR33" i="10"/>
  <c r="GP34" i="10"/>
  <c r="ER34" i="10"/>
  <c r="EQ34" i="10"/>
  <c r="EP35" i="10"/>
  <c r="BD36" i="10"/>
  <c r="BE35" i="10"/>
  <c r="BF35" i="10"/>
  <c r="BP29" i="10"/>
  <c r="BR28" i="10"/>
  <c r="BQ28" i="10"/>
  <c r="GL29" i="10"/>
  <c r="GK29" i="10"/>
  <c r="GJ30" i="10"/>
  <c r="EG30" i="10"/>
  <c r="EF31" i="10"/>
  <c r="EH30" i="10"/>
  <c r="DL36" i="10"/>
  <c r="DJ37" i="10"/>
  <c r="DK36" i="10"/>
  <c r="CQ30" i="10"/>
  <c r="CR30" i="10"/>
  <c r="CP31" i="10"/>
  <c r="EY34" i="10"/>
  <c r="EZ34" i="10"/>
  <c r="EX35" i="10"/>
  <c r="GH30" i="10"/>
  <c r="GG31" i="10"/>
  <c r="GI30" i="10"/>
  <c r="FQ40" i="10"/>
  <c r="FP41" i="10"/>
  <c r="FR40" i="10"/>
  <c r="FL39" i="10"/>
  <c r="FJ40" i="10"/>
  <c r="FK39" i="10"/>
  <c r="ED28" i="10"/>
  <c r="EC28" i="10"/>
  <c r="EB29" i="10"/>
  <c r="DR32" i="10"/>
  <c r="DS31" i="10"/>
  <c r="DT31" i="10"/>
  <c r="GS31" i="10"/>
  <c r="GU30" i="10"/>
  <c r="GT30" i="10"/>
  <c r="FU30" i="10"/>
  <c r="FS31" i="10"/>
  <c r="FT30" i="10"/>
  <c r="CD32" i="10"/>
  <c r="CC32" i="10"/>
  <c r="CB33" i="10"/>
  <c r="BI34" i="10"/>
  <c r="BJ34" i="10"/>
  <c r="BH35" i="10"/>
  <c r="CZ34" i="10"/>
  <c r="CX35" i="10"/>
  <c r="CY34" i="10"/>
  <c r="CT31" i="10"/>
  <c r="CU30" i="10"/>
  <c r="CV30" i="10"/>
  <c r="DB31" i="10"/>
  <c r="DD30" i="10"/>
  <c r="DC30" i="10"/>
  <c r="BN30" i="10"/>
  <c r="BM30" i="10"/>
  <c r="BL31" i="10"/>
  <c r="EL30" i="10"/>
  <c r="EK30" i="10"/>
  <c r="EJ31" i="10"/>
  <c r="FM31" i="10"/>
  <c r="FO30" i="10"/>
  <c r="FN30" i="10"/>
  <c r="FX28" i="10"/>
  <c r="FW28" i="10"/>
  <c r="FV29" i="10"/>
  <c r="DG28" i="10"/>
  <c r="DF29" i="10"/>
  <c r="DH28" i="10"/>
  <c r="GG32" i="10"/>
  <c r="GH31" i="10"/>
  <c r="GI31" i="10"/>
  <c r="EF32" i="10"/>
  <c r="EH31" i="10"/>
  <c r="EG31" i="10"/>
  <c r="DN33" i="10"/>
  <c r="DP32" i="10"/>
  <c r="DO32" i="10"/>
  <c r="FG30" i="10"/>
  <c r="FI29" i="10"/>
  <c r="FH29" i="10"/>
  <c r="DB32" i="10"/>
  <c r="DD31" i="10"/>
  <c r="DC31" i="10"/>
  <c r="CX36" i="10"/>
  <c r="CY35" i="10"/>
  <c r="CZ35" i="10"/>
  <c r="DS32" i="10"/>
  <c r="DR33" i="10"/>
  <c r="DT32" i="10"/>
  <c r="FQ41" i="10"/>
  <c r="FP42" i="10"/>
  <c r="FR41" i="10"/>
  <c r="CP32" i="10"/>
  <c r="CR31" i="10"/>
  <c r="CQ31" i="10"/>
  <c r="DJ38" i="10"/>
  <c r="DK37" i="10"/>
  <c r="DL37" i="10"/>
  <c r="FC29" i="10"/>
  <c r="FB30" i="10"/>
  <c r="FD29" i="10"/>
  <c r="GA38" i="10"/>
  <c r="GC37" i="10"/>
  <c r="GB37" i="10"/>
  <c r="GM36" i="10"/>
  <c r="GN35" i="10"/>
  <c r="GO35" i="10"/>
  <c r="EU30" i="10"/>
  <c r="EV30" i="10"/>
  <c r="ET31" i="10"/>
  <c r="GD32" i="10"/>
  <c r="GE31" i="10"/>
  <c r="GF31" i="10"/>
  <c r="BY30" i="10"/>
  <c r="BX31" i="10"/>
  <c r="BZ30" i="10"/>
  <c r="EL31" i="10"/>
  <c r="EK31" i="10"/>
  <c r="EJ32" i="10"/>
  <c r="FV30" i="10"/>
  <c r="FX29" i="10"/>
  <c r="FW29" i="10"/>
  <c r="CD33" i="10"/>
  <c r="CC33" i="10"/>
  <c r="CB34" i="10"/>
  <c r="FS32" i="10"/>
  <c r="FT31" i="10"/>
  <c r="FU31" i="10"/>
  <c r="GS32" i="10"/>
  <c r="GT31" i="10"/>
  <c r="GU31" i="10"/>
  <c r="EC29" i="10"/>
  <c r="EB30" i="10"/>
  <c r="ED29" i="10"/>
  <c r="FK40" i="10"/>
  <c r="FL40" i="10"/>
  <c r="FJ41" i="10"/>
  <c r="EX36" i="10"/>
  <c r="EY35" i="10"/>
  <c r="EZ35" i="10"/>
  <c r="GJ31" i="10"/>
  <c r="GK30" i="10"/>
  <c r="GL30" i="10"/>
  <c r="BD37" i="10"/>
  <c r="BF36" i="10"/>
  <c r="BE36" i="10"/>
  <c r="GP35" i="10"/>
  <c r="GQ34" i="10"/>
  <c r="GR34" i="10"/>
  <c r="DF30" i="10"/>
  <c r="DH29" i="10"/>
  <c r="DG29" i="10"/>
  <c r="FM32" i="10"/>
  <c r="FO31" i="10"/>
  <c r="FN31" i="10"/>
  <c r="BM31" i="10"/>
  <c r="BL32" i="10"/>
  <c r="BN31" i="10"/>
  <c r="CU31" i="10"/>
  <c r="CT32" i="10"/>
  <c r="CV31" i="10"/>
  <c r="BI35" i="10"/>
  <c r="BJ35" i="10"/>
  <c r="BH36" i="10"/>
  <c r="BP30" i="10"/>
  <c r="BR29" i="10"/>
  <c r="BQ29" i="10"/>
  <c r="EQ35" i="10"/>
  <c r="ER35" i="10"/>
  <c r="EP36" i="10"/>
  <c r="BT38" i="10"/>
  <c r="BU37" i="10"/>
  <c r="BV37" i="10"/>
  <c r="CV32" i="10"/>
  <c r="CT33" i="10"/>
  <c r="CU32" i="10"/>
  <c r="FB31" i="10"/>
  <c r="FD30" i="10"/>
  <c r="FC30" i="10"/>
  <c r="DL38" i="10"/>
  <c r="DK38" i="10"/>
  <c r="DJ39" i="10"/>
  <c r="DS33" i="10"/>
  <c r="DR34" i="10"/>
  <c r="DT33" i="10"/>
  <c r="EG32" i="10"/>
  <c r="EF33" i="10"/>
  <c r="EH32" i="10"/>
  <c r="BV38" i="10"/>
  <c r="BT39" i="10"/>
  <c r="BU38" i="10"/>
  <c r="GP36" i="10"/>
  <c r="GR35" i="10"/>
  <c r="GQ35" i="10"/>
  <c r="EK32" i="10"/>
  <c r="EL32" i="10"/>
  <c r="EJ33" i="10"/>
  <c r="BY31" i="10"/>
  <c r="BX32" i="10"/>
  <c r="BZ31" i="10"/>
  <c r="GF32" i="10"/>
  <c r="GE32" i="10"/>
  <c r="GD33" i="10"/>
  <c r="FQ42" i="10"/>
  <c r="FP43" i="10"/>
  <c r="FR42" i="10"/>
  <c r="DN34" i="10"/>
  <c r="DP33" i="10"/>
  <c r="DO33" i="10"/>
  <c r="BD38" i="10"/>
  <c r="BE37" i="10"/>
  <c r="BF37" i="10"/>
  <c r="EP37" i="10"/>
  <c r="ER36" i="10"/>
  <c r="EQ36" i="10"/>
  <c r="DH30" i="10"/>
  <c r="DG30" i="10"/>
  <c r="DF31" i="10"/>
  <c r="EZ36" i="10"/>
  <c r="EY36" i="10"/>
  <c r="EX37" i="10"/>
  <c r="FS33" i="10"/>
  <c r="FU32" i="10"/>
  <c r="FT32" i="10"/>
  <c r="EV31" i="10"/>
  <c r="EU31" i="10"/>
  <c r="ET32" i="10"/>
  <c r="GB38" i="10"/>
  <c r="GC38" i="10"/>
  <c r="GA39" i="10"/>
  <c r="FG31" i="10"/>
  <c r="FI30" i="10"/>
  <c r="FH30" i="10"/>
  <c r="BI36" i="10"/>
  <c r="BH37" i="10"/>
  <c r="BJ36" i="10"/>
  <c r="FW30" i="10"/>
  <c r="FX30" i="10"/>
  <c r="FV31" i="10"/>
  <c r="CX37" i="10"/>
  <c r="CZ36" i="10"/>
  <c r="CY36" i="10"/>
  <c r="BP31" i="10"/>
  <c r="BR30" i="10"/>
  <c r="BQ30" i="10"/>
  <c r="BL33" i="10"/>
  <c r="BN32" i="10"/>
  <c r="BM32" i="10"/>
  <c r="FO32" i="10"/>
  <c r="FN32" i="10"/>
  <c r="FM33" i="10"/>
  <c r="GK31" i="10"/>
  <c r="GL31" i="10"/>
  <c r="GJ32" i="10"/>
  <c r="FK41" i="10"/>
  <c r="FL41" i="10"/>
  <c r="FJ42" i="10"/>
  <c r="EB31" i="10"/>
  <c r="EC30" i="10"/>
  <c r="ED30" i="10"/>
  <c r="GU32" i="10"/>
  <c r="GS33" i="10"/>
  <c r="GT32" i="10"/>
  <c r="CD34" i="10"/>
  <c r="CB35" i="10"/>
  <c r="CC34" i="10"/>
  <c r="GM37" i="10"/>
  <c r="GO36" i="10"/>
  <c r="GN36" i="10"/>
  <c r="CP33" i="10"/>
  <c r="CR32" i="10"/>
  <c r="CQ32" i="10"/>
  <c r="DC32" i="10"/>
  <c r="DD32" i="10"/>
  <c r="DB33" i="10"/>
  <c r="GH32" i="10"/>
  <c r="GG33" i="10"/>
  <c r="GI32" i="10"/>
  <c r="GG34" i="10"/>
  <c r="GI33" i="10"/>
  <c r="GH33" i="10"/>
  <c r="CB36" i="10"/>
  <c r="CC35" i="10"/>
  <c r="CD35" i="10"/>
  <c r="FL42" i="10"/>
  <c r="FJ43" i="10"/>
  <c r="FK42" i="10"/>
  <c r="EZ37" i="10"/>
  <c r="EY37" i="10"/>
  <c r="EX38" i="10"/>
  <c r="EP38" i="10"/>
  <c r="EQ37" i="10"/>
  <c r="ER37" i="10"/>
  <c r="FQ43" i="10"/>
  <c r="FP44" i="10"/>
  <c r="FR43" i="10"/>
  <c r="EK33" i="10"/>
  <c r="EL33" i="10"/>
  <c r="EJ34" i="10"/>
  <c r="FD31" i="10"/>
  <c r="FB32" i="10"/>
  <c r="FC31" i="10"/>
  <c r="CZ37" i="10"/>
  <c r="CX38" i="10"/>
  <c r="CY37" i="10"/>
  <c r="GP37" i="10"/>
  <c r="GQ36" i="10"/>
  <c r="GR36" i="10"/>
  <c r="DR35" i="10"/>
  <c r="DS34" i="10"/>
  <c r="DT34" i="10"/>
  <c r="DD33" i="10"/>
  <c r="DB34" i="10"/>
  <c r="DC33" i="10"/>
  <c r="GO37" i="10"/>
  <c r="GM38" i="10"/>
  <c r="GN37" i="10"/>
  <c r="FO33" i="10"/>
  <c r="FN33" i="10"/>
  <c r="FM34" i="10"/>
  <c r="BQ31" i="10"/>
  <c r="BP32" i="10"/>
  <c r="BR31" i="10"/>
  <c r="FW31" i="10"/>
  <c r="FV32" i="10"/>
  <c r="FX31" i="10"/>
  <c r="BH38" i="10"/>
  <c r="BI37" i="10"/>
  <c r="BJ37" i="10"/>
  <c r="FH31" i="10"/>
  <c r="FI31" i="10"/>
  <c r="FG32" i="10"/>
  <c r="EU32" i="10"/>
  <c r="EV32" i="10"/>
  <c r="ET33" i="10"/>
  <c r="DP34" i="10"/>
  <c r="DN35" i="10"/>
  <c r="DO34" i="10"/>
  <c r="GD34" i="10"/>
  <c r="GF33" i="10"/>
  <c r="GE33" i="10"/>
  <c r="BZ32" i="10"/>
  <c r="BX33" i="10"/>
  <c r="BY32" i="10"/>
  <c r="EF34" i="10"/>
  <c r="EH33" i="10"/>
  <c r="EG33" i="10"/>
  <c r="CV33" i="10"/>
  <c r="CT34" i="10"/>
  <c r="CU33" i="10"/>
  <c r="CP34" i="10"/>
  <c r="CR33" i="10"/>
  <c r="CQ33" i="10"/>
  <c r="GS34" i="10"/>
  <c r="GU33" i="10"/>
  <c r="GT33" i="10"/>
  <c r="EB32" i="10"/>
  <c r="EC31" i="10"/>
  <c r="ED31" i="10"/>
  <c r="GK32" i="10"/>
  <c r="GL32" i="10"/>
  <c r="GJ33" i="10"/>
  <c r="BN33" i="10"/>
  <c r="BM33" i="10"/>
  <c r="BL34" i="10"/>
  <c r="GB39" i="10"/>
  <c r="GA40" i="10"/>
  <c r="GC39" i="10"/>
  <c r="FT33" i="10"/>
  <c r="FS34" i="10"/>
  <c r="FU33" i="10"/>
  <c r="DF32" i="10"/>
  <c r="DG31" i="10"/>
  <c r="DH31" i="10"/>
  <c r="BF38" i="10"/>
  <c r="BD39" i="10"/>
  <c r="BE38" i="10"/>
  <c r="BV39" i="10"/>
  <c r="BU39" i="10"/>
  <c r="BT40" i="10"/>
  <c r="DK39" i="10"/>
  <c r="DL39" i="10"/>
  <c r="DJ40" i="10"/>
  <c r="FS35" i="10"/>
  <c r="FU34" i="10"/>
  <c r="FT34" i="10"/>
  <c r="GQ37" i="10"/>
  <c r="GR37" i="10"/>
  <c r="GP38" i="10"/>
  <c r="FL43" i="10"/>
  <c r="FK43" i="10"/>
  <c r="FJ44" i="10"/>
  <c r="CD36" i="10"/>
  <c r="CC36" i="10"/>
  <c r="CB37" i="10"/>
  <c r="BM34" i="10"/>
  <c r="BN34" i="10"/>
  <c r="BL35" i="10"/>
  <c r="ED32" i="10"/>
  <c r="EB33" i="10"/>
  <c r="EC32" i="10"/>
  <c r="CT35" i="10"/>
  <c r="CU34" i="10"/>
  <c r="CV34" i="10"/>
  <c r="EG34" i="10"/>
  <c r="EH34" i="10"/>
  <c r="EF35" i="10"/>
  <c r="DO35" i="10"/>
  <c r="DP35" i="10"/>
  <c r="DN36" i="10"/>
  <c r="FW32" i="10"/>
  <c r="FX32" i="10"/>
  <c r="FV33" i="10"/>
  <c r="DB35" i="10"/>
  <c r="DC34" i="10"/>
  <c r="DD34" i="10"/>
  <c r="DT35" i="10"/>
  <c r="DS35" i="10"/>
  <c r="DR36" i="10"/>
  <c r="FD32" i="10"/>
  <c r="FC32" i="10"/>
  <c r="FB33" i="10"/>
  <c r="GK33" i="10"/>
  <c r="GL33" i="10"/>
  <c r="GJ34" i="10"/>
  <c r="EX39" i="10"/>
  <c r="EY38" i="10"/>
  <c r="EZ38" i="10"/>
  <c r="BT41" i="10"/>
  <c r="BV40" i="10"/>
  <c r="BU40" i="10"/>
  <c r="BD40" i="10"/>
  <c r="BF39" i="10"/>
  <c r="BE39" i="10"/>
  <c r="DH32" i="10"/>
  <c r="DG32" i="10"/>
  <c r="DF33" i="10"/>
  <c r="FH32" i="10"/>
  <c r="FG33" i="10"/>
  <c r="FI32" i="10"/>
  <c r="FO34" i="10"/>
  <c r="FM35" i="10"/>
  <c r="FN34" i="10"/>
  <c r="GM39" i="10"/>
  <c r="GN38" i="10"/>
  <c r="GO38" i="10"/>
  <c r="CY38" i="10"/>
  <c r="CZ38" i="10"/>
  <c r="CX39" i="10"/>
  <c r="GS35" i="10"/>
  <c r="GU34" i="10"/>
  <c r="GT34" i="10"/>
  <c r="BQ32" i="10"/>
  <c r="BR32" i="10"/>
  <c r="BP33" i="10"/>
  <c r="DL40" i="10"/>
  <c r="DJ41" i="10"/>
  <c r="DK40" i="10"/>
  <c r="GB40" i="10"/>
  <c r="GA41" i="10"/>
  <c r="GC40" i="10"/>
  <c r="CR34" i="10"/>
  <c r="CP35" i="10"/>
  <c r="CQ34" i="10"/>
  <c r="BZ33" i="10"/>
  <c r="BX34" i="10"/>
  <c r="BY33" i="10"/>
  <c r="GD35" i="10"/>
  <c r="GE34" i="10"/>
  <c r="GF34" i="10"/>
  <c r="EU33" i="10"/>
  <c r="EV33" i="10"/>
  <c r="ET34" i="10"/>
  <c r="BH39" i="10"/>
  <c r="BJ38" i="10"/>
  <c r="BI38" i="10"/>
  <c r="EK34" i="10"/>
  <c r="EL34" i="10"/>
  <c r="EJ35" i="10"/>
  <c r="FR44" i="10"/>
  <c r="FP45" i="10"/>
  <c r="FQ44" i="10"/>
  <c r="ER38" i="10"/>
  <c r="EP39" i="10"/>
  <c r="EQ38" i="10"/>
  <c r="GH34" i="10"/>
  <c r="GI34" i="10"/>
  <c r="GG35" i="10"/>
  <c r="CQ35" i="10"/>
  <c r="CR35" i="10"/>
  <c r="CP36" i="10"/>
  <c r="BQ33" i="10"/>
  <c r="BR33" i="10"/>
  <c r="BP34" i="10"/>
  <c r="FG34" i="10"/>
  <c r="FI33" i="10"/>
  <c r="FH33" i="10"/>
  <c r="DT36" i="10"/>
  <c r="DR37" i="10"/>
  <c r="DS36" i="10"/>
  <c r="CC37" i="10"/>
  <c r="CB38" i="10"/>
  <c r="CD37" i="10"/>
  <c r="BJ39" i="10"/>
  <c r="BH40" i="10"/>
  <c r="BI39" i="10"/>
  <c r="BZ34" i="10"/>
  <c r="BX35" i="10"/>
  <c r="BY34" i="10"/>
  <c r="GS36" i="10"/>
  <c r="GT35" i="10"/>
  <c r="GU35" i="10"/>
  <c r="FN35" i="10"/>
  <c r="FO35" i="10"/>
  <c r="FM36" i="10"/>
  <c r="EX40" i="10"/>
  <c r="EZ39" i="10"/>
  <c r="EY39" i="10"/>
  <c r="FD33" i="10"/>
  <c r="FC33" i="10"/>
  <c r="FB34" i="10"/>
  <c r="DD35" i="10"/>
  <c r="DC35" i="10"/>
  <c r="DB36" i="10"/>
  <c r="DP36" i="10"/>
  <c r="DO36" i="10"/>
  <c r="DN37" i="10"/>
  <c r="CV35" i="10"/>
  <c r="CT36" i="10"/>
  <c r="CU35" i="10"/>
  <c r="BM35" i="10"/>
  <c r="BN35" i="10"/>
  <c r="BL36" i="10"/>
  <c r="EF36" i="10"/>
  <c r="EG35" i="10"/>
  <c r="EH35" i="10"/>
  <c r="FQ45" i="10"/>
  <c r="FP46" i="10"/>
  <c r="FR45" i="10"/>
  <c r="ET35" i="10"/>
  <c r="EU34" i="10"/>
  <c r="EV34" i="10"/>
  <c r="DL41" i="10"/>
  <c r="DJ42" i="10"/>
  <c r="DK41" i="10"/>
  <c r="CZ39" i="10"/>
  <c r="CY39" i="10"/>
  <c r="CX40" i="10"/>
  <c r="DF34" i="10"/>
  <c r="DH33" i="10"/>
  <c r="DG33" i="10"/>
  <c r="BT42" i="10"/>
  <c r="BV41" i="10"/>
  <c r="BU41" i="10"/>
  <c r="GK34" i="10"/>
  <c r="GL34" i="10"/>
  <c r="GJ35" i="10"/>
  <c r="FV34" i="10"/>
  <c r="FW33" i="10"/>
  <c r="FX33" i="10"/>
  <c r="GR38" i="10"/>
  <c r="GP39" i="10"/>
  <c r="GQ38" i="10"/>
  <c r="EK35" i="10"/>
  <c r="EJ36" i="10"/>
  <c r="EL35" i="10"/>
  <c r="GG36" i="10"/>
  <c r="GH35" i="10"/>
  <c r="GI35" i="10"/>
  <c r="ER39" i="10"/>
  <c r="EQ39" i="10"/>
  <c r="EP40" i="10"/>
  <c r="GF35" i="10"/>
  <c r="GE35" i="10"/>
  <c r="GD36" i="10"/>
  <c r="GB41" i="10"/>
  <c r="GA42" i="10"/>
  <c r="GC41" i="10"/>
  <c r="GN39" i="10"/>
  <c r="GM40" i="10"/>
  <c r="GO39" i="10"/>
  <c r="BF40" i="10"/>
  <c r="BE40" i="10"/>
  <c r="BD41" i="10"/>
  <c r="EB34" i="10"/>
  <c r="EC33" i="10"/>
  <c r="ED33" i="10"/>
  <c r="FL44" i="10"/>
  <c r="FJ45" i="10"/>
  <c r="FK44" i="10"/>
  <c r="FS36" i="10"/>
  <c r="FT35" i="10"/>
  <c r="FU35" i="10"/>
  <c r="GM41" i="10"/>
  <c r="GO40" i="10"/>
  <c r="GN40" i="10"/>
  <c r="DJ43" i="10"/>
  <c r="DK42" i="10"/>
  <c r="DL42" i="10"/>
  <c r="EZ40" i="10"/>
  <c r="EY40" i="10"/>
  <c r="EX41" i="10"/>
  <c r="BY35" i="10"/>
  <c r="BX36" i="10"/>
  <c r="BZ35" i="10"/>
  <c r="FT36" i="10"/>
  <c r="FS37" i="10"/>
  <c r="FU36" i="10"/>
  <c r="GD37" i="10"/>
  <c r="GE36" i="10"/>
  <c r="GF36" i="10"/>
  <c r="GH36" i="10"/>
  <c r="GG37" i="10"/>
  <c r="GI36" i="10"/>
  <c r="DN38" i="10"/>
  <c r="DP37" i="10"/>
  <c r="DO37" i="10"/>
  <c r="FN36" i="10"/>
  <c r="FM37" i="10"/>
  <c r="FO36" i="10"/>
  <c r="DR38" i="10"/>
  <c r="DS37" i="10"/>
  <c r="DT37" i="10"/>
  <c r="FI34" i="10"/>
  <c r="FG35" i="10"/>
  <c r="FH34" i="10"/>
  <c r="CQ36" i="10"/>
  <c r="CP37" i="10"/>
  <c r="CR36" i="10"/>
  <c r="CX41" i="10"/>
  <c r="CZ40" i="10"/>
  <c r="CY40" i="10"/>
  <c r="DD36" i="10"/>
  <c r="DB37" i="10"/>
  <c r="DC36" i="10"/>
  <c r="GQ39" i="10"/>
  <c r="GP40" i="10"/>
  <c r="GR39" i="10"/>
  <c r="FV35" i="10"/>
  <c r="FW34" i="10"/>
  <c r="FX34" i="10"/>
  <c r="FP47" i="10"/>
  <c r="FR46" i="10"/>
  <c r="FQ46" i="10"/>
  <c r="EH36" i="10"/>
  <c r="EG36" i="10"/>
  <c r="EF37" i="10"/>
  <c r="GU36" i="10"/>
  <c r="GT36" i="10"/>
  <c r="GS37" i="10"/>
  <c r="CC38" i="10"/>
  <c r="CD38" i="10"/>
  <c r="CB39" i="10"/>
  <c r="BR34" i="10"/>
  <c r="BP35" i="10"/>
  <c r="BQ34" i="10"/>
  <c r="BF41" i="10"/>
  <c r="BE41" i="10"/>
  <c r="BD42" i="10"/>
  <c r="EP41" i="10"/>
  <c r="ER40" i="10"/>
  <c r="EQ40" i="10"/>
  <c r="BT43" i="10"/>
  <c r="BV42" i="10"/>
  <c r="BU42" i="10"/>
  <c r="EV35" i="10"/>
  <c r="EU35" i="10"/>
  <c r="ET36" i="10"/>
  <c r="FL45" i="10"/>
  <c r="FJ46" i="10"/>
  <c r="FK45" i="10"/>
  <c r="ED34" i="10"/>
  <c r="EB35" i="10"/>
  <c r="EC34" i="10"/>
  <c r="GC42" i="10"/>
  <c r="GB42" i="10"/>
  <c r="GA43" i="10"/>
  <c r="EJ37" i="10"/>
  <c r="EK36" i="10"/>
  <c r="EL36" i="10"/>
  <c r="GL35" i="10"/>
  <c r="GJ36" i="10"/>
  <c r="GK35" i="10"/>
  <c r="DG34" i="10"/>
  <c r="DF35" i="10"/>
  <c r="DH34" i="10"/>
  <c r="BN36" i="10"/>
  <c r="BM36" i="10"/>
  <c r="BL37" i="10"/>
  <c r="CU36" i="10"/>
  <c r="CT37" i="10"/>
  <c r="CV36" i="10"/>
  <c r="FD34" i="10"/>
  <c r="FB35" i="10"/>
  <c r="FC34" i="10"/>
  <c r="BI40" i="10"/>
  <c r="BJ40" i="10"/>
  <c r="BH41" i="10"/>
  <c r="DF36" i="10"/>
  <c r="DG35" i="10"/>
  <c r="DH35" i="10"/>
  <c r="ED35" i="10"/>
  <c r="EB36" i="10"/>
  <c r="EC35" i="10"/>
  <c r="FI35" i="10"/>
  <c r="FG36" i="10"/>
  <c r="FH35" i="10"/>
  <c r="DT38" i="10"/>
  <c r="DS38" i="10"/>
  <c r="DR39" i="10"/>
  <c r="GI37" i="10"/>
  <c r="GG38" i="10"/>
  <c r="GH37" i="10"/>
  <c r="DL43" i="10"/>
  <c r="DJ44" i="10"/>
  <c r="DK43" i="10"/>
  <c r="EU36" i="10"/>
  <c r="EV36" i="10"/>
  <c r="ET37" i="10"/>
  <c r="EQ41" i="10"/>
  <c r="EP42" i="10"/>
  <c r="ER41" i="10"/>
  <c r="CR37" i="10"/>
  <c r="CP38" i="10"/>
  <c r="CQ37" i="10"/>
  <c r="BY36" i="10"/>
  <c r="BZ36" i="10"/>
  <c r="BX37" i="10"/>
  <c r="BN37" i="10"/>
  <c r="BL38" i="10"/>
  <c r="BM37" i="10"/>
  <c r="GB43" i="10"/>
  <c r="GA44" i="10"/>
  <c r="GC43" i="10"/>
  <c r="GQ40" i="10"/>
  <c r="GP41" i="10"/>
  <c r="GR40" i="10"/>
  <c r="CT38" i="10"/>
  <c r="CU37" i="10"/>
  <c r="CV37" i="10"/>
  <c r="BU43" i="10"/>
  <c r="BV43" i="10"/>
  <c r="BT44" i="10"/>
  <c r="BD43" i="10"/>
  <c r="BF42" i="10"/>
  <c r="BE42" i="10"/>
  <c r="BP36" i="10"/>
  <c r="BR35" i="10"/>
  <c r="BQ35" i="10"/>
  <c r="EH37" i="10"/>
  <c r="EF38" i="10"/>
  <c r="EG37" i="10"/>
  <c r="FV36" i="10"/>
  <c r="FX35" i="10"/>
  <c r="FW35" i="10"/>
  <c r="FN37" i="10"/>
  <c r="FO37" i="10"/>
  <c r="FM38" i="10"/>
  <c r="DN39" i="10"/>
  <c r="DO38" i="10"/>
  <c r="DP38" i="10"/>
  <c r="FU37" i="10"/>
  <c r="FS38" i="10"/>
  <c r="FT37" i="10"/>
  <c r="CC39" i="10"/>
  <c r="CB40" i="10"/>
  <c r="CD39" i="10"/>
  <c r="GD38" i="10"/>
  <c r="GE37" i="10"/>
  <c r="GF37" i="10"/>
  <c r="BH42" i="10"/>
  <c r="BI41" i="10"/>
  <c r="BJ41" i="10"/>
  <c r="FB36" i="10"/>
  <c r="FD35" i="10"/>
  <c r="FC35" i="10"/>
  <c r="GL36" i="10"/>
  <c r="GK36" i="10"/>
  <c r="GJ37" i="10"/>
  <c r="EK37" i="10"/>
  <c r="EL37" i="10"/>
  <c r="EJ38" i="10"/>
  <c r="FK46" i="10"/>
  <c r="FJ47" i="10"/>
  <c r="FL46" i="10"/>
  <c r="GS38" i="10"/>
  <c r="GU37" i="10"/>
  <c r="GT37" i="10"/>
  <c r="FQ47" i="10"/>
  <c r="FR47" i="10"/>
  <c r="FP48" i="10"/>
  <c r="DC37" i="10"/>
  <c r="DD37" i="10"/>
  <c r="DB38" i="10"/>
  <c r="CX42" i="10"/>
  <c r="CZ41" i="10"/>
  <c r="CY41" i="10"/>
  <c r="EX42" i="10"/>
  <c r="EZ41" i="10"/>
  <c r="EY41" i="10"/>
  <c r="GN41" i="10"/>
  <c r="GM42" i="10"/>
  <c r="GO41" i="10"/>
  <c r="EY42" i="10"/>
  <c r="EX43" i="10"/>
  <c r="EZ42" i="10"/>
  <c r="GT38" i="10"/>
  <c r="GS39" i="10"/>
  <c r="GU38" i="10"/>
  <c r="FD36" i="10"/>
  <c r="FB37" i="10"/>
  <c r="FC36" i="10"/>
  <c r="CV38" i="10"/>
  <c r="CU38" i="10"/>
  <c r="CT39" i="10"/>
  <c r="BL39" i="10"/>
  <c r="BM38" i="10"/>
  <c r="BN38" i="10"/>
  <c r="FW36" i="10"/>
  <c r="FX36" i="10"/>
  <c r="FV37" i="10"/>
  <c r="GC44" i="10"/>
  <c r="GB44" i="10"/>
  <c r="GA45" i="10"/>
  <c r="ER42" i="10"/>
  <c r="EQ42" i="10"/>
  <c r="EP43" i="10"/>
  <c r="GM43" i="10"/>
  <c r="GO42" i="10"/>
  <c r="GN42" i="10"/>
  <c r="CB41" i="10"/>
  <c r="CD40" i="10"/>
  <c r="CC40" i="10"/>
  <c r="FG37" i="10"/>
  <c r="FI36" i="10"/>
  <c r="FH36" i="10"/>
  <c r="FJ48" i="10"/>
  <c r="FL47" i="10"/>
  <c r="FK47" i="10"/>
  <c r="GD39" i="10"/>
  <c r="GF38" i="10"/>
  <c r="GE38" i="10"/>
  <c r="BD44" i="10"/>
  <c r="BE43" i="10"/>
  <c r="BF43" i="10"/>
  <c r="GQ41" i="10"/>
  <c r="GP42" i="10"/>
  <c r="GR41" i="10"/>
  <c r="BX38" i="10"/>
  <c r="BY37" i="10"/>
  <c r="BZ37" i="10"/>
  <c r="CP39" i="10"/>
  <c r="CQ38" i="10"/>
  <c r="CR38" i="10"/>
  <c r="GG39" i="10"/>
  <c r="GH38" i="10"/>
  <c r="GI38" i="10"/>
  <c r="DB39" i="10"/>
  <c r="DC38" i="10"/>
  <c r="DD38" i="10"/>
  <c r="EK38" i="10"/>
  <c r="EL38" i="10"/>
  <c r="EJ39" i="10"/>
  <c r="FO38" i="10"/>
  <c r="FM39" i="10"/>
  <c r="FN38" i="10"/>
  <c r="DS39" i="10"/>
  <c r="DT39" i="10"/>
  <c r="DR40" i="10"/>
  <c r="CX43" i="10"/>
  <c r="CZ42" i="10"/>
  <c r="CY42" i="10"/>
  <c r="FQ48" i="10"/>
  <c r="FR48" i="10"/>
  <c r="FP49" i="10"/>
  <c r="GJ38" i="10"/>
  <c r="GK37" i="10"/>
  <c r="GL37" i="10"/>
  <c r="BH43" i="10"/>
  <c r="BI42" i="10"/>
  <c r="BJ42" i="10"/>
  <c r="FS39" i="10"/>
  <c r="FT38" i="10"/>
  <c r="FU38" i="10"/>
  <c r="DP39" i="10"/>
  <c r="DO39" i="10"/>
  <c r="DN40" i="10"/>
  <c r="EH38" i="10"/>
  <c r="EF39" i="10"/>
  <c r="EG38" i="10"/>
  <c r="BQ36" i="10"/>
  <c r="BR36" i="10"/>
  <c r="BP37" i="10"/>
  <c r="BV44" i="10"/>
  <c r="BT45" i="10"/>
  <c r="BU44" i="10"/>
  <c r="EV37" i="10"/>
  <c r="ET38" i="10"/>
  <c r="EU37" i="10"/>
  <c r="DL44" i="10"/>
  <c r="DJ45" i="10"/>
  <c r="DK44" i="10"/>
  <c r="ED36" i="10"/>
  <c r="EC36" i="10"/>
  <c r="EB37" i="10"/>
  <c r="DF37" i="10"/>
  <c r="DH36" i="10"/>
  <c r="DG36" i="10"/>
  <c r="FB38" i="10"/>
  <c r="FC37" i="10"/>
  <c r="FD37" i="10"/>
  <c r="DP40" i="10"/>
  <c r="DO40" i="10"/>
  <c r="DN41" i="10"/>
  <c r="FR49" i="10"/>
  <c r="FQ49" i="10"/>
  <c r="FP50" i="10"/>
  <c r="GG40" i="10"/>
  <c r="GI39" i="10"/>
  <c r="GH39" i="10"/>
  <c r="BF44" i="10"/>
  <c r="BD45" i="10"/>
  <c r="BE44" i="10"/>
  <c r="CD41" i="10"/>
  <c r="CC41" i="10"/>
  <c r="CB42" i="10"/>
  <c r="EP44" i="10"/>
  <c r="EQ43" i="10"/>
  <c r="ER43" i="10"/>
  <c r="DH37" i="10"/>
  <c r="DF38" i="10"/>
  <c r="DG37" i="10"/>
  <c r="EV38" i="10"/>
  <c r="EU38" i="10"/>
  <c r="ET39" i="10"/>
  <c r="FT39" i="10"/>
  <c r="FS40" i="10"/>
  <c r="FU39" i="10"/>
  <c r="CY43" i="10"/>
  <c r="CX44" i="10"/>
  <c r="CZ43" i="10"/>
  <c r="DB40" i="10"/>
  <c r="DD39" i="10"/>
  <c r="DC39" i="10"/>
  <c r="FI37" i="10"/>
  <c r="FG38" i="10"/>
  <c r="FH37" i="10"/>
  <c r="BT46" i="10"/>
  <c r="BU45" i="10"/>
  <c r="BV45" i="10"/>
  <c r="CU39" i="10"/>
  <c r="CV39" i="10"/>
  <c r="CT40" i="10"/>
  <c r="EC37" i="10"/>
  <c r="ED37" i="10"/>
  <c r="EB38" i="10"/>
  <c r="DJ46" i="10"/>
  <c r="DK45" i="10"/>
  <c r="DL45" i="10"/>
  <c r="BR37" i="10"/>
  <c r="BP38" i="10"/>
  <c r="BQ37" i="10"/>
  <c r="EF40" i="10"/>
  <c r="EH39" i="10"/>
  <c r="EG39" i="10"/>
  <c r="DS40" i="10"/>
  <c r="DT40" i="10"/>
  <c r="DR41" i="10"/>
  <c r="FM40" i="10"/>
  <c r="FO39" i="10"/>
  <c r="FN39" i="10"/>
  <c r="BX39" i="10"/>
  <c r="BZ38" i="10"/>
  <c r="BY38" i="10"/>
  <c r="FJ49" i="10"/>
  <c r="FL48" i="10"/>
  <c r="FK48" i="10"/>
  <c r="FX37" i="10"/>
  <c r="FV38" i="10"/>
  <c r="FW37" i="10"/>
  <c r="EX44" i="10"/>
  <c r="EZ43" i="10"/>
  <c r="EY43" i="10"/>
  <c r="BI43" i="10"/>
  <c r="BJ43" i="10"/>
  <c r="BH44" i="10"/>
  <c r="EJ40" i="10"/>
  <c r="EL39" i="10"/>
  <c r="EK39" i="10"/>
  <c r="GP43" i="10"/>
  <c r="GQ42" i="10"/>
  <c r="GR42" i="10"/>
  <c r="GJ39" i="10"/>
  <c r="GL38" i="10"/>
  <c r="GK38" i="10"/>
  <c r="CP40" i="10"/>
  <c r="CR39" i="10"/>
  <c r="CQ39" i="10"/>
  <c r="GE39" i="10"/>
  <c r="GF39" i="10"/>
  <c r="GD40" i="10"/>
  <c r="GO43" i="10"/>
  <c r="GN43" i="10"/>
  <c r="GM44" i="10"/>
  <c r="GB45" i="10"/>
  <c r="GC45" i="10"/>
  <c r="GA46" i="10"/>
  <c r="BN39" i="10"/>
  <c r="BM39" i="10"/>
  <c r="BL40" i="10"/>
  <c r="GS40" i="10"/>
  <c r="GU39" i="10"/>
  <c r="GT39" i="10"/>
  <c r="DS41" i="10"/>
  <c r="DT41" i="10"/>
  <c r="DR42" i="10"/>
  <c r="CX45" i="10"/>
  <c r="CZ44" i="10"/>
  <c r="CY44" i="10"/>
  <c r="BY39" i="10"/>
  <c r="BZ39" i="10"/>
  <c r="BX40" i="10"/>
  <c r="EB39" i="10"/>
  <c r="ED38" i="10"/>
  <c r="EC38" i="10"/>
  <c r="GC46" i="10"/>
  <c r="GB46" i="10"/>
  <c r="GA47" i="10"/>
  <c r="EK40" i="10"/>
  <c r="EJ41" i="10"/>
  <c r="EL40" i="10"/>
  <c r="ET40" i="10"/>
  <c r="EU39" i="10"/>
  <c r="EV39" i="10"/>
  <c r="CR40" i="10"/>
  <c r="CQ40" i="10"/>
  <c r="CP41" i="10"/>
  <c r="FK49" i="10"/>
  <c r="FL49" i="10"/>
  <c r="FJ50" i="10"/>
  <c r="EF41" i="10"/>
  <c r="EH40" i="10"/>
  <c r="EG40" i="10"/>
  <c r="DG38" i="10"/>
  <c r="DH38" i="10"/>
  <c r="DF39" i="10"/>
  <c r="EQ44" i="10"/>
  <c r="ER44" i="10"/>
  <c r="EP45" i="10"/>
  <c r="BL41" i="10"/>
  <c r="BN40" i="10"/>
  <c r="BM40" i="10"/>
  <c r="GR43" i="10"/>
  <c r="GQ43" i="10"/>
  <c r="GP44" i="10"/>
  <c r="BJ44" i="10"/>
  <c r="BH45" i="10"/>
  <c r="BI44" i="10"/>
  <c r="FG39" i="10"/>
  <c r="FH38" i="10"/>
  <c r="FI38" i="10"/>
  <c r="DC40" i="10"/>
  <c r="DB41" i="10"/>
  <c r="DD40" i="10"/>
  <c r="CD42" i="10"/>
  <c r="CC42" i="10"/>
  <c r="CB43" i="10"/>
  <c r="BD46" i="10"/>
  <c r="BE45" i="10"/>
  <c r="BF45" i="10"/>
  <c r="GI40" i="10"/>
  <c r="GH40" i="10"/>
  <c r="GG41" i="10"/>
  <c r="DP41" i="10"/>
  <c r="DO41" i="10"/>
  <c r="DN42" i="10"/>
  <c r="GN44" i="10"/>
  <c r="GM45" i="10"/>
  <c r="GO44" i="10"/>
  <c r="BV46" i="10"/>
  <c r="BU46" i="10"/>
  <c r="BT47" i="10"/>
  <c r="GS41" i="10"/>
  <c r="GU40" i="10"/>
  <c r="GT40" i="10"/>
  <c r="FX38" i="10"/>
  <c r="FW38" i="10"/>
  <c r="FV39" i="10"/>
  <c r="GF40" i="10"/>
  <c r="GD41" i="10"/>
  <c r="GE40" i="10"/>
  <c r="GK39" i="10"/>
  <c r="GL39" i="10"/>
  <c r="GJ40" i="10"/>
  <c r="EY44" i="10"/>
  <c r="EZ44" i="10"/>
  <c r="EX45" i="10"/>
  <c r="FN40" i="10"/>
  <c r="FM41" i="10"/>
  <c r="FO40" i="10"/>
  <c r="BR38" i="10"/>
  <c r="BP39" i="10"/>
  <c r="BQ38" i="10"/>
  <c r="DK46" i="10"/>
  <c r="DJ47" i="10"/>
  <c r="DL46" i="10"/>
  <c r="CT41" i="10"/>
  <c r="CU40" i="10"/>
  <c r="CV40" i="10"/>
  <c r="FT40" i="10"/>
  <c r="FS41" i="10"/>
  <c r="FU40" i="10"/>
  <c r="FP51" i="10"/>
  <c r="FQ50" i="10"/>
  <c r="FR50" i="10"/>
  <c r="FD38" i="10"/>
  <c r="FC38" i="10"/>
  <c r="FB39" i="10"/>
  <c r="FC39" i="10"/>
  <c r="FD39" i="10"/>
  <c r="FB40" i="10"/>
  <c r="FQ51" i="10"/>
  <c r="FR51" i="10"/>
  <c r="FP52" i="10"/>
  <c r="DJ48" i="10"/>
  <c r="DL47" i="10"/>
  <c r="DK47" i="10"/>
  <c r="EZ45" i="10"/>
  <c r="EX46" i="10"/>
  <c r="EY45" i="10"/>
  <c r="GI41" i="10"/>
  <c r="GH41" i="10"/>
  <c r="GG42" i="10"/>
  <c r="BH46" i="10"/>
  <c r="BI45" i="10"/>
  <c r="BJ45" i="10"/>
  <c r="EP46" i="10"/>
  <c r="EQ45" i="10"/>
  <c r="ER45" i="10"/>
  <c r="EH41" i="10"/>
  <c r="EG41" i="10"/>
  <c r="EF42" i="10"/>
  <c r="CP42" i="10"/>
  <c r="CR41" i="10"/>
  <c r="CQ41" i="10"/>
  <c r="CY45" i="10"/>
  <c r="CZ45" i="10"/>
  <c r="CX46" i="10"/>
  <c r="FW39" i="10"/>
  <c r="FX39" i="10"/>
  <c r="FV40" i="10"/>
  <c r="DP42" i="10"/>
  <c r="DO42" i="10"/>
  <c r="DN43" i="10"/>
  <c r="BD47" i="10"/>
  <c r="BF46" i="10"/>
  <c r="BE46" i="10"/>
  <c r="FJ51" i="10"/>
  <c r="FK50" i="10"/>
  <c r="FL50" i="10"/>
  <c r="ET41" i="10"/>
  <c r="EU40" i="10"/>
  <c r="EV40" i="10"/>
  <c r="GB47" i="10"/>
  <c r="GC47" i="10"/>
  <c r="GA48" i="10"/>
  <c r="DS42" i="10"/>
  <c r="DT42" i="10"/>
  <c r="DR43" i="10"/>
  <c r="FT41" i="10"/>
  <c r="FS42" i="10"/>
  <c r="FU41" i="10"/>
  <c r="CU41" i="10"/>
  <c r="CV41" i="10"/>
  <c r="CT42" i="10"/>
  <c r="FM42" i="10"/>
  <c r="FO41" i="10"/>
  <c r="FN41" i="10"/>
  <c r="GS42" i="10"/>
  <c r="GU41" i="10"/>
  <c r="GT41" i="10"/>
  <c r="CB44" i="10"/>
  <c r="CD43" i="10"/>
  <c r="CC43" i="10"/>
  <c r="DC41" i="10"/>
  <c r="DB42" i="10"/>
  <c r="DD41" i="10"/>
  <c r="FG40" i="10"/>
  <c r="FI39" i="10"/>
  <c r="FH39" i="10"/>
  <c r="GP45" i="10"/>
  <c r="GQ44" i="10"/>
  <c r="GR44" i="10"/>
  <c r="EC39" i="10"/>
  <c r="ED39" i="10"/>
  <c r="EB40" i="10"/>
  <c r="BP40" i="10"/>
  <c r="BR39" i="10"/>
  <c r="BQ39" i="10"/>
  <c r="GK40" i="10"/>
  <c r="GL40" i="10"/>
  <c r="GJ41" i="10"/>
  <c r="GD42" i="10"/>
  <c r="GE41" i="10"/>
  <c r="GF41" i="10"/>
  <c r="BV47" i="10"/>
  <c r="BU47" i="10"/>
  <c r="BT48" i="10"/>
  <c r="GO45" i="10"/>
  <c r="GM46" i="10"/>
  <c r="GN45" i="10"/>
  <c r="BN41" i="10"/>
  <c r="BM41" i="10"/>
  <c r="BL42" i="10"/>
  <c r="DH39" i="10"/>
  <c r="DG39" i="10"/>
  <c r="DF40" i="10"/>
  <c r="EJ42" i="10"/>
  <c r="EL41" i="10"/>
  <c r="EK41" i="10"/>
  <c r="BY40" i="10"/>
  <c r="BZ40" i="10"/>
  <c r="BX41" i="10"/>
  <c r="GS43" i="10"/>
  <c r="GU42" i="10"/>
  <c r="GT42" i="10"/>
  <c r="BD48" i="10"/>
  <c r="BF47" i="10"/>
  <c r="BE47" i="10"/>
  <c r="CQ42" i="10"/>
  <c r="CP43" i="10"/>
  <c r="CR42" i="10"/>
  <c r="EL42" i="10"/>
  <c r="EK42" i="10"/>
  <c r="EJ43" i="10"/>
  <c r="BL43" i="10"/>
  <c r="BN42" i="10"/>
  <c r="BM42" i="10"/>
  <c r="GM47" i="10"/>
  <c r="GO46" i="10"/>
  <c r="GN46" i="10"/>
  <c r="GK41" i="10"/>
  <c r="GL41" i="10"/>
  <c r="GJ42" i="10"/>
  <c r="DD42" i="10"/>
  <c r="DC42" i="10"/>
  <c r="DB43" i="10"/>
  <c r="CD44" i="10"/>
  <c r="CB45" i="10"/>
  <c r="CC44" i="10"/>
  <c r="GA49" i="10"/>
  <c r="GB48" i="10"/>
  <c r="GC48" i="10"/>
  <c r="FL51" i="10"/>
  <c r="FJ52" i="10"/>
  <c r="FK51" i="10"/>
  <c r="DO43" i="10"/>
  <c r="DN44" i="10"/>
  <c r="DP43" i="10"/>
  <c r="EG42" i="10"/>
  <c r="EF43" i="10"/>
  <c r="EH42" i="10"/>
  <c r="BI46" i="10"/>
  <c r="BJ46" i="10"/>
  <c r="BH47" i="10"/>
  <c r="GD43" i="10"/>
  <c r="GE42" i="10"/>
  <c r="GF42" i="10"/>
  <c r="FS43" i="10"/>
  <c r="FU42" i="10"/>
  <c r="FT42" i="10"/>
  <c r="DG40" i="10"/>
  <c r="DF41" i="10"/>
  <c r="DH40" i="10"/>
  <c r="BR40" i="10"/>
  <c r="BQ40" i="10"/>
  <c r="BP41" i="10"/>
  <c r="DT43" i="10"/>
  <c r="DS43" i="10"/>
  <c r="DR44" i="10"/>
  <c r="ET42" i="10"/>
  <c r="EU41" i="10"/>
  <c r="EV41" i="10"/>
  <c r="EQ46" i="10"/>
  <c r="EP47" i="10"/>
  <c r="ER46" i="10"/>
  <c r="GH42" i="10"/>
  <c r="GG43" i="10"/>
  <c r="GI42" i="10"/>
  <c r="EZ46" i="10"/>
  <c r="EY46" i="10"/>
  <c r="EX47" i="10"/>
  <c r="DL48" i="10"/>
  <c r="DK48" i="10"/>
  <c r="DJ49" i="10"/>
  <c r="FD40" i="10"/>
  <c r="FB41" i="10"/>
  <c r="FC40" i="10"/>
  <c r="BZ41" i="10"/>
  <c r="BX42" i="10"/>
  <c r="BY41" i="10"/>
  <c r="GR45" i="10"/>
  <c r="GQ45" i="10"/>
  <c r="GP46" i="10"/>
  <c r="CT43" i="10"/>
  <c r="CU42" i="10"/>
  <c r="CV42" i="10"/>
  <c r="BT49" i="10"/>
  <c r="BU48" i="10"/>
  <c r="BV48" i="10"/>
  <c r="ED40" i="10"/>
  <c r="EB41" i="10"/>
  <c r="EC40" i="10"/>
  <c r="FG41" i="10"/>
  <c r="FI40" i="10"/>
  <c r="FH40" i="10"/>
  <c r="FO42" i="10"/>
  <c r="FN42" i="10"/>
  <c r="FM43" i="10"/>
  <c r="CX47" i="10"/>
  <c r="CZ46" i="10"/>
  <c r="CY46" i="10"/>
  <c r="FQ52" i="10"/>
  <c r="FR52" i="10"/>
  <c r="FP53" i="10"/>
  <c r="FW40" i="10"/>
  <c r="FX40" i="10"/>
  <c r="FV41" i="10"/>
  <c r="EC41" i="10"/>
  <c r="ED41" i="10"/>
  <c r="EB42" i="10"/>
  <c r="GR46" i="10"/>
  <c r="GQ46" i="10"/>
  <c r="GP47" i="10"/>
  <c r="EX48" i="10"/>
  <c r="EY47" i="10"/>
  <c r="EZ47" i="10"/>
  <c r="FM44" i="10"/>
  <c r="FO43" i="10"/>
  <c r="FN43" i="10"/>
  <c r="DK49" i="10"/>
  <c r="DL49" i="10"/>
  <c r="DJ50" i="10"/>
  <c r="FJ53" i="10"/>
  <c r="FL52" i="10"/>
  <c r="FK52" i="10"/>
  <c r="GA50" i="10"/>
  <c r="GC49" i="10"/>
  <c r="GB49" i="10"/>
  <c r="DD43" i="10"/>
  <c r="DC43" i="10"/>
  <c r="DB44" i="10"/>
  <c r="GM48" i="10"/>
  <c r="GN47" i="10"/>
  <c r="GO47" i="10"/>
  <c r="EK43" i="10"/>
  <c r="EJ44" i="10"/>
  <c r="EL43" i="10"/>
  <c r="CP44" i="10"/>
  <c r="CQ43" i="10"/>
  <c r="CR43" i="10"/>
  <c r="BE48" i="10"/>
  <c r="BF48" i="10"/>
  <c r="BD49" i="10"/>
  <c r="CZ47" i="10"/>
  <c r="CY47" i="10"/>
  <c r="CX48" i="10"/>
  <c r="FG42" i="10"/>
  <c r="FI41" i="10"/>
  <c r="FH41" i="10"/>
  <c r="GD44" i="10"/>
  <c r="GF43" i="10"/>
  <c r="GE43" i="10"/>
  <c r="DO44" i="10"/>
  <c r="DN45" i="10"/>
  <c r="DP44" i="10"/>
  <c r="FW41" i="10"/>
  <c r="FX41" i="10"/>
  <c r="FV42" i="10"/>
  <c r="BV49" i="10"/>
  <c r="BU49" i="10"/>
  <c r="BT50" i="10"/>
  <c r="GI43" i="10"/>
  <c r="GH43" i="10"/>
  <c r="GG44" i="10"/>
  <c r="FP54" i="10"/>
  <c r="FR53" i="10"/>
  <c r="FQ53" i="10"/>
  <c r="CU43" i="10"/>
  <c r="CT44" i="10"/>
  <c r="CV43" i="10"/>
  <c r="FC41" i="10"/>
  <c r="FD41" i="10"/>
  <c r="FB42" i="10"/>
  <c r="ER47" i="10"/>
  <c r="EQ47" i="10"/>
  <c r="EP48" i="10"/>
  <c r="EU42" i="10"/>
  <c r="EV42" i="10"/>
  <c r="ET43" i="10"/>
  <c r="BP42" i="10"/>
  <c r="BR41" i="10"/>
  <c r="BQ41" i="10"/>
  <c r="DG41" i="10"/>
  <c r="DF42" i="10"/>
  <c r="DH41" i="10"/>
  <c r="FU43" i="10"/>
  <c r="FS44" i="10"/>
  <c r="FT43" i="10"/>
  <c r="BH48" i="10"/>
  <c r="BJ47" i="10"/>
  <c r="BI47" i="10"/>
  <c r="EG43" i="10"/>
  <c r="EF44" i="10"/>
  <c r="EH43" i="10"/>
  <c r="CD45" i="10"/>
  <c r="CB46" i="10"/>
  <c r="CC45" i="10"/>
  <c r="BY42" i="10"/>
  <c r="BZ42" i="10"/>
  <c r="BX43" i="10"/>
  <c r="DT44" i="10"/>
  <c r="DR45" i="10"/>
  <c r="DS44" i="10"/>
  <c r="GJ43" i="10"/>
  <c r="GL42" i="10"/>
  <c r="GK42" i="10"/>
  <c r="BL44" i="10"/>
  <c r="BN43" i="10"/>
  <c r="BM43" i="10"/>
  <c r="GS44" i="10"/>
  <c r="GT43" i="10"/>
  <c r="GU43" i="10"/>
  <c r="CC46" i="10"/>
  <c r="CB47" i="10"/>
  <c r="CD46" i="10"/>
  <c r="BQ42" i="10"/>
  <c r="BP43" i="10"/>
  <c r="BR42" i="10"/>
  <c r="ER48" i="10"/>
  <c r="EP49" i="10"/>
  <c r="EQ48" i="10"/>
  <c r="GH44" i="10"/>
  <c r="GI44" i="10"/>
  <c r="GG45" i="10"/>
  <c r="BN44" i="10"/>
  <c r="BM44" i="10"/>
  <c r="BL45" i="10"/>
  <c r="FU44" i="10"/>
  <c r="FS45" i="10"/>
  <c r="FT44" i="10"/>
  <c r="EU43" i="10"/>
  <c r="ET44" i="10"/>
  <c r="EV43" i="10"/>
  <c r="FH42" i="10"/>
  <c r="FG43" i="10"/>
  <c r="FI42" i="10"/>
  <c r="BE49" i="10"/>
  <c r="BD50" i="10"/>
  <c r="BF49" i="10"/>
  <c r="DB45" i="10"/>
  <c r="DC44" i="10"/>
  <c r="DD44" i="10"/>
  <c r="FK53" i="10"/>
  <c r="FJ54" i="10"/>
  <c r="FL53" i="10"/>
  <c r="BX44" i="10"/>
  <c r="BZ43" i="10"/>
  <c r="BY43" i="10"/>
  <c r="DF43" i="10"/>
  <c r="DH42" i="10"/>
  <c r="DG42" i="10"/>
  <c r="GU44" i="10"/>
  <c r="GT44" i="10"/>
  <c r="GS45" i="10"/>
  <c r="DR46" i="10"/>
  <c r="DT45" i="10"/>
  <c r="DS45" i="10"/>
  <c r="FX42" i="10"/>
  <c r="FV43" i="10"/>
  <c r="FW42" i="10"/>
  <c r="DO45" i="10"/>
  <c r="DP45" i="10"/>
  <c r="DN46" i="10"/>
  <c r="GD45" i="10"/>
  <c r="GE44" i="10"/>
  <c r="GF44" i="10"/>
  <c r="CY48" i="10"/>
  <c r="CZ48" i="10"/>
  <c r="CX49" i="10"/>
  <c r="CR44" i="10"/>
  <c r="CP45" i="10"/>
  <c r="CQ44" i="10"/>
  <c r="GC50" i="10"/>
  <c r="GA51" i="10"/>
  <c r="GB50" i="10"/>
  <c r="DL50" i="10"/>
  <c r="DJ51" i="10"/>
  <c r="DK50" i="10"/>
  <c r="EZ48" i="10"/>
  <c r="EX49" i="10"/>
  <c r="EY48" i="10"/>
  <c r="EB43" i="10"/>
  <c r="EC42" i="10"/>
  <c r="ED42" i="10"/>
  <c r="GJ44" i="10"/>
  <c r="GL43" i="10"/>
  <c r="GK43" i="10"/>
  <c r="EH44" i="10"/>
  <c r="EG44" i="10"/>
  <c r="EF45" i="10"/>
  <c r="BJ48" i="10"/>
  <c r="BI48" i="10"/>
  <c r="BH49" i="10"/>
  <c r="FC42" i="10"/>
  <c r="FD42" i="10"/>
  <c r="FB43" i="10"/>
  <c r="CV44" i="10"/>
  <c r="CT45" i="10"/>
  <c r="CU44" i="10"/>
  <c r="FQ54" i="10"/>
  <c r="FR54" i="10"/>
  <c r="FP55" i="10"/>
  <c r="BV50" i="10"/>
  <c r="BT51" i="10"/>
  <c r="BU50" i="10"/>
  <c r="FO44" i="10"/>
  <c r="FN44" i="10"/>
  <c r="FM45" i="10"/>
  <c r="GR47" i="10"/>
  <c r="GP48" i="10"/>
  <c r="GQ47" i="10"/>
  <c r="EJ45" i="10"/>
  <c r="EK44" i="10"/>
  <c r="EL44" i="10"/>
  <c r="GM49" i="10"/>
  <c r="GN48" i="10"/>
  <c r="GO48" i="10"/>
  <c r="BJ49" i="10"/>
  <c r="BH50" i="10"/>
  <c r="BI49" i="10"/>
  <c r="DL51" i="10"/>
  <c r="DJ52" i="10"/>
  <c r="DK51" i="10"/>
  <c r="CY49" i="10"/>
  <c r="CX50" i="10"/>
  <c r="CZ49" i="10"/>
  <c r="EL45" i="10"/>
  <c r="EK45" i="10"/>
  <c r="EJ46" i="10"/>
  <c r="FN45" i="10"/>
  <c r="FO45" i="10"/>
  <c r="FM46" i="10"/>
  <c r="BU51" i="10"/>
  <c r="BV51" i="10"/>
  <c r="BT52" i="10"/>
  <c r="FC43" i="10"/>
  <c r="FB44" i="10"/>
  <c r="FD43" i="10"/>
  <c r="EX50" i="10"/>
  <c r="EZ49" i="10"/>
  <c r="EY49" i="10"/>
  <c r="GF45" i="10"/>
  <c r="GE45" i="10"/>
  <c r="GD46" i="10"/>
  <c r="FJ55" i="10"/>
  <c r="FL54" i="10"/>
  <c r="FK54" i="10"/>
  <c r="DC45" i="10"/>
  <c r="DB46" i="10"/>
  <c r="DD45" i="10"/>
  <c r="ET45" i="10"/>
  <c r="EU44" i="10"/>
  <c r="EV44" i="10"/>
  <c r="GI45" i="10"/>
  <c r="GG46" i="10"/>
  <c r="GH45" i="10"/>
  <c r="EQ49" i="10"/>
  <c r="EP50" i="10"/>
  <c r="ER49" i="10"/>
  <c r="GO49" i="10"/>
  <c r="GN49" i="10"/>
  <c r="GM50" i="10"/>
  <c r="CP46" i="10"/>
  <c r="CQ45" i="10"/>
  <c r="CR45" i="10"/>
  <c r="DN47" i="10"/>
  <c r="DP46" i="10"/>
  <c r="DO46" i="10"/>
  <c r="FX43" i="10"/>
  <c r="FW43" i="10"/>
  <c r="FV44" i="10"/>
  <c r="DR47" i="10"/>
  <c r="DT46" i="10"/>
  <c r="DS46" i="10"/>
  <c r="FG44" i="10"/>
  <c r="FH43" i="10"/>
  <c r="FI43" i="10"/>
  <c r="BN45" i="10"/>
  <c r="BL46" i="10"/>
  <c r="BM45" i="10"/>
  <c r="GQ48" i="10"/>
  <c r="GR48" i="10"/>
  <c r="GP49" i="10"/>
  <c r="FP56" i="10"/>
  <c r="FR55" i="10"/>
  <c r="FQ55" i="10"/>
  <c r="CU45" i="10"/>
  <c r="CV45" i="10"/>
  <c r="CT46" i="10"/>
  <c r="EH45" i="10"/>
  <c r="EF46" i="10"/>
  <c r="EG45" i="10"/>
  <c r="EC43" i="10"/>
  <c r="ED43" i="10"/>
  <c r="EB44" i="10"/>
  <c r="GA52" i="10"/>
  <c r="GB51" i="10"/>
  <c r="GC51" i="10"/>
  <c r="GS46" i="10"/>
  <c r="GU45" i="10"/>
  <c r="GT45" i="10"/>
  <c r="BY44" i="10"/>
  <c r="BZ44" i="10"/>
  <c r="BX45" i="10"/>
  <c r="BE50" i="10"/>
  <c r="BD51" i="10"/>
  <c r="BF50" i="10"/>
  <c r="CD47" i="10"/>
  <c r="CB48" i="10"/>
  <c r="CC47" i="10"/>
  <c r="GL44" i="10"/>
  <c r="GJ45" i="10"/>
  <c r="GK44" i="10"/>
  <c r="DG43" i="10"/>
  <c r="DH43" i="10"/>
  <c r="DF44" i="10"/>
  <c r="FU45" i="10"/>
  <c r="FS46" i="10"/>
  <c r="FT45" i="10"/>
  <c r="BR43" i="10"/>
  <c r="BQ43" i="10"/>
  <c r="BP44" i="10"/>
  <c r="BR44" i="10"/>
  <c r="BP45" i="10"/>
  <c r="BQ44" i="10"/>
  <c r="BF51" i="10"/>
  <c r="BD52" i="10"/>
  <c r="BE51" i="10"/>
  <c r="EP51" i="10"/>
  <c r="ER50" i="10"/>
  <c r="EQ50" i="10"/>
  <c r="CB49" i="10"/>
  <c r="CC48" i="10"/>
  <c r="CD48" i="10"/>
  <c r="CV46" i="10"/>
  <c r="CU46" i="10"/>
  <c r="CT47" i="10"/>
  <c r="DD46" i="10"/>
  <c r="DC46" i="10"/>
  <c r="DB47" i="10"/>
  <c r="FK55" i="10"/>
  <c r="FJ56" i="10"/>
  <c r="FL55" i="10"/>
  <c r="FC44" i="10"/>
  <c r="FD44" i="10"/>
  <c r="FB45" i="10"/>
  <c r="EJ47" i="10"/>
  <c r="EL46" i="10"/>
  <c r="EK46" i="10"/>
  <c r="CZ50" i="10"/>
  <c r="CX51" i="10"/>
  <c r="CY50" i="10"/>
  <c r="DF45" i="10"/>
  <c r="DG44" i="10"/>
  <c r="DH44" i="10"/>
  <c r="GL45" i="10"/>
  <c r="GJ46" i="10"/>
  <c r="GK45" i="10"/>
  <c r="BZ45" i="10"/>
  <c r="BX46" i="10"/>
  <c r="BY45" i="10"/>
  <c r="GB52" i="10"/>
  <c r="GA53" i="10"/>
  <c r="GC52" i="10"/>
  <c r="FQ56" i="10"/>
  <c r="FP57" i="10"/>
  <c r="FR56" i="10"/>
  <c r="DR48" i="10"/>
  <c r="DS47" i="10"/>
  <c r="DT47" i="10"/>
  <c r="GE46" i="10"/>
  <c r="GD47" i="10"/>
  <c r="GF46" i="10"/>
  <c r="FO46" i="10"/>
  <c r="FN46" i="10"/>
  <c r="FM47" i="10"/>
  <c r="FU46" i="10"/>
  <c r="FT46" i="10"/>
  <c r="FS47" i="10"/>
  <c r="GT46" i="10"/>
  <c r="GS47" i="10"/>
  <c r="GU46" i="10"/>
  <c r="ED44" i="10"/>
  <c r="EB45" i="10"/>
  <c r="EC44" i="10"/>
  <c r="EF47" i="10"/>
  <c r="EH46" i="10"/>
  <c r="EG46" i="10"/>
  <c r="GQ49" i="10"/>
  <c r="GP50" i="10"/>
  <c r="GR49" i="10"/>
  <c r="BL47" i="10"/>
  <c r="BN46" i="10"/>
  <c r="BM46" i="10"/>
  <c r="FI44" i="10"/>
  <c r="FG45" i="10"/>
  <c r="FH44" i="10"/>
  <c r="FX44" i="10"/>
  <c r="FV45" i="10"/>
  <c r="FW44" i="10"/>
  <c r="CP47" i="10"/>
  <c r="CR46" i="10"/>
  <c r="CQ46" i="10"/>
  <c r="GG47" i="10"/>
  <c r="GI46" i="10"/>
  <c r="GH46" i="10"/>
  <c r="ET46" i="10"/>
  <c r="EU45" i="10"/>
  <c r="EV45" i="10"/>
  <c r="EZ50" i="10"/>
  <c r="EX51" i="10"/>
  <c r="EY50" i="10"/>
  <c r="BV52" i="10"/>
  <c r="BU52" i="10"/>
  <c r="BT53" i="10"/>
  <c r="BI50" i="10"/>
  <c r="BJ50" i="10"/>
  <c r="BH51" i="10"/>
  <c r="DO47" i="10"/>
  <c r="DN48" i="10"/>
  <c r="DP47" i="10"/>
  <c r="GM51" i="10"/>
  <c r="GN50" i="10"/>
  <c r="GO50" i="10"/>
  <c r="DK52" i="10"/>
  <c r="DJ53" i="10"/>
  <c r="DL52" i="10"/>
  <c r="FU47" i="10"/>
  <c r="FT47" i="10"/>
  <c r="FS48" i="10"/>
  <c r="GC53" i="10"/>
  <c r="GB53" i="10"/>
  <c r="GA54" i="10"/>
  <c r="DK53" i="10"/>
  <c r="DL53" i="10"/>
  <c r="DJ54" i="10"/>
  <c r="GN51" i="10"/>
  <c r="GO51" i="10"/>
  <c r="GM52" i="10"/>
  <c r="BH52" i="10"/>
  <c r="BI51" i="10"/>
  <c r="BJ51" i="10"/>
  <c r="GQ50" i="10"/>
  <c r="GR50" i="10"/>
  <c r="GP51" i="10"/>
  <c r="EF48" i="10"/>
  <c r="EH47" i="10"/>
  <c r="EG47" i="10"/>
  <c r="FP58" i="10"/>
  <c r="FR57" i="10"/>
  <c r="FQ57" i="10"/>
  <c r="FD45" i="10"/>
  <c r="FB46" i="10"/>
  <c r="FC45" i="10"/>
  <c r="FK56" i="10"/>
  <c r="FJ57" i="10"/>
  <c r="FL56" i="10"/>
  <c r="ET47" i="10"/>
  <c r="EV46" i="10"/>
  <c r="EU46" i="10"/>
  <c r="CQ47" i="10"/>
  <c r="CP48" i="10"/>
  <c r="CR47" i="10"/>
  <c r="GS48" i="10"/>
  <c r="GT47" i="10"/>
  <c r="GU47" i="10"/>
  <c r="GJ47" i="10"/>
  <c r="GK46" i="10"/>
  <c r="GL46" i="10"/>
  <c r="DG45" i="10"/>
  <c r="DH45" i="10"/>
  <c r="DF46" i="10"/>
  <c r="CV47" i="10"/>
  <c r="CU47" i="10"/>
  <c r="CT48" i="10"/>
  <c r="EQ51" i="10"/>
  <c r="ER51" i="10"/>
  <c r="EP52" i="10"/>
  <c r="EY51" i="10"/>
  <c r="EZ51" i="10"/>
  <c r="EX52" i="10"/>
  <c r="DP48" i="10"/>
  <c r="DN49" i="10"/>
  <c r="DO48" i="10"/>
  <c r="GG48" i="10"/>
  <c r="GI47" i="10"/>
  <c r="GH47" i="10"/>
  <c r="FG46" i="10"/>
  <c r="FH45" i="10"/>
  <c r="FI45" i="10"/>
  <c r="BM47" i="10"/>
  <c r="BL48" i="10"/>
  <c r="BN47" i="10"/>
  <c r="ED45" i="10"/>
  <c r="EB46" i="10"/>
  <c r="EC45" i="10"/>
  <c r="FM48" i="10"/>
  <c r="FO47" i="10"/>
  <c r="FN47" i="10"/>
  <c r="GE47" i="10"/>
  <c r="GF47" i="10"/>
  <c r="GD48" i="10"/>
  <c r="DR49" i="10"/>
  <c r="DT48" i="10"/>
  <c r="DS48" i="10"/>
  <c r="BZ46" i="10"/>
  <c r="BY46" i="10"/>
  <c r="BX47" i="10"/>
  <c r="DC47" i="10"/>
  <c r="DD47" i="10"/>
  <c r="DB48" i="10"/>
  <c r="CD49" i="10"/>
  <c r="CC49" i="10"/>
  <c r="CB50" i="10"/>
  <c r="BQ45" i="10"/>
  <c r="BP46" i="10"/>
  <c r="BR45" i="10"/>
  <c r="BT54" i="10"/>
  <c r="BV53" i="10"/>
  <c r="BU53" i="10"/>
  <c r="FX45" i="10"/>
  <c r="FV46" i="10"/>
  <c r="FW45" i="10"/>
  <c r="CX52" i="10"/>
  <c r="CY51" i="10"/>
  <c r="CZ51" i="10"/>
  <c r="EJ48" i="10"/>
  <c r="EK47" i="10"/>
  <c r="EL47" i="10"/>
  <c r="BF52" i="10"/>
  <c r="BE52" i="10"/>
  <c r="BD53" i="10"/>
  <c r="BQ46" i="10"/>
  <c r="BP47" i="10"/>
  <c r="BR46" i="10"/>
  <c r="FI46" i="10"/>
  <c r="FH46" i="10"/>
  <c r="FG47" i="10"/>
  <c r="FK57" i="10"/>
  <c r="FJ58" i="10"/>
  <c r="FL57" i="10"/>
  <c r="BI52" i="10"/>
  <c r="BH53" i="10"/>
  <c r="BJ52" i="10"/>
  <c r="EL48" i="10"/>
  <c r="EJ49" i="10"/>
  <c r="EK48" i="10"/>
  <c r="DD48" i="10"/>
  <c r="DB49" i="10"/>
  <c r="DC48" i="10"/>
  <c r="DT49" i="10"/>
  <c r="DS49" i="10"/>
  <c r="DR50" i="10"/>
  <c r="ED46" i="10"/>
  <c r="EB47" i="10"/>
  <c r="EC46" i="10"/>
  <c r="DN50" i="10"/>
  <c r="DP49" i="10"/>
  <c r="DO49" i="10"/>
  <c r="CV48" i="10"/>
  <c r="CU48" i="10"/>
  <c r="CT49" i="10"/>
  <c r="GJ48" i="10"/>
  <c r="GK47" i="10"/>
  <c r="GL47" i="10"/>
  <c r="GM53" i="10"/>
  <c r="GO52" i="10"/>
  <c r="GN52" i="10"/>
  <c r="BE53" i="10"/>
  <c r="BD54" i="10"/>
  <c r="BF53" i="10"/>
  <c r="DG46" i="10"/>
  <c r="DF47" i="10"/>
  <c r="DH46" i="10"/>
  <c r="FX46" i="10"/>
  <c r="FW46" i="10"/>
  <c r="FV47" i="10"/>
  <c r="BT55" i="10"/>
  <c r="BV54" i="10"/>
  <c r="BU54" i="10"/>
  <c r="CD50" i="10"/>
  <c r="CB51" i="10"/>
  <c r="CC50" i="10"/>
  <c r="GF48" i="10"/>
  <c r="GE48" i="10"/>
  <c r="GD49" i="10"/>
  <c r="EQ52" i="10"/>
  <c r="EP53" i="10"/>
  <c r="ER52" i="10"/>
  <c r="CP49" i="10"/>
  <c r="CQ48" i="10"/>
  <c r="CR48" i="10"/>
  <c r="EV47" i="10"/>
  <c r="EU47" i="10"/>
  <c r="ET48" i="10"/>
  <c r="EG48" i="10"/>
  <c r="EH48" i="10"/>
  <c r="EF49" i="10"/>
  <c r="FT48" i="10"/>
  <c r="FU48" i="10"/>
  <c r="FS49" i="10"/>
  <c r="BX48" i="10"/>
  <c r="BZ47" i="10"/>
  <c r="BY47" i="10"/>
  <c r="BL49" i="10"/>
  <c r="BM48" i="10"/>
  <c r="BN48" i="10"/>
  <c r="FM49" i="10"/>
  <c r="FN48" i="10"/>
  <c r="FO48" i="10"/>
  <c r="GI48" i="10"/>
  <c r="GG49" i="10"/>
  <c r="GH48" i="10"/>
  <c r="EX53" i="10"/>
  <c r="EZ52" i="10"/>
  <c r="EY52" i="10"/>
  <c r="FB47" i="10"/>
  <c r="FD46" i="10"/>
  <c r="FC46" i="10"/>
  <c r="FP59" i="10"/>
  <c r="FQ58" i="10"/>
  <c r="FR58" i="10"/>
  <c r="GP52" i="10"/>
  <c r="GQ51" i="10"/>
  <c r="GR51" i="10"/>
  <c r="GA55" i="10"/>
  <c r="GC54" i="10"/>
  <c r="GB54" i="10"/>
  <c r="CX53" i="10"/>
  <c r="CZ52" i="10"/>
  <c r="CY52" i="10"/>
  <c r="GS49" i="10"/>
  <c r="GU48" i="10"/>
  <c r="GT48" i="10"/>
  <c r="DL54" i="10"/>
  <c r="DK54" i="10"/>
  <c r="DJ55" i="10"/>
  <c r="CX54" i="10"/>
  <c r="CZ53" i="10"/>
  <c r="CY53" i="10"/>
  <c r="DG47" i="10"/>
  <c r="DF48" i="10"/>
  <c r="DH47" i="10"/>
  <c r="DN51" i="10"/>
  <c r="DO50" i="10"/>
  <c r="DP50" i="10"/>
  <c r="DS50" i="10"/>
  <c r="DT50" i="10"/>
  <c r="DR51" i="10"/>
  <c r="DB50" i="10"/>
  <c r="DD49" i="10"/>
  <c r="DC49" i="10"/>
  <c r="GU49" i="10"/>
  <c r="GT49" i="10"/>
  <c r="GS50" i="10"/>
  <c r="FR59" i="10"/>
  <c r="FQ59" i="10"/>
  <c r="FP60" i="10"/>
  <c r="GG50" i="10"/>
  <c r="GI49" i="10"/>
  <c r="GH49" i="10"/>
  <c r="FO49" i="10"/>
  <c r="FN49" i="10"/>
  <c r="FM50" i="10"/>
  <c r="EQ53" i="10"/>
  <c r="EP54" i="10"/>
  <c r="ER53" i="10"/>
  <c r="FK58" i="10"/>
  <c r="FL58" i="10"/>
  <c r="FJ59" i="10"/>
  <c r="DJ56" i="10"/>
  <c r="DL55" i="10"/>
  <c r="DK55" i="10"/>
  <c r="BL50" i="10"/>
  <c r="BN49" i="10"/>
  <c r="BM49" i="10"/>
  <c r="FV48" i="10"/>
  <c r="FX47" i="10"/>
  <c r="FW47" i="10"/>
  <c r="GP53" i="10"/>
  <c r="GR52" i="10"/>
  <c r="GQ52" i="10"/>
  <c r="EV48" i="10"/>
  <c r="EU48" i="10"/>
  <c r="ET49" i="10"/>
  <c r="GK48" i="10"/>
  <c r="GJ49" i="10"/>
  <c r="GL48" i="10"/>
  <c r="EB48" i="10"/>
  <c r="ED47" i="10"/>
  <c r="EC47" i="10"/>
  <c r="BH54" i="10"/>
  <c r="BJ53" i="10"/>
  <c r="BI53" i="10"/>
  <c r="FS50" i="10"/>
  <c r="FU49" i="10"/>
  <c r="FT49" i="10"/>
  <c r="GB55" i="10"/>
  <c r="GA56" i="10"/>
  <c r="GC55" i="10"/>
  <c r="EX54" i="10"/>
  <c r="EZ53" i="10"/>
  <c r="EY53" i="10"/>
  <c r="BZ48" i="10"/>
  <c r="BY48" i="10"/>
  <c r="BX49" i="10"/>
  <c r="EG49" i="10"/>
  <c r="EF50" i="10"/>
  <c r="EH49" i="10"/>
  <c r="CQ49" i="10"/>
  <c r="CP50" i="10"/>
  <c r="CR49" i="10"/>
  <c r="GE49" i="10"/>
  <c r="GD50" i="10"/>
  <c r="GF49" i="10"/>
  <c r="CB52" i="10"/>
  <c r="CC51" i="10"/>
  <c r="CD51" i="10"/>
  <c r="BT56" i="10"/>
  <c r="BV55" i="10"/>
  <c r="BU55" i="10"/>
  <c r="BD55" i="10"/>
  <c r="BF54" i="10"/>
  <c r="BE54" i="10"/>
  <c r="GO53" i="10"/>
  <c r="GN53" i="10"/>
  <c r="GM54" i="10"/>
  <c r="CU49" i="10"/>
  <c r="CV49" i="10"/>
  <c r="CT50" i="10"/>
  <c r="EJ50" i="10"/>
  <c r="EL49" i="10"/>
  <c r="EK49" i="10"/>
  <c r="FH47" i="10"/>
  <c r="FG48" i="10"/>
  <c r="FI47" i="10"/>
  <c r="BP48" i="10"/>
  <c r="BQ47" i="10"/>
  <c r="BR47" i="10"/>
  <c r="FB48" i="10"/>
  <c r="FC47" i="10"/>
  <c r="FD47" i="10"/>
  <c r="CT51" i="10"/>
  <c r="CU50" i="10"/>
  <c r="CV50" i="10"/>
  <c r="GF50" i="10"/>
  <c r="GD51" i="10"/>
  <c r="GE50" i="10"/>
  <c r="BN50" i="10"/>
  <c r="BL51" i="10"/>
  <c r="BM50" i="10"/>
  <c r="BP49" i="10"/>
  <c r="BQ48" i="10"/>
  <c r="BR48" i="10"/>
  <c r="EZ54" i="10"/>
  <c r="EY54" i="10"/>
  <c r="EX55" i="10"/>
  <c r="ED48" i="10"/>
  <c r="EC48" i="10"/>
  <c r="EB49" i="10"/>
  <c r="EU49" i="10"/>
  <c r="EV49" i="10"/>
  <c r="ET50" i="10"/>
  <c r="FW48" i="10"/>
  <c r="FV49" i="10"/>
  <c r="FX48" i="10"/>
  <c r="DT51" i="10"/>
  <c r="DR52" i="10"/>
  <c r="DS51" i="10"/>
  <c r="FD48" i="10"/>
  <c r="FC48" i="10"/>
  <c r="FB49" i="10"/>
  <c r="CC52" i="10"/>
  <c r="CB53" i="10"/>
  <c r="CD52" i="10"/>
  <c r="EG50" i="10"/>
  <c r="EH50" i="10"/>
  <c r="EF51" i="10"/>
  <c r="BJ54" i="10"/>
  <c r="BI54" i="10"/>
  <c r="BH55" i="10"/>
  <c r="GR53" i="10"/>
  <c r="GQ53" i="10"/>
  <c r="GP54" i="10"/>
  <c r="FN50" i="10"/>
  <c r="FO50" i="10"/>
  <c r="FM51" i="10"/>
  <c r="DP51" i="10"/>
  <c r="DN52" i="10"/>
  <c r="DO51" i="10"/>
  <c r="BD56" i="10"/>
  <c r="BF55" i="10"/>
  <c r="BE55" i="10"/>
  <c r="BY49" i="10"/>
  <c r="BZ49" i="10"/>
  <c r="BX50" i="10"/>
  <c r="FI48" i="10"/>
  <c r="FG49" i="10"/>
  <c r="FH48" i="10"/>
  <c r="EK50" i="10"/>
  <c r="EL50" i="10"/>
  <c r="EJ51" i="10"/>
  <c r="GO54" i="10"/>
  <c r="GN54" i="10"/>
  <c r="GM55" i="10"/>
  <c r="BT57" i="10"/>
  <c r="BV56" i="10"/>
  <c r="BU56" i="10"/>
  <c r="CP51" i="10"/>
  <c r="CR50" i="10"/>
  <c r="CQ50" i="10"/>
  <c r="GC56" i="10"/>
  <c r="GB56" i="10"/>
  <c r="GA57" i="10"/>
  <c r="FS51" i="10"/>
  <c r="FT50" i="10"/>
  <c r="FU50" i="10"/>
  <c r="GJ50" i="10"/>
  <c r="GK49" i="10"/>
  <c r="GL49" i="10"/>
  <c r="DK56" i="10"/>
  <c r="DJ57" i="10"/>
  <c r="DL56" i="10"/>
  <c r="GI50" i="10"/>
  <c r="GG51" i="10"/>
  <c r="GH50" i="10"/>
  <c r="GT50" i="10"/>
  <c r="GS51" i="10"/>
  <c r="GU50" i="10"/>
  <c r="FL59" i="10"/>
  <c r="FK59" i="10"/>
  <c r="FJ60" i="10"/>
  <c r="EP55" i="10"/>
  <c r="ER54" i="10"/>
  <c r="EQ54" i="10"/>
  <c r="FR60" i="10"/>
  <c r="FQ60" i="10"/>
  <c r="FP61" i="10"/>
  <c r="DB51" i="10"/>
  <c r="DC50" i="10"/>
  <c r="DD50" i="10"/>
  <c r="DH48" i="10"/>
  <c r="DF49" i="10"/>
  <c r="DG48" i="10"/>
  <c r="CX55" i="10"/>
  <c r="CZ54" i="10"/>
  <c r="CY54" i="10"/>
  <c r="DG49" i="10"/>
  <c r="DF50" i="10"/>
  <c r="DH49" i="10"/>
  <c r="FT51" i="10"/>
  <c r="FU51" i="10"/>
  <c r="FS52" i="10"/>
  <c r="BD57" i="10"/>
  <c r="BF56" i="10"/>
  <c r="BE56" i="10"/>
  <c r="GD52" i="10"/>
  <c r="GE51" i="10"/>
  <c r="GF51" i="10"/>
  <c r="FP62" i="10"/>
  <c r="FR61" i="10"/>
  <c r="FQ61" i="10"/>
  <c r="DK57" i="10"/>
  <c r="DJ58" i="10"/>
  <c r="DL57" i="10"/>
  <c r="GL50" i="10"/>
  <c r="GJ51" i="10"/>
  <c r="GK50" i="10"/>
  <c r="GC57" i="10"/>
  <c r="GB57" i="10"/>
  <c r="GA58" i="10"/>
  <c r="BT58" i="10"/>
  <c r="BV57" i="10"/>
  <c r="BU57" i="10"/>
  <c r="EJ52" i="10"/>
  <c r="EK51" i="10"/>
  <c r="EL51" i="10"/>
  <c r="FI49" i="10"/>
  <c r="FH49" i="10"/>
  <c r="FG50" i="10"/>
  <c r="EG51" i="10"/>
  <c r="EH51" i="10"/>
  <c r="EF52" i="10"/>
  <c r="CD53" i="10"/>
  <c r="CC53" i="10"/>
  <c r="CB54" i="10"/>
  <c r="BN51" i="10"/>
  <c r="BL52" i="10"/>
  <c r="BM51" i="10"/>
  <c r="CX56" i="10"/>
  <c r="CZ55" i="10"/>
  <c r="CY55" i="10"/>
  <c r="EP56" i="10"/>
  <c r="ER55" i="10"/>
  <c r="EQ55" i="10"/>
  <c r="GI51" i="10"/>
  <c r="GG52" i="10"/>
  <c r="GH51" i="10"/>
  <c r="CP52" i="10"/>
  <c r="CQ51" i="10"/>
  <c r="CR51" i="10"/>
  <c r="GM56" i="10"/>
  <c r="GO55" i="10"/>
  <c r="GN55" i="10"/>
  <c r="DO52" i="10"/>
  <c r="DN53" i="10"/>
  <c r="DP52" i="10"/>
  <c r="BI55" i="10"/>
  <c r="BJ55" i="10"/>
  <c r="BH56" i="10"/>
  <c r="FV50" i="10"/>
  <c r="FW49" i="10"/>
  <c r="FX49" i="10"/>
  <c r="EZ55" i="10"/>
  <c r="EY55" i="10"/>
  <c r="EX56" i="10"/>
  <c r="DD51" i="10"/>
  <c r="DB52" i="10"/>
  <c r="DC51" i="10"/>
  <c r="FK60" i="10"/>
  <c r="FJ61" i="10"/>
  <c r="FL60" i="10"/>
  <c r="GS52" i="10"/>
  <c r="GU51" i="10"/>
  <c r="GT51" i="10"/>
  <c r="BX51" i="10"/>
  <c r="BY50" i="10"/>
  <c r="BZ50" i="10"/>
  <c r="GQ54" i="10"/>
  <c r="GP55" i="10"/>
  <c r="GR54" i="10"/>
  <c r="FC49" i="10"/>
  <c r="FD49" i="10"/>
  <c r="FB50" i="10"/>
  <c r="DS52" i="10"/>
  <c r="DT52" i="10"/>
  <c r="DR53" i="10"/>
  <c r="EB50" i="10"/>
  <c r="EC49" i="10"/>
  <c r="ED49" i="10"/>
  <c r="BQ49" i="10"/>
  <c r="BP50" i="10"/>
  <c r="BR49" i="10"/>
  <c r="FM52" i="10"/>
  <c r="FN51" i="10"/>
  <c r="FO51" i="10"/>
  <c r="ET51" i="10"/>
  <c r="EU50" i="10"/>
  <c r="EV50" i="10"/>
  <c r="CV51" i="10"/>
  <c r="CT52" i="10"/>
  <c r="CU51" i="10"/>
  <c r="BL53" i="10"/>
  <c r="BN52" i="10"/>
  <c r="BM52" i="10"/>
  <c r="FG51" i="10"/>
  <c r="FI50" i="10"/>
  <c r="FH50" i="10"/>
  <c r="BT59" i="10"/>
  <c r="BU58" i="10"/>
  <c r="BV58" i="10"/>
  <c r="DL58" i="10"/>
  <c r="DJ59" i="10"/>
  <c r="DK58" i="10"/>
  <c r="CT53" i="10"/>
  <c r="CV52" i="10"/>
  <c r="CU52" i="10"/>
  <c r="EU51" i="10"/>
  <c r="EV51" i="10"/>
  <c r="ET52" i="10"/>
  <c r="GS53" i="10"/>
  <c r="GU52" i="10"/>
  <c r="GT52" i="10"/>
  <c r="FW50" i="10"/>
  <c r="FX50" i="10"/>
  <c r="FV51" i="10"/>
  <c r="CP53" i="10"/>
  <c r="CR52" i="10"/>
  <c r="CQ52" i="10"/>
  <c r="EF53" i="10"/>
  <c r="EH52" i="10"/>
  <c r="EG52" i="10"/>
  <c r="EK52" i="10"/>
  <c r="EJ53" i="10"/>
  <c r="EL52" i="10"/>
  <c r="GA59" i="10"/>
  <c r="GC58" i="10"/>
  <c r="GB58" i="10"/>
  <c r="GL51" i="10"/>
  <c r="GJ52" i="10"/>
  <c r="GK51" i="10"/>
  <c r="BP51" i="10"/>
  <c r="BQ50" i="10"/>
  <c r="BR50" i="10"/>
  <c r="EC50" i="10"/>
  <c r="ED50" i="10"/>
  <c r="EB51" i="10"/>
  <c r="FD50" i="10"/>
  <c r="FB51" i="10"/>
  <c r="FC50" i="10"/>
  <c r="GR55" i="10"/>
  <c r="GQ55" i="10"/>
  <c r="GP56" i="10"/>
  <c r="BY51" i="10"/>
  <c r="BZ51" i="10"/>
  <c r="BX52" i="10"/>
  <c r="DC52" i="10"/>
  <c r="DD52" i="10"/>
  <c r="DB53" i="10"/>
  <c r="BH57" i="10"/>
  <c r="BJ56" i="10"/>
  <c r="BI56" i="10"/>
  <c r="DO53" i="10"/>
  <c r="DN54" i="10"/>
  <c r="DP53" i="10"/>
  <c r="GM57" i="10"/>
  <c r="GO56" i="10"/>
  <c r="GN56" i="10"/>
  <c r="CY56" i="10"/>
  <c r="CX57" i="10"/>
  <c r="CZ56" i="10"/>
  <c r="CD54" i="10"/>
  <c r="CC54" i="10"/>
  <c r="CB55" i="10"/>
  <c r="BD58" i="10"/>
  <c r="BF57" i="10"/>
  <c r="BE57" i="10"/>
  <c r="FN52" i="10"/>
  <c r="FM53" i="10"/>
  <c r="FO52" i="10"/>
  <c r="EX57" i="10"/>
  <c r="EZ56" i="10"/>
  <c r="EY56" i="10"/>
  <c r="DR54" i="10"/>
  <c r="DT53" i="10"/>
  <c r="DS53" i="10"/>
  <c r="FJ62" i="10"/>
  <c r="FL61" i="10"/>
  <c r="FK61" i="10"/>
  <c r="GH52" i="10"/>
  <c r="GG53" i="10"/>
  <c r="GI52" i="10"/>
  <c r="ER56" i="10"/>
  <c r="EQ56" i="10"/>
  <c r="EP57" i="10"/>
  <c r="GF52" i="10"/>
  <c r="GD53" i="10"/>
  <c r="GE52" i="10"/>
  <c r="FS53" i="10"/>
  <c r="FU52" i="10"/>
  <c r="FT52" i="10"/>
  <c r="DH50" i="10"/>
  <c r="DF51" i="10"/>
  <c r="DG50" i="10"/>
  <c r="FR62" i="10"/>
  <c r="FQ62" i="10"/>
  <c r="FP63" i="10"/>
  <c r="EQ57" i="10"/>
  <c r="EP58" i="10"/>
  <c r="ER57" i="10"/>
  <c r="FL62" i="10"/>
  <c r="FK62" i="10"/>
  <c r="FJ63" i="10"/>
  <c r="BF58" i="10"/>
  <c r="BD59" i="10"/>
  <c r="BE58" i="10"/>
  <c r="EC51" i="10"/>
  <c r="ED51" i="10"/>
  <c r="EB52" i="10"/>
  <c r="CP54" i="10"/>
  <c r="CR53" i="10"/>
  <c r="CQ53" i="10"/>
  <c r="CB56" i="10"/>
  <c r="CD55" i="10"/>
  <c r="CC55" i="10"/>
  <c r="CY57" i="10"/>
  <c r="CX58" i="10"/>
  <c r="CZ57" i="10"/>
  <c r="GO57" i="10"/>
  <c r="GN57" i="10"/>
  <c r="GM58" i="10"/>
  <c r="BP52" i="10"/>
  <c r="BQ51" i="10"/>
  <c r="BR51" i="10"/>
  <c r="EK53" i="10"/>
  <c r="EJ54" i="10"/>
  <c r="EL53" i="10"/>
  <c r="EG53" i="10"/>
  <c r="EF54" i="10"/>
  <c r="EH53" i="10"/>
  <c r="FX51" i="10"/>
  <c r="FV52" i="10"/>
  <c r="FW51" i="10"/>
  <c r="FI51" i="10"/>
  <c r="FG52" i="10"/>
  <c r="FH51" i="10"/>
  <c r="FU53" i="10"/>
  <c r="FT53" i="10"/>
  <c r="FS54" i="10"/>
  <c r="GF53" i="10"/>
  <c r="GE53" i="10"/>
  <c r="GD54" i="10"/>
  <c r="EY57" i="10"/>
  <c r="EX58" i="10"/>
  <c r="EZ57" i="10"/>
  <c r="GR56" i="10"/>
  <c r="GP57" i="10"/>
  <c r="GQ56" i="10"/>
  <c r="FB52" i="10"/>
  <c r="FC51" i="10"/>
  <c r="FD51" i="10"/>
  <c r="GT53" i="10"/>
  <c r="GU53" i="10"/>
  <c r="GS54" i="10"/>
  <c r="DJ60" i="10"/>
  <c r="DL59" i="10"/>
  <c r="DK59" i="10"/>
  <c r="BU59" i="10"/>
  <c r="BV59" i="10"/>
  <c r="BT60" i="10"/>
  <c r="DH51" i="10"/>
  <c r="DF52" i="10"/>
  <c r="DG51" i="10"/>
  <c r="GI53" i="10"/>
  <c r="GH53" i="10"/>
  <c r="GG54" i="10"/>
  <c r="FM54" i="10"/>
  <c r="FO53" i="10"/>
  <c r="FN53" i="10"/>
  <c r="DB54" i="10"/>
  <c r="DD53" i="10"/>
  <c r="DC53" i="10"/>
  <c r="DS54" i="10"/>
  <c r="DR55" i="10"/>
  <c r="DT54" i="10"/>
  <c r="DN55" i="10"/>
  <c r="DP54" i="10"/>
  <c r="DO54" i="10"/>
  <c r="BJ57" i="10"/>
  <c r="BI57" i="10"/>
  <c r="BH58" i="10"/>
  <c r="BY52" i="10"/>
  <c r="BX53" i="10"/>
  <c r="BZ52" i="10"/>
  <c r="GK52" i="10"/>
  <c r="GJ53" i="10"/>
  <c r="GL52" i="10"/>
  <c r="GA60" i="10"/>
  <c r="GC59" i="10"/>
  <c r="GB59" i="10"/>
  <c r="EU52" i="10"/>
  <c r="ET53" i="10"/>
  <c r="EV52" i="10"/>
  <c r="FQ63" i="10"/>
  <c r="FP64" i="10"/>
  <c r="FR63" i="10"/>
  <c r="CU53" i="10"/>
  <c r="CT54" i="10"/>
  <c r="CV53" i="10"/>
  <c r="BL54" i="10"/>
  <c r="BN53" i="10"/>
  <c r="BM53" i="10"/>
  <c r="CT55" i="10"/>
  <c r="CV54" i="10"/>
  <c r="CU54" i="10"/>
  <c r="GK53" i="10"/>
  <c r="GJ54" i="10"/>
  <c r="GL53" i="10"/>
  <c r="DD54" i="10"/>
  <c r="DB55" i="10"/>
  <c r="DC54" i="10"/>
  <c r="BQ52" i="10"/>
  <c r="BP53" i="10"/>
  <c r="BR52" i="10"/>
  <c r="BH59" i="10"/>
  <c r="BI58" i="10"/>
  <c r="BJ58" i="10"/>
  <c r="FD52" i="10"/>
  <c r="FC52" i="10"/>
  <c r="FB53" i="10"/>
  <c r="EF55" i="10"/>
  <c r="EH54" i="10"/>
  <c r="EG54" i="10"/>
  <c r="GO58" i="10"/>
  <c r="GN58" i="10"/>
  <c r="GM59" i="10"/>
  <c r="CX59" i="10"/>
  <c r="CY58" i="10"/>
  <c r="CZ58" i="10"/>
  <c r="CC56" i="10"/>
  <c r="CB57" i="10"/>
  <c r="CD56" i="10"/>
  <c r="EB53" i="10"/>
  <c r="ED52" i="10"/>
  <c r="EC52" i="10"/>
  <c r="BF59" i="10"/>
  <c r="BE59" i="10"/>
  <c r="BD60" i="10"/>
  <c r="DT55" i="10"/>
  <c r="DS55" i="10"/>
  <c r="DR56" i="10"/>
  <c r="DF53" i="10"/>
  <c r="DH52" i="10"/>
  <c r="DG52" i="10"/>
  <c r="EL54" i="10"/>
  <c r="EK54" i="10"/>
  <c r="EJ55" i="10"/>
  <c r="BL55" i="10"/>
  <c r="BN54" i="10"/>
  <c r="BM54" i="10"/>
  <c r="EU53" i="10"/>
  <c r="ET54" i="10"/>
  <c r="EV53" i="10"/>
  <c r="GB60" i="10"/>
  <c r="GC60" i="10"/>
  <c r="GA61" i="10"/>
  <c r="DN56" i="10"/>
  <c r="DP55" i="10"/>
  <c r="DO55" i="10"/>
  <c r="BV60" i="10"/>
  <c r="BU60" i="10"/>
  <c r="BT61" i="10"/>
  <c r="EX59" i="10"/>
  <c r="EZ58" i="10"/>
  <c r="EY58" i="10"/>
  <c r="FV53" i="10"/>
  <c r="FX52" i="10"/>
  <c r="FW52" i="10"/>
  <c r="GG55" i="10"/>
  <c r="GI54" i="10"/>
  <c r="GH54" i="10"/>
  <c r="GT54" i="10"/>
  <c r="GS55" i="10"/>
  <c r="GU54" i="10"/>
  <c r="GE54" i="10"/>
  <c r="GD55" i="10"/>
  <c r="GF54" i="10"/>
  <c r="CP55" i="10"/>
  <c r="CR54" i="10"/>
  <c r="CQ54" i="10"/>
  <c r="FR64" i="10"/>
  <c r="FQ64" i="10"/>
  <c r="FP65" i="10"/>
  <c r="BY53" i="10"/>
  <c r="BX54" i="10"/>
  <c r="BZ53" i="10"/>
  <c r="FO54" i="10"/>
  <c r="FN54" i="10"/>
  <c r="FM55" i="10"/>
  <c r="DJ61" i="10"/>
  <c r="DL60" i="10"/>
  <c r="DK60" i="10"/>
  <c r="GR57" i="10"/>
  <c r="GQ57" i="10"/>
  <c r="GP58" i="10"/>
  <c r="FS55" i="10"/>
  <c r="FU54" i="10"/>
  <c r="FT54" i="10"/>
  <c r="FH52" i="10"/>
  <c r="FG53" i="10"/>
  <c r="FI52" i="10"/>
  <c r="FJ64" i="10"/>
  <c r="FL63" i="10"/>
  <c r="FK63" i="10"/>
  <c r="ER58" i="10"/>
  <c r="EP59" i="10"/>
  <c r="EQ58" i="10"/>
  <c r="EZ59" i="10"/>
  <c r="EY59" i="10"/>
  <c r="EX60" i="10"/>
  <c r="EQ59" i="10"/>
  <c r="ER59" i="10"/>
  <c r="EP60" i="10"/>
  <c r="FJ65" i="10"/>
  <c r="FL64" i="10"/>
  <c r="FK64" i="10"/>
  <c r="DK61" i="10"/>
  <c r="DJ62" i="10"/>
  <c r="DL61" i="10"/>
  <c r="CR55" i="10"/>
  <c r="CQ55" i="10"/>
  <c r="CP56" i="10"/>
  <c r="FX53" i="10"/>
  <c r="FV54" i="10"/>
  <c r="FW53" i="10"/>
  <c r="BV61" i="10"/>
  <c r="BU61" i="10"/>
  <c r="BT62" i="10"/>
  <c r="DG53" i="10"/>
  <c r="DF54" i="10"/>
  <c r="DH53" i="10"/>
  <c r="BD61" i="10"/>
  <c r="BF60" i="10"/>
  <c r="BE60" i="10"/>
  <c r="GM60" i="10"/>
  <c r="GO59" i="10"/>
  <c r="GN59" i="10"/>
  <c r="DC55" i="10"/>
  <c r="DB56" i="10"/>
  <c r="DD55" i="10"/>
  <c r="FO55" i="10"/>
  <c r="FN55" i="10"/>
  <c r="FM56" i="10"/>
  <c r="BY54" i="10"/>
  <c r="BX55" i="10"/>
  <c r="BZ54" i="10"/>
  <c r="GS56" i="10"/>
  <c r="GU55" i="10"/>
  <c r="GT55" i="10"/>
  <c r="GH55" i="10"/>
  <c r="GG56" i="10"/>
  <c r="GI55" i="10"/>
  <c r="DN57" i="10"/>
  <c r="DP56" i="10"/>
  <c r="DO56" i="10"/>
  <c r="DT56" i="10"/>
  <c r="DS56" i="10"/>
  <c r="DR57" i="10"/>
  <c r="EB54" i="10"/>
  <c r="ED53" i="10"/>
  <c r="EC53" i="10"/>
  <c r="EH55" i="10"/>
  <c r="EG55" i="10"/>
  <c r="EF56" i="10"/>
  <c r="BP54" i="10"/>
  <c r="BR53" i="10"/>
  <c r="BQ53" i="10"/>
  <c r="FI53" i="10"/>
  <c r="FH53" i="10"/>
  <c r="FG54" i="10"/>
  <c r="FU55" i="10"/>
  <c r="FT55" i="10"/>
  <c r="FS56" i="10"/>
  <c r="GD56" i="10"/>
  <c r="GF55" i="10"/>
  <c r="GE55" i="10"/>
  <c r="GA62" i="10"/>
  <c r="GC61" i="10"/>
  <c r="GB61" i="10"/>
  <c r="ET55" i="10"/>
  <c r="EV54" i="10"/>
  <c r="EU54" i="10"/>
  <c r="BN55" i="10"/>
  <c r="BM55" i="10"/>
  <c r="BL56" i="10"/>
  <c r="FC53" i="10"/>
  <c r="FB54" i="10"/>
  <c r="FD53" i="10"/>
  <c r="GR58" i="10"/>
  <c r="GP59" i="10"/>
  <c r="GQ58" i="10"/>
  <c r="FP66" i="10"/>
  <c r="FR65" i="10"/>
  <c r="FQ65" i="10"/>
  <c r="EJ56" i="10"/>
  <c r="EL55" i="10"/>
  <c r="EK55" i="10"/>
  <c r="CD57" i="10"/>
  <c r="CC57" i="10"/>
  <c r="CB58" i="10"/>
  <c r="CY59" i="10"/>
  <c r="CX60" i="10"/>
  <c r="CZ59" i="10"/>
  <c r="BJ59" i="10"/>
  <c r="BI59" i="10"/>
  <c r="BH60" i="10"/>
  <c r="GL54" i="10"/>
  <c r="GK54" i="10"/>
  <c r="GJ55" i="10"/>
  <c r="CT56" i="10"/>
  <c r="CV55" i="10"/>
  <c r="CU55" i="10"/>
  <c r="BL57" i="10"/>
  <c r="BN56" i="10"/>
  <c r="BM56" i="10"/>
  <c r="FP67" i="10"/>
  <c r="FR66" i="10"/>
  <c r="FQ66" i="10"/>
  <c r="EF57" i="10"/>
  <c r="EH56" i="10"/>
  <c r="EG56" i="10"/>
  <c r="BD62" i="10"/>
  <c r="BE61" i="10"/>
  <c r="BF61" i="10"/>
  <c r="EK56" i="10"/>
  <c r="EL56" i="10"/>
  <c r="EJ57" i="10"/>
  <c r="FC54" i="10"/>
  <c r="FB55" i="10"/>
  <c r="FD54" i="10"/>
  <c r="EC54" i="10"/>
  <c r="EB55" i="10"/>
  <c r="ED54" i="10"/>
  <c r="GI56" i="10"/>
  <c r="GH56" i="10"/>
  <c r="GG57" i="10"/>
  <c r="GS57" i="10"/>
  <c r="GU56" i="10"/>
  <c r="GT56" i="10"/>
  <c r="FM57" i="10"/>
  <c r="FO56" i="10"/>
  <c r="FN56" i="10"/>
  <c r="DC56" i="10"/>
  <c r="DB57" i="10"/>
  <c r="DD56" i="10"/>
  <c r="GO60" i="10"/>
  <c r="GN60" i="10"/>
  <c r="GM61" i="10"/>
  <c r="GJ56" i="10"/>
  <c r="GL55" i="10"/>
  <c r="GK55" i="10"/>
  <c r="BR54" i="10"/>
  <c r="BQ54" i="10"/>
  <c r="BP55" i="10"/>
  <c r="CD58" i="10"/>
  <c r="CC58" i="10"/>
  <c r="CB59" i="10"/>
  <c r="CT57" i="10"/>
  <c r="CV56" i="10"/>
  <c r="CU56" i="10"/>
  <c r="BJ60" i="10"/>
  <c r="BI60" i="10"/>
  <c r="BH61" i="10"/>
  <c r="CX61" i="10"/>
  <c r="CY60" i="10"/>
  <c r="CZ60" i="10"/>
  <c r="GP60" i="10"/>
  <c r="GR59" i="10"/>
  <c r="GQ59" i="10"/>
  <c r="GE56" i="10"/>
  <c r="GD57" i="10"/>
  <c r="GF56" i="10"/>
  <c r="FG55" i="10"/>
  <c r="FI54" i="10"/>
  <c r="FH54" i="10"/>
  <c r="DR58" i="10"/>
  <c r="DT57" i="10"/>
  <c r="DS57" i="10"/>
  <c r="DF55" i="10"/>
  <c r="DH54" i="10"/>
  <c r="DG54" i="10"/>
  <c r="CP57" i="10"/>
  <c r="CR56" i="10"/>
  <c r="CQ56" i="10"/>
  <c r="DJ63" i="10"/>
  <c r="DL62" i="10"/>
  <c r="DK62" i="10"/>
  <c r="FJ66" i="10"/>
  <c r="FL65" i="10"/>
  <c r="FK65" i="10"/>
  <c r="EX61" i="10"/>
  <c r="EY60" i="10"/>
  <c r="EZ60" i="10"/>
  <c r="FS57" i="10"/>
  <c r="FU56" i="10"/>
  <c r="FT56" i="10"/>
  <c r="DN58" i="10"/>
  <c r="DP57" i="10"/>
  <c r="DO57" i="10"/>
  <c r="BY55" i="10"/>
  <c r="BZ55" i="10"/>
  <c r="BX56" i="10"/>
  <c r="EP61" i="10"/>
  <c r="ER60" i="10"/>
  <c r="EQ60" i="10"/>
  <c r="GA63" i="10"/>
  <c r="GB62" i="10"/>
  <c r="GC62" i="10"/>
  <c r="EV55" i="10"/>
  <c r="ET56" i="10"/>
  <c r="EU55" i="10"/>
  <c r="BV62" i="10"/>
  <c r="BU62" i="10"/>
  <c r="BT63" i="10"/>
  <c r="FW54" i="10"/>
  <c r="FV55" i="10"/>
  <c r="FX54" i="10"/>
  <c r="FG56" i="10"/>
  <c r="FI55" i="10"/>
  <c r="FH55" i="10"/>
  <c r="GJ57" i="10"/>
  <c r="GL56" i="10"/>
  <c r="GK56" i="10"/>
  <c r="FV56" i="10"/>
  <c r="FX55" i="10"/>
  <c r="FW55" i="10"/>
  <c r="FL66" i="10"/>
  <c r="FK66" i="10"/>
  <c r="FJ67" i="10"/>
  <c r="DR59" i="10"/>
  <c r="DS58" i="10"/>
  <c r="DT58" i="10"/>
  <c r="CY61" i="10"/>
  <c r="CX62" i="10"/>
  <c r="CZ61" i="10"/>
  <c r="GN61" i="10"/>
  <c r="GM62" i="10"/>
  <c r="GO61" i="10"/>
  <c r="DC57" i="10"/>
  <c r="DB58" i="10"/>
  <c r="DD57" i="10"/>
  <c r="FM58" i="10"/>
  <c r="FO57" i="10"/>
  <c r="FN57" i="10"/>
  <c r="GG58" i="10"/>
  <c r="GI57" i="10"/>
  <c r="GH57" i="10"/>
  <c r="ED55" i="10"/>
  <c r="EC55" i="10"/>
  <c r="EB56" i="10"/>
  <c r="FR67" i="10"/>
  <c r="FQ67" i="10"/>
  <c r="FP68" i="10"/>
  <c r="DK63" i="10"/>
  <c r="DJ64" i="10"/>
  <c r="DL63" i="10"/>
  <c r="EQ61" i="10"/>
  <c r="EP62" i="10"/>
  <c r="ER61" i="10"/>
  <c r="EX62" i="10"/>
  <c r="EZ61" i="10"/>
  <c r="EY61" i="10"/>
  <c r="DG55" i="10"/>
  <c r="DF56" i="10"/>
  <c r="DH55" i="10"/>
  <c r="GF57" i="10"/>
  <c r="GE57" i="10"/>
  <c r="GD58" i="10"/>
  <c r="GR60" i="10"/>
  <c r="GQ60" i="10"/>
  <c r="GP61" i="10"/>
  <c r="BJ61" i="10"/>
  <c r="BI61" i="10"/>
  <c r="BH62" i="10"/>
  <c r="EJ58" i="10"/>
  <c r="EL57" i="10"/>
  <c r="EK57" i="10"/>
  <c r="EH57" i="10"/>
  <c r="EG57" i="10"/>
  <c r="EF58" i="10"/>
  <c r="BV63" i="10"/>
  <c r="BT64" i="10"/>
  <c r="BU63" i="10"/>
  <c r="EU56" i="10"/>
  <c r="ET57" i="10"/>
  <c r="EV56" i="10"/>
  <c r="GB63" i="10"/>
  <c r="GA64" i="10"/>
  <c r="GC63" i="10"/>
  <c r="BY56" i="10"/>
  <c r="BX57" i="10"/>
  <c r="BZ56" i="10"/>
  <c r="FU57" i="10"/>
  <c r="FT57" i="10"/>
  <c r="FS58" i="10"/>
  <c r="CQ57" i="10"/>
  <c r="CP58" i="10"/>
  <c r="CR57" i="10"/>
  <c r="CU57" i="10"/>
  <c r="CT58" i="10"/>
  <c r="CV57" i="10"/>
  <c r="BP56" i="10"/>
  <c r="BR55" i="10"/>
  <c r="BQ55" i="10"/>
  <c r="BE62" i="10"/>
  <c r="BD63" i="10"/>
  <c r="BF62" i="10"/>
  <c r="DN59" i="10"/>
  <c r="DP58" i="10"/>
  <c r="DO58" i="10"/>
  <c r="CB60" i="10"/>
  <c r="CD59" i="10"/>
  <c r="CC59" i="10"/>
  <c r="GU57" i="10"/>
  <c r="GT57" i="10"/>
  <c r="GS58" i="10"/>
  <c r="FC55" i="10"/>
  <c r="FB56" i="10"/>
  <c r="FD55" i="10"/>
  <c r="BM57" i="10"/>
  <c r="BL58" i="10"/>
  <c r="BN57" i="10"/>
  <c r="FC56" i="10"/>
  <c r="FD56" i="10"/>
  <c r="FB57" i="10"/>
  <c r="BF63" i="10"/>
  <c r="BD64" i="10"/>
  <c r="BE63" i="10"/>
  <c r="EP63" i="10"/>
  <c r="ER62" i="10"/>
  <c r="EQ62" i="10"/>
  <c r="CZ62" i="10"/>
  <c r="CX63" i="10"/>
  <c r="CY62" i="10"/>
  <c r="BN58" i="10"/>
  <c r="BM58" i="10"/>
  <c r="BL59" i="10"/>
  <c r="CP59" i="10"/>
  <c r="CQ58" i="10"/>
  <c r="CR58" i="10"/>
  <c r="ET58" i="10"/>
  <c r="EU57" i="10"/>
  <c r="EV57" i="10"/>
  <c r="FP69" i="10"/>
  <c r="FR68" i="10"/>
  <c r="FQ68" i="10"/>
  <c r="GH58" i="10"/>
  <c r="GI58" i="10"/>
  <c r="GG59" i="10"/>
  <c r="GN62" i="10"/>
  <c r="GO62" i="10"/>
  <c r="GM63" i="10"/>
  <c r="FL67" i="10"/>
  <c r="FK67" i="10"/>
  <c r="FJ68" i="10"/>
  <c r="GK57" i="10"/>
  <c r="GJ58" i="10"/>
  <c r="GL57" i="10"/>
  <c r="BJ62" i="10"/>
  <c r="BI62" i="10"/>
  <c r="BH63" i="10"/>
  <c r="GS59" i="10"/>
  <c r="GU58" i="10"/>
  <c r="GT58" i="10"/>
  <c r="DN60" i="10"/>
  <c r="DP59" i="10"/>
  <c r="DO59" i="10"/>
  <c r="CU58" i="10"/>
  <c r="CV58" i="10"/>
  <c r="CT59" i="10"/>
  <c r="GB64" i="10"/>
  <c r="GA65" i="10"/>
  <c r="GC64" i="10"/>
  <c r="EH58" i="10"/>
  <c r="EG58" i="10"/>
  <c r="EF59" i="10"/>
  <c r="GF58" i="10"/>
  <c r="GD59" i="10"/>
  <c r="GE58" i="10"/>
  <c r="DF57" i="10"/>
  <c r="DH56" i="10"/>
  <c r="DG56" i="10"/>
  <c r="EY62" i="10"/>
  <c r="EX63" i="10"/>
  <c r="EZ62" i="10"/>
  <c r="DB59" i="10"/>
  <c r="DC58" i="10"/>
  <c r="DD58" i="10"/>
  <c r="FV57" i="10"/>
  <c r="FX56" i="10"/>
  <c r="FW56" i="10"/>
  <c r="BT65" i="10"/>
  <c r="BV64" i="10"/>
  <c r="BU64" i="10"/>
  <c r="CB61" i="10"/>
  <c r="CC60" i="10"/>
  <c r="CD60" i="10"/>
  <c r="FU58" i="10"/>
  <c r="FS59" i="10"/>
  <c r="FT58" i="10"/>
  <c r="BY57" i="10"/>
  <c r="BZ57" i="10"/>
  <c r="BX58" i="10"/>
  <c r="EL58" i="10"/>
  <c r="EJ59" i="10"/>
  <c r="EK58" i="10"/>
  <c r="GR61" i="10"/>
  <c r="GQ61" i="10"/>
  <c r="GP62" i="10"/>
  <c r="DJ65" i="10"/>
  <c r="DL64" i="10"/>
  <c r="DK64" i="10"/>
  <c r="BP57" i="10"/>
  <c r="BQ56" i="10"/>
  <c r="BR56" i="10"/>
  <c r="EB57" i="10"/>
  <c r="ED56" i="10"/>
  <c r="EC56" i="10"/>
  <c r="FN58" i="10"/>
  <c r="FO58" i="10"/>
  <c r="FM59" i="10"/>
  <c r="DT59" i="10"/>
  <c r="DS59" i="10"/>
  <c r="DR60" i="10"/>
  <c r="FG57" i="10"/>
  <c r="FI56" i="10"/>
  <c r="FH56" i="10"/>
  <c r="BY58" i="10"/>
  <c r="BZ58" i="10"/>
  <c r="BX59" i="10"/>
  <c r="DL65" i="10"/>
  <c r="DK65" i="10"/>
  <c r="DJ66" i="10"/>
  <c r="DB60" i="10"/>
  <c r="DD59" i="10"/>
  <c r="DC59" i="10"/>
  <c r="GF59" i="10"/>
  <c r="GE59" i="10"/>
  <c r="GD60" i="10"/>
  <c r="CT60" i="10"/>
  <c r="CV59" i="10"/>
  <c r="CU59" i="10"/>
  <c r="GS60" i="10"/>
  <c r="GT59" i="10"/>
  <c r="GU59" i="10"/>
  <c r="CQ59" i="10"/>
  <c r="CR59" i="10"/>
  <c r="CP60" i="10"/>
  <c r="FG58" i="10"/>
  <c r="FI57" i="10"/>
  <c r="FH57" i="10"/>
  <c r="FM60" i="10"/>
  <c r="FO59" i="10"/>
  <c r="FN59" i="10"/>
  <c r="BP58" i="10"/>
  <c r="BR57" i="10"/>
  <c r="BQ57" i="10"/>
  <c r="GQ62" i="10"/>
  <c r="GP63" i="10"/>
  <c r="GR62" i="10"/>
  <c r="EJ60" i="10"/>
  <c r="EL59" i="10"/>
  <c r="EK59" i="10"/>
  <c r="FX57" i="10"/>
  <c r="FW57" i="10"/>
  <c r="FV58" i="10"/>
  <c r="DO60" i="10"/>
  <c r="DP60" i="10"/>
  <c r="DN61" i="10"/>
  <c r="BJ63" i="10"/>
  <c r="BI63" i="10"/>
  <c r="BH64" i="10"/>
  <c r="GJ59" i="10"/>
  <c r="GK58" i="10"/>
  <c r="GL58" i="10"/>
  <c r="GI59" i="10"/>
  <c r="GH59" i="10"/>
  <c r="GG60" i="10"/>
  <c r="EV58" i="10"/>
  <c r="ET59" i="10"/>
  <c r="EU58" i="10"/>
  <c r="BL60" i="10"/>
  <c r="BN59" i="10"/>
  <c r="BM59" i="10"/>
  <c r="CX64" i="10"/>
  <c r="CZ63" i="10"/>
  <c r="CY63" i="10"/>
  <c r="EQ63" i="10"/>
  <c r="ER63" i="10"/>
  <c r="EP64" i="10"/>
  <c r="FB58" i="10"/>
  <c r="FD57" i="10"/>
  <c r="FC57" i="10"/>
  <c r="CC61" i="10"/>
  <c r="CD61" i="10"/>
  <c r="CB62" i="10"/>
  <c r="DR61" i="10"/>
  <c r="DT60" i="10"/>
  <c r="DS60" i="10"/>
  <c r="EB58" i="10"/>
  <c r="ED57" i="10"/>
  <c r="EC57" i="10"/>
  <c r="BU65" i="10"/>
  <c r="BT66" i="10"/>
  <c r="BV65" i="10"/>
  <c r="EX64" i="10"/>
  <c r="EZ63" i="10"/>
  <c r="EY63" i="10"/>
  <c r="DF58" i="10"/>
  <c r="DH57" i="10"/>
  <c r="DG57" i="10"/>
  <c r="EH59" i="10"/>
  <c r="EG59" i="10"/>
  <c r="EF60" i="10"/>
  <c r="GC65" i="10"/>
  <c r="GB65" i="10"/>
  <c r="GA66" i="10"/>
  <c r="GM64" i="10"/>
  <c r="GO63" i="10"/>
  <c r="GN63" i="10"/>
  <c r="FR69" i="10"/>
  <c r="FQ69" i="10"/>
  <c r="FP70" i="10"/>
  <c r="FU59" i="10"/>
  <c r="FT59" i="10"/>
  <c r="FS60" i="10"/>
  <c r="FL68" i="10"/>
  <c r="FK68" i="10"/>
  <c r="FJ69" i="10"/>
  <c r="BF64" i="10"/>
  <c r="BE64" i="10"/>
  <c r="BD65" i="10"/>
  <c r="BD66" i="10"/>
  <c r="BF65" i="10"/>
  <c r="BE65" i="10"/>
  <c r="CC62" i="10"/>
  <c r="CB63" i="10"/>
  <c r="CD62" i="10"/>
  <c r="EV59" i="10"/>
  <c r="EU59" i="10"/>
  <c r="ET60" i="10"/>
  <c r="FN60" i="10"/>
  <c r="FO60" i="10"/>
  <c r="FM61" i="10"/>
  <c r="FP71" i="10"/>
  <c r="FR70" i="10"/>
  <c r="FQ70" i="10"/>
  <c r="FC58" i="10"/>
  <c r="FD58" i="10"/>
  <c r="FB59" i="10"/>
  <c r="GP64" i="10"/>
  <c r="GR63" i="10"/>
  <c r="GQ63" i="10"/>
  <c r="BP59" i="10"/>
  <c r="BQ58" i="10"/>
  <c r="BR58" i="10"/>
  <c r="GS61" i="10"/>
  <c r="GU60" i="10"/>
  <c r="GT60" i="10"/>
  <c r="GD61" i="10"/>
  <c r="GF60" i="10"/>
  <c r="GE60" i="10"/>
  <c r="ED58" i="10"/>
  <c r="EB59" i="10"/>
  <c r="EC58" i="10"/>
  <c r="BI64" i="10"/>
  <c r="BH65" i="10"/>
  <c r="BJ64" i="10"/>
  <c r="FS61" i="10"/>
  <c r="FU60" i="10"/>
  <c r="FT60" i="10"/>
  <c r="GN64" i="10"/>
  <c r="GO64" i="10"/>
  <c r="GM65" i="10"/>
  <c r="EH60" i="10"/>
  <c r="EG60" i="10"/>
  <c r="EF61" i="10"/>
  <c r="EX65" i="10"/>
  <c r="EY64" i="10"/>
  <c r="EZ64" i="10"/>
  <c r="EQ64" i="10"/>
  <c r="EP65" i="10"/>
  <c r="ER64" i="10"/>
  <c r="BM60" i="10"/>
  <c r="BL61" i="10"/>
  <c r="BN60" i="10"/>
  <c r="GG61" i="10"/>
  <c r="GI60" i="10"/>
  <c r="GH60" i="10"/>
  <c r="FX58" i="10"/>
  <c r="FV59" i="10"/>
  <c r="FW58" i="10"/>
  <c r="DC60" i="10"/>
  <c r="DB61" i="10"/>
  <c r="DD60" i="10"/>
  <c r="BX60" i="10"/>
  <c r="BZ59" i="10"/>
  <c r="BY59" i="10"/>
  <c r="FJ70" i="10"/>
  <c r="FL69" i="10"/>
  <c r="FK69" i="10"/>
  <c r="GA67" i="10"/>
  <c r="GB66" i="10"/>
  <c r="GC66" i="10"/>
  <c r="DH58" i="10"/>
  <c r="DF59" i="10"/>
  <c r="DG58" i="10"/>
  <c r="DR62" i="10"/>
  <c r="DT61" i="10"/>
  <c r="DS61" i="10"/>
  <c r="CX65" i="10"/>
  <c r="CY64" i="10"/>
  <c r="CZ64" i="10"/>
  <c r="GK59" i="10"/>
  <c r="GJ60" i="10"/>
  <c r="GL59" i="10"/>
  <c r="DO61" i="10"/>
  <c r="DN62" i="10"/>
  <c r="DP61" i="10"/>
  <c r="EL60" i="10"/>
  <c r="EK60" i="10"/>
  <c r="EJ61" i="10"/>
  <c r="FG59" i="10"/>
  <c r="FH58" i="10"/>
  <c r="FI58" i="10"/>
  <c r="DK66" i="10"/>
  <c r="DJ67" i="10"/>
  <c r="DL66" i="10"/>
  <c r="BV66" i="10"/>
  <c r="BU66" i="10"/>
  <c r="BT67" i="10"/>
  <c r="CQ60" i="10"/>
  <c r="CP61" i="10"/>
  <c r="CR60" i="10"/>
  <c r="CU60" i="10"/>
  <c r="CT61" i="10"/>
  <c r="CV60" i="10"/>
  <c r="CQ61" i="10"/>
  <c r="CP62" i="10"/>
  <c r="CR61" i="10"/>
  <c r="CV61" i="10"/>
  <c r="CU61" i="10"/>
  <c r="CT62" i="10"/>
  <c r="DT62" i="10"/>
  <c r="DS62" i="10"/>
  <c r="DR63" i="10"/>
  <c r="BX61" i="10"/>
  <c r="BZ60" i="10"/>
  <c r="BY60" i="10"/>
  <c r="EB60" i="10"/>
  <c r="ED59" i="10"/>
  <c r="EC59" i="10"/>
  <c r="GD62" i="10"/>
  <c r="GF61" i="10"/>
  <c r="GE61" i="10"/>
  <c r="FM62" i="10"/>
  <c r="FO61" i="10"/>
  <c r="FN61" i="10"/>
  <c r="BU67" i="10"/>
  <c r="BV67" i="10"/>
  <c r="BT68" i="10"/>
  <c r="DJ68" i="10"/>
  <c r="DL67" i="10"/>
  <c r="DK67" i="10"/>
  <c r="FI59" i="10"/>
  <c r="FG60" i="10"/>
  <c r="FH59" i="10"/>
  <c r="GJ61" i="10"/>
  <c r="GL60" i="10"/>
  <c r="GK60" i="10"/>
  <c r="CZ65" i="10"/>
  <c r="CY65" i="10"/>
  <c r="CX66" i="10"/>
  <c r="FK70" i="10"/>
  <c r="FJ71" i="10"/>
  <c r="FL70" i="10"/>
  <c r="FV60" i="10"/>
  <c r="FX59" i="10"/>
  <c r="FW59" i="10"/>
  <c r="GI61" i="10"/>
  <c r="GG62" i="10"/>
  <c r="GH61" i="10"/>
  <c r="BH66" i="10"/>
  <c r="BJ65" i="10"/>
  <c r="BI65" i="10"/>
  <c r="GP65" i="10"/>
  <c r="GR64" i="10"/>
  <c r="GQ64" i="10"/>
  <c r="EL61" i="10"/>
  <c r="EK61" i="10"/>
  <c r="EJ62" i="10"/>
  <c r="DN63" i="10"/>
  <c r="DO62" i="10"/>
  <c r="DP62" i="10"/>
  <c r="DF60" i="10"/>
  <c r="DH59" i="10"/>
  <c r="DG59" i="10"/>
  <c r="GC67" i="10"/>
  <c r="GB67" i="10"/>
  <c r="GA68" i="10"/>
  <c r="DC61" i="10"/>
  <c r="DB62" i="10"/>
  <c r="DD61" i="10"/>
  <c r="EP66" i="10"/>
  <c r="ER65" i="10"/>
  <c r="EQ65" i="10"/>
  <c r="EY65" i="10"/>
  <c r="EX66" i="10"/>
  <c r="EZ65" i="10"/>
  <c r="GO65" i="10"/>
  <c r="GN65" i="10"/>
  <c r="GM66" i="10"/>
  <c r="BQ59" i="10"/>
  <c r="BP60" i="10"/>
  <c r="BR59" i="10"/>
  <c r="FB60" i="10"/>
  <c r="FD59" i="10"/>
  <c r="FC59" i="10"/>
  <c r="BM61" i="10"/>
  <c r="BL62" i="10"/>
  <c r="BN61" i="10"/>
  <c r="EF62" i="10"/>
  <c r="EH61" i="10"/>
  <c r="EG61" i="10"/>
  <c r="FT61" i="10"/>
  <c r="FU61" i="10"/>
  <c r="FS62" i="10"/>
  <c r="GU61" i="10"/>
  <c r="GT61" i="10"/>
  <c r="GS62" i="10"/>
  <c r="FR71" i="10"/>
  <c r="FQ71" i="10"/>
  <c r="FP72" i="10"/>
  <c r="ET61" i="10"/>
  <c r="EV60" i="10"/>
  <c r="EU60" i="10"/>
  <c r="CB64" i="10"/>
  <c r="CD63" i="10"/>
  <c r="CC63" i="10"/>
  <c r="BE66" i="10"/>
  <c r="BD67" i="10"/>
  <c r="BF66" i="10"/>
  <c r="GS63" i="10"/>
  <c r="GT62" i="10"/>
  <c r="GU62" i="10"/>
  <c r="DB63" i="10"/>
  <c r="DD62" i="10"/>
  <c r="DC62" i="10"/>
  <c r="BF67" i="10"/>
  <c r="BD68" i="10"/>
  <c r="BE67" i="10"/>
  <c r="CC64" i="10"/>
  <c r="CD64" i="10"/>
  <c r="CB65" i="10"/>
  <c r="FQ72" i="10"/>
  <c r="FP73" i="10"/>
  <c r="FR72" i="10"/>
  <c r="GI62" i="10"/>
  <c r="GH62" i="10"/>
  <c r="GG63" i="10"/>
  <c r="FV61" i="10"/>
  <c r="FX60" i="10"/>
  <c r="FW60" i="10"/>
  <c r="CX67" i="10"/>
  <c r="CY66" i="10"/>
  <c r="CZ66" i="10"/>
  <c r="BU68" i="10"/>
  <c r="BT69" i="10"/>
  <c r="BV68" i="10"/>
  <c r="GD63" i="10"/>
  <c r="GF62" i="10"/>
  <c r="GE62" i="10"/>
  <c r="BM62" i="10"/>
  <c r="BN62" i="10"/>
  <c r="BL63" i="10"/>
  <c r="FD60" i="10"/>
  <c r="FC60" i="10"/>
  <c r="FB61" i="10"/>
  <c r="GN66" i="10"/>
  <c r="GO66" i="10"/>
  <c r="GM67" i="10"/>
  <c r="EY66" i="10"/>
  <c r="EX67" i="10"/>
  <c r="EZ66" i="10"/>
  <c r="EQ66" i="10"/>
  <c r="EP67" i="10"/>
  <c r="ER66" i="10"/>
  <c r="GB68" i="10"/>
  <c r="GA69" i="10"/>
  <c r="GC68" i="10"/>
  <c r="DP63" i="10"/>
  <c r="DO63" i="10"/>
  <c r="DN64" i="10"/>
  <c r="GJ62" i="10"/>
  <c r="GL61" i="10"/>
  <c r="GK61" i="10"/>
  <c r="FN62" i="10"/>
  <c r="FO62" i="10"/>
  <c r="FM63" i="10"/>
  <c r="FS63" i="10"/>
  <c r="FU62" i="10"/>
  <c r="FT62" i="10"/>
  <c r="DF61" i="10"/>
  <c r="DH60" i="10"/>
  <c r="DG60" i="10"/>
  <c r="EJ63" i="10"/>
  <c r="EL62" i="10"/>
  <c r="EK62" i="10"/>
  <c r="BH67" i="10"/>
  <c r="BJ66" i="10"/>
  <c r="BI66" i="10"/>
  <c r="FK71" i="10"/>
  <c r="FJ72" i="10"/>
  <c r="FL71" i="10"/>
  <c r="BX62" i="10"/>
  <c r="BZ61" i="10"/>
  <c r="BY61" i="10"/>
  <c r="CV62" i="10"/>
  <c r="CU62" i="10"/>
  <c r="CT63" i="10"/>
  <c r="CP63" i="10"/>
  <c r="CR62" i="10"/>
  <c r="CQ62" i="10"/>
  <c r="EV61" i="10"/>
  <c r="EU61" i="10"/>
  <c r="ET62" i="10"/>
  <c r="EF63" i="10"/>
  <c r="EG62" i="10"/>
  <c r="EH62" i="10"/>
  <c r="BP61" i="10"/>
  <c r="BR60" i="10"/>
  <c r="BQ60" i="10"/>
  <c r="GP66" i="10"/>
  <c r="GR65" i="10"/>
  <c r="GQ65" i="10"/>
  <c r="FG61" i="10"/>
  <c r="FI60" i="10"/>
  <c r="FH60" i="10"/>
  <c r="DL68" i="10"/>
  <c r="DK68" i="10"/>
  <c r="DJ69" i="10"/>
  <c r="EB61" i="10"/>
  <c r="ED60" i="10"/>
  <c r="EC60" i="10"/>
  <c r="DS63" i="10"/>
  <c r="DR64" i="10"/>
  <c r="DT63" i="10"/>
  <c r="EH63" i="10"/>
  <c r="EG63" i="10"/>
  <c r="EF64" i="10"/>
  <c r="FO63" i="10"/>
  <c r="FN63" i="10"/>
  <c r="FM64" i="10"/>
  <c r="DR65" i="10"/>
  <c r="DT64" i="10"/>
  <c r="DS64" i="10"/>
  <c r="EB62" i="10"/>
  <c r="ED61" i="10"/>
  <c r="EC61" i="10"/>
  <c r="BP62" i="10"/>
  <c r="BR61" i="10"/>
  <c r="BQ61" i="10"/>
  <c r="ET63" i="10"/>
  <c r="EV62" i="10"/>
  <c r="EU62" i="10"/>
  <c r="EJ64" i="10"/>
  <c r="EL63" i="10"/>
  <c r="EK63" i="10"/>
  <c r="GJ63" i="10"/>
  <c r="GL62" i="10"/>
  <c r="GK62" i="10"/>
  <c r="EQ67" i="10"/>
  <c r="ER67" i="10"/>
  <c r="EP68" i="10"/>
  <c r="FC61" i="10"/>
  <c r="FB62" i="10"/>
  <c r="FD61" i="10"/>
  <c r="GF63" i="10"/>
  <c r="GE63" i="10"/>
  <c r="GD64" i="10"/>
  <c r="CB66" i="10"/>
  <c r="CD65" i="10"/>
  <c r="CC65" i="10"/>
  <c r="BE68" i="10"/>
  <c r="BD69" i="10"/>
  <c r="BF68" i="10"/>
  <c r="DB64" i="10"/>
  <c r="DD63" i="10"/>
  <c r="DC63" i="10"/>
  <c r="DK69" i="10"/>
  <c r="DJ70" i="10"/>
  <c r="DL69" i="10"/>
  <c r="GP67" i="10"/>
  <c r="GR66" i="10"/>
  <c r="GQ66" i="10"/>
  <c r="CR63" i="10"/>
  <c r="CQ63" i="10"/>
  <c r="CP64" i="10"/>
  <c r="FL72" i="10"/>
  <c r="FK72" i="10"/>
  <c r="FJ73" i="10"/>
  <c r="BH68" i="10"/>
  <c r="BJ67" i="10"/>
  <c r="BI67" i="10"/>
  <c r="DO64" i="10"/>
  <c r="DN65" i="10"/>
  <c r="DP64" i="10"/>
  <c r="GA70" i="10"/>
  <c r="GC69" i="10"/>
  <c r="GB69" i="10"/>
  <c r="GM68" i="10"/>
  <c r="GO67" i="10"/>
  <c r="GN67" i="10"/>
  <c r="FX61" i="10"/>
  <c r="FW61" i="10"/>
  <c r="FV62" i="10"/>
  <c r="FH61" i="10"/>
  <c r="FG62" i="10"/>
  <c r="FI61" i="10"/>
  <c r="CV63" i="10"/>
  <c r="CU63" i="10"/>
  <c r="CT64" i="10"/>
  <c r="FT63" i="10"/>
  <c r="FS64" i="10"/>
  <c r="FU63" i="10"/>
  <c r="BU69" i="10"/>
  <c r="BT70" i="10"/>
  <c r="BV69" i="10"/>
  <c r="CZ67" i="10"/>
  <c r="CY67" i="10"/>
  <c r="CX68" i="10"/>
  <c r="GH63" i="10"/>
  <c r="GI63" i="10"/>
  <c r="GG64" i="10"/>
  <c r="FQ73" i="10"/>
  <c r="FP74" i="10"/>
  <c r="FR73" i="10"/>
  <c r="BY62" i="10"/>
  <c r="BZ62" i="10"/>
  <c r="BX63" i="10"/>
  <c r="DG61" i="10"/>
  <c r="DH61" i="10"/>
  <c r="DF62" i="10"/>
  <c r="EY67" i="10"/>
  <c r="EX68" i="10"/>
  <c r="EZ67" i="10"/>
  <c r="BN63" i="10"/>
  <c r="BM63" i="10"/>
  <c r="BL64" i="10"/>
  <c r="GS64" i="10"/>
  <c r="GU63" i="10"/>
  <c r="GT63" i="10"/>
  <c r="FP75" i="10"/>
  <c r="FR74" i="10"/>
  <c r="FQ74" i="10"/>
  <c r="DH62" i="10"/>
  <c r="DG62" i="10"/>
  <c r="DF63" i="10"/>
  <c r="CZ68" i="10"/>
  <c r="CX69" i="10"/>
  <c r="CY68" i="10"/>
  <c r="BT71" i="10"/>
  <c r="BV70" i="10"/>
  <c r="BU70" i="10"/>
  <c r="GM69" i="10"/>
  <c r="GN68" i="10"/>
  <c r="GO68" i="10"/>
  <c r="DJ71" i="10"/>
  <c r="DL70" i="10"/>
  <c r="DK70" i="10"/>
  <c r="DB65" i="10"/>
  <c r="DD64" i="10"/>
  <c r="DC64" i="10"/>
  <c r="ET64" i="10"/>
  <c r="EV63" i="10"/>
  <c r="EU63" i="10"/>
  <c r="BX64" i="10"/>
  <c r="BZ63" i="10"/>
  <c r="BY63" i="10"/>
  <c r="FV63" i="10"/>
  <c r="FX62" i="10"/>
  <c r="FW62" i="10"/>
  <c r="GS65" i="10"/>
  <c r="GU64" i="10"/>
  <c r="GT64" i="10"/>
  <c r="GH64" i="10"/>
  <c r="GG65" i="10"/>
  <c r="GI64" i="10"/>
  <c r="CT65" i="10"/>
  <c r="CV64" i="10"/>
  <c r="CU64" i="10"/>
  <c r="FH62" i="10"/>
  <c r="FG63" i="10"/>
  <c r="FI62" i="10"/>
  <c r="DO65" i="10"/>
  <c r="DN66" i="10"/>
  <c r="DP65" i="10"/>
  <c r="BH69" i="10"/>
  <c r="BJ68" i="10"/>
  <c r="BI68" i="10"/>
  <c r="CQ64" i="10"/>
  <c r="CP65" i="10"/>
  <c r="CR64" i="10"/>
  <c r="EP69" i="10"/>
  <c r="ER68" i="10"/>
  <c r="EQ68" i="10"/>
  <c r="EJ65" i="10"/>
  <c r="EL64" i="10"/>
  <c r="EK64" i="10"/>
  <c r="DR66" i="10"/>
  <c r="DT65" i="10"/>
  <c r="DS65" i="10"/>
  <c r="EH64" i="10"/>
  <c r="EF65" i="10"/>
  <c r="EG64" i="10"/>
  <c r="BN64" i="10"/>
  <c r="BL65" i="10"/>
  <c r="BM64" i="10"/>
  <c r="EZ68" i="10"/>
  <c r="EX69" i="10"/>
  <c r="EY68" i="10"/>
  <c r="FL73" i="10"/>
  <c r="FJ74" i="10"/>
  <c r="FK73" i="10"/>
  <c r="GP68" i="10"/>
  <c r="GR67" i="10"/>
  <c r="GQ67" i="10"/>
  <c r="BE69" i="10"/>
  <c r="BD70" i="10"/>
  <c r="BF69" i="10"/>
  <c r="CC66" i="10"/>
  <c r="CB67" i="10"/>
  <c r="CD66" i="10"/>
  <c r="GJ64" i="10"/>
  <c r="GL63" i="10"/>
  <c r="GK63" i="10"/>
  <c r="EB63" i="10"/>
  <c r="ED62" i="10"/>
  <c r="EC62" i="10"/>
  <c r="FN64" i="10"/>
  <c r="FO64" i="10"/>
  <c r="FM65" i="10"/>
  <c r="FU64" i="10"/>
  <c r="FT64" i="10"/>
  <c r="FS65" i="10"/>
  <c r="GC70" i="10"/>
  <c r="GA71" i="10"/>
  <c r="GB70" i="10"/>
  <c r="GD65" i="10"/>
  <c r="GF64" i="10"/>
  <c r="GE64" i="10"/>
  <c r="FC62" i="10"/>
  <c r="FB63" i="10"/>
  <c r="FD62" i="10"/>
  <c r="BP63" i="10"/>
  <c r="BR62" i="10"/>
  <c r="BQ62" i="10"/>
  <c r="FT65" i="10"/>
  <c r="FU65" i="10"/>
  <c r="FS66" i="10"/>
  <c r="EC63" i="10"/>
  <c r="EB64" i="10"/>
  <c r="ED63" i="10"/>
  <c r="BE70" i="10"/>
  <c r="BD71" i="10"/>
  <c r="BF70" i="10"/>
  <c r="BL66" i="10"/>
  <c r="BN65" i="10"/>
  <c r="BM65" i="10"/>
  <c r="CU65" i="10"/>
  <c r="CT66" i="10"/>
  <c r="CV65" i="10"/>
  <c r="CC67" i="10"/>
  <c r="CB68" i="10"/>
  <c r="CD67" i="10"/>
  <c r="EY69" i="10"/>
  <c r="EX70" i="10"/>
  <c r="EZ69" i="10"/>
  <c r="ER69" i="10"/>
  <c r="EQ69" i="10"/>
  <c r="EP70" i="10"/>
  <c r="DO66" i="10"/>
  <c r="DP66" i="10"/>
  <c r="DN67" i="10"/>
  <c r="FV64" i="10"/>
  <c r="FX63" i="10"/>
  <c r="FW63" i="10"/>
  <c r="DK71" i="10"/>
  <c r="DJ72" i="10"/>
  <c r="DL71" i="10"/>
  <c r="CX70" i="10"/>
  <c r="CZ69" i="10"/>
  <c r="CY69" i="10"/>
  <c r="GD66" i="10"/>
  <c r="GF65" i="10"/>
  <c r="GE65" i="10"/>
  <c r="BP64" i="10"/>
  <c r="BR63" i="10"/>
  <c r="BQ63" i="10"/>
  <c r="GA72" i="10"/>
  <c r="GC71" i="10"/>
  <c r="GB71" i="10"/>
  <c r="FL74" i="10"/>
  <c r="FJ75" i="10"/>
  <c r="FK74" i="10"/>
  <c r="EK65" i="10"/>
  <c r="EJ66" i="10"/>
  <c r="EL65" i="10"/>
  <c r="GI65" i="10"/>
  <c r="GH65" i="10"/>
  <c r="GG66" i="10"/>
  <c r="GU65" i="10"/>
  <c r="GT65" i="10"/>
  <c r="GS66" i="10"/>
  <c r="DB66" i="10"/>
  <c r="DD65" i="10"/>
  <c r="DC65" i="10"/>
  <c r="FB64" i="10"/>
  <c r="FD63" i="10"/>
  <c r="FC63" i="10"/>
  <c r="FN65" i="10"/>
  <c r="FM66" i="10"/>
  <c r="FO65" i="10"/>
  <c r="GJ65" i="10"/>
  <c r="GL64" i="10"/>
  <c r="GK64" i="10"/>
  <c r="EF66" i="10"/>
  <c r="EH65" i="10"/>
  <c r="EG65" i="10"/>
  <c r="DT66" i="10"/>
  <c r="DS66" i="10"/>
  <c r="DR67" i="10"/>
  <c r="CR65" i="10"/>
  <c r="CP66" i="10"/>
  <c r="CQ65" i="10"/>
  <c r="BH70" i="10"/>
  <c r="BJ69" i="10"/>
  <c r="BI69" i="10"/>
  <c r="EU64" i="10"/>
  <c r="ET65" i="10"/>
  <c r="EV64" i="10"/>
  <c r="BT72" i="10"/>
  <c r="BV71" i="10"/>
  <c r="BU71" i="10"/>
  <c r="DH63" i="10"/>
  <c r="DG63" i="10"/>
  <c r="DF64" i="10"/>
  <c r="GQ68" i="10"/>
  <c r="GP69" i="10"/>
  <c r="GR68" i="10"/>
  <c r="FG64" i="10"/>
  <c r="FI63" i="10"/>
  <c r="FH63" i="10"/>
  <c r="BX65" i="10"/>
  <c r="BZ64" i="10"/>
  <c r="BY64" i="10"/>
  <c r="GM70" i="10"/>
  <c r="GO69" i="10"/>
  <c r="GN69" i="10"/>
  <c r="FP76" i="10"/>
  <c r="FQ75" i="10"/>
  <c r="FR75" i="10"/>
  <c r="BX66" i="10"/>
  <c r="BZ65" i="10"/>
  <c r="BY65" i="10"/>
  <c r="BV72" i="10"/>
  <c r="BU72" i="10"/>
  <c r="BT73" i="10"/>
  <c r="CQ66" i="10"/>
  <c r="CP67" i="10"/>
  <c r="CR66" i="10"/>
  <c r="FO66" i="10"/>
  <c r="FM67" i="10"/>
  <c r="FN66" i="10"/>
  <c r="CB69" i="10"/>
  <c r="CC68" i="10"/>
  <c r="CD68" i="10"/>
  <c r="GM71" i="10"/>
  <c r="GO70" i="10"/>
  <c r="GN70" i="10"/>
  <c r="GP70" i="10"/>
  <c r="GR69" i="10"/>
  <c r="GQ69" i="10"/>
  <c r="BR64" i="10"/>
  <c r="BQ64" i="10"/>
  <c r="BP65" i="10"/>
  <c r="DL72" i="10"/>
  <c r="DK72" i="10"/>
  <c r="DJ73" i="10"/>
  <c r="FX64" i="10"/>
  <c r="FW64" i="10"/>
  <c r="FV65" i="10"/>
  <c r="ER70" i="10"/>
  <c r="EQ70" i="10"/>
  <c r="EP71" i="10"/>
  <c r="EY70" i="10"/>
  <c r="EZ70" i="10"/>
  <c r="EX71" i="10"/>
  <c r="BD72" i="10"/>
  <c r="BF71" i="10"/>
  <c r="BE71" i="10"/>
  <c r="GU66" i="10"/>
  <c r="GT66" i="10"/>
  <c r="GS67" i="10"/>
  <c r="GE66" i="10"/>
  <c r="GD67" i="10"/>
  <c r="GF66" i="10"/>
  <c r="FP77" i="10"/>
  <c r="FR76" i="10"/>
  <c r="FQ76" i="10"/>
  <c r="EV65" i="10"/>
  <c r="EU65" i="10"/>
  <c r="ET66" i="10"/>
  <c r="BH71" i="10"/>
  <c r="BJ70" i="10"/>
  <c r="BI70" i="10"/>
  <c r="DR68" i="10"/>
  <c r="DT67" i="10"/>
  <c r="DS67" i="10"/>
  <c r="GJ66" i="10"/>
  <c r="GL65" i="10"/>
  <c r="GK65" i="10"/>
  <c r="FK75" i="10"/>
  <c r="FJ76" i="10"/>
  <c r="FL75" i="10"/>
  <c r="GC72" i="10"/>
  <c r="GB72" i="10"/>
  <c r="GA73" i="10"/>
  <c r="DP67" i="10"/>
  <c r="DO67" i="10"/>
  <c r="DN68" i="10"/>
  <c r="FS67" i="10"/>
  <c r="FU66" i="10"/>
  <c r="FT66" i="10"/>
  <c r="FB65" i="10"/>
  <c r="FD64" i="10"/>
  <c r="FC64" i="10"/>
  <c r="EC64" i="10"/>
  <c r="EB65" i="10"/>
  <c r="ED64" i="10"/>
  <c r="FH64" i="10"/>
  <c r="FG65" i="10"/>
  <c r="FI64" i="10"/>
  <c r="DF65" i="10"/>
  <c r="DH64" i="10"/>
  <c r="DG64" i="10"/>
  <c r="EH66" i="10"/>
  <c r="EF67" i="10"/>
  <c r="EG66" i="10"/>
  <c r="DC66" i="10"/>
  <c r="DB67" i="10"/>
  <c r="DD66" i="10"/>
  <c r="GG67" i="10"/>
  <c r="GI66" i="10"/>
  <c r="GH66" i="10"/>
  <c r="EK66" i="10"/>
  <c r="EJ67" i="10"/>
  <c r="EL66" i="10"/>
  <c r="CZ70" i="10"/>
  <c r="CX71" i="10"/>
  <c r="CY70" i="10"/>
  <c r="CU66" i="10"/>
  <c r="CT67" i="10"/>
  <c r="CV66" i="10"/>
  <c r="BM66" i="10"/>
  <c r="BN66" i="10"/>
  <c r="BL67" i="10"/>
  <c r="BM67" i="10"/>
  <c r="BL68" i="10"/>
  <c r="BN67" i="10"/>
  <c r="EB66" i="10"/>
  <c r="ED65" i="10"/>
  <c r="EC65" i="10"/>
  <c r="FB66" i="10"/>
  <c r="FD65" i="10"/>
  <c r="FC65" i="10"/>
  <c r="FG66" i="10"/>
  <c r="FH65" i="10"/>
  <c r="FI65" i="10"/>
  <c r="BI71" i="10"/>
  <c r="BH72" i="10"/>
  <c r="BJ71" i="10"/>
  <c r="GD68" i="10"/>
  <c r="GF67" i="10"/>
  <c r="GE67" i="10"/>
  <c r="EY71" i="10"/>
  <c r="EX72" i="10"/>
  <c r="EZ71" i="10"/>
  <c r="BP66" i="10"/>
  <c r="BR65" i="10"/>
  <c r="BQ65" i="10"/>
  <c r="GO71" i="10"/>
  <c r="GN71" i="10"/>
  <c r="GM72" i="10"/>
  <c r="CP68" i="10"/>
  <c r="CR67" i="10"/>
  <c r="CQ67" i="10"/>
  <c r="EJ68" i="10"/>
  <c r="EL67" i="10"/>
  <c r="EK67" i="10"/>
  <c r="GH67" i="10"/>
  <c r="GI67" i="10"/>
  <c r="GG68" i="10"/>
  <c r="DS68" i="10"/>
  <c r="DR69" i="10"/>
  <c r="DT68" i="10"/>
  <c r="EV66" i="10"/>
  <c r="EU66" i="10"/>
  <c r="ET67" i="10"/>
  <c r="DL73" i="10"/>
  <c r="DK73" i="10"/>
  <c r="DJ74" i="10"/>
  <c r="GR70" i="10"/>
  <c r="GP71" i="10"/>
  <c r="GQ70" i="10"/>
  <c r="FM68" i="10"/>
  <c r="FO67" i="10"/>
  <c r="FN67" i="10"/>
  <c r="DD67" i="10"/>
  <c r="DC67" i="10"/>
  <c r="DB68" i="10"/>
  <c r="CX72" i="10"/>
  <c r="CZ71" i="10"/>
  <c r="CY71" i="10"/>
  <c r="EF68" i="10"/>
  <c r="EH67" i="10"/>
  <c r="EG67" i="10"/>
  <c r="DH65" i="10"/>
  <c r="DF66" i="10"/>
  <c r="DG65" i="10"/>
  <c r="FU67" i="10"/>
  <c r="FT67" i="10"/>
  <c r="FS68" i="10"/>
  <c r="GA74" i="10"/>
  <c r="GC73" i="10"/>
  <c r="GB73" i="10"/>
  <c r="FL76" i="10"/>
  <c r="FJ77" i="10"/>
  <c r="FK76" i="10"/>
  <c r="GJ67" i="10"/>
  <c r="GL66" i="10"/>
  <c r="GK66" i="10"/>
  <c r="FQ77" i="10"/>
  <c r="FP78" i="10"/>
  <c r="FR77" i="10"/>
  <c r="GS68" i="10"/>
  <c r="GT67" i="10"/>
  <c r="GU67" i="10"/>
  <c r="FX65" i="10"/>
  <c r="FW65" i="10"/>
  <c r="FV66" i="10"/>
  <c r="BT74" i="10"/>
  <c r="BV73" i="10"/>
  <c r="BU73" i="10"/>
  <c r="CT68" i="10"/>
  <c r="CV67" i="10"/>
  <c r="CU67" i="10"/>
  <c r="DN69" i="10"/>
  <c r="DP68" i="10"/>
  <c r="DO68" i="10"/>
  <c r="BD73" i="10"/>
  <c r="BF72" i="10"/>
  <c r="BE72" i="10"/>
  <c r="ER71" i="10"/>
  <c r="EQ71" i="10"/>
  <c r="EP72" i="10"/>
  <c r="CC69" i="10"/>
  <c r="CB70" i="10"/>
  <c r="CD69" i="10"/>
  <c r="BX67" i="10"/>
  <c r="BZ66" i="10"/>
  <c r="BY66" i="10"/>
  <c r="BT75" i="10"/>
  <c r="BV74" i="10"/>
  <c r="BU74" i="10"/>
  <c r="FN68" i="10"/>
  <c r="FO68" i="10"/>
  <c r="FM69" i="10"/>
  <c r="CT69" i="10"/>
  <c r="CV68" i="10"/>
  <c r="CU68" i="10"/>
  <c r="FX66" i="10"/>
  <c r="FW66" i="10"/>
  <c r="FV67" i="10"/>
  <c r="GG69" i="10"/>
  <c r="GI68" i="10"/>
  <c r="GH68" i="10"/>
  <c r="CQ68" i="10"/>
  <c r="CP69" i="10"/>
  <c r="CR68" i="10"/>
  <c r="EZ72" i="10"/>
  <c r="EY72" i="10"/>
  <c r="EX73" i="10"/>
  <c r="GD69" i="10"/>
  <c r="GF68" i="10"/>
  <c r="GE68" i="10"/>
  <c r="ED66" i="10"/>
  <c r="EC66" i="10"/>
  <c r="EB67" i="10"/>
  <c r="GL67" i="10"/>
  <c r="GK67" i="10"/>
  <c r="GJ68" i="10"/>
  <c r="BX68" i="10"/>
  <c r="BZ67" i="10"/>
  <c r="BY67" i="10"/>
  <c r="EQ72" i="10"/>
  <c r="EP73" i="10"/>
  <c r="ER72" i="10"/>
  <c r="DP69" i="10"/>
  <c r="DO69" i="10"/>
  <c r="DN70" i="10"/>
  <c r="GS69" i="10"/>
  <c r="GU68" i="10"/>
  <c r="GT68" i="10"/>
  <c r="FJ78" i="10"/>
  <c r="FL77" i="10"/>
  <c r="FK77" i="10"/>
  <c r="GA75" i="10"/>
  <c r="GC74" i="10"/>
  <c r="GB74" i="10"/>
  <c r="CX73" i="10"/>
  <c r="CZ72" i="10"/>
  <c r="CY72" i="10"/>
  <c r="GP72" i="10"/>
  <c r="GR71" i="10"/>
  <c r="GQ71" i="10"/>
  <c r="EK68" i="10"/>
  <c r="EJ69" i="10"/>
  <c r="EL68" i="10"/>
  <c r="GN72" i="10"/>
  <c r="GM73" i="10"/>
  <c r="GO72" i="10"/>
  <c r="FC66" i="10"/>
  <c r="FB67" i="10"/>
  <c r="FD66" i="10"/>
  <c r="BD74" i="10"/>
  <c r="BF73" i="10"/>
  <c r="BE73" i="10"/>
  <c r="FT68" i="10"/>
  <c r="FS69" i="10"/>
  <c r="FU68" i="10"/>
  <c r="DG66" i="10"/>
  <c r="DF67" i="10"/>
  <c r="DH66" i="10"/>
  <c r="EH68" i="10"/>
  <c r="EF69" i="10"/>
  <c r="EG68" i="10"/>
  <c r="DB69" i="10"/>
  <c r="DD68" i="10"/>
  <c r="DC68" i="10"/>
  <c r="ET68" i="10"/>
  <c r="EV67" i="10"/>
  <c r="EU67" i="10"/>
  <c r="DR70" i="10"/>
  <c r="DT69" i="10"/>
  <c r="DS69" i="10"/>
  <c r="BP67" i="10"/>
  <c r="BR66" i="10"/>
  <c r="BQ66" i="10"/>
  <c r="BH73" i="10"/>
  <c r="BJ72" i="10"/>
  <c r="BI72" i="10"/>
  <c r="FG67" i="10"/>
  <c r="FI66" i="10"/>
  <c r="FH66" i="10"/>
  <c r="BM68" i="10"/>
  <c r="BN68" i="10"/>
  <c r="BL69" i="10"/>
  <c r="CB71" i="10"/>
  <c r="CC70" i="10"/>
  <c r="CD70" i="10"/>
  <c r="FP79" i="10"/>
  <c r="FR78" i="10"/>
  <c r="FQ78" i="10"/>
  <c r="DJ75" i="10"/>
  <c r="DL74" i="10"/>
  <c r="DK74" i="10"/>
  <c r="CX74" i="10"/>
  <c r="CZ73" i="10"/>
  <c r="CY73" i="10"/>
  <c r="CR69" i="10"/>
  <c r="CP70" i="10"/>
  <c r="CQ69" i="10"/>
  <c r="BV75" i="10"/>
  <c r="BU75" i="10"/>
  <c r="BT76" i="10"/>
  <c r="FP80" i="10"/>
  <c r="FR79" i="10"/>
  <c r="FQ79" i="10"/>
  <c r="BN69" i="10"/>
  <c r="BM69" i="10"/>
  <c r="BL70" i="10"/>
  <c r="BI73" i="10"/>
  <c r="BH74" i="10"/>
  <c r="BJ73" i="10"/>
  <c r="DC69" i="10"/>
  <c r="DB70" i="10"/>
  <c r="DD69" i="10"/>
  <c r="FU69" i="10"/>
  <c r="FS70" i="10"/>
  <c r="FT69" i="10"/>
  <c r="BD75" i="10"/>
  <c r="BF74" i="10"/>
  <c r="BE74" i="10"/>
  <c r="EL69" i="10"/>
  <c r="EK69" i="10"/>
  <c r="EJ70" i="10"/>
  <c r="GQ72" i="10"/>
  <c r="GR72" i="10"/>
  <c r="GP73" i="10"/>
  <c r="GU69" i="10"/>
  <c r="GS70" i="10"/>
  <c r="GT69" i="10"/>
  <c r="FX67" i="10"/>
  <c r="FW67" i="10"/>
  <c r="FV68" i="10"/>
  <c r="CC71" i="10"/>
  <c r="CB72" i="10"/>
  <c r="CD71" i="10"/>
  <c r="DK75" i="10"/>
  <c r="DJ76" i="10"/>
  <c r="DL75" i="10"/>
  <c r="FH67" i="10"/>
  <c r="FG68" i="10"/>
  <c r="FI67" i="10"/>
  <c r="ET69" i="10"/>
  <c r="EV68" i="10"/>
  <c r="EU68" i="10"/>
  <c r="DG67" i="10"/>
  <c r="DF68" i="10"/>
  <c r="DH67" i="10"/>
  <c r="GO73" i="10"/>
  <c r="GN73" i="10"/>
  <c r="GM74" i="10"/>
  <c r="FJ79" i="10"/>
  <c r="FL78" i="10"/>
  <c r="FK78" i="10"/>
  <c r="DP70" i="10"/>
  <c r="DN71" i="10"/>
  <c r="DO70" i="10"/>
  <c r="ER73" i="10"/>
  <c r="EQ73" i="10"/>
  <c r="EP74" i="10"/>
  <c r="BX69" i="10"/>
  <c r="BZ68" i="10"/>
  <c r="BY68" i="10"/>
  <c r="EB68" i="10"/>
  <c r="ED67" i="10"/>
  <c r="EC67" i="10"/>
  <c r="CT70" i="10"/>
  <c r="CV69" i="10"/>
  <c r="CU69" i="10"/>
  <c r="DT70" i="10"/>
  <c r="DR71" i="10"/>
  <c r="DS70" i="10"/>
  <c r="EG69" i="10"/>
  <c r="EF70" i="10"/>
  <c r="EH69" i="10"/>
  <c r="FD67" i="10"/>
  <c r="FC67" i="10"/>
  <c r="FB68" i="10"/>
  <c r="GB75" i="10"/>
  <c r="GA76" i="10"/>
  <c r="GC75" i="10"/>
  <c r="GJ69" i="10"/>
  <c r="GL68" i="10"/>
  <c r="GK68" i="10"/>
  <c r="GD70" i="10"/>
  <c r="GF69" i="10"/>
  <c r="GE69" i="10"/>
  <c r="FM70" i="10"/>
  <c r="FO69" i="10"/>
  <c r="FN69" i="10"/>
  <c r="BQ67" i="10"/>
  <c r="BP68" i="10"/>
  <c r="BR67" i="10"/>
  <c r="EY73" i="10"/>
  <c r="EX74" i="10"/>
  <c r="EZ73" i="10"/>
  <c r="GI69" i="10"/>
  <c r="GG70" i="10"/>
  <c r="GH69" i="10"/>
  <c r="EZ74" i="10"/>
  <c r="EY74" i="10"/>
  <c r="EX75" i="10"/>
  <c r="DR72" i="10"/>
  <c r="DT71" i="10"/>
  <c r="DS71" i="10"/>
  <c r="GO74" i="10"/>
  <c r="GN74" i="10"/>
  <c r="GM75" i="10"/>
  <c r="GI70" i="10"/>
  <c r="GH70" i="10"/>
  <c r="GG71" i="10"/>
  <c r="GL69" i="10"/>
  <c r="GK69" i="10"/>
  <c r="GJ70" i="10"/>
  <c r="FD68" i="10"/>
  <c r="FC68" i="10"/>
  <c r="FB69" i="10"/>
  <c r="EF71" i="10"/>
  <c r="EG70" i="10"/>
  <c r="EH70" i="10"/>
  <c r="DL76" i="10"/>
  <c r="DK76" i="10"/>
  <c r="DJ77" i="10"/>
  <c r="DC70" i="10"/>
  <c r="DB71" i="10"/>
  <c r="DD70" i="10"/>
  <c r="GF70" i="10"/>
  <c r="GD71" i="10"/>
  <c r="GE70" i="10"/>
  <c r="BZ69" i="10"/>
  <c r="BY69" i="10"/>
  <c r="BX70" i="10"/>
  <c r="FI68" i="10"/>
  <c r="FH68" i="10"/>
  <c r="FG69" i="10"/>
  <c r="FV69" i="10"/>
  <c r="FX68" i="10"/>
  <c r="FW68" i="10"/>
  <c r="GT70" i="10"/>
  <c r="GU70" i="10"/>
  <c r="GS71" i="10"/>
  <c r="FS71" i="10"/>
  <c r="FU70" i="10"/>
  <c r="FT70" i="10"/>
  <c r="BN70" i="10"/>
  <c r="BL71" i="10"/>
  <c r="BM70" i="10"/>
  <c r="BP69" i="10"/>
  <c r="BR68" i="10"/>
  <c r="BQ68" i="10"/>
  <c r="FM71" i="10"/>
  <c r="FN70" i="10"/>
  <c r="FO70" i="10"/>
  <c r="GA77" i="10"/>
  <c r="GC76" i="10"/>
  <c r="GB76" i="10"/>
  <c r="EC68" i="10"/>
  <c r="EB69" i="10"/>
  <c r="ED68" i="10"/>
  <c r="EP75" i="10"/>
  <c r="ER74" i="10"/>
  <c r="EQ74" i="10"/>
  <c r="DN72" i="10"/>
  <c r="DP71" i="10"/>
  <c r="DO71" i="10"/>
  <c r="FL79" i="10"/>
  <c r="FK79" i="10"/>
  <c r="FJ80" i="10"/>
  <c r="EJ71" i="10"/>
  <c r="EL70" i="10"/>
  <c r="EK70" i="10"/>
  <c r="FR80" i="10"/>
  <c r="FQ80" i="10"/>
  <c r="FP81" i="10"/>
  <c r="CV70" i="10"/>
  <c r="CU70" i="10"/>
  <c r="CT71" i="10"/>
  <c r="DG68" i="10"/>
  <c r="DF69" i="10"/>
  <c r="DH68" i="10"/>
  <c r="ET70" i="10"/>
  <c r="EV69" i="10"/>
  <c r="EU69" i="10"/>
  <c r="CB73" i="10"/>
  <c r="CD72" i="10"/>
  <c r="CC72" i="10"/>
  <c r="GQ73" i="10"/>
  <c r="GP74" i="10"/>
  <c r="GR73" i="10"/>
  <c r="BD76" i="10"/>
  <c r="BF75" i="10"/>
  <c r="BE75" i="10"/>
  <c r="BJ74" i="10"/>
  <c r="BI74" i="10"/>
  <c r="BH75" i="10"/>
  <c r="BV76" i="10"/>
  <c r="BU76" i="10"/>
  <c r="BT77" i="10"/>
  <c r="CQ70" i="10"/>
  <c r="CP71" i="10"/>
  <c r="CR70" i="10"/>
  <c r="CY74" i="10"/>
  <c r="CX75" i="10"/>
  <c r="CZ74" i="10"/>
  <c r="CB74" i="10"/>
  <c r="CD73" i="10"/>
  <c r="CC73" i="10"/>
  <c r="BQ69" i="10"/>
  <c r="BP70" i="10"/>
  <c r="BR69" i="10"/>
  <c r="CX76" i="10"/>
  <c r="CZ75" i="10"/>
  <c r="CY75" i="10"/>
  <c r="BI75" i="10"/>
  <c r="BH76" i="10"/>
  <c r="BJ75" i="10"/>
  <c r="DF70" i="10"/>
  <c r="DG69" i="10"/>
  <c r="DH69" i="10"/>
  <c r="DP72" i="10"/>
  <c r="DO72" i="10"/>
  <c r="DN73" i="10"/>
  <c r="FM72" i="10"/>
  <c r="FO71" i="10"/>
  <c r="FN71" i="10"/>
  <c r="FH69" i="10"/>
  <c r="FI69" i="10"/>
  <c r="FG70" i="10"/>
  <c r="DJ78" i="10"/>
  <c r="DL77" i="10"/>
  <c r="DK77" i="10"/>
  <c r="GI71" i="10"/>
  <c r="GH71" i="10"/>
  <c r="GG72" i="10"/>
  <c r="DT72" i="10"/>
  <c r="DS72" i="10"/>
  <c r="DR73" i="10"/>
  <c r="ER75" i="10"/>
  <c r="EQ75" i="10"/>
  <c r="EP76" i="10"/>
  <c r="BV77" i="10"/>
  <c r="BU77" i="10"/>
  <c r="BT78" i="10"/>
  <c r="BD77" i="10"/>
  <c r="BF76" i="10"/>
  <c r="BE76" i="10"/>
  <c r="FP82" i="10"/>
  <c r="FR81" i="10"/>
  <c r="FQ81" i="10"/>
  <c r="ED69" i="10"/>
  <c r="EC69" i="10"/>
  <c r="EB70" i="10"/>
  <c r="GB77" i="10"/>
  <c r="GA78" i="10"/>
  <c r="GC77" i="10"/>
  <c r="BL72" i="10"/>
  <c r="BN71" i="10"/>
  <c r="BM71" i="10"/>
  <c r="FT71" i="10"/>
  <c r="FS72" i="10"/>
  <c r="FU71" i="10"/>
  <c r="EG71" i="10"/>
  <c r="EF72" i="10"/>
  <c r="EH71" i="10"/>
  <c r="GK70" i="10"/>
  <c r="GJ71" i="10"/>
  <c r="GL70" i="10"/>
  <c r="EX76" i="10"/>
  <c r="EZ75" i="10"/>
  <c r="EY75" i="10"/>
  <c r="CP72" i="10"/>
  <c r="CR71" i="10"/>
  <c r="CQ71" i="10"/>
  <c r="GP75" i="10"/>
  <c r="GR74" i="10"/>
  <c r="GQ74" i="10"/>
  <c r="ET71" i="10"/>
  <c r="EV70" i="10"/>
  <c r="EU70" i="10"/>
  <c r="CV71" i="10"/>
  <c r="CU71" i="10"/>
  <c r="CT72" i="10"/>
  <c r="EK71" i="10"/>
  <c r="EJ72" i="10"/>
  <c r="EL71" i="10"/>
  <c r="GS72" i="10"/>
  <c r="GU71" i="10"/>
  <c r="GT71" i="10"/>
  <c r="DB72" i="10"/>
  <c r="DD71" i="10"/>
  <c r="DC71" i="10"/>
  <c r="FD69" i="10"/>
  <c r="FC69" i="10"/>
  <c r="FB70" i="10"/>
  <c r="FJ81" i="10"/>
  <c r="FL80" i="10"/>
  <c r="FK80" i="10"/>
  <c r="FX69" i="10"/>
  <c r="FW69" i="10"/>
  <c r="FV70" i="10"/>
  <c r="BY70" i="10"/>
  <c r="BX71" i="10"/>
  <c r="BZ70" i="10"/>
  <c r="GD72" i="10"/>
  <c r="GF71" i="10"/>
  <c r="GE71" i="10"/>
  <c r="GM76" i="10"/>
  <c r="GO75" i="10"/>
  <c r="GN75" i="10"/>
  <c r="DJ79" i="10"/>
  <c r="DL78" i="10"/>
  <c r="DK78" i="10"/>
  <c r="DH70" i="10"/>
  <c r="DG70" i="10"/>
  <c r="DF71" i="10"/>
  <c r="CC74" i="10"/>
  <c r="CB75" i="10"/>
  <c r="CD74" i="10"/>
  <c r="GE72" i="10"/>
  <c r="GD73" i="10"/>
  <c r="GF72" i="10"/>
  <c r="FV71" i="10"/>
  <c r="FX70" i="10"/>
  <c r="FW70" i="10"/>
  <c r="EL72" i="10"/>
  <c r="EJ73" i="10"/>
  <c r="EK72" i="10"/>
  <c r="EX77" i="10"/>
  <c r="EZ76" i="10"/>
  <c r="EY76" i="10"/>
  <c r="FU72" i="10"/>
  <c r="FT72" i="10"/>
  <c r="FS73" i="10"/>
  <c r="BL73" i="10"/>
  <c r="BN72" i="10"/>
  <c r="BM72" i="10"/>
  <c r="EB71" i="10"/>
  <c r="ED70" i="10"/>
  <c r="EC70" i="10"/>
  <c r="BF77" i="10"/>
  <c r="BE77" i="10"/>
  <c r="BD78" i="10"/>
  <c r="ER76" i="10"/>
  <c r="EQ76" i="10"/>
  <c r="EP77" i="10"/>
  <c r="FH70" i="10"/>
  <c r="FG71" i="10"/>
  <c r="FI70" i="10"/>
  <c r="EU71" i="10"/>
  <c r="EV71" i="10"/>
  <c r="ET72" i="10"/>
  <c r="GN76" i="10"/>
  <c r="GM77" i="10"/>
  <c r="GO76" i="10"/>
  <c r="FJ82" i="10"/>
  <c r="FL81" i="10"/>
  <c r="FK81" i="10"/>
  <c r="CP73" i="10"/>
  <c r="CR72" i="10"/>
  <c r="CQ72" i="10"/>
  <c r="EG72" i="10"/>
  <c r="EF73" i="10"/>
  <c r="EH72" i="10"/>
  <c r="FR82" i="10"/>
  <c r="FQ82" i="10"/>
  <c r="BT79" i="10"/>
  <c r="BV78" i="10"/>
  <c r="BU78" i="10"/>
  <c r="FO72" i="10"/>
  <c r="FN72" i="10"/>
  <c r="FM73" i="10"/>
  <c r="BJ76" i="10"/>
  <c r="BI76" i="10"/>
  <c r="BH77" i="10"/>
  <c r="CZ76" i="10"/>
  <c r="CY76" i="10"/>
  <c r="CX77" i="10"/>
  <c r="BY71" i="10"/>
  <c r="BZ71" i="10"/>
  <c r="BX72" i="10"/>
  <c r="FD70" i="10"/>
  <c r="FC70" i="10"/>
  <c r="FB71" i="10"/>
  <c r="GS73" i="10"/>
  <c r="GU72" i="10"/>
  <c r="GT72" i="10"/>
  <c r="CT73" i="10"/>
  <c r="CV72" i="10"/>
  <c r="CU72" i="10"/>
  <c r="GQ75" i="10"/>
  <c r="GP76" i="10"/>
  <c r="GR75" i="10"/>
  <c r="GL71" i="10"/>
  <c r="GK71" i="10"/>
  <c r="GJ72" i="10"/>
  <c r="GA79" i="10"/>
  <c r="GC78" i="10"/>
  <c r="GB78" i="10"/>
  <c r="GG73" i="10"/>
  <c r="GI72" i="10"/>
  <c r="GH72" i="10"/>
  <c r="DN74" i="10"/>
  <c r="DP73" i="10"/>
  <c r="DO73" i="10"/>
  <c r="DD72" i="10"/>
  <c r="DC72" i="10"/>
  <c r="DB73" i="10"/>
  <c r="DT73" i="10"/>
  <c r="DS73" i="10"/>
  <c r="DR74" i="10"/>
  <c r="BR70" i="10"/>
  <c r="BQ70" i="10"/>
  <c r="BP71" i="10"/>
  <c r="DO74" i="10"/>
  <c r="DN75" i="10"/>
  <c r="DP74" i="10"/>
  <c r="FX71" i="10"/>
  <c r="FW71" i="10"/>
  <c r="FV72" i="10"/>
  <c r="BQ71" i="10"/>
  <c r="BP72" i="10"/>
  <c r="BR71" i="10"/>
  <c r="CZ77" i="10"/>
  <c r="CY77" i="10"/>
  <c r="CX78" i="10"/>
  <c r="GM78" i="10"/>
  <c r="GO77" i="10"/>
  <c r="GN77" i="10"/>
  <c r="EP78" i="10"/>
  <c r="EQ77" i="10"/>
  <c r="ER77" i="10"/>
  <c r="EB72" i="10"/>
  <c r="ED71" i="10"/>
  <c r="EC71" i="10"/>
  <c r="FS74" i="10"/>
  <c r="FU73" i="10"/>
  <c r="FT73" i="10"/>
  <c r="CC75" i="10"/>
  <c r="CB76" i="10"/>
  <c r="CD75" i="10"/>
  <c r="BU79" i="10"/>
  <c r="BT80" i="10"/>
  <c r="BV79" i="10"/>
  <c r="GA80" i="10"/>
  <c r="GC79" i="10"/>
  <c r="GB79" i="10"/>
  <c r="GU73" i="10"/>
  <c r="GT73" i="10"/>
  <c r="GS74" i="10"/>
  <c r="BX73" i="10"/>
  <c r="BZ72" i="10"/>
  <c r="BY72" i="10"/>
  <c r="EX78" i="10"/>
  <c r="EZ77" i="10"/>
  <c r="EY77" i="10"/>
  <c r="GE73" i="10"/>
  <c r="GD74" i="10"/>
  <c r="GF73" i="10"/>
  <c r="DT74" i="10"/>
  <c r="DS74" i="10"/>
  <c r="DR75" i="10"/>
  <c r="EG73" i="10"/>
  <c r="EF74" i="10"/>
  <c r="EH73" i="10"/>
  <c r="DB74" i="10"/>
  <c r="DD73" i="10"/>
  <c r="DC73" i="10"/>
  <c r="GG74" i="10"/>
  <c r="GI73" i="10"/>
  <c r="GH73" i="10"/>
  <c r="GK72" i="10"/>
  <c r="GJ73" i="10"/>
  <c r="GL72" i="10"/>
  <c r="GR76" i="10"/>
  <c r="GQ76" i="10"/>
  <c r="GP77" i="10"/>
  <c r="CU73" i="10"/>
  <c r="CT74" i="10"/>
  <c r="CV73" i="10"/>
  <c r="FB72" i="10"/>
  <c r="FD71" i="10"/>
  <c r="FC71" i="10"/>
  <c r="FM74" i="10"/>
  <c r="FO73" i="10"/>
  <c r="FN73" i="10"/>
  <c r="FL82" i="10"/>
  <c r="FK82" i="10"/>
  <c r="ET73" i="10"/>
  <c r="EV72" i="10"/>
  <c r="EU72" i="10"/>
  <c r="FG72" i="10"/>
  <c r="FI71" i="10"/>
  <c r="FH71" i="10"/>
  <c r="DH71" i="10"/>
  <c r="DG71" i="10"/>
  <c r="DF72" i="10"/>
  <c r="BI77" i="10"/>
  <c r="BH78" i="10"/>
  <c r="BJ77" i="10"/>
  <c r="CP74" i="10"/>
  <c r="CR73" i="10"/>
  <c r="CQ73" i="10"/>
  <c r="BE78" i="10"/>
  <c r="BD79" i="10"/>
  <c r="BF78" i="10"/>
  <c r="BM73" i="10"/>
  <c r="BL74" i="10"/>
  <c r="BN73" i="10"/>
  <c r="EL73" i="10"/>
  <c r="EK73" i="10"/>
  <c r="EJ74" i="10"/>
  <c r="DL79" i="10"/>
  <c r="DK79" i="10"/>
  <c r="DJ80" i="10"/>
  <c r="CV74" i="10"/>
  <c r="CU74" i="10"/>
  <c r="CT75" i="10"/>
  <c r="BY73" i="10"/>
  <c r="BZ73" i="10"/>
  <c r="BX74" i="10"/>
  <c r="BV80" i="10"/>
  <c r="BU80" i="10"/>
  <c r="BT81" i="10"/>
  <c r="DC74" i="10"/>
  <c r="DD74" i="10"/>
  <c r="DB75" i="10"/>
  <c r="DS75" i="10"/>
  <c r="DR76" i="10"/>
  <c r="DT75" i="10"/>
  <c r="GD75" i="10"/>
  <c r="GF74" i="10"/>
  <c r="GE74" i="10"/>
  <c r="EX79" i="10"/>
  <c r="EZ78" i="10"/>
  <c r="EY78" i="10"/>
  <c r="GS75" i="10"/>
  <c r="GU74" i="10"/>
  <c r="GT74" i="10"/>
  <c r="EP79" i="10"/>
  <c r="ER78" i="10"/>
  <c r="EQ78" i="10"/>
  <c r="CY78" i="10"/>
  <c r="CX79" i="10"/>
  <c r="CZ78" i="10"/>
  <c r="BQ72" i="10"/>
  <c r="BR72" i="10"/>
  <c r="BP73" i="10"/>
  <c r="DK80" i="10"/>
  <c r="DJ81" i="10"/>
  <c r="DL80" i="10"/>
  <c r="BH79" i="10"/>
  <c r="BI78" i="10"/>
  <c r="BJ78" i="10"/>
  <c r="BD80" i="10"/>
  <c r="BF79" i="10"/>
  <c r="BE79" i="10"/>
  <c r="CP75" i="10"/>
  <c r="CR74" i="10"/>
  <c r="CQ74" i="10"/>
  <c r="DH72" i="10"/>
  <c r="DG72" i="10"/>
  <c r="DF73" i="10"/>
  <c r="ET74" i="10"/>
  <c r="EU73" i="10"/>
  <c r="EV73" i="10"/>
  <c r="FC72" i="10"/>
  <c r="FD72" i="10"/>
  <c r="FB73" i="10"/>
  <c r="GP78" i="10"/>
  <c r="GQ77" i="10"/>
  <c r="GR77" i="10"/>
  <c r="GL73" i="10"/>
  <c r="GJ74" i="10"/>
  <c r="GK73" i="10"/>
  <c r="GI74" i="10"/>
  <c r="GH74" i="10"/>
  <c r="GG75" i="10"/>
  <c r="GA81" i="10"/>
  <c r="GB80" i="10"/>
  <c r="GC80" i="10"/>
  <c r="EB73" i="10"/>
  <c r="ED72" i="10"/>
  <c r="EC72" i="10"/>
  <c r="EJ75" i="10"/>
  <c r="EL74" i="10"/>
  <c r="EK74" i="10"/>
  <c r="BM74" i="10"/>
  <c r="BL75" i="10"/>
  <c r="BN74" i="10"/>
  <c r="FI72" i="10"/>
  <c r="FH72" i="10"/>
  <c r="FG73" i="10"/>
  <c r="FO74" i="10"/>
  <c r="FN74" i="10"/>
  <c r="FM75" i="10"/>
  <c r="EF75" i="10"/>
  <c r="EH74" i="10"/>
  <c r="EG74" i="10"/>
  <c r="CB77" i="10"/>
  <c r="CD76" i="10"/>
  <c r="CC76" i="10"/>
  <c r="FU74" i="10"/>
  <c r="FT74" i="10"/>
  <c r="FS75" i="10"/>
  <c r="FX72" i="10"/>
  <c r="FW72" i="10"/>
  <c r="FV73" i="10"/>
  <c r="DN76" i="10"/>
  <c r="DP75" i="10"/>
  <c r="DO75" i="10"/>
  <c r="GN78" i="10"/>
  <c r="GM79" i="10"/>
  <c r="GO78" i="10"/>
  <c r="EU74" i="10"/>
  <c r="ET75" i="10"/>
  <c r="EV74" i="10"/>
  <c r="CX80" i="10"/>
  <c r="CZ79" i="10"/>
  <c r="CY79" i="10"/>
  <c r="GA82" i="10"/>
  <c r="GB81" i="10"/>
  <c r="GC81" i="10"/>
  <c r="DF74" i="10"/>
  <c r="DH73" i="10"/>
  <c r="DG73" i="10"/>
  <c r="BD81" i="10"/>
  <c r="BF80" i="10"/>
  <c r="BE80" i="10"/>
  <c r="GD76" i="10"/>
  <c r="GF75" i="10"/>
  <c r="GE75" i="10"/>
  <c r="DC75" i="10"/>
  <c r="DD75" i="10"/>
  <c r="DB76" i="10"/>
  <c r="CB78" i="10"/>
  <c r="CD77" i="10"/>
  <c r="CC77" i="10"/>
  <c r="EC73" i="10"/>
  <c r="ED73" i="10"/>
  <c r="EB74" i="10"/>
  <c r="GH75" i="10"/>
  <c r="GG76" i="10"/>
  <c r="GI75" i="10"/>
  <c r="GL74" i="10"/>
  <c r="GK74" i="10"/>
  <c r="GJ75" i="10"/>
  <c r="GQ78" i="10"/>
  <c r="GP79" i="10"/>
  <c r="GR78" i="10"/>
  <c r="CP76" i="10"/>
  <c r="CR75" i="10"/>
  <c r="CQ75" i="10"/>
  <c r="DL81" i="10"/>
  <c r="DK81" i="10"/>
  <c r="DJ82" i="10"/>
  <c r="EY79" i="10"/>
  <c r="EX80" i="10"/>
  <c r="EZ79" i="10"/>
  <c r="CT76" i="10"/>
  <c r="CV75" i="10"/>
  <c r="CU75" i="10"/>
  <c r="FM76" i="10"/>
  <c r="FO75" i="10"/>
  <c r="FN75" i="10"/>
  <c r="GO79" i="10"/>
  <c r="GN79" i="10"/>
  <c r="GM80" i="10"/>
  <c r="DO76" i="10"/>
  <c r="DN77" i="10"/>
  <c r="DP76" i="10"/>
  <c r="FS76" i="10"/>
  <c r="FU75" i="10"/>
  <c r="FT75" i="10"/>
  <c r="EF76" i="10"/>
  <c r="EH75" i="10"/>
  <c r="EG75" i="10"/>
  <c r="FG74" i="10"/>
  <c r="FI73" i="10"/>
  <c r="FH73" i="10"/>
  <c r="BL76" i="10"/>
  <c r="BN75" i="10"/>
  <c r="BM75" i="10"/>
  <c r="EK75" i="10"/>
  <c r="EJ76" i="10"/>
  <c r="EL75" i="10"/>
  <c r="FD73" i="10"/>
  <c r="FB74" i="10"/>
  <c r="FC73" i="10"/>
  <c r="GS76" i="10"/>
  <c r="GT75" i="10"/>
  <c r="GU75" i="10"/>
  <c r="DT76" i="10"/>
  <c r="DS76" i="10"/>
  <c r="DR77" i="10"/>
  <c r="BZ74" i="10"/>
  <c r="BX75" i="10"/>
  <c r="BY74" i="10"/>
  <c r="FW73" i="10"/>
  <c r="FX73" i="10"/>
  <c r="FV74" i="10"/>
  <c r="BI79" i="10"/>
  <c r="BH80" i="10"/>
  <c r="BJ79" i="10"/>
  <c r="BP74" i="10"/>
  <c r="BR73" i="10"/>
  <c r="BQ73" i="10"/>
  <c r="ER79" i="10"/>
  <c r="EQ79" i="10"/>
  <c r="EP80" i="10"/>
  <c r="BU81" i="10"/>
  <c r="BT82" i="10"/>
  <c r="BV81" i="10"/>
  <c r="DR78" i="10"/>
  <c r="DS77" i="10"/>
  <c r="DT77" i="10"/>
  <c r="EG76" i="10"/>
  <c r="EF77" i="10"/>
  <c r="EH76" i="10"/>
  <c r="FN76" i="10"/>
  <c r="FM77" i="10"/>
  <c r="FO76" i="10"/>
  <c r="GJ76" i="10"/>
  <c r="GL75" i="10"/>
  <c r="GK75" i="10"/>
  <c r="GI76" i="10"/>
  <c r="GH76" i="10"/>
  <c r="GG77" i="10"/>
  <c r="DC76" i="10"/>
  <c r="DB77" i="10"/>
  <c r="DD76" i="10"/>
  <c r="EQ80" i="10"/>
  <c r="EP81" i="10"/>
  <c r="ER80" i="10"/>
  <c r="GS77" i="10"/>
  <c r="GU76" i="10"/>
  <c r="GT76" i="10"/>
  <c r="FG75" i="10"/>
  <c r="FI74" i="10"/>
  <c r="FH74" i="10"/>
  <c r="DO77" i="10"/>
  <c r="DN78" i="10"/>
  <c r="DP77" i="10"/>
  <c r="EY80" i="10"/>
  <c r="EZ80" i="10"/>
  <c r="EX81" i="10"/>
  <c r="GD77" i="10"/>
  <c r="GF76" i="10"/>
  <c r="GE76" i="10"/>
  <c r="CY80" i="10"/>
  <c r="CX81" i="10"/>
  <c r="CZ80" i="10"/>
  <c r="BH81" i="10"/>
  <c r="BJ80" i="10"/>
  <c r="BI80" i="10"/>
  <c r="BR74" i="10"/>
  <c r="BP75" i="10"/>
  <c r="BQ74" i="10"/>
  <c r="FW74" i="10"/>
  <c r="FV75" i="10"/>
  <c r="FX74" i="10"/>
  <c r="BX76" i="10"/>
  <c r="BZ75" i="10"/>
  <c r="BY75" i="10"/>
  <c r="EL76" i="10"/>
  <c r="EK76" i="10"/>
  <c r="EJ77" i="10"/>
  <c r="BL77" i="10"/>
  <c r="BN76" i="10"/>
  <c r="BM76" i="10"/>
  <c r="GR79" i="10"/>
  <c r="GQ79" i="10"/>
  <c r="GP80" i="10"/>
  <c r="EC74" i="10"/>
  <c r="EB75" i="10"/>
  <c r="ED74" i="10"/>
  <c r="GB82" i="10"/>
  <c r="GC82" i="10"/>
  <c r="BV82" i="10"/>
  <c r="BU82" i="10"/>
  <c r="FB75" i="10"/>
  <c r="FD74" i="10"/>
  <c r="FC74" i="10"/>
  <c r="FT76" i="10"/>
  <c r="FS77" i="10"/>
  <c r="FU76" i="10"/>
  <c r="GO80" i="10"/>
  <c r="GN80" i="10"/>
  <c r="GM81" i="10"/>
  <c r="CT77" i="10"/>
  <c r="CU76" i="10"/>
  <c r="CV76" i="10"/>
  <c r="DL82" i="10"/>
  <c r="DK82" i="10"/>
  <c r="CC78" i="10"/>
  <c r="CB79" i="10"/>
  <c r="CD78" i="10"/>
  <c r="DF75" i="10"/>
  <c r="DH74" i="10"/>
  <c r="DG74" i="10"/>
  <c r="EU75" i="10"/>
  <c r="ET76" i="10"/>
  <c r="EV75" i="10"/>
  <c r="CQ76" i="10"/>
  <c r="CP77" i="10"/>
  <c r="CR76" i="10"/>
  <c r="BE81" i="10"/>
  <c r="BD82" i="10"/>
  <c r="BF81" i="10"/>
  <c r="EY81" i="10"/>
  <c r="EZ81" i="10"/>
  <c r="EX82" i="10"/>
  <c r="FI75" i="10"/>
  <c r="FH75" i="10"/>
  <c r="FG76" i="10"/>
  <c r="EF78" i="10"/>
  <c r="EH77" i="10"/>
  <c r="EG77" i="10"/>
  <c r="CR77" i="10"/>
  <c r="CQ77" i="10"/>
  <c r="CP78" i="10"/>
  <c r="GN81" i="10"/>
  <c r="GO81" i="10"/>
  <c r="GM82" i="10"/>
  <c r="FS78" i="10"/>
  <c r="FU77" i="10"/>
  <c r="FT77" i="10"/>
  <c r="FD75" i="10"/>
  <c r="FB76" i="10"/>
  <c r="FC75" i="10"/>
  <c r="GQ80" i="10"/>
  <c r="GR80" i="10"/>
  <c r="GP81" i="10"/>
  <c r="BR75" i="10"/>
  <c r="BQ75" i="10"/>
  <c r="BP76" i="10"/>
  <c r="BJ81" i="10"/>
  <c r="BI81" i="10"/>
  <c r="BH82" i="10"/>
  <c r="EP82" i="10"/>
  <c r="ER81" i="10"/>
  <c r="EQ81" i="10"/>
  <c r="FO77" i="10"/>
  <c r="FN77" i="10"/>
  <c r="FM78" i="10"/>
  <c r="CT78" i="10"/>
  <c r="CV77" i="10"/>
  <c r="CU77" i="10"/>
  <c r="BF82" i="10"/>
  <c r="BE82" i="10"/>
  <c r="CB80" i="10"/>
  <c r="CD79" i="10"/>
  <c r="CC79" i="10"/>
  <c r="BN77" i="10"/>
  <c r="BM77" i="10"/>
  <c r="BL78" i="10"/>
  <c r="FX75" i="10"/>
  <c r="FW75" i="10"/>
  <c r="FV76" i="10"/>
  <c r="GH77" i="10"/>
  <c r="GG78" i="10"/>
  <c r="GI77" i="10"/>
  <c r="DH75" i="10"/>
  <c r="DG75" i="10"/>
  <c r="DF76" i="10"/>
  <c r="ED75" i="10"/>
  <c r="EC75" i="10"/>
  <c r="EB76" i="10"/>
  <c r="EK77" i="10"/>
  <c r="EJ78" i="10"/>
  <c r="EL77" i="10"/>
  <c r="CY81" i="10"/>
  <c r="CZ81" i="10"/>
  <c r="CX82" i="10"/>
  <c r="GF77" i="10"/>
  <c r="GD78" i="10"/>
  <c r="GE77" i="10"/>
  <c r="GU77" i="10"/>
  <c r="GT77" i="10"/>
  <c r="GS78" i="10"/>
  <c r="GJ77" i="10"/>
  <c r="GL76" i="10"/>
  <c r="GK76" i="10"/>
  <c r="EU76" i="10"/>
  <c r="ET77" i="10"/>
  <c r="EV76" i="10"/>
  <c r="BY76" i="10"/>
  <c r="BX77" i="10"/>
  <c r="BZ76" i="10"/>
  <c r="DO78" i="10"/>
  <c r="DN79" i="10"/>
  <c r="DP78" i="10"/>
  <c r="DC77" i="10"/>
  <c r="DD77" i="10"/>
  <c r="DB78" i="10"/>
  <c r="DS78" i="10"/>
  <c r="DR79" i="10"/>
  <c r="DT78" i="10"/>
  <c r="CZ82" i="10"/>
  <c r="CY82" i="10"/>
  <c r="CU78" i="10"/>
  <c r="CT79" i="10"/>
  <c r="CV78" i="10"/>
  <c r="DR80" i="10"/>
  <c r="DT79" i="10"/>
  <c r="DS79" i="10"/>
  <c r="ET78" i="10"/>
  <c r="EV77" i="10"/>
  <c r="EU77" i="10"/>
  <c r="GJ78" i="10"/>
  <c r="GL77" i="10"/>
  <c r="GK77" i="10"/>
  <c r="DF77" i="10"/>
  <c r="DH76" i="10"/>
  <c r="DG76" i="10"/>
  <c r="GG79" i="10"/>
  <c r="GI78" i="10"/>
  <c r="GH78" i="10"/>
  <c r="FO78" i="10"/>
  <c r="FN78" i="10"/>
  <c r="FM79" i="10"/>
  <c r="GP82" i="10"/>
  <c r="GR81" i="10"/>
  <c r="GQ81" i="10"/>
  <c r="FD76" i="10"/>
  <c r="FC76" i="10"/>
  <c r="FB77" i="10"/>
  <c r="FS79" i="10"/>
  <c r="FU78" i="10"/>
  <c r="FT78" i="10"/>
  <c r="CR78" i="10"/>
  <c r="CQ78" i="10"/>
  <c r="CP79" i="10"/>
  <c r="BY77" i="10"/>
  <c r="BX78" i="10"/>
  <c r="BZ77" i="10"/>
  <c r="GT78" i="10"/>
  <c r="GS79" i="10"/>
  <c r="GU78" i="10"/>
  <c r="GF78" i="10"/>
  <c r="GE78" i="10"/>
  <c r="GD79" i="10"/>
  <c r="EB77" i="10"/>
  <c r="ED76" i="10"/>
  <c r="EC76" i="10"/>
  <c r="BN78" i="10"/>
  <c r="BL79" i="10"/>
  <c r="BM78" i="10"/>
  <c r="EQ82" i="10"/>
  <c r="ER82" i="10"/>
  <c r="BP77" i="10"/>
  <c r="BR76" i="10"/>
  <c r="BQ76" i="10"/>
  <c r="GM83" i="10"/>
  <c r="GM84" i="10"/>
  <c r="GM85" i="10"/>
  <c r="GM86" i="10"/>
  <c r="GM87" i="10"/>
  <c r="GM88" i="10"/>
  <c r="GM89" i="10"/>
  <c r="GM90" i="10"/>
  <c r="GM91" i="10"/>
  <c r="GM92" i="10"/>
  <c r="GM93" i="10"/>
  <c r="GM94" i="10"/>
  <c r="GM95" i="10"/>
  <c r="GM96" i="10"/>
  <c r="GM97" i="10"/>
  <c r="GM98" i="10"/>
  <c r="GM99" i="10"/>
  <c r="GM100" i="10"/>
  <c r="GM101" i="10"/>
  <c r="GM102" i="10"/>
  <c r="GO82" i="10"/>
  <c r="GN82" i="10"/>
  <c r="EH78" i="10"/>
  <c r="EG78" i="10"/>
  <c r="EF79" i="10"/>
  <c r="EZ82" i="10"/>
  <c r="EY82" i="10"/>
  <c r="EJ79" i="10"/>
  <c r="EL78" i="10"/>
  <c r="EK78" i="10"/>
  <c r="DB79" i="10"/>
  <c r="DD78" i="10"/>
  <c r="DC78" i="10"/>
  <c r="DN80" i="10"/>
  <c r="DP79" i="10"/>
  <c r="DO79" i="10"/>
  <c r="FV77" i="10"/>
  <c r="FX76" i="10"/>
  <c r="FW76" i="10"/>
  <c r="CD80" i="10"/>
  <c r="CC80" i="10"/>
  <c r="CB81" i="10"/>
  <c r="BJ82" i="10"/>
  <c r="BI82" i="10"/>
  <c r="FG77" i="10"/>
  <c r="FI76" i="10"/>
  <c r="FH76" i="10"/>
  <c r="FH77" i="10"/>
  <c r="FI77" i="10"/>
  <c r="FG78" i="10"/>
  <c r="EK79" i="10"/>
  <c r="EJ80" i="10"/>
  <c r="EL79" i="10"/>
  <c r="GF79" i="10"/>
  <c r="GD80" i="10"/>
  <c r="GE79" i="10"/>
  <c r="GS80" i="10"/>
  <c r="GU79" i="10"/>
  <c r="GT79" i="10"/>
  <c r="GP83" i="10"/>
  <c r="GP84" i="10"/>
  <c r="GP85" i="10"/>
  <c r="GP86" i="10"/>
  <c r="GP87" i="10"/>
  <c r="GP88" i="10"/>
  <c r="GP89" i="10"/>
  <c r="GP90" i="10"/>
  <c r="GP91" i="10"/>
  <c r="GP92" i="10"/>
  <c r="GP93" i="10"/>
  <c r="GP94" i="10"/>
  <c r="GP95" i="10"/>
  <c r="GP96" i="10"/>
  <c r="GP97" i="10"/>
  <c r="GP98" i="10"/>
  <c r="GP99" i="10"/>
  <c r="GP100" i="10"/>
  <c r="GP101" i="10"/>
  <c r="GP102" i="10"/>
  <c r="GR82" i="10"/>
  <c r="GQ82" i="10"/>
  <c r="GK78" i="10"/>
  <c r="GJ79" i="10"/>
  <c r="GL78" i="10"/>
  <c r="CT80" i="10"/>
  <c r="CV79" i="10"/>
  <c r="CU79" i="10"/>
  <c r="EF80" i="10"/>
  <c r="EH79" i="10"/>
  <c r="EG79" i="10"/>
  <c r="DC79" i="10"/>
  <c r="DB80" i="10"/>
  <c r="DD79" i="10"/>
  <c r="CQ79" i="10"/>
  <c r="CR79" i="10"/>
  <c r="CP80" i="10"/>
  <c r="FM80" i="10"/>
  <c r="FO79" i="10"/>
  <c r="FN79" i="10"/>
  <c r="DH77" i="10"/>
  <c r="DG77" i="10"/>
  <c r="DF78" i="10"/>
  <c r="FX77" i="10"/>
  <c r="FW77" i="10"/>
  <c r="FV78" i="10"/>
  <c r="CB82" i="10"/>
  <c r="CC81" i="10"/>
  <c r="CD81" i="10"/>
  <c r="DN81" i="10"/>
  <c r="DO80" i="10"/>
  <c r="DP80" i="10"/>
  <c r="FT79" i="10"/>
  <c r="FS80" i="10"/>
  <c r="FU79" i="10"/>
  <c r="GH79" i="10"/>
  <c r="GG80" i="10"/>
  <c r="GI79" i="10"/>
  <c r="DT80" i="10"/>
  <c r="DS80" i="10"/>
  <c r="DR81" i="10"/>
  <c r="BR77" i="10"/>
  <c r="BQ77" i="10"/>
  <c r="BP78" i="10"/>
  <c r="BN79" i="10"/>
  <c r="BM79" i="10"/>
  <c r="BL80" i="10"/>
  <c r="ED77" i="10"/>
  <c r="EC77" i="10"/>
  <c r="EB78" i="10"/>
  <c r="BY78" i="10"/>
  <c r="BX79" i="10"/>
  <c r="BZ78" i="10"/>
  <c r="FB78" i="10"/>
  <c r="FC77" i="10"/>
  <c r="FD77" i="10"/>
  <c r="ET79" i="10"/>
  <c r="EV78" i="10"/>
  <c r="EU78" i="10"/>
  <c r="EJ81" i="10"/>
  <c r="EK80" i="10"/>
  <c r="EL80" i="10"/>
  <c r="BM80" i="10"/>
  <c r="BL81" i="10"/>
  <c r="BN80" i="10"/>
  <c r="CD82" i="10"/>
  <c r="CC82" i="10"/>
  <c r="DF79" i="10"/>
  <c r="DH78" i="10"/>
  <c r="DG78" i="10"/>
  <c r="GD81" i="10"/>
  <c r="GF80" i="10"/>
  <c r="GE80" i="10"/>
  <c r="BQ78" i="10"/>
  <c r="BP79" i="10"/>
  <c r="BR78" i="10"/>
  <c r="FB79" i="10"/>
  <c r="FD78" i="10"/>
  <c r="FC78" i="10"/>
  <c r="ED78" i="10"/>
  <c r="EC78" i="10"/>
  <c r="EB79" i="10"/>
  <c r="FS81" i="10"/>
  <c r="FU80" i="10"/>
  <c r="FT80" i="10"/>
  <c r="DP81" i="10"/>
  <c r="DN82" i="10"/>
  <c r="DO81" i="10"/>
  <c r="FV79" i="10"/>
  <c r="FX78" i="10"/>
  <c r="FW78" i="10"/>
  <c r="FM81" i="10"/>
  <c r="FO80" i="10"/>
  <c r="FN80" i="10"/>
  <c r="CU80" i="10"/>
  <c r="CT81" i="10"/>
  <c r="CV80" i="10"/>
  <c r="FG79" i="10"/>
  <c r="FI78" i="10"/>
  <c r="FH78" i="10"/>
  <c r="BZ79" i="10"/>
  <c r="BY79" i="10"/>
  <c r="BX80" i="10"/>
  <c r="GK79" i="10"/>
  <c r="GJ80" i="10"/>
  <c r="GL79" i="10"/>
  <c r="EV79" i="10"/>
  <c r="EU79" i="10"/>
  <c r="ET80" i="10"/>
  <c r="DT81" i="10"/>
  <c r="DS81" i="10"/>
  <c r="DR82" i="10"/>
  <c r="GG81" i="10"/>
  <c r="GI80" i="10"/>
  <c r="GH80" i="10"/>
  <c r="CP81" i="10"/>
  <c r="CQ80" i="10"/>
  <c r="CR80" i="10"/>
  <c r="DD80" i="10"/>
  <c r="DC80" i="10"/>
  <c r="DB81" i="10"/>
  <c r="EF81" i="10"/>
  <c r="EH80" i="10"/>
  <c r="EG80" i="10"/>
  <c r="GS81" i="10"/>
  <c r="GU80" i="10"/>
  <c r="GT80" i="10"/>
  <c r="DT82" i="10"/>
  <c r="DS82" i="10"/>
  <c r="DF80" i="10"/>
  <c r="DH79" i="10"/>
  <c r="DG79" i="10"/>
  <c r="BY80" i="10"/>
  <c r="BX81" i="10"/>
  <c r="BZ80" i="10"/>
  <c r="DO82" i="10"/>
  <c r="DP82" i="10"/>
  <c r="FS82" i="10"/>
  <c r="FU81" i="10"/>
  <c r="FT81" i="10"/>
  <c r="BR79" i="10"/>
  <c r="BQ79" i="10"/>
  <c r="BP80" i="10"/>
  <c r="GF81" i="10"/>
  <c r="GE81" i="10"/>
  <c r="GD82" i="10"/>
  <c r="CP82" i="10"/>
  <c r="CR81" i="10"/>
  <c r="CQ81" i="10"/>
  <c r="CT82" i="10"/>
  <c r="CV81" i="10"/>
  <c r="CU81" i="10"/>
  <c r="EF82" i="10"/>
  <c r="EG81" i="10"/>
  <c r="EH81" i="10"/>
  <c r="FH79" i="10"/>
  <c r="FG80" i="10"/>
  <c r="FI79" i="10"/>
  <c r="EB80" i="10"/>
  <c r="ED79" i="10"/>
  <c r="EC79" i="10"/>
  <c r="GU81" i="10"/>
  <c r="GT81" i="10"/>
  <c r="GS82" i="10"/>
  <c r="DB82" i="10"/>
  <c r="DD81" i="10"/>
  <c r="DC81" i="10"/>
  <c r="GH81" i="10"/>
  <c r="GG82" i="10"/>
  <c r="GI81" i="10"/>
  <c r="EV80" i="10"/>
  <c r="EU80" i="10"/>
  <c r="ET81" i="10"/>
  <c r="GJ81" i="10"/>
  <c r="GL80" i="10"/>
  <c r="GK80" i="10"/>
  <c r="FV80" i="10"/>
  <c r="FX79" i="10"/>
  <c r="FW79" i="10"/>
  <c r="FD79" i="10"/>
  <c r="FC79" i="10"/>
  <c r="FB80" i="10"/>
  <c r="FN81" i="10"/>
  <c r="FO81" i="10"/>
  <c r="FM82" i="10"/>
  <c r="BN81" i="10"/>
  <c r="BL82" i="10"/>
  <c r="BM81" i="10"/>
  <c r="EL81" i="10"/>
  <c r="EK81" i="10"/>
  <c r="EJ82" i="10"/>
  <c r="EK82" i="10"/>
  <c r="EL82" i="10"/>
  <c r="BN82" i="10"/>
  <c r="BM82" i="10"/>
  <c r="EB81" i="10"/>
  <c r="ED80" i="10"/>
  <c r="EC80" i="10"/>
  <c r="CR82" i="10"/>
  <c r="CQ82" i="10"/>
  <c r="BQ80" i="10"/>
  <c r="BR80" i="10"/>
  <c r="BP81" i="10"/>
  <c r="FB81" i="10"/>
  <c r="FD80" i="10"/>
  <c r="FC80" i="10"/>
  <c r="GK81" i="10"/>
  <c r="GJ82" i="10"/>
  <c r="GL81" i="10"/>
  <c r="CV82" i="10"/>
  <c r="CU82" i="10"/>
  <c r="GE82" i="10"/>
  <c r="GF82" i="10"/>
  <c r="FU82" i="10"/>
  <c r="FT82" i="10"/>
  <c r="BZ81" i="10"/>
  <c r="BY81" i="10"/>
  <c r="BX82" i="10"/>
  <c r="DH80" i="10"/>
  <c r="DG80" i="10"/>
  <c r="DF81" i="10"/>
  <c r="GS83" i="10"/>
  <c r="GS84" i="10"/>
  <c r="GS85" i="10"/>
  <c r="GS86" i="10"/>
  <c r="GS87" i="10"/>
  <c r="GS88" i="10"/>
  <c r="GS89" i="10"/>
  <c r="GS90" i="10"/>
  <c r="GS91" i="10"/>
  <c r="GS92" i="10"/>
  <c r="GS93" i="10"/>
  <c r="GS94" i="10"/>
  <c r="GS95" i="10"/>
  <c r="GS96" i="10"/>
  <c r="GS97" i="10"/>
  <c r="GS98" i="10"/>
  <c r="GS99" i="10"/>
  <c r="GS100" i="10"/>
  <c r="GS101" i="10"/>
  <c r="GS102" i="10"/>
  <c r="GU82" i="10"/>
  <c r="GT82" i="10"/>
  <c r="FO82" i="10"/>
  <c r="FN82" i="10"/>
  <c r="FV81" i="10"/>
  <c r="FX80" i="10"/>
  <c r="FW80" i="10"/>
  <c r="EV81" i="10"/>
  <c r="EU81" i="10"/>
  <c r="ET82" i="10"/>
  <c r="GI82" i="10"/>
  <c r="GH82" i="10"/>
  <c r="DC82" i="10"/>
  <c r="DD82" i="10"/>
  <c r="FI80" i="10"/>
  <c r="FG81" i="10"/>
  <c r="FH80" i="10"/>
  <c r="EH82" i="10"/>
  <c r="EG82" i="10"/>
  <c r="EV82" i="10"/>
  <c r="EU82" i="10"/>
  <c r="FB82" i="10"/>
  <c r="FD81" i="10"/>
  <c r="FC81" i="10"/>
  <c r="ED81" i="10"/>
  <c r="EC81" i="10"/>
  <c r="EB82" i="10"/>
  <c r="FV82" i="10"/>
  <c r="FX81" i="10"/>
  <c r="FW81" i="10"/>
  <c r="BQ81" i="10"/>
  <c r="BP82" i="10"/>
  <c r="BR81" i="10"/>
  <c r="BZ82" i="10"/>
  <c r="BY82" i="10"/>
  <c r="FG82" i="10"/>
  <c r="FI81" i="10"/>
  <c r="FH81" i="10"/>
  <c r="DF82" i="10"/>
  <c r="DH81" i="10"/>
  <c r="DG81" i="10"/>
  <c r="GL82" i="10"/>
  <c r="GK82" i="10"/>
  <c r="DH82" i="10"/>
  <c r="DG82" i="10"/>
  <c r="ED82" i="10"/>
  <c r="EC82" i="10"/>
  <c r="FC82" i="10"/>
  <c r="FD82" i="10"/>
  <c r="FI82" i="10"/>
  <c r="FH82" i="10"/>
  <c r="BQ82" i="10"/>
  <c r="BR82" i="10"/>
  <c r="FX82" i="10"/>
  <c r="FW82" i="10"/>
</calcChain>
</file>

<file path=xl/comments1.xml><?xml version="1.0" encoding="utf-8"?>
<comments xmlns="http://schemas.openxmlformats.org/spreadsheetml/2006/main">
  <authors>
    <author>brianhong</author>
    <author>tangyuanfei</author>
    <author>作者</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全部填为1</t>
        </r>
      </text>
    </comment>
    <comment ref="C1" authorId="1" shapeId="0">
      <text>
        <r>
          <rPr>
            <b/>
            <sz val="9"/>
            <color indexed="81"/>
            <rFont val="宋体"/>
            <family val="3"/>
            <charset val="134"/>
          </rPr>
          <t>tangyuanfei:</t>
        </r>
        <r>
          <rPr>
            <sz val="9"/>
            <color indexed="81"/>
            <rFont val="宋体"/>
            <family val="3"/>
            <charset val="134"/>
          </rPr>
          <t xml:space="preserve">
此处为角色技能面板及战斗中显示的技能名称</t>
        </r>
      </text>
    </comment>
    <comment ref="D1" authorId="1" shapeId="0">
      <text>
        <r>
          <rPr>
            <b/>
            <sz val="9"/>
            <color indexed="81"/>
            <rFont val="宋体"/>
            <family val="3"/>
            <charset val="134"/>
          </rPr>
          <t>tangyuanfei:</t>
        </r>
        <r>
          <rPr>
            <sz val="9"/>
            <color indexed="81"/>
            <rFont val="宋体"/>
            <family val="3"/>
            <charset val="134"/>
          </rPr>
          <t xml:space="preserve">
便于策划查看的技能名，加上技能所属的角色名称</t>
        </r>
      </text>
    </comment>
    <comment ref="E1" authorId="1" shapeId="0">
      <text>
        <r>
          <rPr>
            <b/>
            <sz val="9"/>
            <color indexed="81"/>
            <rFont val="宋体"/>
            <family val="3"/>
            <charset val="134"/>
          </rPr>
          <t>tangyuanfei:</t>
        </r>
        <r>
          <rPr>
            <sz val="9"/>
            <color indexed="81"/>
            <rFont val="宋体"/>
            <family val="3"/>
            <charset val="134"/>
          </rPr>
          <t xml:space="preserve">
策划填写。
正式技能描述，
普攻技能无需填写</t>
        </r>
      </text>
    </comment>
    <comment ref="F1" authorId="1" shapeId="0">
      <text>
        <r>
          <rPr>
            <b/>
            <sz val="9"/>
            <color indexed="81"/>
            <rFont val="宋体"/>
            <family val="3"/>
            <charset val="134"/>
          </rPr>
          <t>tangyuanfei:</t>
        </r>
        <r>
          <rPr>
            <sz val="9"/>
            <color indexed="81"/>
            <rFont val="宋体"/>
            <family val="3"/>
            <charset val="134"/>
          </rPr>
          <t xml:space="preserve">
由数值策划填写.
普攻技能无需填写。</t>
        </r>
      </text>
    </comment>
    <comment ref="G1" authorId="1" shapeId="0">
      <text>
        <r>
          <rPr>
            <b/>
            <sz val="9"/>
            <color indexed="81"/>
            <rFont val="宋体"/>
            <family val="3"/>
            <charset val="134"/>
          </rPr>
          <t>tangyuanfei:</t>
        </r>
        <r>
          <rPr>
            <sz val="9"/>
            <color indexed="81"/>
            <rFont val="宋体"/>
            <family val="3"/>
            <charset val="134"/>
          </rPr>
          <t xml:space="preserve">
由数值策划填写
只对普通攻击和小招生效，大招是统一配置的
可填小数，被动技能填写0。
</t>
        </r>
      </text>
    </comment>
    <comment ref="H1" authorId="1" shapeId="0">
      <text>
        <r>
          <rPr>
            <b/>
            <sz val="9"/>
            <color indexed="81"/>
            <rFont val="宋体"/>
            <family val="3"/>
            <charset val="134"/>
          </rPr>
          <t>tangyuanfei:</t>
        </r>
        <r>
          <rPr>
            <sz val="9"/>
            <color indexed="81"/>
            <rFont val="宋体"/>
            <family val="3"/>
            <charset val="134"/>
          </rPr>
          <t xml:space="preserve">
技能首次释放前的CD</t>
        </r>
      </text>
    </comment>
    <comment ref="I1" authorId="1" shapeId="0">
      <text>
        <r>
          <rPr>
            <b/>
            <sz val="9"/>
            <color indexed="81"/>
            <rFont val="宋体"/>
            <family val="3"/>
            <charset val="134"/>
          </rPr>
          <t>tangyuanfei:</t>
        </r>
        <r>
          <rPr>
            <sz val="9"/>
            <color indexed="81"/>
            <rFont val="宋体"/>
            <family val="3"/>
            <charset val="134"/>
          </rPr>
          <t xml:space="preserve">
2：普攻击
1：大招
0：其他</t>
        </r>
      </text>
    </comment>
    <comment ref="J1" authorId="1" shapeId="0">
      <text>
        <r>
          <rPr>
            <b/>
            <sz val="9"/>
            <color indexed="81"/>
            <rFont val="宋体"/>
            <family val="3"/>
            <charset val="134"/>
          </rPr>
          <t>tangyuanfei:</t>
        </r>
        <r>
          <rPr>
            <sz val="9"/>
            <color indexed="81"/>
            <rFont val="宋体"/>
            <family val="3"/>
            <charset val="134"/>
          </rPr>
          <t xml:space="preserve">
大招技能释放需求的能量数</t>
        </r>
      </text>
    </comment>
    <comment ref="K1" authorId="1" shapeId="0">
      <text>
        <r>
          <rPr>
            <b/>
            <sz val="9"/>
            <color indexed="81"/>
            <rFont val="宋体"/>
            <family val="3"/>
            <charset val="134"/>
          </rPr>
          <t>tangyuanfei:</t>
        </r>
        <r>
          <rPr>
            <sz val="9"/>
            <color indexed="81"/>
            <rFont val="宋体"/>
            <family val="3"/>
            <charset val="134"/>
          </rPr>
          <t xml:space="preserve">
具体由数值策划填写。
每次普通攻击恢复的能量。能量为大招释放的能量。
其他技能均填0，
</t>
        </r>
      </text>
    </comment>
    <comment ref="L1" authorId="0" shapeId="0">
      <text>
        <r>
          <rPr>
            <b/>
            <sz val="9"/>
            <color indexed="81"/>
            <rFont val="宋体"/>
            <family val="3"/>
            <charset val="134"/>
          </rPr>
          <t>brianhong:</t>
        </r>
        <r>
          <rPr>
            <sz val="9"/>
            <color indexed="81"/>
            <rFont val="宋体"/>
            <family val="3"/>
            <charset val="134"/>
          </rPr>
          <t xml:space="preserve">
instant瞬发技能
channeling引导技能
参数1：间隔(秒)
参数2：持续时间(秒)
chanting 吟唱
参数1：时间（秒）
impact：区域冲锋
参数1：时间/秒
参数2：长度/格 (可伸缩距离类型时此处不填)
passive被动技能
camp队伍
miracle：神迹技能类型
分类标准：新的行为，新的AI</t>
        </r>
      </text>
    </comment>
    <comment ref="P1" authorId="0" shapeId="0">
      <text>
        <r>
          <rPr>
            <b/>
            <sz val="9"/>
            <color indexed="81"/>
            <rFont val="宋体"/>
            <family val="3"/>
            <charset val="134"/>
          </rPr>
          <t>brianhong:</t>
        </r>
        <r>
          <rPr>
            <sz val="9"/>
            <color indexed="81"/>
            <rFont val="宋体"/>
            <family val="3"/>
            <charset val="134"/>
          </rPr>
          <t xml:space="preserve">
米，即横向两个相邻格子的中心点距离。
可填小数
近战技能一般填1，扔出去的技能大于1.
辅助技能基本最少为3，远程技能至少为4，具体根据英雄的攻击距离定位和具体技能效果决定。</t>
        </r>
      </text>
    </comment>
    <comment ref="Q1" authorId="0" shapeId="0">
      <text>
        <r>
          <rPr>
            <b/>
            <sz val="9"/>
            <color indexed="81"/>
            <rFont val="宋体"/>
            <family val="3"/>
            <charset val="134"/>
          </rPr>
          <t>brianhong:</t>
        </r>
        <r>
          <rPr>
            <sz val="9"/>
            <color indexed="81"/>
            <rFont val="宋体"/>
            <family val="3"/>
            <charset val="134"/>
          </rPr>
          <t xml:space="preserve">
是否需要放技能时瞬移。
基本上只有大招才有该效果。</t>
        </r>
      </text>
    </comment>
    <comment ref="R1" authorId="0" shapeId="0">
      <text>
        <r>
          <rPr>
            <b/>
            <sz val="9"/>
            <color indexed="81"/>
            <rFont val="宋体"/>
            <family val="3"/>
            <charset val="134"/>
          </rPr>
          <t>brianhong:</t>
        </r>
        <r>
          <rPr>
            <sz val="9"/>
            <color indexed="81"/>
            <rFont val="宋体"/>
            <family val="3"/>
            <charset val="134"/>
          </rPr>
          <t xml:space="preserve">
point：点
circle：圆
参数1：半径
ray
参数1：距离
参数2：宽度
rect(固定方向)
参数1：横长
参数2：竖宽
fan(固定起点)扇形
参数1：半径
参数2：角度
fanring(扇环)
参数1：半径
参数2：角度
rectline(矩形)
参数1：长度
参数2：宽度
</t>
        </r>
      </text>
    </comment>
    <comment ref="U1" authorId="1" shapeId="0">
      <text>
        <r>
          <rPr>
            <b/>
            <sz val="9"/>
            <color indexed="81"/>
            <rFont val="宋体"/>
            <family val="3"/>
            <charset val="134"/>
          </rPr>
          <t>tangyuanfei:</t>
        </r>
        <r>
          <rPr>
            <sz val="9"/>
            <color indexed="81"/>
            <rFont val="宋体"/>
            <family val="3"/>
            <charset val="134"/>
          </rPr>
          <t xml:space="preserve">
hostile:敌方
friendly:友方
owner:自己
all:所有人，只有神迹才是all</t>
        </r>
      </text>
    </comment>
    <comment ref="V1" authorId="1" shapeId="0">
      <text>
        <r>
          <rPr>
            <b/>
            <sz val="9"/>
            <color indexed="81"/>
            <rFont val="宋体"/>
            <family val="3"/>
            <charset val="134"/>
          </rPr>
          <t>tangyuanfei:</t>
        </r>
        <r>
          <rPr>
            <sz val="9"/>
            <color indexed="81"/>
            <rFont val="宋体"/>
            <family val="3"/>
            <charset val="134"/>
          </rPr>
          <t xml:space="preserve">
索引arts表“效果”分页
技能拖出来后显示的效果
被动技能此处无需填写；
主动技能时如果“选择目标阵营”中填写的是“owner”则此处也不需填写，原因是为了释放技能时不显示技能框和连线。</t>
        </r>
      </text>
    </comment>
    <comment ref="W1" authorId="1" shapeId="0">
      <text>
        <r>
          <rPr>
            <b/>
            <sz val="9"/>
            <color indexed="81"/>
            <rFont val="宋体"/>
            <family val="3"/>
            <charset val="134"/>
          </rPr>
          <t>tangyuanfei:</t>
        </r>
        <r>
          <rPr>
            <sz val="9"/>
            <color indexed="81"/>
            <rFont val="宋体"/>
            <family val="3"/>
            <charset val="134"/>
          </rPr>
          <t xml:space="preserve">
hp_min：生命比例最小的目标
state： 身上有某种状态的目标
参数1：状态关键字，如ice/wine
black: 身上没有某种状态的目标
参数1：状态关键字
attr：具备某种特性属性的目标
参数1：属性名，如attack/
参数2：最大或最小  max/min
class： 职业
参数1：职业代号，可填写多个，用,隔开；
      1：肉盾；2：近程；3：远程；4：辅助
faction：势力
参数1：势力代号，可填写多个，用,隔开
      alliance：联盟；horde：部落；order：秩序；chaos:混乱
gender：性别
参数1：性别代号，male(男)、female(女)</t>
        </r>
      </text>
    </comment>
    <comment ref="Z1" authorId="1" shapeId="0">
      <text>
        <r>
          <rPr>
            <b/>
            <sz val="9"/>
            <color indexed="81"/>
            <rFont val="宋体"/>
            <family val="3"/>
            <charset val="134"/>
          </rPr>
          <t>tangyuanfei:</t>
        </r>
        <r>
          <rPr>
            <sz val="9"/>
            <color indexed="81"/>
            <rFont val="宋体"/>
            <family val="3"/>
            <charset val="134"/>
          </rPr>
          <t xml:space="preserve">
玩家类角色除普攻外均有技能图标，怪物技能可不填</t>
        </r>
      </text>
    </comment>
    <comment ref="AA1" authorId="1" shapeId="0">
      <text>
        <r>
          <rPr>
            <b/>
            <sz val="9"/>
            <color indexed="81"/>
            <rFont val="宋体"/>
            <family val="3"/>
            <charset val="134"/>
          </rPr>
          <t>tangyuanfei:</t>
        </r>
        <r>
          <rPr>
            <sz val="9"/>
            <color indexed="81"/>
            <rFont val="宋体"/>
            <family val="3"/>
            <charset val="134"/>
          </rPr>
          <t xml:space="preserve">
填写"效果"表中的效果ID。
目前最多可填写8个效果。
如果需要添加更多找海哥扩表。</t>
        </r>
      </text>
    </comment>
    <comment ref="AI1" authorId="0" shapeId="0">
      <text>
        <r>
          <rPr>
            <b/>
            <sz val="9"/>
            <color indexed="81"/>
            <rFont val="宋体"/>
            <family val="3"/>
            <charset val="134"/>
          </rPr>
          <t>brianhong:</t>
        </r>
        <r>
          <rPr>
            <sz val="9"/>
            <color indexed="81"/>
            <rFont val="宋体"/>
            <family val="3"/>
            <charset val="134"/>
          </rPr>
          <t xml:space="preserve">
准备放技能时就放的特效</t>
        </r>
      </text>
    </comment>
    <comment ref="AJ1" authorId="1" shapeId="0">
      <text>
        <r>
          <rPr>
            <b/>
            <sz val="9"/>
            <color indexed="81"/>
            <rFont val="宋体"/>
            <family val="3"/>
            <charset val="134"/>
          </rPr>
          <t>tangyuanfei:</t>
        </r>
        <r>
          <rPr>
            <sz val="9"/>
            <color indexed="81"/>
            <rFont val="宋体"/>
            <family val="3"/>
            <charset val="134"/>
          </rPr>
          <t xml:space="preserve">
释放技能时的特效，往空地上打，不能打在人身上</t>
        </r>
      </text>
    </comment>
    <comment ref="AK1" authorId="0" shapeId="0">
      <text>
        <r>
          <rPr>
            <b/>
            <sz val="9"/>
            <color indexed="81"/>
            <rFont val="宋体"/>
            <family val="3"/>
            <charset val="134"/>
          </rPr>
          <t>brianhong:</t>
        </r>
        <r>
          <rPr>
            <sz val="9"/>
            <color indexed="81"/>
            <rFont val="宋体"/>
            <family val="3"/>
            <charset val="134"/>
          </rPr>
          <t xml:space="preserve">
当黑名单中的效果存在时，不允许施放技能</t>
        </r>
      </text>
    </comment>
    <comment ref="AN1" authorId="0" shapeId="0">
      <text>
        <r>
          <rPr>
            <b/>
            <sz val="9"/>
            <color indexed="81"/>
            <rFont val="宋体"/>
            <family val="3"/>
            <charset val="134"/>
          </rPr>
          <t>brianhong:</t>
        </r>
        <r>
          <rPr>
            <sz val="9"/>
            <color indexed="81"/>
            <rFont val="宋体"/>
            <family val="3"/>
            <charset val="134"/>
          </rPr>
          <t xml:space="preserve">
只有当白名单中的效果存在时，才能施放技能</t>
        </r>
      </text>
    </comment>
    <comment ref="W22" authorId="1" shapeId="0">
      <text>
        <r>
          <rPr>
            <b/>
            <sz val="9"/>
            <color indexed="81"/>
            <rFont val="宋体"/>
            <family val="3"/>
            <charset val="134"/>
          </rPr>
          <t>tangyuanfei:</t>
        </r>
        <r>
          <rPr>
            <sz val="9"/>
            <color indexed="81"/>
            <rFont val="宋体"/>
            <family val="3"/>
            <charset val="134"/>
          </rPr>
          <t xml:space="preserve">
black</t>
        </r>
      </text>
    </comment>
    <comment ref="X22" authorId="1" shapeId="0">
      <text>
        <r>
          <rPr>
            <b/>
            <sz val="9"/>
            <color indexed="81"/>
            <rFont val="宋体"/>
            <family val="3"/>
            <charset val="134"/>
          </rPr>
          <t>tangyuanfei:</t>
        </r>
        <r>
          <rPr>
            <sz val="9"/>
            <color indexed="81"/>
            <rFont val="宋体"/>
            <family val="3"/>
            <charset val="134"/>
          </rPr>
          <t xml:space="preserve">
wine</t>
        </r>
      </text>
    </comment>
    <comment ref="Z36" authorId="2" shapeId="0">
      <text>
        <r>
          <rPr>
            <b/>
            <sz val="9"/>
            <color indexed="81"/>
            <rFont val="宋体"/>
            <family val="3"/>
            <charset val="134"/>
          </rPr>
          <t>作者:</t>
        </r>
        <r>
          <rPr>
            <sz val="9"/>
            <color indexed="81"/>
            <rFont val="宋体"/>
            <family val="3"/>
            <charset val="134"/>
          </rPr>
          <t xml:space="preserve">
需要新做</t>
        </r>
      </text>
    </comment>
    <comment ref="Z40" authorId="2" shapeId="0">
      <text>
        <r>
          <rPr>
            <b/>
            <sz val="9"/>
            <color indexed="81"/>
            <rFont val="宋体"/>
            <family val="3"/>
            <charset val="134"/>
          </rPr>
          <t>作者:</t>
        </r>
        <r>
          <rPr>
            <sz val="9"/>
            <color indexed="81"/>
            <rFont val="宋体"/>
            <family val="3"/>
            <charset val="134"/>
          </rPr>
          <t xml:space="preserve">
需要新做</t>
        </r>
      </text>
    </comment>
    <comment ref="Z68" authorId="2" shapeId="0">
      <text>
        <r>
          <rPr>
            <b/>
            <sz val="9"/>
            <color indexed="81"/>
            <rFont val="宋体"/>
            <family val="3"/>
            <charset val="134"/>
          </rPr>
          <t>作者:</t>
        </r>
        <r>
          <rPr>
            <sz val="9"/>
            <color indexed="81"/>
            <rFont val="宋体"/>
            <family val="3"/>
            <charset val="134"/>
          </rPr>
          <t xml:space="preserve">
需要新做</t>
        </r>
      </text>
    </comment>
    <comment ref="Z69" authorId="2" shapeId="0">
      <text>
        <r>
          <rPr>
            <b/>
            <sz val="9"/>
            <color indexed="81"/>
            <rFont val="宋体"/>
            <family val="3"/>
            <charset val="134"/>
          </rPr>
          <t>作者:</t>
        </r>
        <r>
          <rPr>
            <sz val="9"/>
            <color indexed="81"/>
            <rFont val="宋体"/>
            <family val="3"/>
            <charset val="134"/>
          </rPr>
          <t xml:space="preserve">
需要新做</t>
        </r>
      </text>
    </comment>
    <comment ref="AJ114" authorId="1" shapeId="0">
      <text>
        <r>
          <rPr>
            <b/>
            <sz val="9"/>
            <color indexed="81"/>
            <rFont val="宋体"/>
            <family val="3"/>
            <charset val="134"/>
          </rPr>
          <t>tangyuanfei:</t>
        </r>
        <r>
          <rPr>
            <sz val="9"/>
            <color indexed="81"/>
            <rFont val="宋体"/>
            <family val="3"/>
            <charset val="134"/>
          </rPr>
          <t xml:space="preserve">
skill_lightning_storm</t>
        </r>
      </text>
    </comment>
  </commentList>
</comments>
</file>

<file path=xl/comments2.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默认填写1</t>
        </r>
      </text>
    </comment>
    <comment ref="C1" authorId="1" shapeId="0">
      <text>
        <r>
          <rPr>
            <b/>
            <sz val="9"/>
            <color indexed="81"/>
            <rFont val="宋体"/>
            <family val="3"/>
            <charset val="134"/>
          </rPr>
          <t>tangyuanfei:</t>
        </r>
        <r>
          <rPr>
            <sz val="9"/>
            <color indexed="81"/>
            <rFont val="宋体"/>
            <family val="3"/>
            <charset val="134"/>
          </rPr>
          <t xml:space="preserve">
策划查看用</t>
        </r>
      </text>
    </comment>
    <comment ref="D1" authorId="0" shapeId="0">
      <text>
        <r>
          <rPr>
            <b/>
            <sz val="9"/>
            <color indexed="81"/>
            <rFont val="宋体"/>
            <family val="3"/>
            <charset val="134"/>
          </rPr>
          <t>brianhong:</t>
        </r>
        <r>
          <rPr>
            <sz val="9"/>
            <color indexed="81"/>
            <rFont val="宋体"/>
            <family val="3"/>
            <charset val="134"/>
          </rPr>
          <t xml:space="preserve">
target选中目标
owner施放技能者自身，owner类的主动技能需要在AI中专门配置释放技能的AI规则。
source 作为传递者出现，例如A给B上一个buff，buff的类型是eot，效果是以B为起点朝C打一个扇形，则该eot效果的范围起始点为source
</t>
        </r>
      </text>
    </comment>
    <comment ref="E1" authorId="0" shapeId="0">
      <text>
        <r>
          <rPr>
            <b/>
            <sz val="9"/>
            <color indexed="81"/>
            <rFont val="宋体"/>
            <family val="3"/>
            <charset val="134"/>
          </rPr>
          <t>brianhong:</t>
        </r>
        <r>
          <rPr>
            <sz val="9"/>
            <color indexed="81"/>
            <rFont val="宋体"/>
            <family val="3"/>
            <charset val="134"/>
          </rPr>
          <t xml:space="preserve">
point点，无参数
circle圆(施法者到目标的连线为区域中心线)
参数1：半径
fan扇形(施法者到目标的连线为区域中心线)
参数1：半径
参数2：角度
pin_fanring / overfaning (扇环效果 / 弹道调用的扇环效果)
参数1：半径
参数2：角度
pin_rect / overrect (柱状射线效果 / 柱状射线调用的弹道效果)
参数1：长度
参数2：宽度
overfan
参数1：角度
注意：
1、如果范围初始点为owner，则默认为圆形，角度不填
2、如果范围初始点为target，如果是圆，则角度不填，如果是扇形，则正常填角度，并默认圆心为owner</t>
        </r>
      </text>
    </comment>
    <comment ref="H1" authorId="0" shapeId="0">
      <text>
        <r>
          <rPr>
            <b/>
            <sz val="9"/>
            <color indexed="81"/>
            <rFont val="宋体"/>
            <family val="3"/>
            <charset val="134"/>
          </rPr>
          <t>brianhong:</t>
        </r>
        <r>
          <rPr>
            <sz val="9"/>
            <color indexed="81"/>
            <rFont val="宋体"/>
            <family val="3"/>
            <charset val="134"/>
          </rPr>
          <t xml:space="preserve">
hostile：敌方
friendly：友方
all：不分目标
hostile_dead：死亡的敌方
friendly_dead：死亡的友方</t>
        </r>
      </text>
    </comment>
    <comment ref="I1" authorId="0" shapeId="0">
      <text>
        <r>
          <rPr>
            <b/>
            <sz val="9"/>
            <color indexed="81"/>
            <rFont val="宋体"/>
            <family val="3"/>
            <charset val="134"/>
          </rPr>
          <t>brianhong:</t>
        </r>
        <r>
          <rPr>
            <sz val="9"/>
            <color indexed="81"/>
            <rFont val="宋体"/>
            <family val="3"/>
            <charset val="134"/>
          </rPr>
          <t xml:space="preserve">
范围技能目标填写大于1时此处不填则默认为随机。
hp_min血量百分比最小
state
参数1：状态名字
faction
参数1：阵营关键字
exclude：排除目标
参数1：owner/source
random:随机目标数量
参数1：数量
team:战斗中起效，用于配置加血类光环
参数1：combating
change  随机
参数1：万分比几率</t>
        </r>
      </text>
    </comment>
    <comment ref="M1" authorId="1" shapeId="0">
      <text>
        <r>
          <rPr>
            <b/>
            <sz val="9"/>
            <color indexed="81"/>
            <rFont val="宋体"/>
            <family val="3"/>
            <charset val="134"/>
          </rPr>
          <t>tangyuanfei:</t>
        </r>
        <r>
          <rPr>
            <sz val="9"/>
            <color indexed="81"/>
            <rFont val="宋体"/>
            <family val="3"/>
            <charset val="134"/>
          </rPr>
          <t xml:space="preserve">
当角色身上的免疫组状态中包含该字段中的状态名称时该效果无效。该字段数据读取“限免”分页中的免疫1、2、3。。。中的数据
普通攻击：attack
技能攻击：skill
加血：heal
增益BUFF：buff
减损BUFF：debuff
控制：restriction（包括普通攻击、移动、变形、位移、挑起、）
眩晕：stun
嘲讽：hate
沉默：silence
冰状态：ice
酒状态：wine
流血：blood
光标记：light
持续伤害：dot
冰封：freeze
</t>
        </r>
      </text>
    </comment>
    <comment ref="N1" authorId="0" shapeId="0">
      <text>
        <r>
          <rPr>
            <b/>
            <sz val="9"/>
            <color indexed="81"/>
            <rFont val="宋体"/>
            <family val="3"/>
            <charset val="134"/>
          </rPr>
          <t>brianhong:</t>
        </r>
        <r>
          <rPr>
            <sz val="9"/>
            <color indexed="81"/>
            <rFont val="宋体"/>
            <family val="3"/>
            <charset val="134"/>
          </rPr>
          <t xml:space="preserve">
hurt伤害，美术资源是作用点的效果
参数1：结算id
hurtself:自伤
参数1：结算ID
hurtback:反伤：已攻击者的攻击数值和受击者所属物/魔类型的攻击者的防御值计算伤害。
参数1：结算ID
heal治疗，美术资源是作用点的效果
参数1：结算id
buff加buff，美术资源是作用点的效果
参数1：buffid
force场力，美术资源是作用点的效果
参数1：场力id
state给目标上下状态
参数1：0下状态，1上状态
参数2：状态关键字 
关键字枚举：
static：不会移动
dead:死亡
revivable:可复活状态
summon:召唤继承自己属性的角色
参数1：召唤ID
dispel ：驱散
参数1：BUFF组名</t>
        </r>
      </text>
    </comment>
    <comment ref="O1" authorId="1" shapeId="0">
      <text>
        <r>
          <rPr>
            <b/>
            <sz val="9"/>
            <color indexed="81"/>
            <rFont val="宋体"/>
            <family val="3"/>
            <charset val="134"/>
          </rPr>
          <t>tangyuanfei:</t>
        </r>
        <r>
          <rPr>
            <sz val="9"/>
            <color indexed="81"/>
            <rFont val="宋体"/>
            <family val="3"/>
            <charset val="134"/>
          </rPr>
          <t xml:space="preserve">
</t>
        </r>
      </text>
    </comment>
    <comment ref="S1" authorId="1" shapeId="0">
      <text>
        <r>
          <rPr>
            <b/>
            <sz val="9"/>
            <color indexed="81"/>
            <rFont val="宋体"/>
            <family val="3"/>
            <charset val="134"/>
          </rPr>
          <t>tangyuanfei:</t>
        </r>
        <r>
          <rPr>
            <sz val="9"/>
            <color indexed="81"/>
            <rFont val="宋体"/>
            <family val="3"/>
            <charset val="134"/>
          </rPr>
          <t xml:space="preserve">
效果上附带的mod</t>
        </r>
      </text>
    </comment>
    <comment ref="V1" authorId="1" shapeId="0">
      <text>
        <r>
          <rPr>
            <b/>
            <sz val="9"/>
            <color indexed="81"/>
            <rFont val="宋体"/>
            <family val="3"/>
            <charset val="134"/>
          </rPr>
          <t>tangyuanfei:</t>
        </r>
        <r>
          <rPr>
            <sz val="9"/>
            <color indexed="81"/>
            <rFont val="宋体"/>
            <family val="3"/>
            <charset val="134"/>
          </rPr>
          <t xml:space="preserve">
一般此处填写受击特效和force名</t>
        </r>
      </text>
    </comment>
    <comment ref="W1" authorId="1" shapeId="0">
      <text>
        <r>
          <rPr>
            <b/>
            <sz val="9"/>
            <color indexed="81"/>
            <rFont val="宋体"/>
            <family val="3"/>
            <charset val="134"/>
          </rPr>
          <t>tangyuanfei:</t>
        </r>
        <r>
          <rPr>
            <sz val="9"/>
            <color indexed="81"/>
            <rFont val="宋体"/>
            <family val="3"/>
            <charset val="134"/>
          </rPr>
          <t xml:space="preserve">
black：黑名单
参数1：target/</t>
        </r>
      </text>
    </comment>
  </commentList>
</comments>
</file>

<file path=xl/comments3.xml><?xml version="1.0" encoding="utf-8"?>
<comments xmlns="http://schemas.openxmlformats.org/spreadsheetml/2006/main">
  <authors>
    <author>tangyuanfei</author>
  </authors>
  <commentList>
    <comment ref="E1" authorId="0" shapeId="0">
      <text>
        <r>
          <rPr>
            <b/>
            <sz val="9"/>
            <color indexed="81"/>
            <rFont val="宋体"/>
            <family val="3"/>
            <charset val="134"/>
          </rPr>
          <t>tangyuanfei:</t>
        </r>
        <r>
          <rPr>
            <sz val="9"/>
            <color indexed="81"/>
            <rFont val="宋体"/>
            <family val="3"/>
            <charset val="134"/>
          </rPr>
          <t xml:space="preserve">
召唤物的NPCID</t>
        </r>
      </text>
    </comment>
    <comment ref="H1" authorId="0" shapeId="0">
      <text>
        <r>
          <rPr>
            <b/>
            <sz val="9"/>
            <color indexed="81"/>
            <rFont val="宋体"/>
            <family val="3"/>
            <charset val="134"/>
          </rPr>
          <t>tangyuanfei:</t>
        </r>
        <r>
          <rPr>
            <sz val="9"/>
            <color indexed="81"/>
            <rFont val="宋体"/>
            <family val="3"/>
            <charset val="134"/>
          </rPr>
          <t xml:space="preserve">
所有英雄召唤物均为1个。</t>
        </r>
      </text>
    </comment>
    <comment ref="M1" authorId="0" shapeId="0">
      <text>
        <r>
          <rPr>
            <b/>
            <sz val="9"/>
            <color indexed="81"/>
            <rFont val="宋体"/>
            <family val="3"/>
            <charset val="134"/>
          </rPr>
          <t>tangyuanfei:</t>
        </r>
        <r>
          <rPr>
            <sz val="9"/>
            <color indexed="81"/>
            <rFont val="宋体"/>
            <family val="3"/>
            <charset val="134"/>
          </rPr>
          <t xml:space="preserve">
召唤物模型比例。
1：召唤物和本体比例一致
不填：不一致情况，根据各自需要在召唤物的配置比例处填写。</t>
        </r>
      </text>
    </comment>
    <comment ref="N1" authorId="0" shapeId="0">
      <text>
        <r>
          <rPr>
            <b/>
            <sz val="9"/>
            <color indexed="81"/>
            <rFont val="宋体"/>
            <family val="3"/>
            <charset val="134"/>
          </rPr>
          <t>tangyuanfei:</t>
        </r>
        <r>
          <rPr>
            <sz val="9"/>
            <color indexed="81"/>
            <rFont val="宋体"/>
            <family val="3"/>
            <charset val="134"/>
          </rPr>
          <t xml:space="preserve">
所有神迹召唤技能的召唤物的阵营填4，可攻击自己人</t>
        </r>
      </text>
    </comment>
  </commentList>
</comments>
</file>

<file path=xl/comments4.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D1" authorId="0" shapeId="0">
      <text>
        <r>
          <rPr>
            <b/>
            <sz val="9"/>
            <color indexed="81"/>
            <rFont val="宋体"/>
            <family val="3"/>
            <charset val="134"/>
          </rPr>
          <t>brianhong:</t>
        </r>
        <r>
          <rPr>
            <sz val="9"/>
            <color indexed="81"/>
            <rFont val="宋体"/>
            <family val="3"/>
            <charset val="134"/>
          </rPr>
          <t xml:space="preserve">
missile追逐目标
打到人停下来
打到人不停下来
wave:冲击波
参数1：长度
参数2：角度（当为扇环或扇形时才填写）
eot：
参数1：间隔时间，填0时表示当持续时间结束后才触发。
持续时间：时间（秒）</t>
        </r>
      </text>
    </comment>
    <comment ref="E1" authorId="1" shapeId="0">
      <text>
        <r>
          <rPr>
            <b/>
            <sz val="9"/>
            <color indexed="81"/>
            <rFont val="宋体"/>
            <family val="3"/>
            <charset val="134"/>
          </rPr>
          <t>tangyuanfei:</t>
        </r>
        <r>
          <rPr>
            <sz val="9"/>
            <color indexed="81"/>
            <rFont val="宋体"/>
            <family val="3"/>
            <charset val="134"/>
          </rPr>
          <t xml:space="preserve">
char:目标
ground:地面</t>
        </r>
      </text>
    </comment>
    <comment ref="F1" authorId="1" shapeId="0">
      <text>
        <r>
          <rPr>
            <b/>
            <sz val="9"/>
            <color indexed="81"/>
            <rFont val="宋体"/>
            <family val="3"/>
            <charset val="134"/>
          </rPr>
          <t>tangyuanfei:</t>
        </r>
        <r>
          <rPr>
            <sz val="9"/>
            <color indexed="81"/>
            <rFont val="宋体"/>
            <family val="3"/>
            <charset val="134"/>
          </rPr>
          <t xml:space="preserve">
line:线
curve:曲线、抛物线</t>
        </r>
      </text>
    </comment>
    <comment ref="G1" authorId="1" shapeId="0">
      <text>
        <r>
          <rPr>
            <b/>
            <sz val="9"/>
            <color indexed="81"/>
            <rFont val="宋体"/>
            <family val="3"/>
            <charset val="134"/>
          </rPr>
          <t>tangyuanfei:</t>
        </r>
        <r>
          <rPr>
            <sz val="9"/>
            <color indexed="81"/>
            <rFont val="宋体"/>
            <family val="3"/>
            <charset val="134"/>
          </rPr>
          <t xml:space="preserve">
eot的持续时间</t>
        </r>
      </text>
    </comment>
    <comment ref="H1" authorId="0" shapeId="0">
      <text>
        <r>
          <rPr>
            <b/>
            <sz val="9"/>
            <color indexed="81"/>
            <rFont val="宋体"/>
            <family val="3"/>
            <charset val="134"/>
          </rPr>
          <t>brianhong:</t>
        </r>
        <r>
          <rPr>
            <sz val="9"/>
            <color indexed="81"/>
            <rFont val="宋体"/>
            <family val="3"/>
            <charset val="134"/>
          </rPr>
          <t xml:space="preserve">
单位：米/秒</t>
        </r>
      </text>
    </comment>
    <comment ref="I1" authorId="0" shapeId="0">
      <text>
        <r>
          <rPr>
            <b/>
            <sz val="9"/>
            <color indexed="81"/>
            <rFont val="宋体"/>
            <family val="3"/>
            <charset val="134"/>
          </rPr>
          <t>brianhong:</t>
        </r>
        <r>
          <rPr>
            <sz val="9"/>
            <color indexed="81"/>
            <rFont val="宋体"/>
            <family val="3"/>
            <charset val="134"/>
          </rPr>
          <t xml:space="preserve">
以自身和目标连线顺时针计算角度</t>
        </r>
      </text>
    </comment>
    <comment ref="L1" authorId="1" shapeId="0">
      <text>
        <r>
          <rPr>
            <b/>
            <sz val="9"/>
            <color indexed="81"/>
            <rFont val="宋体"/>
            <family val="3"/>
            <charset val="134"/>
          </rPr>
          <t>tangyuanfei:</t>
        </r>
        <r>
          <rPr>
            <sz val="9"/>
            <color indexed="81"/>
            <rFont val="宋体"/>
            <family val="3"/>
            <charset val="134"/>
          </rPr>
          <t xml:space="preserve">
效果表里的ID</t>
        </r>
      </text>
    </comment>
    <comment ref="R1" authorId="1" shapeId="0">
      <text>
        <r>
          <rPr>
            <b/>
            <sz val="9"/>
            <color indexed="81"/>
            <rFont val="宋体"/>
            <family val="3"/>
            <charset val="134"/>
          </rPr>
          <t>tangyuanfei:</t>
        </r>
        <r>
          <rPr>
            <sz val="9"/>
            <color indexed="81"/>
            <rFont val="宋体"/>
            <family val="3"/>
            <charset val="134"/>
          </rPr>
          <t xml:space="preserve">
弹道资源除了eot类型外均会随着释放者模型大小缩放而缩放</t>
        </r>
      </text>
    </comment>
    <comment ref="R26" authorId="1" shapeId="0">
      <text>
        <r>
          <rPr>
            <b/>
            <sz val="9"/>
            <color indexed="81"/>
            <rFont val="宋体"/>
            <family val="3"/>
            <charset val="134"/>
          </rPr>
          <t>tangyuanfei:</t>
        </r>
        <r>
          <rPr>
            <sz val="9"/>
            <color indexed="81"/>
            <rFont val="宋体"/>
            <family val="3"/>
            <charset val="134"/>
          </rPr>
          <t xml:space="preserve">
此处不配置</t>
        </r>
      </text>
    </comment>
    <comment ref="R30" authorId="1" shapeId="0">
      <text>
        <r>
          <rPr>
            <b/>
            <sz val="9"/>
            <color indexed="81"/>
            <rFont val="宋体"/>
            <family val="3"/>
            <charset val="134"/>
          </rPr>
          <t>tangyuanfei:</t>
        </r>
        <r>
          <rPr>
            <sz val="9"/>
            <color indexed="81"/>
            <rFont val="宋体"/>
            <family val="3"/>
            <charset val="134"/>
          </rPr>
          <t xml:space="preserve">
此处不填</t>
        </r>
      </text>
    </comment>
    <comment ref="R44" authorId="1" shapeId="0">
      <text>
        <r>
          <rPr>
            <b/>
            <sz val="9"/>
            <color indexed="81"/>
            <rFont val="宋体"/>
            <family val="3"/>
            <charset val="134"/>
          </rPr>
          <t>tangyuanfei:</t>
        </r>
        <r>
          <rPr>
            <sz val="9"/>
            <color indexed="81"/>
            <rFont val="宋体"/>
            <family val="3"/>
            <charset val="134"/>
          </rPr>
          <t xml:space="preserve">
此处不配置</t>
        </r>
      </text>
    </comment>
    <comment ref="R81" authorId="1" shapeId="0">
      <text>
        <r>
          <rPr>
            <b/>
            <sz val="9"/>
            <color indexed="81"/>
            <rFont val="宋体"/>
            <family val="3"/>
            <charset val="134"/>
          </rPr>
          <t>tangyuanfei:</t>
        </r>
        <r>
          <rPr>
            <sz val="9"/>
            <color indexed="81"/>
            <rFont val="宋体"/>
            <family val="3"/>
            <charset val="134"/>
          </rPr>
          <t xml:space="preserve">
此处不填</t>
        </r>
      </text>
    </comment>
    <comment ref="R82" authorId="1" shapeId="0">
      <text>
        <r>
          <rPr>
            <b/>
            <sz val="9"/>
            <color indexed="81"/>
            <rFont val="宋体"/>
            <family val="3"/>
            <charset val="134"/>
          </rPr>
          <t>tangyuanfei:</t>
        </r>
        <r>
          <rPr>
            <sz val="9"/>
            <color indexed="81"/>
            <rFont val="宋体"/>
            <family val="3"/>
            <charset val="134"/>
          </rPr>
          <t xml:space="preserve">
此处不填</t>
        </r>
      </text>
    </comment>
  </commentList>
</comments>
</file>

<file path=xl/comments5.xml><?xml version="1.0" encoding="utf-8"?>
<comments xmlns="http://schemas.openxmlformats.org/spreadsheetml/2006/main">
  <authors>
    <author>brianhong</author>
    <author>tangyuanfei</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1" shapeId="0">
      <text>
        <r>
          <rPr>
            <b/>
            <sz val="9"/>
            <color indexed="81"/>
            <rFont val="宋体"/>
            <family val="3"/>
            <charset val="134"/>
          </rPr>
          <t>tangyuanfei:</t>
        </r>
        <r>
          <rPr>
            <sz val="9"/>
            <color indexed="81"/>
            <rFont val="宋体"/>
            <family val="3"/>
            <charset val="134"/>
          </rPr>
          <t xml:space="preserve">
buff的持续时间，时间结束后消失或起效</t>
        </r>
      </text>
    </comment>
    <comment ref="F1" authorId="0" shapeId="0">
      <text>
        <r>
          <rPr>
            <b/>
            <sz val="9"/>
            <color indexed="81"/>
            <rFont val="宋体"/>
            <family val="3"/>
            <charset val="134"/>
          </rPr>
          <t>brianhong:</t>
        </r>
        <r>
          <rPr>
            <sz val="9"/>
            <color indexed="81"/>
            <rFont val="宋体"/>
            <family val="3"/>
            <charset val="134"/>
          </rPr>
          <t xml:space="preserve">
replace替换
discard丢弃，加不上
overtime累加时间，以第一个上的属性效果为准，后上的只加时间，不管等级属性
覆盖参数：时间上限(秒)
stack效果叠加
覆盖参数：叠加层数上限</t>
        </r>
      </text>
    </comment>
    <comment ref="H1" authorId="1" shapeId="0">
      <text>
        <r>
          <rPr>
            <b/>
            <sz val="9"/>
            <color indexed="81"/>
            <rFont val="宋体"/>
            <family val="3"/>
            <charset val="134"/>
          </rPr>
          <t>tangyuanfei:
buff组，用于dispel和怪物减免使用</t>
        </r>
        <r>
          <rPr>
            <sz val="9"/>
            <color indexed="81"/>
            <rFont val="宋体"/>
            <family val="3"/>
            <charset val="134"/>
          </rPr>
          <t xml:space="preserve">
slow：减速
stun：眩晕
freeze：冰封
move：禁移动
hand：禁普攻
silence：沉默
hate：嘲讽
transform：变形
lock：禁锢
light:光
ice：冰
wine:酒
blood:流血
普通攻击：attack
技能攻击：skill
加血：hot
增益BUFF：buff
减损BUFF：debuff
位移：shift
挑起：lash
持续伤害：dot
冰封：freeze</t>
        </r>
      </text>
    </comment>
    <comment ref="I1" authorId="0" shapeId="0">
      <text>
        <r>
          <rPr>
            <b/>
            <sz val="9"/>
            <color indexed="81"/>
            <rFont val="宋体"/>
            <family val="3"/>
            <charset val="134"/>
          </rPr>
          <t>brianhong:</t>
        </r>
        <r>
          <rPr>
            <sz val="9"/>
            <color indexed="81"/>
            <rFont val="宋体"/>
            <family val="3"/>
            <charset val="134"/>
          </rPr>
          <t xml:space="preserve">
eot 一段时间内触发效果
参数1：单位时间，填0表示持续时间结束后触发后面的效果
参数2：效果1
参数3：效果2
参数4：效果3
attr 改变角色属性
参数1：属性关键字
参数2：万分比（一般只有攻防血和移动速度比例填写此处）
参数3：固定数值
state附加状态
参数1：状态关键字
mod 修改战斗过程
参数1：修饰id
shift位移
参数1：位移角度(以owner和target连线的顺时针方向为0度起始)
参数2：位移距离(米)
参数3：位移时间(秒)(buff持续时间&gt;配置时间，则位移后眩晕，若小于，则提前结束位移)
hate 集火给友方加的buff，除了集火外其他嘲讽均需同时配置沉默效果，避免被嘲讽后因技能AI去攻击其他目标。
参数1：不填默认为source即传递者，否则填写owner即释放者
lash:
把目标插起，参数在代码中配置
transform:变身
参数1：变身角色ID
lock ; 石化的特殊状态类型
该类型配置在载具NPC的“乘者BUFF”里，该状态的时间可以决定载具的存活时间
joint：跟随（该类型的持续时间和位移的时间相同）
throw：使目标位移
参数1：位移时间
参数2：可以填back，往后扔
参数3：附带效果</t>
        </r>
      </text>
    </comment>
    <comment ref="J1" authorId="1" shapeId="0">
      <text>
        <r>
          <rPr>
            <b/>
            <sz val="9"/>
            <color indexed="81"/>
            <rFont val="宋体"/>
            <family val="3"/>
            <charset val="134"/>
          </rPr>
          <t xml:space="preserve">tangyuanfei:
</t>
        </r>
        <r>
          <rPr>
            <sz val="9"/>
            <color indexed="81"/>
            <rFont val="宋体"/>
            <family val="3"/>
            <charset val="134"/>
          </rPr>
          <t>hp:生命上限
attack：攻击
phydef：物防
magdef：魔防
hit：命中
dodge：闪避
critical:暴击
resilience：韧性
block：格挡
broke:击破
speed:移动速度
atkrate:攻速
damage_up：伤害率
damage_down：免伤
damage_inc：额外伤害
damage_dec：额外免伤
atk_energy:攻击能量恢复率</t>
        </r>
      </text>
    </comment>
    <comment ref="K1" authorId="1" shapeId="0">
      <text>
        <r>
          <rPr>
            <b/>
            <sz val="9"/>
            <color indexed="81"/>
            <rFont val="宋体"/>
            <family val="3"/>
            <charset val="134"/>
          </rPr>
          <t>tangyuanfei:</t>
        </r>
        <r>
          <rPr>
            <sz val="9"/>
            <color indexed="81"/>
            <rFont val="宋体"/>
            <family val="3"/>
            <charset val="134"/>
          </rPr>
          <t xml:space="preserve">
移动速度填这里。
正值加速，负值减速</t>
        </r>
      </text>
    </comment>
    <comment ref="L1" authorId="2" shapeId="0">
      <text>
        <r>
          <rPr>
            <b/>
            <sz val="9"/>
            <color indexed="81"/>
            <rFont val="宋体"/>
            <family val="3"/>
            <charset val="134"/>
          </rPr>
          <t>tangyuanfei:</t>
        </r>
        <r>
          <rPr>
            <sz val="9"/>
            <color indexed="81"/>
            <rFont val="宋体"/>
            <family val="3"/>
            <charset val="134"/>
          </rPr>
          <t xml:space="preserve">
攻速填这里，
正值加速，负值减速，
暴击倍数填写绝对值，结算里填写浮点数，不除以10000计算，填1就是+1倍
格挡倍数填写万分比数值。</t>
        </r>
      </text>
    </comment>
    <comment ref="N1" authorId="1" shapeId="0">
      <text>
        <r>
          <rPr>
            <b/>
            <sz val="9"/>
            <color indexed="81"/>
            <rFont val="宋体"/>
            <family val="3"/>
            <charset val="134"/>
          </rPr>
          <t>tangyuanfei:</t>
        </r>
        <r>
          <rPr>
            <sz val="9"/>
            <color indexed="81"/>
            <rFont val="宋体"/>
            <family val="3"/>
            <charset val="134"/>
          </rPr>
          <t xml:space="preserve">
Buff在角色身上的美术表现
加BUFF后角色变大的功能在此处配置的美术效果里配置</t>
        </r>
      </text>
    </comment>
  </commentList>
</comments>
</file>

<file path=xl/comments6.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0" shapeId="0">
      <text>
        <r>
          <rPr>
            <b/>
            <sz val="9"/>
            <color indexed="81"/>
            <rFont val="宋体"/>
            <family val="3"/>
            <charset val="134"/>
          </rPr>
          <t>brianhong:</t>
        </r>
        <r>
          <rPr>
            <sz val="9"/>
            <color indexed="81"/>
            <rFont val="宋体"/>
            <family val="3"/>
            <charset val="134"/>
          </rPr>
          <t xml:space="preserve">
shield吸收伤害护盾
参数1：吸收伤害上限
hurt:受伤效果
参数1、2、3：效果ID
stealhp:吸血
参数1：万分比
参数2：数值
attr 改变角色属性
参数1：属性关键字
参数2：万分比
参数3：固定数值
hit：攻击时附带效果
参数1、2、3：效果ID
death:死亡后执行
参数1、2、3：效果ID
kill：击杀后执行
参数1、2、3：效果ID
bind 分摊伤害
参数1：分摊出去的万分比
effect :效果，用于技能效果表中，当满足本条件时顶替该技能原效果
参数1、2、3：效果ID</t>
        </r>
      </text>
    </comment>
    <comment ref="K1" authorId="1" shapeId="0">
      <text>
        <r>
          <rPr>
            <b/>
            <sz val="9"/>
            <color indexed="81"/>
            <rFont val="宋体"/>
            <family val="3"/>
            <charset val="134"/>
          </rPr>
          <t>tangyuanfei:</t>
        </r>
        <r>
          <rPr>
            <sz val="9"/>
            <color indexed="81"/>
            <rFont val="宋体"/>
            <family val="3"/>
            <charset val="134"/>
          </rPr>
          <t xml:space="preserve">
random：随机几率
参数1：结算ID
state:状态
参数1：状态关键字
faction：势力
参数1：势力名
hp_ratio_diff:两者生命对比谁高
参数1：谁高，owner/target
hp_ratio:目标生命低于多少百分比
参数1：数值，万分比算，如低于一半则填写5000
effect_group:效果起效类型
参数1：attack(普攻)
black：黑名单
参数1：状态关键字，neardeath(濒死状态)
gender：性别
参数1：性别代号，male(男)、female(女)</t>
        </r>
      </text>
    </comment>
  </commentList>
</comments>
</file>

<file path=xl/comments7.xml><?xml version="1.0" encoding="utf-8"?>
<comments xmlns="http://schemas.openxmlformats.org/spreadsheetml/2006/main">
  <authors>
    <author>brianhong</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G1" authorId="0" shapeId="0">
      <text>
        <r>
          <rPr>
            <b/>
            <sz val="9"/>
            <color indexed="81"/>
            <rFont val="宋体"/>
            <family val="3"/>
            <charset val="134"/>
          </rPr>
          <t>brianhong:</t>
        </r>
        <r>
          <rPr>
            <sz val="9"/>
            <color indexed="81"/>
            <rFont val="宋体"/>
            <family val="3"/>
            <charset val="134"/>
          </rPr>
          <t xml:space="preserve">
下限万分比</t>
        </r>
      </text>
    </comment>
    <comment ref="H1" authorId="0" shapeId="0">
      <text>
        <r>
          <rPr>
            <b/>
            <sz val="9"/>
            <color indexed="81"/>
            <rFont val="宋体"/>
            <family val="3"/>
            <charset val="134"/>
          </rPr>
          <t>brianhong:</t>
        </r>
        <r>
          <rPr>
            <sz val="9"/>
            <color indexed="81"/>
            <rFont val="宋体"/>
            <family val="3"/>
            <charset val="134"/>
          </rPr>
          <t xml:space="preserve">
上限万分比</t>
        </r>
      </text>
    </comment>
    <comment ref="K1" authorId="0" shapeId="0">
      <text>
        <r>
          <rPr>
            <b/>
            <sz val="9"/>
            <color indexed="81"/>
            <rFont val="宋体"/>
            <family val="3"/>
            <charset val="134"/>
          </rPr>
          <t>brianhong:</t>
        </r>
        <r>
          <rPr>
            <sz val="9"/>
            <color indexed="81"/>
            <rFont val="宋体"/>
            <family val="3"/>
            <charset val="134"/>
          </rPr>
          <t xml:space="preserve">
下限万分比</t>
        </r>
      </text>
    </comment>
    <comment ref="L1" authorId="0" shapeId="0">
      <text>
        <r>
          <rPr>
            <b/>
            <sz val="9"/>
            <color indexed="81"/>
            <rFont val="宋体"/>
            <family val="3"/>
            <charset val="134"/>
          </rPr>
          <t>brianhong:</t>
        </r>
        <r>
          <rPr>
            <sz val="9"/>
            <color indexed="81"/>
            <rFont val="宋体"/>
            <family val="3"/>
            <charset val="134"/>
          </rPr>
          <t xml:space="preserve">
上限万分比</t>
        </r>
      </text>
    </comment>
    <comment ref="O1" authorId="0" shapeId="0">
      <text>
        <r>
          <rPr>
            <b/>
            <sz val="9"/>
            <color indexed="81"/>
            <rFont val="宋体"/>
            <family val="3"/>
            <charset val="134"/>
          </rPr>
          <t>brianhong:</t>
        </r>
        <r>
          <rPr>
            <sz val="9"/>
            <color indexed="81"/>
            <rFont val="宋体"/>
            <family val="3"/>
            <charset val="134"/>
          </rPr>
          <t xml:space="preserve">
下限万分比</t>
        </r>
      </text>
    </comment>
    <comment ref="P1" authorId="0" shapeId="0">
      <text>
        <r>
          <rPr>
            <b/>
            <sz val="9"/>
            <color indexed="81"/>
            <rFont val="宋体"/>
            <family val="3"/>
            <charset val="134"/>
          </rPr>
          <t>brianhong:</t>
        </r>
        <r>
          <rPr>
            <sz val="9"/>
            <color indexed="81"/>
            <rFont val="宋体"/>
            <family val="3"/>
            <charset val="134"/>
          </rPr>
          <t xml:space="preserve">
上限万分比</t>
        </r>
      </text>
    </comment>
    <comment ref="U1" authorId="0" shapeId="0">
      <text>
        <r>
          <rPr>
            <b/>
            <sz val="9"/>
            <color indexed="81"/>
            <rFont val="宋体"/>
            <family val="3"/>
            <charset val="134"/>
          </rPr>
          <t>brianhong:
伤害填写
0、不可闪避
1、可被闪避</t>
        </r>
      </text>
    </comment>
    <comment ref="V1" authorId="0" shapeId="0">
      <text>
        <r>
          <rPr>
            <b/>
            <sz val="9"/>
            <color indexed="81"/>
            <rFont val="宋体"/>
            <family val="3"/>
            <charset val="134"/>
          </rPr>
          <t>brianhong:
伤害填写
0、可被格挡
1、无视格挡</t>
        </r>
      </text>
    </comment>
    <comment ref="W1" authorId="1" shapeId="0">
      <text>
        <r>
          <rPr>
            <b/>
            <sz val="9"/>
            <color indexed="81"/>
            <rFont val="宋体"/>
            <family val="3"/>
            <charset val="134"/>
          </rPr>
          <t>沈佳:
0 可以暴击
1 无视暴击
2 必定暴击</t>
        </r>
      </text>
    </comment>
    <comment ref="X1" authorId="1" shapeId="0">
      <text>
        <r>
          <rPr>
            <b/>
            <sz val="9"/>
            <color indexed="81"/>
            <rFont val="宋体"/>
            <family val="3"/>
            <charset val="134"/>
          </rPr>
          <t>沈佳:
0计算防御
1无视防御</t>
        </r>
      </text>
    </comment>
    <comment ref="C58" authorId="1" shapeId="0">
      <text>
        <r>
          <rPr>
            <b/>
            <sz val="9"/>
            <color indexed="81"/>
            <rFont val="宋体"/>
            <family val="3"/>
            <charset val="134"/>
          </rPr>
          <t>沈佳:</t>
        </r>
        <r>
          <rPr>
            <sz val="9"/>
            <color indexed="81"/>
            <rFont val="宋体"/>
            <family val="3"/>
            <charset val="134"/>
          </rPr>
          <t xml:space="preserve">
没用到</t>
        </r>
      </text>
    </comment>
    <comment ref="D58" authorId="1" shapeId="0">
      <text>
        <r>
          <rPr>
            <b/>
            <sz val="9"/>
            <color indexed="81"/>
            <rFont val="宋体"/>
            <family val="3"/>
            <charset val="134"/>
          </rPr>
          <t>沈佳:</t>
        </r>
        <r>
          <rPr>
            <sz val="9"/>
            <color indexed="81"/>
            <rFont val="宋体"/>
            <family val="3"/>
            <charset val="134"/>
          </rPr>
          <t xml:space="preserve">
没用到</t>
        </r>
      </text>
    </comment>
  </commentList>
</comments>
</file>

<file path=xl/comments8.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默认填写1</t>
        </r>
      </text>
    </comment>
    <comment ref="C1" authorId="1" shapeId="0">
      <text>
        <r>
          <rPr>
            <b/>
            <sz val="9"/>
            <color indexed="81"/>
            <rFont val="宋体"/>
            <family val="3"/>
            <charset val="134"/>
          </rPr>
          <t>tangyuanfei:</t>
        </r>
        <r>
          <rPr>
            <sz val="9"/>
            <color indexed="81"/>
            <rFont val="宋体"/>
            <family val="3"/>
            <charset val="134"/>
          </rPr>
          <t xml:space="preserve">
策划查看用</t>
        </r>
      </text>
    </comment>
    <comment ref="D1" authorId="0" shapeId="0">
      <text>
        <r>
          <rPr>
            <b/>
            <sz val="9"/>
            <color indexed="81"/>
            <rFont val="宋体"/>
            <family val="3"/>
            <charset val="134"/>
          </rPr>
          <t>brianhong:</t>
        </r>
        <r>
          <rPr>
            <sz val="9"/>
            <color indexed="81"/>
            <rFont val="宋体"/>
            <family val="3"/>
            <charset val="134"/>
          </rPr>
          <t xml:space="preserve">
target选中目标
owner施放技能者自身，owner类的主动技能需要在AI中专门配置释放技能的AI规则。
source 作为传递者出现，例如A给B上一个buff，buff的类型是eot，效果是以B为起点朝C打一个扇形，则该eot效果的范围起始点为source
</t>
        </r>
      </text>
    </comment>
    <comment ref="E1" authorId="0" shapeId="0">
      <text>
        <r>
          <rPr>
            <b/>
            <sz val="9"/>
            <color indexed="81"/>
            <rFont val="宋体"/>
            <family val="3"/>
            <charset val="134"/>
          </rPr>
          <t>brianhong:</t>
        </r>
        <r>
          <rPr>
            <sz val="9"/>
            <color indexed="81"/>
            <rFont val="宋体"/>
            <family val="3"/>
            <charset val="134"/>
          </rPr>
          <t xml:space="preserve">
point点，无参数
circle圆(施法者到目标的连线为区域中心线)
参数1：半径
fan扇形(施法者到目标的连线为区域中心线)
参数1：半径
参数2：角度
pin_fanring / overfaning (扇环效果 / 弹道调用的扇环效果)
参数1：半径
参数2：角度
pin_rect / overrect (柱状射线效果 / 柱状射线调用的弹道效果)
参数1：长度
参数2：宽度
overfan
参数1：角度
注意：
1、如果范围初始点为owner，则默认为圆形，角度不填
2、如果范围初始点为target，如果是圆，则角度不填，如果是扇形，则正常填角度，并默认圆心为owner</t>
        </r>
      </text>
    </comment>
    <comment ref="H1" authorId="0" shapeId="0">
      <text>
        <r>
          <rPr>
            <b/>
            <sz val="9"/>
            <color indexed="81"/>
            <rFont val="宋体"/>
            <family val="3"/>
            <charset val="134"/>
          </rPr>
          <t>brianhong:</t>
        </r>
        <r>
          <rPr>
            <sz val="9"/>
            <color indexed="81"/>
            <rFont val="宋体"/>
            <family val="3"/>
            <charset val="134"/>
          </rPr>
          <t xml:space="preserve">
hostile：敌方
friendly：友方
all：不分目标
hostile_dead：死亡的敌方
friendly_dead：死亡的友方</t>
        </r>
      </text>
    </comment>
    <comment ref="I1" authorId="0" shapeId="0">
      <text>
        <r>
          <rPr>
            <b/>
            <sz val="9"/>
            <color indexed="81"/>
            <rFont val="宋体"/>
            <family val="3"/>
            <charset val="134"/>
          </rPr>
          <t>brianhong:</t>
        </r>
        <r>
          <rPr>
            <sz val="9"/>
            <color indexed="81"/>
            <rFont val="宋体"/>
            <family val="3"/>
            <charset val="134"/>
          </rPr>
          <t xml:space="preserve">
范围技能目标填写大于1时此处不填则默认为随机。
hp_min血量百分比最小
state
参数1：状态名字
faction
参数1：阵营关键字
exclude：排除目标
参数1：owner/source
random:随机目标数量
参数1：数量
team:战斗中起效，用于配置加血类光环
参数1：combating</t>
        </r>
      </text>
    </comment>
    <comment ref="K1" authorId="1" shapeId="0">
      <text>
        <r>
          <rPr>
            <b/>
            <sz val="9"/>
            <color indexed="81"/>
            <rFont val="宋体"/>
            <family val="3"/>
            <charset val="134"/>
          </rPr>
          <t>tangyuanfei:</t>
        </r>
        <r>
          <rPr>
            <sz val="9"/>
            <color indexed="81"/>
            <rFont val="宋体"/>
            <family val="3"/>
            <charset val="134"/>
          </rPr>
          <t xml:space="preserve">
</t>
        </r>
      </text>
    </comment>
    <comment ref="M1" authorId="1" shapeId="0">
      <text>
        <r>
          <rPr>
            <b/>
            <sz val="9"/>
            <color indexed="81"/>
            <rFont val="宋体"/>
            <family val="3"/>
            <charset val="134"/>
          </rPr>
          <t>tangyuanfei:</t>
        </r>
        <r>
          <rPr>
            <sz val="9"/>
            <color indexed="81"/>
            <rFont val="宋体"/>
            <family val="3"/>
            <charset val="134"/>
          </rPr>
          <t xml:space="preserve">
当角色身上的免疫组状态中包含该字段中的状态名称时该效果无效。该字段数据读取“限免”分页中的免疫1、2、3。。。中的数据
普通攻击：attack
技能攻击：skill
加血：heal
增益BUFF：buff
减损BUFF：debuff
控制：restriction（包括沉默、普通攻击、移动、变形、位移、挑起、嘲讽）
冰状态：ice
酒状态：wine
流血：bleed
腐蚀：corrode</t>
        </r>
      </text>
    </comment>
    <comment ref="N1" authorId="0" shapeId="0">
      <text>
        <r>
          <rPr>
            <b/>
            <sz val="9"/>
            <color indexed="81"/>
            <rFont val="宋体"/>
            <family val="3"/>
            <charset val="134"/>
          </rPr>
          <t>brianhong:</t>
        </r>
        <r>
          <rPr>
            <sz val="9"/>
            <color indexed="81"/>
            <rFont val="宋体"/>
            <family val="3"/>
            <charset val="134"/>
          </rPr>
          <t xml:space="preserve">
hurt伤害，美术资源是作用点的效果
参数1：结算id
hurtself:自伤
参数1：结算ID
hurtback:反伤：已攻击者的攻击数值和受击者所属物/魔类型的攻击者的防御值计算伤害。
参数1：结算ID
heal治疗，美术资源是作用点的效果
参数1：结算id
buff加buff，美术资源是作用点的效果
参数1：buffid
force场力，美术资源是作用点的效果
参数1：场力id
state给目标上下状态
参数1：0下状态，1上状态
参数2：状态关键字 
关键字枚举：
static：不会移动
dead:死亡
revivable:可复活状态
summon:召唤继承自己属性的角色
参数1：召唤NPCID
参数2：召唤数量
参数3：生命、攻击、防御继承本体原始属性的百分比
</t>
        </r>
      </text>
    </comment>
    <comment ref="O1" authorId="1" shapeId="0">
      <text>
        <r>
          <rPr>
            <b/>
            <sz val="9"/>
            <color indexed="81"/>
            <rFont val="宋体"/>
            <family val="3"/>
            <charset val="134"/>
          </rPr>
          <t>tangyuanfei:</t>
        </r>
        <r>
          <rPr>
            <sz val="9"/>
            <color indexed="81"/>
            <rFont val="宋体"/>
            <family val="3"/>
            <charset val="134"/>
          </rPr>
          <t xml:space="preserve">
</t>
        </r>
      </text>
    </comment>
    <comment ref="S1" authorId="1" shapeId="0">
      <text>
        <r>
          <rPr>
            <b/>
            <sz val="9"/>
            <color indexed="81"/>
            <rFont val="宋体"/>
            <family val="3"/>
            <charset val="134"/>
          </rPr>
          <t>tangyuanfei:</t>
        </r>
        <r>
          <rPr>
            <sz val="9"/>
            <color indexed="81"/>
            <rFont val="宋体"/>
            <family val="3"/>
            <charset val="134"/>
          </rPr>
          <t xml:space="preserve">
效果上附带的mod</t>
        </r>
      </text>
    </comment>
    <comment ref="V1" authorId="1" shapeId="0">
      <text>
        <r>
          <rPr>
            <b/>
            <sz val="9"/>
            <color indexed="81"/>
            <rFont val="宋体"/>
            <family val="3"/>
            <charset val="134"/>
          </rPr>
          <t>tangyuanfei:</t>
        </r>
        <r>
          <rPr>
            <sz val="9"/>
            <color indexed="81"/>
            <rFont val="宋体"/>
            <family val="3"/>
            <charset val="134"/>
          </rPr>
          <t xml:space="preserve">
一般此处填写受击特效和force名</t>
        </r>
      </text>
    </comment>
    <comment ref="W1" authorId="1" shapeId="0">
      <text>
        <r>
          <rPr>
            <b/>
            <sz val="9"/>
            <color indexed="81"/>
            <rFont val="宋体"/>
            <family val="3"/>
            <charset val="134"/>
          </rPr>
          <t>tangyuanfei:</t>
        </r>
        <r>
          <rPr>
            <sz val="9"/>
            <color indexed="81"/>
            <rFont val="宋体"/>
            <family val="3"/>
            <charset val="134"/>
          </rPr>
          <t xml:space="preserve">
black：黑名单
参数1：target/</t>
        </r>
      </text>
    </comment>
    <comment ref="P42"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 ref="P55"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 ref="P62"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List>
</comments>
</file>

<file path=xl/comments9.xml><?xml version="1.0" encoding="utf-8"?>
<comments xmlns="http://schemas.openxmlformats.org/spreadsheetml/2006/main">
  <authors>
    <author>沈佳</author>
  </authors>
  <commentList>
    <comment ref="AR43" authorId="0" shapeId="0">
      <text>
        <r>
          <rPr>
            <b/>
            <sz val="9"/>
            <color indexed="81"/>
            <rFont val="宋体"/>
            <family val="3"/>
            <charset val="134"/>
          </rPr>
          <t>沈佳:</t>
        </r>
        <r>
          <rPr>
            <sz val="9"/>
            <color indexed="81"/>
            <rFont val="宋体"/>
            <family val="3"/>
            <charset val="134"/>
          </rPr>
          <t xml:space="preserve">
几率</t>
        </r>
      </text>
    </comment>
    <comment ref="AQ53" authorId="0" shapeId="0">
      <text>
        <r>
          <rPr>
            <b/>
            <sz val="9"/>
            <color indexed="81"/>
            <rFont val="宋体"/>
            <family val="3"/>
            <charset val="134"/>
          </rPr>
          <t>沈佳:</t>
        </r>
        <r>
          <rPr>
            <sz val="9"/>
            <color indexed="81"/>
            <rFont val="宋体"/>
            <family val="3"/>
            <charset val="134"/>
          </rPr>
          <t xml:space="preserve">
概率 万分比</t>
        </r>
      </text>
    </comment>
    <comment ref="AR53" authorId="0" shapeId="0">
      <text>
        <r>
          <rPr>
            <b/>
            <sz val="9"/>
            <color indexed="81"/>
            <rFont val="宋体"/>
            <family val="3"/>
            <charset val="134"/>
          </rPr>
          <t>沈佳:</t>
        </r>
        <r>
          <rPr>
            <sz val="9"/>
            <color indexed="81"/>
            <rFont val="宋体"/>
            <family val="3"/>
            <charset val="134"/>
          </rPr>
          <t xml:space="preserve">
能量提高倍率</t>
        </r>
      </text>
    </comment>
  </commentList>
</comments>
</file>

<file path=xl/sharedStrings.xml><?xml version="1.0" encoding="utf-8"?>
<sst xmlns="http://schemas.openxmlformats.org/spreadsheetml/2006/main" count="12349" uniqueCount="4301">
  <si>
    <t>效果2ID</t>
  </si>
  <si>
    <t>效果3ID</t>
  </si>
  <si>
    <t>效果4ID</t>
  </si>
  <si>
    <t>效果5ID</t>
  </si>
  <si>
    <t>id</t>
  </si>
  <si>
    <t>type</t>
  </si>
  <si>
    <t>冷却</t>
    <phoneticPr fontId="2" type="noConversion"/>
  </si>
  <si>
    <t>效果1ID</t>
    <phoneticPr fontId="2" type="noConversion"/>
  </si>
  <si>
    <t>cd</t>
    <phoneticPr fontId="2" type="noConversion"/>
  </si>
  <si>
    <t>range</t>
    <phoneticPr fontId="2" type="noConversion"/>
  </si>
  <si>
    <t>参数1</t>
    <phoneticPr fontId="5" type="noConversion"/>
  </si>
  <si>
    <t>参数2</t>
    <phoneticPr fontId="5" type="noConversion"/>
  </si>
  <si>
    <t>参数3</t>
    <phoneticPr fontId="5" type="noConversion"/>
  </si>
  <si>
    <t>编号</t>
    <phoneticPr fontId="2" type="noConversion"/>
  </si>
  <si>
    <t>名称</t>
    <phoneticPr fontId="2" type="noConversion"/>
  </si>
  <si>
    <t>范围类型</t>
    <phoneticPr fontId="2" type="noConversion"/>
  </si>
  <si>
    <t>类型</t>
    <phoneticPr fontId="2" type="noConversion"/>
  </si>
  <si>
    <t>id</t>
    <phoneticPr fontId="2" type="noConversion"/>
  </si>
  <si>
    <t>area_type</t>
    <phoneticPr fontId="2" type="noConversion"/>
  </si>
  <si>
    <t>type</t>
    <phoneticPr fontId="2" type="noConversion"/>
  </si>
  <si>
    <t>编号</t>
    <phoneticPr fontId="5" type="noConversion"/>
  </si>
  <si>
    <t>持续时间</t>
    <phoneticPr fontId="5" type="noConversion"/>
  </si>
  <si>
    <t>参数2</t>
    <phoneticPr fontId="5" type="noConversion"/>
  </si>
  <si>
    <t>参数4</t>
  </si>
  <si>
    <t>类型</t>
    <phoneticPr fontId="5" type="noConversion"/>
  </si>
  <si>
    <t>速度</t>
    <phoneticPr fontId="5" type="noConversion"/>
  </si>
  <si>
    <t>效果1ID</t>
    <phoneticPr fontId="2" type="noConversion"/>
  </si>
  <si>
    <t>type</t>
    <phoneticPr fontId="5" type="noConversion"/>
  </si>
  <si>
    <t>speed</t>
    <phoneticPr fontId="5" type="noConversion"/>
  </si>
  <si>
    <t>angle</t>
    <phoneticPr fontId="1" type="noConversion"/>
  </si>
  <si>
    <t>发射角度</t>
    <phoneticPr fontId="1" type="noConversion"/>
  </si>
  <si>
    <t>instant</t>
    <phoneticPr fontId="1" type="noConversion"/>
  </si>
  <si>
    <t>hostile</t>
    <phoneticPr fontId="1" type="noConversion"/>
  </si>
  <si>
    <t>target</t>
    <phoneticPr fontId="1" type="noConversion"/>
  </si>
  <si>
    <t>point</t>
    <phoneticPr fontId="1" type="noConversion"/>
  </si>
  <si>
    <t>hurt</t>
    <phoneticPr fontId="1" type="noConversion"/>
  </si>
  <si>
    <t>buff</t>
    <phoneticPr fontId="1" type="noConversion"/>
  </si>
  <si>
    <t>类型</t>
  </si>
  <si>
    <t>参数2</t>
  </si>
  <si>
    <t>参数3</t>
  </si>
  <si>
    <t>参数1</t>
    <phoneticPr fontId="5" type="noConversion"/>
  </si>
  <si>
    <t>参数2</t>
    <phoneticPr fontId="1" type="noConversion"/>
  </si>
  <si>
    <t>参数3</t>
    <phoneticPr fontId="1" type="noConversion"/>
  </si>
  <si>
    <t>circle</t>
    <phoneticPr fontId="1" type="noConversion"/>
  </si>
  <si>
    <t>owner</t>
    <phoneticPr fontId="1" type="noConversion"/>
  </si>
  <si>
    <t>speed</t>
    <phoneticPr fontId="1" type="noConversion"/>
  </si>
  <si>
    <t>name</t>
    <phoneticPr fontId="2" type="noConversion"/>
  </si>
  <si>
    <t>名称</t>
    <phoneticPr fontId="5" type="noConversion"/>
  </si>
  <si>
    <t>名称</t>
    <phoneticPr fontId="5" type="noConversion"/>
  </si>
  <si>
    <t>name</t>
    <phoneticPr fontId="2" type="noConversion"/>
  </si>
  <si>
    <t>effect2</t>
    <phoneticPr fontId="1" type="noConversion"/>
  </si>
  <si>
    <t>effect3</t>
    <phoneticPr fontId="1" type="noConversion"/>
  </si>
  <si>
    <t>effect4</t>
    <phoneticPr fontId="1" type="noConversion"/>
  </si>
  <si>
    <t>effect5</t>
    <phoneticPr fontId="1" type="noConversion"/>
  </si>
  <si>
    <t>骷髅射手普通攻击伤害</t>
    <phoneticPr fontId="1" type="noConversion"/>
  </si>
  <si>
    <t>骷髅射手普通攻击弹道</t>
    <phoneticPr fontId="1" type="noConversion"/>
  </si>
  <si>
    <t>char</t>
    <phoneticPr fontId="1" type="noConversion"/>
  </si>
  <si>
    <t>参数4</t>
    <phoneticPr fontId="1" type="noConversion"/>
  </si>
  <si>
    <t>覆盖规则</t>
    <phoneticPr fontId="1" type="noConversion"/>
  </si>
  <si>
    <t>heal</t>
    <phoneticPr fontId="1" type="noConversion"/>
  </si>
  <si>
    <t>覆盖参数</t>
    <phoneticPr fontId="1" type="noConversion"/>
  </si>
  <si>
    <t>eot</t>
    <phoneticPr fontId="1" type="noConversion"/>
  </si>
  <si>
    <t>effect1</t>
    <phoneticPr fontId="2" type="noConversion"/>
  </si>
  <si>
    <t>target_type</t>
    <phoneticPr fontId="2" type="noConversion"/>
  </si>
  <si>
    <t>target_count</t>
    <phoneticPr fontId="2" type="noConversion"/>
  </si>
  <si>
    <t>parm1</t>
    <phoneticPr fontId="2" type="noConversion"/>
  </si>
  <si>
    <t>parm2</t>
    <phoneticPr fontId="1" type="noConversion"/>
  </si>
  <si>
    <t>parm3</t>
    <phoneticPr fontId="1" type="noConversion"/>
  </si>
  <si>
    <t>parm4</t>
    <phoneticPr fontId="1" type="noConversion"/>
  </si>
  <si>
    <t>area_parm2</t>
    <phoneticPr fontId="1" type="noConversion"/>
  </si>
  <si>
    <t>effect1</t>
    <phoneticPr fontId="2" type="noConversion"/>
  </si>
  <si>
    <t>effect2</t>
    <phoneticPr fontId="1" type="noConversion"/>
  </si>
  <si>
    <t>effect3</t>
    <phoneticPr fontId="1" type="noConversion"/>
  </si>
  <si>
    <t>parm1</t>
    <phoneticPr fontId="2" type="noConversion"/>
  </si>
  <si>
    <t>parm2</t>
    <phoneticPr fontId="2" type="noConversion"/>
  </si>
  <si>
    <t>parm1</t>
    <phoneticPr fontId="2" type="noConversion"/>
  </si>
  <si>
    <t>parm2</t>
    <phoneticPr fontId="2" type="noConversion"/>
  </si>
  <si>
    <t>parm3</t>
    <phoneticPr fontId="1" type="noConversion"/>
  </si>
  <si>
    <t>施放距离</t>
    <phoneticPr fontId="2" type="noConversion"/>
  </si>
  <si>
    <t>范围初始点</t>
    <phoneticPr fontId="2" type="noConversion"/>
  </si>
  <si>
    <t>目标条件</t>
    <phoneticPr fontId="1" type="noConversion"/>
  </si>
  <si>
    <t>目标个数</t>
    <phoneticPr fontId="2" type="noConversion"/>
  </si>
  <si>
    <t>circle</t>
    <phoneticPr fontId="1" type="noConversion"/>
  </si>
  <si>
    <t>hp_min</t>
    <phoneticPr fontId="1" type="noConversion"/>
  </si>
  <si>
    <t>area_origin</t>
    <phoneticPr fontId="2" type="noConversion"/>
  </si>
  <si>
    <t>target_filter</t>
    <phoneticPr fontId="1" type="noConversion"/>
  </si>
  <si>
    <t>范围参数1</t>
    <phoneticPr fontId="2" type="noConversion"/>
  </si>
  <si>
    <t>范围参数2</t>
    <phoneticPr fontId="2" type="noConversion"/>
  </si>
  <si>
    <t>黑名单1</t>
    <phoneticPr fontId="1" type="noConversion"/>
  </si>
  <si>
    <t>黑名单2</t>
  </si>
  <si>
    <t>黑名单3</t>
  </si>
  <si>
    <t>白名单1</t>
    <phoneticPr fontId="1" type="noConversion"/>
  </si>
  <si>
    <t>白名单2</t>
  </si>
  <si>
    <t>白名单3</t>
  </si>
  <si>
    <t>black1</t>
    <phoneticPr fontId="1" type="noConversion"/>
  </si>
  <si>
    <t>black2</t>
  </si>
  <si>
    <t>black3</t>
  </si>
  <si>
    <t>white1</t>
    <phoneticPr fontId="1" type="noConversion"/>
  </si>
  <si>
    <t>white2</t>
  </si>
  <si>
    <t>white3</t>
  </si>
  <si>
    <t>state</t>
    <phoneticPr fontId="1" type="noConversion"/>
  </si>
  <si>
    <t>参数1</t>
    <phoneticPr fontId="1" type="noConversion"/>
  </si>
  <si>
    <t>silence</t>
    <phoneticPr fontId="1" type="noConversion"/>
  </si>
  <si>
    <t>attr</t>
    <phoneticPr fontId="1" type="noConversion"/>
  </si>
  <si>
    <t>attr</t>
    <phoneticPr fontId="1" type="noConversion"/>
  </si>
  <si>
    <t>attr</t>
    <phoneticPr fontId="1" type="noConversion"/>
  </si>
  <si>
    <t>duration</t>
    <phoneticPr fontId="5" type="noConversion"/>
  </si>
  <si>
    <t>parm1</t>
    <phoneticPr fontId="1" type="noConversion"/>
  </si>
  <si>
    <t>parm2</t>
    <phoneticPr fontId="1" type="noConversion"/>
  </si>
  <si>
    <t>parm3</t>
    <phoneticPr fontId="1" type="noConversion"/>
  </si>
  <si>
    <t>parm4</t>
    <phoneticPr fontId="1" type="noConversion"/>
  </si>
  <si>
    <t>overlap_parm</t>
    <phoneticPr fontId="1" type="noConversion"/>
  </si>
  <si>
    <t>overlap_type</t>
    <phoneticPr fontId="1" type="noConversion"/>
  </si>
  <si>
    <t>replace</t>
    <phoneticPr fontId="1" type="noConversion"/>
  </si>
  <si>
    <t>discard</t>
    <phoneticPr fontId="1" type="noConversion"/>
  </si>
  <si>
    <t>replace</t>
    <phoneticPr fontId="1" type="noConversion"/>
  </si>
  <si>
    <t>replace</t>
    <phoneticPr fontId="1" type="noConversion"/>
  </si>
  <si>
    <t>overtime</t>
    <phoneticPr fontId="1" type="noConversion"/>
  </si>
  <si>
    <t>atkrate</t>
    <phoneticPr fontId="1" type="noConversion"/>
  </si>
  <si>
    <t>atkrate</t>
    <phoneticPr fontId="1" type="noConversion"/>
  </si>
  <si>
    <t>buff</t>
    <phoneticPr fontId="1" type="noConversion"/>
  </si>
  <si>
    <t>friendly</t>
  </si>
  <si>
    <t>目标条件参数1</t>
    <phoneticPr fontId="1" type="noConversion"/>
  </si>
  <si>
    <t>目标条件参数2</t>
    <phoneticPr fontId="1" type="noConversion"/>
  </si>
  <si>
    <t>美术资源</t>
    <phoneticPr fontId="1" type="noConversion"/>
  </si>
  <si>
    <t>arts</t>
    <phoneticPr fontId="1" type="noConversion"/>
  </si>
  <si>
    <t>buff</t>
    <phoneticPr fontId="1" type="noConversion"/>
  </si>
  <si>
    <t>shift</t>
    <phoneticPr fontId="1" type="noConversion"/>
  </si>
  <si>
    <t>handless</t>
    <phoneticPr fontId="1" type="noConversion"/>
  </si>
  <si>
    <t>effect4</t>
  </si>
  <si>
    <t>handless</t>
    <phoneticPr fontId="1" type="noConversion"/>
  </si>
  <si>
    <t>hate</t>
    <phoneticPr fontId="1" type="noConversion"/>
  </si>
  <si>
    <t>hostile</t>
    <phoneticPr fontId="1" type="noConversion"/>
  </si>
  <si>
    <t/>
  </si>
  <si>
    <t>owner</t>
    <phoneticPr fontId="1" type="noConversion"/>
  </si>
  <si>
    <t>编号</t>
  </si>
  <si>
    <t>名称</t>
  </si>
  <si>
    <t>参数1</t>
  </si>
  <si>
    <t>name</t>
  </si>
  <si>
    <t>parm1</t>
  </si>
  <si>
    <t>parm2</t>
  </si>
  <si>
    <t>parm3</t>
  </si>
  <si>
    <t>mod</t>
    <phoneticPr fontId="1" type="noConversion"/>
  </si>
  <si>
    <t>blow_stab</t>
  </si>
  <si>
    <t>blow_thunderclap</t>
  </si>
  <si>
    <t>blow_nature_little</t>
  </si>
  <si>
    <t>blow_heal</t>
  </si>
  <si>
    <t>buff_ice_slow</t>
  </si>
  <si>
    <t>buff_silence</t>
  </si>
  <si>
    <t>buff_stun</t>
  </si>
  <si>
    <t>目标选择类型</t>
    <phoneticPr fontId="1" type="noConversion"/>
  </si>
  <si>
    <t>目标选择参数1</t>
    <phoneticPr fontId="1" type="noConversion"/>
  </si>
  <si>
    <t>目标选择参数2</t>
  </si>
  <si>
    <t>目标选择美术效果</t>
    <phoneticPr fontId="1" type="noConversion"/>
  </si>
  <si>
    <t>select_parm1</t>
    <phoneticPr fontId="1" type="noConversion"/>
  </si>
  <si>
    <t>select_parm2</t>
    <phoneticPr fontId="1" type="noConversion"/>
  </si>
  <si>
    <t>select_arts</t>
    <phoneticPr fontId="1" type="noConversion"/>
  </si>
  <si>
    <t>目标选择阵营</t>
    <phoneticPr fontId="1" type="noConversion"/>
  </si>
  <si>
    <t>select_camp</t>
    <phoneticPr fontId="1" type="noConversion"/>
  </si>
  <si>
    <t>select_type</t>
    <phoneticPr fontId="1" type="noConversion"/>
  </si>
  <si>
    <t>friendly</t>
    <phoneticPr fontId="1" type="noConversion"/>
  </si>
  <si>
    <t>target_filter_parm1</t>
    <phoneticPr fontId="1" type="noConversion"/>
  </si>
  <si>
    <t>target_filter_parm2</t>
    <phoneticPr fontId="1" type="noConversion"/>
  </si>
  <si>
    <t>point</t>
    <phoneticPr fontId="1" type="noConversion"/>
  </si>
  <si>
    <t>hostile</t>
    <phoneticPr fontId="1" type="noConversion"/>
  </si>
  <si>
    <t>blow_stab_shake</t>
    <phoneticPr fontId="1" type="noConversion"/>
  </si>
  <si>
    <t>target</t>
    <phoneticPr fontId="1" type="noConversion"/>
  </si>
  <si>
    <t>attack</t>
    <phoneticPr fontId="5" type="noConversion"/>
  </si>
  <si>
    <t>replace</t>
    <phoneticPr fontId="1" type="noConversion"/>
  </si>
  <si>
    <t>条件1类型</t>
    <phoneticPr fontId="1" type="noConversion"/>
  </si>
  <si>
    <t>条件1参数1</t>
    <phoneticPr fontId="1" type="noConversion"/>
  </si>
  <si>
    <t>条件2类型</t>
    <phoneticPr fontId="1" type="noConversion"/>
  </si>
  <si>
    <t>条件2参数1</t>
    <phoneticPr fontId="1" type="noConversion"/>
  </si>
  <si>
    <t>cond1</t>
    <phoneticPr fontId="1" type="noConversion"/>
  </si>
  <si>
    <t>cond2</t>
    <phoneticPr fontId="1" type="noConversion"/>
  </si>
  <si>
    <t>ice</t>
    <phoneticPr fontId="1" type="noConversion"/>
  </si>
  <si>
    <t>ice</t>
    <phoneticPr fontId="1" type="noConversion"/>
  </si>
  <si>
    <t>hp_min</t>
    <phoneticPr fontId="1" type="noConversion"/>
  </si>
  <si>
    <t>hp_min</t>
    <phoneticPr fontId="1" type="noConversion"/>
  </si>
  <si>
    <t>circle</t>
    <phoneticPr fontId="1" type="noConversion"/>
  </si>
  <si>
    <t>charge</t>
    <phoneticPr fontId="1" type="noConversion"/>
  </si>
  <si>
    <t>闪移</t>
    <phoneticPr fontId="1" type="noConversion"/>
  </si>
  <si>
    <t>gain</t>
    <phoneticPr fontId="1" type="noConversion"/>
  </si>
  <si>
    <t>目标</t>
    <phoneticPr fontId="1" type="noConversion"/>
  </si>
  <si>
    <t>轨迹</t>
    <phoneticPr fontId="1" type="noConversion"/>
  </si>
  <si>
    <t>target</t>
    <phoneticPr fontId="1" type="noConversion"/>
  </si>
  <si>
    <t>track</t>
    <phoneticPr fontId="1" type="noConversion"/>
  </si>
  <si>
    <t>line</t>
    <phoneticPr fontId="1" type="noConversion"/>
  </si>
  <si>
    <t>ground</t>
    <phoneticPr fontId="1" type="noConversion"/>
  </si>
  <si>
    <t>buff_freeze</t>
  </si>
  <si>
    <t>骷髅射手击退射击弹道</t>
  </si>
  <si>
    <t>骷髅射手击退射击伤害</t>
  </si>
  <si>
    <t>骷髅射手击退射击击退和晕眩</t>
  </si>
  <si>
    <t>hostile</t>
  </si>
  <si>
    <t>eot</t>
    <phoneticPr fontId="1" type="noConversion"/>
  </si>
  <si>
    <t>point</t>
    <phoneticPr fontId="1" type="noConversion"/>
  </si>
  <si>
    <t>target</t>
    <phoneticPr fontId="1" type="noConversion"/>
  </si>
  <si>
    <t>hurt</t>
    <phoneticPr fontId="1" type="noConversion"/>
  </si>
  <si>
    <t>顶盾步兵普通攻击伤害</t>
  </si>
  <si>
    <t>attack</t>
    <phoneticPr fontId="5" type="noConversion"/>
  </si>
  <si>
    <t>heal</t>
    <phoneticPr fontId="1" type="noConversion"/>
  </si>
  <si>
    <t>大招倍数</t>
    <phoneticPr fontId="1" type="noConversion"/>
  </si>
  <si>
    <t>burst</t>
    <phoneticPr fontId="1" type="noConversion"/>
  </si>
  <si>
    <t>属性1</t>
    <phoneticPr fontId="1" type="noConversion"/>
  </si>
  <si>
    <t>attr1</t>
    <phoneticPr fontId="1" type="noConversion"/>
  </si>
  <si>
    <t>attr1_ratio_max</t>
    <phoneticPr fontId="2" type="noConversion"/>
  </si>
  <si>
    <t>属性1比最小</t>
    <phoneticPr fontId="2" type="noConversion"/>
  </si>
  <si>
    <t>属性1比最大</t>
    <phoneticPr fontId="1" type="noConversion"/>
  </si>
  <si>
    <t>属性2</t>
    <phoneticPr fontId="1" type="noConversion"/>
  </si>
  <si>
    <t>attr2</t>
    <phoneticPr fontId="1" type="noConversion"/>
  </si>
  <si>
    <t>attr2_ratio_min</t>
    <phoneticPr fontId="2" type="noConversion"/>
  </si>
  <si>
    <t>attr2_ratio_max</t>
    <phoneticPr fontId="2" type="noConversion"/>
  </si>
  <si>
    <t>attr3</t>
    <phoneticPr fontId="1" type="noConversion"/>
  </si>
  <si>
    <t>attr3_ratio_min</t>
    <phoneticPr fontId="2" type="noConversion"/>
  </si>
  <si>
    <t>attr3_ratio_max</t>
    <phoneticPr fontId="2" type="noConversion"/>
  </si>
  <si>
    <t>value_min</t>
    <phoneticPr fontId="2" type="noConversion"/>
  </si>
  <si>
    <t>value_max</t>
    <phoneticPr fontId="2" type="noConversion"/>
  </si>
  <si>
    <t>attack</t>
    <phoneticPr fontId="1" type="noConversion"/>
  </si>
  <si>
    <t>绝对值最小</t>
    <phoneticPr fontId="2" type="noConversion"/>
  </si>
  <si>
    <t>绝对值最大</t>
    <phoneticPr fontId="2" type="noConversion"/>
  </si>
  <si>
    <t>phydef</t>
  </si>
  <si>
    <t>magdef</t>
  </si>
  <si>
    <t>属性3</t>
    <phoneticPr fontId="1" type="noConversion"/>
  </si>
  <si>
    <t>属性3比最小</t>
    <phoneticPr fontId="2" type="noConversion"/>
  </si>
  <si>
    <t>属性3比最大</t>
    <phoneticPr fontId="1" type="noConversion"/>
  </si>
  <si>
    <t>circle</t>
  </si>
  <si>
    <t>circle</t>
    <phoneticPr fontId="1" type="noConversion"/>
  </si>
  <si>
    <t>area_parm1</t>
    <phoneticPr fontId="2" type="noConversion"/>
  </si>
  <si>
    <t>velen_attack</t>
  </si>
  <si>
    <t>silence</t>
    <phoneticPr fontId="1" type="noConversion"/>
  </si>
  <si>
    <t>damage_down</t>
  </si>
  <si>
    <t>target</t>
    <phoneticPr fontId="1" type="noConversion"/>
  </si>
  <si>
    <t>point</t>
    <phoneticPr fontId="1" type="noConversion"/>
  </si>
  <si>
    <t>effect5</t>
  </si>
  <si>
    <t>effect6</t>
  </si>
  <si>
    <t>效果6ID</t>
  </si>
  <si>
    <t>hurt</t>
    <phoneticPr fontId="1" type="noConversion"/>
  </si>
  <si>
    <t>level</t>
    <phoneticPr fontId="1" type="noConversion"/>
  </si>
  <si>
    <t>等级</t>
    <phoneticPr fontId="1" type="noConversion"/>
  </si>
  <si>
    <t>系数</t>
    <phoneticPr fontId="1" type="noConversion"/>
  </si>
  <si>
    <t>attr1_level</t>
    <phoneticPr fontId="1" type="noConversion"/>
  </si>
  <si>
    <t>attr3_level</t>
    <phoneticPr fontId="1" type="noConversion"/>
  </si>
  <si>
    <t>attr2_level</t>
    <phoneticPr fontId="1" type="noConversion"/>
  </si>
  <si>
    <t>value_level</t>
    <phoneticPr fontId="1" type="noConversion"/>
  </si>
  <si>
    <t>属性1等级系数</t>
    <phoneticPr fontId="1" type="noConversion"/>
  </si>
  <si>
    <t>属性2等级系数</t>
    <phoneticPr fontId="1" type="noConversion"/>
  </si>
  <si>
    <t>属性3等级系数</t>
    <phoneticPr fontId="1" type="noConversion"/>
  </si>
  <si>
    <t>等级</t>
  </si>
  <si>
    <t>level</t>
  </si>
  <si>
    <t>coin</t>
  </si>
  <si>
    <t>消耗金钱</t>
    <phoneticPr fontId="1" type="noConversion"/>
  </si>
  <si>
    <t>消耗技能点</t>
    <phoneticPr fontId="1" type="noConversion"/>
  </si>
  <si>
    <t>牛头勇士普通攻击伤害</t>
    <phoneticPr fontId="1" type="noConversion"/>
  </si>
  <si>
    <t>heal</t>
    <phoneticPr fontId="1" type="noConversion"/>
  </si>
  <si>
    <t>牛头勇士破釜沉舟加物理防御</t>
    <phoneticPr fontId="1" type="noConversion"/>
  </si>
  <si>
    <t>牛头勇士破釜沉舟加魔法防御</t>
    <phoneticPr fontId="1" type="noConversion"/>
  </si>
  <si>
    <t>牛头勇士破釜沉舟加血</t>
    <phoneticPr fontId="1" type="noConversion"/>
  </si>
  <si>
    <t>overtime</t>
    <phoneticPr fontId="1" type="noConversion"/>
  </si>
  <si>
    <t>remark_name</t>
    <phoneticPr fontId="1" type="noConversion"/>
  </si>
  <si>
    <t>牛头勇士破釜沉舟</t>
    <phoneticPr fontId="1" type="noConversion"/>
  </si>
  <si>
    <t>半神普通攻击弹道</t>
  </si>
  <si>
    <t>半神普通攻击伤害</t>
  </si>
  <si>
    <t>wave</t>
    <phoneticPr fontId="1" type="noConversion"/>
  </si>
  <si>
    <t>circle</t>
    <phoneticPr fontId="1" type="noConversion"/>
  </si>
  <si>
    <t>attack</t>
    <phoneticPr fontId="1" type="noConversion"/>
  </si>
  <si>
    <t>lash</t>
    <phoneticPr fontId="1" type="noConversion"/>
  </si>
  <si>
    <t>buff_hate</t>
    <phoneticPr fontId="1" type="noConversion"/>
  </si>
  <si>
    <t>buff_defencedown</t>
    <phoneticPr fontId="1" type="noConversion"/>
  </si>
  <si>
    <t>buff_ice</t>
    <phoneticPr fontId="1" type="noConversion"/>
  </si>
  <si>
    <t>overrect</t>
    <phoneticPr fontId="1" type="noConversion"/>
  </si>
  <si>
    <t>overfanring</t>
    <phoneticPr fontId="1" type="noConversion"/>
  </si>
  <si>
    <t>pin_fanring</t>
    <phoneticPr fontId="1" type="noConversion"/>
  </si>
  <si>
    <t>pin_rect</t>
    <phoneticPr fontId="1" type="noConversion"/>
  </si>
  <si>
    <t>fan</t>
    <phoneticPr fontId="1" type="noConversion"/>
  </si>
  <si>
    <t>普通攻击</t>
    <phoneticPr fontId="1" type="noConversion"/>
  </si>
  <si>
    <t>hostile</t>
    <phoneticPr fontId="1" type="noConversion"/>
  </si>
  <si>
    <t>select_point</t>
    <phoneticPr fontId="1" type="noConversion"/>
  </si>
  <si>
    <t>silence</t>
    <phoneticPr fontId="1" type="noConversion"/>
  </si>
  <si>
    <t>handless</t>
    <phoneticPr fontId="1" type="noConversion"/>
  </si>
  <si>
    <t>火球术</t>
    <phoneticPr fontId="1" type="noConversion"/>
  </si>
  <si>
    <t>silence</t>
    <phoneticPr fontId="1" type="noConversion"/>
  </si>
  <si>
    <t>point</t>
    <phoneticPr fontId="1" type="noConversion"/>
  </si>
  <si>
    <t>handless</t>
    <phoneticPr fontId="1" type="noConversion"/>
  </si>
  <si>
    <t>friendly</t>
    <phoneticPr fontId="1" type="noConversion"/>
  </si>
  <si>
    <t>select_point</t>
    <phoneticPr fontId="1" type="noConversion"/>
  </si>
  <si>
    <t>instant</t>
    <phoneticPr fontId="1" type="noConversion"/>
  </si>
  <si>
    <t>hostile</t>
    <phoneticPr fontId="1" type="noConversion"/>
  </si>
  <si>
    <t>silence</t>
    <phoneticPr fontId="1" type="noConversion"/>
  </si>
  <si>
    <t>silence</t>
    <phoneticPr fontId="1" type="noConversion"/>
  </si>
  <si>
    <t>instant</t>
    <phoneticPr fontId="1" type="noConversion"/>
  </si>
  <si>
    <t>circle</t>
    <phoneticPr fontId="1" type="noConversion"/>
  </si>
  <si>
    <t>hostile</t>
    <phoneticPr fontId="1" type="noConversion"/>
  </si>
  <si>
    <t>select_circle</t>
    <phoneticPr fontId="1" type="noConversion"/>
  </si>
  <si>
    <t>point</t>
    <phoneticPr fontId="1" type="noConversion"/>
  </si>
  <si>
    <t>select_point</t>
    <phoneticPr fontId="1" type="noConversion"/>
  </si>
  <si>
    <t>handless</t>
    <phoneticPr fontId="1" type="noConversion"/>
  </si>
  <si>
    <t>风暴之锤</t>
    <phoneticPr fontId="1" type="noConversion"/>
  </si>
  <si>
    <t>雷霆一击</t>
    <phoneticPr fontId="1" type="noConversion"/>
  </si>
  <si>
    <t>channeling</t>
    <phoneticPr fontId="1" type="noConversion"/>
  </si>
  <si>
    <t>镜像</t>
    <phoneticPr fontId="1" type="noConversion"/>
  </si>
  <si>
    <t>friendly</t>
    <phoneticPr fontId="1" type="noConversion"/>
  </si>
  <si>
    <t>channeling</t>
    <phoneticPr fontId="1" type="noConversion"/>
  </si>
  <si>
    <t>instant</t>
    <phoneticPr fontId="1" type="noConversion"/>
  </si>
  <si>
    <t>point</t>
    <phoneticPr fontId="1" type="noConversion"/>
  </si>
  <si>
    <t>select_point</t>
    <phoneticPr fontId="1" type="noConversion"/>
  </si>
  <si>
    <t>骷髅射手普通攻击</t>
    <phoneticPr fontId="1" type="noConversion"/>
  </si>
  <si>
    <t>惩击</t>
    <phoneticPr fontId="1" type="noConversion"/>
  </si>
  <si>
    <t>select_circle</t>
    <phoneticPr fontId="1" type="noConversion"/>
  </si>
  <si>
    <t>变形术</t>
    <phoneticPr fontId="1" type="noConversion"/>
  </si>
  <si>
    <t>火箭炮</t>
    <phoneticPr fontId="1" type="noConversion"/>
  </si>
  <si>
    <t>治疗祷言</t>
    <phoneticPr fontId="1" type="noConversion"/>
  </si>
  <si>
    <t>挑战怒吼</t>
    <phoneticPr fontId="1" type="noConversion"/>
  </si>
  <si>
    <t>牛头勇士普通攻击</t>
    <phoneticPr fontId="1" type="noConversion"/>
  </si>
  <si>
    <t>破釜沉舟</t>
    <phoneticPr fontId="1" type="noConversion"/>
  </si>
  <si>
    <t>奥术飞弹</t>
    <phoneticPr fontId="1" type="noConversion"/>
  </si>
  <si>
    <t>select_fanring60</t>
    <phoneticPr fontId="1" type="noConversion"/>
  </si>
  <si>
    <t>select_fanring60</t>
    <phoneticPr fontId="1" type="noConversion"/>
  </si>
  <si>
    <t>replace</t>
    <phoneticPr fontId="1" type="noConversion"/>
  </si>
  <si>
    <t>select_rect_arrow</t>
    <phoneticPr fontId="1" type="noConversion"/>
  </si>
  <si>
    <t>phydef</t>
    <phoneticPr fontId="1" type="noConversion"/>
  </si>
  <si>
    <t>magdef</t>
    <phoneticPr fontId="1" type="noConversion"/>
  </si>
  <si>
    <t>friendly</t>
    <phoneticPr fontId="1" type="noConversion"/>
  </si>
  <si>
    <t>muradin_hammer</t>
    <phoneticPr fontId="1" type="noConversion"/>
  </si>
  <si>
    <t>owner</t>
    <phoneticPr fontId="1" type="noConversion"/>
  </si>
  <si>
    <t>replace</t>
    <phoneticPr fontId="1" type="noConversion"/>
  </si>
  <si>
    <t>buff_defencedown</t>
  </si>
  <si>
    <t>target</t>
    <phoneticPr fontId="1" type="noConversion"/>
  </si>
  <si>
    <t>transform</t>
    <phoneticPr fontId="1" type="noConversion"/>
  </si>
  <si>
    <t>point</t>
    <phoneticPr fontId="1" type="noConversion"/>
  </si>
  <si>
    <t>select_point</t>
    <phoneticPr fontId="1" type="noConversion"/>
  </si>
  <si>
    <t>顶盾步兵盾墙加伤害减免</t>
    <phoneticPr fontId="1" type="noConversion"/>
  </si>
  <si>
    <t>overfanring</t>
    <phoneticPr fontId="1" type="noConversion"/>
  </si>
  <si>
    <t>buff_slow</t>
    <phoneticPr fontId="1" type="noConversion"/>
  </si>
  <si>
    <t>exclude</t>
    <phoneticPr fontId="1" type="noConversion"/>
  </si>
  <si>
    <t>summon</t>
    <phoneticPr fontId="1" type="noConversion"/>
  </si>
  <si>
    <t>修饰1</t>
    <phoneticPr fontId="1" type="noConversion"/>
  </si>
  <si>
    <t>修饰2</t>
    <phoneticPr fontId="1" type="noConversion"/>
  </si>
  <si>
    <t>mod2</t>
    <phoneticPr fontId="1" type="noConversion"/>
  </si>
  <si>
    <t>mod3</t>
    <phoneticPr fontId="1" type="noConversion"/>
  </si>
  <si>
    <t>修饰3</t>
    <phoneticPr fontId="1" type="noConversion"/>
  </si>
  <si>
    <t>owner</t>
    <phoneticPr fontId="1" type="noConversion"/>
  </si>
  <si>
    <t>wine</t>
    <phoneticPr fontId="1" type="noConversion"/>
  </si>
  <si>
    <t>select_circle</t>
    <phoneticPr fontId="1" type="noConversion"/>
  </si>
  <si>
    <t>buff</t>
    <phoneticPr fontId="1" type="noConversion"/>
  </si>
  <si>
    <t>buff</t>
    <phoneticPr fontId="1" type="noConversion"/>
  </si>
  <si>
    <t>replace</t>
    <phoneticPr fontId="1" type="noConversion"/>
  </si>
  <si>
    <t>summon</t>
    <phoneticPr fontId="1" type="noConversion"/>
  </si>
  <si>
    <t>target</t>
    <phoneticPr fontId="1" type="noConversion"/>
  </si>
  <si>
    <t>blow_frisbee</t>
  </si>
  <si>
    <t>attr1_ratio_min</t>
    <phoneticPr fontId="2" type="noConversion"/>
  </si>
  <si>
    <t>ground</t>
  </si>
  <si>
    <t>group</t>
    <phoneticPr fontId="1" type="noConversion"/>
  </si>
  <si>
    <t>分组</t>
    <phoneticPr fontId="1" type="noConversion"/>
  </si>
  <si>
    <t>效果7ID</t>
  </si>
  <si>
    <t>效果8ID</t>
  </si>
  <si>
    <t>effect7</t>
  </si>
  <si>
    <t>effect8</t>
  </si>
  <si>
    <t>穿刺箭射</t>
    <phoneticPr fontId="1" type="noConversion"/>
  </si>
  <si>
    <t>buff</t>
    <phoneticPr fontId="1" type="noConversion"/>
  </si>
  <si>
    <t>debuff</t>
    <phoneticPr fontId="1" type="noConversion"/>
  </si>
  <si>
    <t>debuff</t>
    <phoneticPr fontId="1" type="noConversion"/>
  </si>
  <si>
    <t>heal</t>
    <phoneticPr fontId="1" type="noConversion"/>
  </si>
  <si>
    <t>heal</t>
    <phoneticPr fontId="1" type="noConversion"/>
  </si>
  <si>
    <t>buff</t>
    <phoneticPr fontId="1" type="noConversion"/>
  </si>
  <si>
    <t>等级</t>
    <phoneticPr fontId="1" type="noConversion"/>
  </si>
  <si>
    <t>未激活描述</t>
    <phoneticPr fontId="1" type="noConversion"/>
  </si>
  <si>
    <t>attack</t>
  </si>
  <si>
    <t>skill</t>
  </si>
  <si>
    <t>attack</t>
    <phoneticPr fontId="1" type="noConversion"/>
  </si>
  <si>
    <t>初冷</t>
    <phoneticPr fontId="1" type="noConversion"/>
  </si>
  <si>
    <t>delay</t>
    <phoneticPr fontId="1" type="noConversion"/>
  </si>
  <si>
    <t>restriction</t>
  </si>
  <si>
    <t>skill</t>
    <phoneticPr fontId="1" type="noConversion"/>
  </si>
  <si>
    <t>hurt</t>
    <phoneticPr fontId="1" type="noConversion"/>
  </si>
  <si>
    <t>buff</t>
    <phoneticPr fontId="1" type="noConversion"/>
  </si>
  <si>
    <t>hurt</t>
    <phoneticPr fontId="1" type="noConversion"/>
  </si>
  <si>
    <t>eot</t>
    <phoneticPr fontId="1" type="noConversion"/>
  </si>
  <si>
    <t>莉莉丝普通攻击弹道</t>
    <phoneticPr fontId="1" type="noConversion"/>
  </si>
  <si>
    <t>莉莉丝普通攻击伤害</t>
    <phoneticPr fontId="1" type="noConversion"/>
  </si>
  <si>
    <t>莉莉丝腐蚀术弹道</t>
    <phoneticPr fontId="1" type="noConversion"/>
  </si>
  <si>
    <t>莉莉丝腐蚀术伤害</t>
  </si>
  <si>
    <t>莉莉丝腐蚀术之持续流血</t>
  </si>
  <si>
    <t>莉莉丝腐蚀术之持续流血血量</t>
  </si>
  <si>
    <t>莉莉丝地狱之吻</t>
    <phoneticPr fontId="1" type="noConversion"/>
  </si>
  <si>
    <t>地狱之吻</t>
    <phoneticPr fontId="1" type="noConversion"/>
  </si>
  <si>
    <t>buff</t>
    <phoneticPr fontId="1" type="noConversion"/>
  </si>
  <si>
    <t>eot</t>
    <phoneticPr fontId="1" type="noConversion"/>
  </si>
  <si>
    <t>cond1parm1</t>
    <phoneticPr fontId="1" type="noConversion"/>
  </si>
  <si>
    <t>cond2parm1</t>
    <phoneticPr fontId="1" type="noConversion"/>
  </si>
  <si>
    <t>shield</t>
    <phoneticPr fontId="1" type="noConversion"/>
  </si>
  <si>
    <t>hostile</t>
    <phoneticPr fontId="1" type="noConversion"/>
  </si>
  <si>
    <t>instant</t>
    <phoneticPr fontId="1" type="noConversion"/>
  </si>
  <si>
    <t>instant</t>
    <phoneticPr fontId="1" type="noConversion"/>
  </si>
  <si>
    <t>hostile</t>
    <phoneticPr fontId="1" type="noConversion"/>
  </si>
  <si>
    <t>select_point</t>
    <phoneticPr fontId="1" type="noConversion"/>
  </si>
  <si>
    <t>handless</t>
    <phoneticPr fontId="1" type="noConversion"/>
  </si>
  <si>
    <t>select_point</t>
    <phoneticPr fontId="1" type="noConversion"/>
  </si>
  <si>
    <t>handless</t>
    <phoneticPr fontId="1" type="noConversion"/>
  </si>
  <si>
    <t>hostile</t>
    <phoneticPr fontId="1" type="noConversion"/>
  </si>
  <si>
    <t>point</t>
    <phoneticPr fontId="1" type="noConversion"/>
  </si>
  <si>
    <t>target</t>
    <phoneticPr fontId="1" type="noConversion"/>
  </si>
  <si>
    <t>hurt</t>
    <phoneticPr fontId="1" type="noConversion"/>
  </si>
  <si>
    <t>attack</t>
    <phoneticPr fontId="1" type="noConversion"/>
  </si>
  <si>
    <t>buff_corrode</t>
    <phoneticPr fontId="1" type="noConversion"/>
  </si>
  <si>
    <t>buff_corrode</t>
    <phoneticPr fontId="1" type="noConversion"/>
  </si>
  <si>
    <t>属性2比最小</t>
    <phoneticPr fontId="2" type="noConversion"/>
  </si>
  <si>
    <t>属性2比最大</t>
    <phoneticPr fontId="1" type="noConversion"/>
  </si>
  <si>
    <t>buff_bleedtab</t>
    <phoneticPr fontId="1" type="noConversion"/>
  </si>
  <si>
    <t>blow_light_little</t>
    <phoneticPr fontId="1" type="noConversion"/>
  </si>
  <si>
    <t>stun</t>
  </si>
  <si>
    <t>类型</t>
    <phoneticPr fontId="1" type="noConversion"/>
  </si>
  <si>
    <t>可被闪避</t>
  </si>
  <si>
    <t>无视格挡</t>
  </si>
  <si>
    <t>无视暴击</t>
  </si>
  <si>
    <t>无视防御</t>
  </si>
  <si>
    <t>dodge</t>
  </si>
  <si>
    <t>noblock</t>
  </si>
  <si>
    <t>nocritical</t>
  </si>
  <si>
    <t>nodefence</t>
  </si>
  <si>
    <t>buff_attackup</t>
    <phoneticPr fontId="1" type="noConversion"/>
  </si>
  <si>
    <t>buff_defenceup</t>
    <phoneticPr fontId="1" type="noConversion"/>
  </si>
  <si>
    <t>blow_cut_large</t>
    <phoneticPr fontId="1" type="noConversion"/>
  </si>
  <si>
    <t>blow_cut_little</t>
    <phoneticPr fontId="1" type="noConversion"/>
  </si>
  <si>
    <t>moveless,handless,silence</t>
    <phoneticPr fontId="1" type="noConversion"/>
  </si>
  <si>
    <t>moveless,handless,silence</t>
    <phoneticPr fontId="1" type="noConversion"/>
  </si>
  <si>
    <t>圣盾</t>
    <phoneticPr fontId="1" type="noConversion"/>
  </si>
  <si>
    <t>owner</t>
    <phoneticPr fontId="1" type="noConversion"/>
  </si>
  <si>
    <t>instant</t>
    <phoneticPr fontId="1" type="noConversion"/>
  </si>
  <si>
    <t>restriction</t>
    <phoneticPr fontId="1" type="noConversion"/>
  </si>
  <si>
    <t>blow_light_large</t>
    <phoneticPr fontId="1" type="noConversion"/>
  </si>
  <si>
    <t>target</t>
    <phoneticPr fontId="1" type="noConversion"/>
  </si>
  <si>
    <t>skill</t>
    <phoneticPr fontId="1" type="noConversion"/>
  </si>
  <si>
    <t>hurt</t>
    <phoneticPr fontId="1" type="noConversion"/>
  </si>
  <si>
    <t>circle</t>
    <phoneticPr fontId="1" type="noConversion"/>
  </si>
  <si>
    <t>random</t>
    <phoneticPr fontId="1" type="noConversion"/>
  </si>
  <si>
    <t>sylvanas_puncturearrow</t>
    <phoneticPr fontId="1" type="noConversion"/>
  </si>
  <si>
    <t>cenarius_attack</t>
    <phoneticPr fontId="1" type="noConversion"/>
  </si>
  <si>
    <t>skeleton_archer_attack</t>
    <phoneticPr fontId="1" type="noConversion"/>
  </si>
  <si>
    <t>skeleton_archer_shockarrow</t>
    <phoneticPr fontId="1" type="noConversion"/>
  </si>
  <si>
    <t>chiefrabbi_attack</t>
    <phoneticPr fontId="1" type="noConversion"/>
  </si>
  <si>
    <t>state</t>
    <phoneticPr fontId="1" type="noConversion"/>
  </si>
  <si>
    <t>hostile</t>
    <phoneticPr fontId="1" type="noConversion"/>
  </si>
  <si>
    <t>select_point</t>
    <phoneticPr fontId="1" type="noConversion"/>
  </si>
  <si>
    <t>handless</t>
    <phoneticPr fontId="1" type="noConversion"/>
  </si>
  <si>
    <t>friendly</t>
    <phoneticPr fontId="1" type="noConversion"/>
  </si>
  <si>
    <t>instant</t>
    <phoneticPr fontId="1" type="noConversion"/>
  </si>
  <si>
    <t>hostile</t>
    <phoneticPr fontId="1" type="noConversion"/>
  </si>
  <si>
    <t>silence</t>
    <phoneticPr fontId="1" type="noConversion"/>
  </si>
  <si>
    <t>point</t>
    <phoneticPr fontId="1" type="noConversion"/>
  </si>
  <si>
    <t>handless</t>
    <phoneticPr fontId="1" type="noConversion"/>
  </si>
  <si>
    <t>hostile</t>
    <phoneticPr fontId="1" type="noConversion"/>
  </si>
  <si>
    <t>silence</t>
    <phoneticPr fontId="1" type="noConversion"/>
  </si>
  <si>
    <t>select_point</t>
    <phoneticPr fontId="1" type="noConversion"/>
  </si>
  <si>
    <t>instant</t>
    <phoneticPr fontId="1" type="noConversion"/>
  </si>
  <si>
    <t>point</t>
    <phoneticPr fontId="1" type="noConversion"/>
  </si>
  <si>
    <t>handless</t>
    <phoneticPr fontId="1" type="noConversion"/>
  </si>
  <si>
    <t>friendly</t>
    <phoneticPr fontId="1" type="noConversion"/>
  </si>
  <si>
    <t>select_circle</t>
    <phoneticPr fontId="1" type="noConversion"/>
  </si>
  <si>
    <t>腐蚀术</t>
    <phoneticPr fontId="1" type="noConversion"/>
  </si>
  <si>
    <t>target</t>
    <phoneticPr fontId="1" type="noConversion"/>
  </si>
  <si>
    <t>heal</t>
    <phoneticPr fontId="1" type="noConversion"/>
  </si>
  <si>
    <t>point</t>
    <phoneticPr fontId="1" type="noConversion"/>
  </si>
  <si>
    <t>target</t>
    <phoneticPr fontId="1" type="noConversion"/>
  </si>
  <si>
    <t>buff</t>
    <phoneticPr fontId="1" type="noConversion"/>
  </si>
  <si>
    <t>point</t>
    <phoneticPr fontId="1" type="noConversion"/>
  </si>
  <si>
    <t>hostile</t>
    <phoneticPr fontId="1" type="noConversion"/>
  </si>
  <si>
    <t>circle</t>
    <phoneticPr fontId="1" type="noConversion"/>
  </si>
  <si>
    <t>attack</t>
    <phoneticPr fontId="1" type="noConversion"/>
  </si>
  <si>
    <t>hurt</t>
    <phoneticPr fontId="1" type="noConversion"/>
  </si>
  <si>
    <t>hurt</t>
    <phoneticPr fontId="1" type="noConversion"/>
  </si>
  <si>
    <t>stun</t>
    <phoneticPr fontId="1" type="noConversion"/>
  </si>
  <si>
    <t>hostile</t>
    <phoneticPr fontId="1" type="noConversion"/>
  </si>
  <si>
    <t>friendly</t>
    <phoneticPr fontId="1" type="noConversion"/>
  </si>
  <si>
    <t>skill</t>
    <phoneticPr fontId="1" type="noConversion"/>
  </si>
  <si>
    <t>stun</t>
    <phoneticPr fontId="1" type="noConversion"/>
  </si>
  <si>
    <t>eot</t>
    <phoneticPr fontId="1" type="noConversion"/>
  </si>
  <si>
    <t>replace</t>
    <phoneticPr fontId="1" type="noConversion"/>
  </si>
  <si>
    <t>eot</t>
    <phoneticPr fontId="1" type="noConversion"/>
  </si>
  <si>
    <t>attr</t>
    <phoneticPr fontId="1" type="noConversion"/>
  </si>
  <si>
    <t>buff_hate</t>
    <phoneticPr fontId="1" type="noConversion"/>
  </si>
  <si>
    <t>buff_defencedown</t>
    <phoneticPr fontId="1" type="noConversion"/>
  </si>
  <si>
    <t>moveless,handless,silence</t>
    <phoneticPr fontId="1" type="noConversion"/>
  </si>
  <si>
    <t>attack</t>
    <phoneticPr fontId="5" type="noConversion"/>
  </si>
  <si>
    <t>phydef</t>
    <phoneticPr fontId="1" type="noConversion"/>
  </si>
  <si>
    <t>magdef</t>
    <phoneticPr fontId="1" type="noConversion"/>
  </si>
  <si>
    <t>phydef</t>
    <phoneticPr fontId="1" type="noConversion"/>
  </si>
  <si>
    <t>magdef</t>
    <phoneticPr fontId="1" type="noConversion"/>
  </si>
  <si>
    <t>buff_defenceup</t>
    <phoneticPr fontId="1" type="noConversion"/>
  </si>
  <si>
    <t>attr</t>
    <phoneticPr fontId="1" type="noConversion"/>
  </si>
  <si>
    <t>replace</t>
    <phoneticPr fontId="1" type="noConversion"/>
  </si>
  <si>
    <t>replace</t>
    <phoneticPr fontId="1" type="noConversion"/>
  </si>
  <si>
    <t>friendly</t>
    <phoneticPr fontId="1" type="noConversion"/>
  </si>
  <si>
    <t>attack</t>
    <phoneticPr fontId="1" type="noConversion"/>
  </si>
  <si>
    <t>hurt</t>
    <phoneticPr fontId="1" type="noConversion"/>
  </si>
  <si>
    <t>skill</t>
    <phoneticPr fontId="1" type="noConversion"/>
  </si>
  <si>
    <t>hurt</t>
    <phoneticPr fontId="1" type="noConversion"/>
  </si>
  <si>
    <t>circle</t>
    <phoneticPr fontId="1" type="noConversion"/>
  </si>
  <si>
    <t>friendly</t>
    <phoneticPr fontId="1" type="noConversion"/>
  </si>
  <si>
    <t>heal</t>
    <phoneticPr fontId="1" type="noConversion"/>
  </si>
  <si>
    <t>heal</t>
    <phoneticPr fontId="1" type="noConversion"/>
  </si>
  <si>
    <t>buff</t>
    <phoneticPr fontId="1" type="noConversion"/>
  </si>
  <si>
    <t>heal</t>
    <phoneticPr fontId="1" type="noConversion"/>
  </si>
  <si>
    <t>attr</t>
    <phoneticPr fontId="1" type="noConversion"/>
  </si>
  <si>
    <t>attr</t>
    <phoneticPr fontId="1" type="noConversion"/>
  </si>
  <si>
    <t>attr</t>
    <phoneticPr fontId="1" type="noConversion"/>
  </si>
  <si>
    <t>attack</t>
    <phoneticPr fontId="5" type="noConversion"/>
  </si>
  <si>
    <t>magdef</t>
    <phoneticPr fontId="1" type="noConversion"/>
  </si>
  <si>
    <t>hurt</t>
    <phoneticPr fontId="1" type="noConversion"/>
  </si>
  <si>
    <t>hurt</t>
    <phoneticPr fontId="1" type="noConversion"/>
  </si>
  <si>
    <t>buff</t>
    <phoneticPr fontId="1" type="noConversion"/>
  </si>
  <si>
    <t>buff_wine</t>
    <phoneticPr fontId="1" type="noConversion"/>
  </si>
  <si>
    <t>wine</t>
    <phoneticPr fontId="1" type="noConversion"/>
  </si>
  <si>
    <t>attack</t>
    <phoneticPr fontId="1" type="noConversion"/>
  </si>
  <si>
    <t>skill</t>
    <phoneticPr fontId="1" type="noConversion"/>
  </si>
  <si>
    <t>blood</t>
    <phoneticPr fontId="1" type="noConversion"/>
  </si>
  <si>
    <t>blow_cut_red</t>
    <phoneticPr fontId="1" type="noConversion"/>
  </si>
  <si>
    <t>blow_fire_little</t>
    <phoneticPr fontId="1" type="noConversion"/>
  </si>
  <si>
    <t>blow_fire_large</t>
    <phoneticPr fontId="1" type="noConversion"/>
  </si>
  <si>
    <t>blow_arcane_little</t>
    <phoneticPr fontId="1" type="noConversion"/>
  </si>
  <si>
    <t>blow_evil_little</t>
    <phoneticPr fontId="1" type="noConversion"/>
  </si>
  <si>
    <t>blow_evil_large</t>
    <phoneticPr fontId="1" type="noConversion"/>
  </si>
  <si>
    <t>blow_evil_little</t>
    <phoneticPr fontId="1" type="noConversion"/>
  </si>
  <si>
    <t>blow_light_large</t>
    <phoneticPr fontId="1" type="noConversion"/>
  </si>
  <si>
    <t>blow_cut_little</t>
    <phoneticPr fontId="1" type="noConversion"/>
  </si>
  <si>
    <t>buff_hot</t>
    <phoneticPr fontId="1" type="noConversion"/>
  </si>
  <si>
    <t>骷髅射手射出死亡箭矢，击退敌方目标，并造成伤害和短暂晕眩。</t>
    <phoneticPr fontId="1" type="noConversion"/>
  </si>
  <si>
    <t>莉莉丝腐蚀术</t>
    <phoneticPr fontId="1" type="noConversion"/>
  </si>
  <si>
    <t>instant</t>
    <phoneticPr fontId="1" type="noConversion"/>
  </si>
  <si>
    <t>point</t>
    <phoneticPr fontId="1" type="noConversion"/>
  </si>
  <si>
    <t>hostile</t>
    <phoneticPr fontId="1" type="noConversion"/>
  </si>
  <si>
    <t>select_point</t>
    <phoneticPr fontId="1" type="noConversion"/>
  </si>
  <si>
    <t>silence</t>
    <phoneticPr fontId="1" type="noConversion"/>
  </si>
  <si>
    <t>instant</t>
    <phoneticPr fontId="1" type="noConversion"/>
  </si>
  <si>
    <t>hostile</t>
    <phoneticPr fontId="1" type="noConversion"/>
  </si>
  <si>
    <t>select_rect_arrow</t>
    <phoneticPr fontId="1" type="noConversion"/>
  </si>
  <si>
    <t>point</t>
    <phoneticPr fontId="1" type="noConversion"/>
  </si>
  <si>
    <t>select_point</t>
    <phoneticPr fontId="1" type="noConversion"/>
  </si>
  <si>
    <t>吸血鬼之拥</t>
    <phoneticPr fontId="1" type="noConversion"/>
  </si>
  <si>
    <t>莉莉丝普通攻击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</si>
  <si>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</si>
  <si>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</si>
  <si>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</si>
  <si>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</si>
  <si>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</si>
  <si>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point</t>
    <phoneticPr fontId="1" type="noConversion"/>
  </si>
  <si>
    <t>black</t>
    <phoneticPr fontId="1" type="noConversion"/>
  </si>
  <si>
    <t>missile</t>
  </si>
  <si>
    <t>force</t>
  </si>
  <si>
    <t>source</t>
    <phoneticPr fontId="1" type="noConversion"/>
  </si>
  <si>
    <t>dot</t>
  </si>
  <si>
    <t>dot</t>
    <phoneticPr fontId="1" type="noConversion"/>
  </si>
  <si>
    <t>图标</t>
    <phoneticPr fontId="10" type="noConversion"/>
  </si>
  <si>
    <t>icon</t>
    <phoneticPr fontId="10" type="noConversion"/>
  </si>
  <si>
    <t>治疗之术</t>
    <phoneticPr fontId="1" type="noConversion"/>
  </si>
  <si>
    <t>瓦解怒吼</t>
    <phoneticPr fontId="1" type="noConversion"/>
  </si>
  <si>
    <t>叉状闪电</t>
    <phoneticPr fontId="1" type="noConversion"/>
  </si>
  <si>
    <t>治疗图腾</t>
    <phoneticPr fontId="1" type="noConversion"/>
  </si>
  <si>
    <t>邪恶蜂群</t>
    <phoneticPr fontId="1" type="noConversion"/>
  </si>
  <si>
    <t>replace</t>
    <phoneticPr fontId="1" type="noConversion"/>
  </si>
  <si>
    <t>state</t>
    <phoneticPr fontId="1" type="noConversion"/>
  </si>
  <si>
    <t>silence</t>
    <phoneticPr fontId="1" type="noConversion"/>
  </si>
  <si>
    <t>普通攻击</t>
    <phoneticPr fontId="1" type="noConversion"/>
  </si>
  <si>
    <t>普通攻击</t>
    <phoneticPr fontId="1" type="noConversion"/>
  </si>
  <si>
    <t>死亡冲击</t>
    <phoneticPr fontId="1" type="noConversion"/>
  </si>
  <si>
    <t>instant</t>
    <phoneticPr fontId="1" type="noConversion"/>
  </si>
  <si>
    <t>owner</t>
    <phoneticPr fontId="1" type="noConversion"/>
  </si>
  <si>
    <t>hostile</t>
    <phoneticPr fontId="1" type="noConversion"/>
  </si>
  <si>
    <t>target</t>
    <phoneticPr fontId="1" type="noConversion"/>
  </si>
  <si>
    <t>point</t>
    <phoneticPr fontId="1" type="noConversion"/>
  </si>
  <si>
    <t>skill</t>
    <phoneticPr fontId="1" type="noConversion"/>
  </si>
  <si>
    <t>buff_stun</t>
    <phoneticPr fontId="1" type="noConversion"/>
  </si>
  <si>
    <t>attack</t>
    <phoneticPr fontId="1" type="noConversion"/>
  </si>
  <si>
    <t>point</t>
    <phoneticPr fontId="1" type="noConversion"/>
  </si>
  <si>
    <t>force</t>
    <phoneticPr fontId="1" type="noConversion"/>
  </si>
  <si>
    <t>missile</t>
    <phoneticPr fontId="1" type="noConversion"/>
  </si>
  <si>
    <t>buff_freeze</t>
    <phoneticPr fontId="1" type="noConversion"/>
  </si>
  <si>
    <t>target</t>
    <phoneticPr fontId="1" type="noConversion"/>
  </si>
  <si>
    <t>buff</t>
    <phoneticPr fontId="1" type="noConversion"/>
  </si>
  <si>
    <t>point</t>
    <phoneticPr fontId="1" type="noConversion"/>
  </si>
  <si>
    <t>hostile</t>
    <phoneticPr fontId="1" type="noConversion"/>
  </si>
  <si>
    <t>debuff</t>
    <phoneticPr fontId="1" type="noConversion"/>
  </si>
  <si>
    <t>friendly</t>
    <phoneticPr fontId="1" type="noConversion"/>
  </si>
  <si>
    <t>skill</t>
    <phoneticPr fontId="1" type="noConversion"/>
  </si>
  <si>
    <t>hurt</t>
    <phoneticPr fontId="1" type="noConversion"/>
  </si>
  <si>
    <t>buff</t>
    <phoneticPr fontId="1" type="noConversion"/>
  </si>
  <si>
    <t>target</t>
    <phoneticPr fontId="1" type="noConversion"/>
  </si>
  <si>
    <t>replace</t>
    <phoneticPr fontId="1" type="noConversion"/>
  </si>
  <si>
    <t>attack</t>
    <phoneticPr fontId="1" type="noConversion"/>
  </si>
  <si>
    <t>hurt</t>
    <phoneticPr fontId="1" type="noConversion"/>
  </si>
  <si>
    <t>buff</t>
    <phoneticPr fontId="1" type="noConversion"/>
  </si>
  <si>
    <t>target</t>
    <phoneticPr fontId="1" type="noConversion"/>
  </si>
  <si>
    <t>hostile</t>
    <phoneticPr fontId="1" type="noConversion"/>
  </si>
  <si>
    <t>hurt</t>
    <phoneticPr fontId="1" type="noConversion"/>
  </si>
  <si>
    <t>hostile</t>
    <phoneticPr fontId="1" type="noConversion"/>
  </si>
  <si>
    <t>buff_ice_slow</t>
    <phoneticPr fontId="1" type="noConversion"/>
  </si>
  <si>
    <t>force</t>
    <phoneticPr fontId="1" type="noConversion"/>
  </si>
  <si>
    <t>hit</t>
    <phoneticPr fontId="1" type="noConversion"/>
  </si>
  <si>
    <t>hurt</t>
    <phoneticPr fontId="1" type="noConversion"/>
  </si>
  <si>
    <t>skill</t>
    <phoneticPr fontId="1" type="noConversion"/>
  </si>
  <si>
    <t>replace</t>
    <phoneticPr fontId="1" type="noConversion"/>
  </si>
  <si>
    <t>hate</t>
    <phoneticPr fontId="1" type="noConversion"/>
  </si>
  <si>
    <t>进入特效</t>
    <phoneticPr fontId="1" type="noConversion"/>
  </si>
  <si>
    <t>sfx_enter</t>
    <phoneticPr fontId="1" type="noConversion"/>
  </si>
  <si>
    <t>击打特效</t>
    <phoneticPr fontId="1" type="noConversion"/>
  </si>
  <si>
    <t>fanring</t>
  </si>
  <si>
    <t>rectline</t>
  </si>
  <si>
    <t>point</t>
    <phoneticPr fontId="1" type="noConversion"/>
  </si>
  <si>
    <t>目标选择条件</t>
    <phoneticPr fontId="1" type="noConversion"/>
  </si>
  <si>
    <t>条件参数1</t>
    <phoneticPr fontId="1" type="noConversion"/>
  </si>
  <si>
    <t>条件参数2</t>
    <phoneticPr fontId="1" type="noConversion"/>
  </si>
  <si>
    <t>select_cond_parm2</t>
    <phoneticPr fontId="1" type="noConversion"/>
  </si>
  <si>
    <t>max</t>
    <phoneticPr fontId="1" type="noConversion"/>
  </si>
  <si>
    <t>state</t>
    <phoneticPr fontId="1" type="noConversion"/>
  </si>
  <si>
    <t>wine</t>
    <phoneticPr fontId="1" type="noConversion"/>
  </si>
  <si>
    <t>max</t>
    <phoneticPr fontId="1" type="noConversion"/>
  </si>
  <si>
    <t>ice</t>
    <phoneticPr fontId="1" type="noConversion"/>
  </si>
  <si>
    <t>class</t>
    <phoneticPr fontId="1" type="noConversion"/>
  </si>
  <si>
    <t>ice</t>
    <phoneticPr fontId="1" type="noConversion"/>
  </si>
  <si>
    <t>1,2</t>
    <phoneticPr fontId="1" type="noConversion"/>
  </si>
  <si>
    <t>hp_min</t>
    <phoneticPr fontId="1" type="noConversion"/>
  </si>
  <si>
    <t>hp_min</t>
    <phoneticPr fontId="1" type="noConversion"/>
  </si>
  <si>
    <t>持续时间</t>
    <phoneticPr fontId="1" type="noConversion"/>
  </si>
  <si>
    <t>duration</t>
    <phoneticPr fontId="1" type="noConversion"/>
  </si>
  <si>
    <t>美术特效</t>
    <phoneticPr fontId="1" type="noConversion"/>
  </si>
  <si>
    <t>sfx</t>
    <phoneticPr fontId="1" type="noConversion"/>
  </si>
  <si>
    <t>美术特效</t>
    <phoneticPr fontId="1" type="noConversion"/>
  </si>
  <si>
    <t>是否大招</t>
    <phoneticPr fontId="1" type="noConversion"/>
  </si>
  <si>
    <t>恢复能量</t>
    <phoneticPr fontId="1" type="noConversion"/>
  </si>
  <si>
    <t>parm3</t>
    <phoneticPr fontId="2" type="noConversion"/>
  </si>
  <si>
    <t>count</t>
    <phoneticPr fontId="1" type="noConversion"/>
  </si>
  <si>
    <t>死灵主宰召唤食尸鬼</t>
  </si>
  <si>
    <t>owner_scale</t>
    <phoneticPr fontId="1" type="noConversion"/>
  </si>
  <si>
    <t>buff</t>
    <phoneticPr fontId="1" type="noConversion"/>
  </si>
  <si>
    <t>replace</t>
    <phoneticPr fontId="1" type="noConversion"/>
  </si>
  <si>
    <t>attr</t>
    <phoneticPr fontId="1" type="noConversion"/>
  </si>
  <si>
    <t>atkrate</t>
    <phoneticPr fontId="1" type="noConversion"/>
  </si>
  <si>
    <t>冰冻箭雨</t>
    <phoneticPr fontId="1" type="noConversion"/>
  </si>
  <si>
    <t>target</t>
    <phoneticPr fontId="1" type="noConversion"/>
  </si>
  <si>
    <t>hostile</t>
    <phoneticPr fontId="1" type="noConversion"/>
  </si>
  <si>
    <t>overtime</t>
    <phoneticPr fontId="1" type="noConversion"/>
  </si>
  <si>
    <t>state</t>
    <phoneticPr fontId="1" type="noConversion"/>
  </si>
  <si>
    <t>moveless,handless,silence</t>
    <phoneticPr fontId="1" type="noConversion"/>
  </si>
  <si>
    <t>火焰雨</t>
    <phoneticPr fontId="1" type="noConversion"/>
  </si>
  <si>
    <t>target</t>
    <phoneticPr fontId="1" type="noConversion"/>
  </si>
  <si>
    <t>hostile</t>
    <phoneticPr fontId="1" type="noConversion"/>
  </si>
  <si>
    <t>circle</t>
    <phoneticPr fontId="1" type="noConversion"/>
  </si>
  <si>
    <t>wine</t>
    <phoneticPr fontId="1" type="noConversion"/>
  </si>
  <si>
    <t>select_circle</t>
    <phoneticPr fontId="1" type="noConversion"/>
  </si>
  <si>
    <t>target</t>
    <phoneticPr fontId="1" type="noConversion"/>
  </si>
  <si>
    <t>replace</t>
    <phoneticPr fontId="1" type="noConversion"/>
  </si>
  <si>
    <t>replace</t>
    <phoneticPr fontId="1" type="noConversion"/>
  </si>
  <si>
    <t>mod</t>
    <phoneticPr fontId="1" type="noConversion"/>
  </si>
  <si>
    <t>飞天一击</t>
    <phoneticPr fontId="1" type="noConversion"/>
  </si>
  <si>
    <t>point</t>
    <phoneticPr fontId="1" type="noConversion"/>
  </si>
  <si>
    <t>point</t>
    <phoneticPr fontId="1" type="noConversion"/>
  </si>
  <si>
    <t>buff</t>
    <phoneticPr fontId="1" type="noConversion"/>
  </si>
  <si>
    <t>hostile</t>
    <phoneticPr fontId="1" type="noConversion"/>
  </si>
  <si>
    <t>lash</t>
    <phoneticPr fontId="1" type="noConversion"/>
  </si>
  <si>
    <t>friendly</t>
    <phoneticPr fontId="1" type="noConversion"/>
  </si>
  <si>
    <t>buff</t>
    <phoneticPr fontId="1" type="noConversion"/>
  </si>
  <si>
    <t>state</t>
    <phoneticPr fontId="1" type="noConversion"/>
  </si>
  <si>
    <t>silence</t>
    <phoneticPr fontId="1" type="noConversion"/>
  </si>
  <si>
    <t>阵营</t>
    <phoneticPr fontId="1" type="noConversion"/>
  </si>
  <si>
    <t>小队</t>
    <phoneticPr fontId="1" type="noConversion"/>
  </si>
  <si>
    <t>攻继承</t>
    <phoneticPr fontId="1" type="noConversion"/>
  </si>
  <si>
    <t>owner_atk</t>
    <phoneticPr fontId="1" type="noConversion"/>
  </si>
  <si>
    <t>owner_def</t>
    <phoneticPr fontId="1" type="noConversion"/>
  </si>
  <si>
    <t>group</t>
    <phoneticPr fontId="1" type="noConversion"/>
  </si>
  <si>
    <t>coin</t>
    <phoneticPr fontId="1" type="noConversion"/>
  </si>
  <si>
    <t>deg_type1</t>
    <phoneticPr fontId="1" type="noConversion"/>
  </si>
  <si>
    <t>deg_type1_id</t>
    <phoneticPr fontId="1" type="noConversion"/>
  </si>
  <si>
    <t>deg_type1_count</t>
    <phoneticPr fontId="1" type="noConversion"/>
  </si>
  <si>
    <t>slow</t>
    <phoneticPr fontId="1" type="noConversion"/>
  </si>
  <si>
    <t>stun</t>
    <phoneticPr fontId="1" type="noConversion"/>
  </si>
  <si>
    <t>freeze</t>
    <phoneticPr fontId="1" type="noConversion"/>
  </si>
  <si>
    <t>hate</t>
  </si>
  <si>
    <t>transform</t>
  </si>
  <si>
    <t>transform</t>
    <phoneticPr fontId="1" type="noConversion"/>
  </si>
  <si>
    <t>eot</t>
    <phoneticPr fontId="1" type="noConversion"/>
  </si>
  <si>
    <t>hurt</t>
    <phoneticPr fontId="1" type="noConversion"/>
  </si>
  <si>
    <t>重置产出1类型</t>
  </si>
  <si>
    <t>重置产出1ID</t>
  </si>
  <si>
    <t>重置产出1参数</t>
  </si>
  <si>
    <t>deg_use</t>
    <phoneticPr fontId="10" type="noConversion"/>
  </si>
  <si>
    <t>重置消耗</t>
    <phoneticPr fontId="10" type="noConversion"/>
  </si>
  <si>
    <t>joint</t>
    <phoneticPr fontId="1" type="noConversion"/>
  </si>
  <si>
    <t>类型</t>
    <phoneticPr fontId="2" type="noConversion"/>
  </si>
  <si>
    <t>正义之光</t>
    <phoneticPr fontId="1" type="noConversion"/>
  </si>
  <si>
    <t>owner</t>
    <phoneticPr fontId="1" type="noConversion"/>
  </si>
  <si>
    <t>owner</t>
    <phoneticPr fontId="1" type="noConversion"/>
  </si>
  <si>
    <t>owner</t>
    <phoneticPr fontId="1" type="noConversion"/>
  </si>
  <si>
    <t>buff</t>
    <phoneticPr fontId="1" type="noConversion"/>
  </si>
  <si>
    <t>shift</t>
    <phoneticPr fontId="1" type="noConversion"/>
  </si>
  <si>
    <t>仙游者普通攻击</t>
  </si>
  <si>
    <t>无敌斩</t>
    <phoneticPr fontId="1" type="noConversion"/>
  </si>
  <si>
    <t>普通攻击</t>
    <phoneticPr fontId="1" type="noConversion"/>
  </si>
  <si>
    <t>巨浪</t>
    <phoneticPr fontId="1" type="noConversion"/>
  </si>
  <si>
    <t>毁灭</t>
    <phoneticPr fontId="1" type="noConversion"/>
  </si>
  <si>
    <t>circle</t>
    <phoneticPr fontId="1" type="noConversion"/>
  </si>
  <si>
    <t>owner</t>
    <phoneticPr fontId="1" type="noConversion"/>
  </si>
  <si>
    <t>hostile</t>
    <phoneticPr fontId="1" type="noConversion"/>
  </si>
  <si>
    <t>debuff</t>
    <phoneticPr fontId="1" type="noConversion"/>
  </si>
  <si>
    <t>buff</t>
    <phoneticPr fontId="1" type="noConversion"/>
  </si>
  <si>
    <t>owner</t>
    <phoneticPr fontId="1" type="noConversion"/>
  </si>
  <si>
    <t>target</t>
    <phoneticPr fontId="1" type="noConversion"/>
  </si>
  <si>
    <t>skill</t>
    <phoneticPr fontId="1" type="noConversion"/>
  </si>
  <si>
    <t>buff</t>
    <phoneticPr fontId="1" type="noConversion"/>
  </si>
  <si>
    <t>stun</t>
    <phoneticPr fontId="1" type="noConversion"/>
  </si>
  <si>
    <t>hurt</t>
    <phoneticPr fontId="1" type="noConversion"/>
  </si>
  <si>
    <t>attr</t>
    <phoneticPr fontId="1" type="noConversion"/>
  </si>
  <si>
    <t>attr</t>
    <phoneticPr fontId="1" type="noConversion"/>
  </si>
  <si>
    <t>hate</t>
    <phoneticPr fontId="1" type="noConversion"/>
  </si>
  <si>
    <t>state</t>
    <phoneticPr fontId="1" type="noConversion"/>
  </si>
  <si>
    <t>silence</t>
    <phoneticPr fontId="1" type="noConversion"/>
  </si>
  <si>
    <t>lash</t>
    <phoneticPr fontId="1" type="noConversion"/>
  </si>
  <si>
    <t>shift</t>
    <phoneticPr fontId="1" type="noConversion"/>
  </si>
  <si>
    <t>state</t>
    <phoneticPr fontId="1" type="noConversion"/>
  </si>
  <si>
    <t>stun</t>
    <phoneticPr fontId="1" type="noConversion"/>
  </si>
  <si>
    <t>hate</t>
    <phoneticPr fontId="1" type="noConversion"/>
  </si>
  <si>
    <t>hate</t>
    <phoneticPr fontId="1" type="noConversion"/>
  </si>
  <si>
    <t>phydef</t>
    <phoneticPr fontId="1" type="noConversion"/>
  </si>
  <si>
    <t>magdef</t>
    <phoneticPr fontId="1" type="noConversion"/>
  </si>
  <si>
    <t>事件1</t>
    <phoneticPr fontId="1" type="noConversion"/>
  </si>
  <si>
    <t>事件1参数1</t>
    <phoneticPr fontId="1" type="noConversion"/>
  </si>
  <si>
    <t>事件1参数2</t>
    <phoneticPr fontId="1" type="noConversion"/>
  </si>
  <si>
    <t>事件2</t>
    <phoneticPr fontId="1" type="noConversion"/>
  </si>
  <si>
    <t>事件2参数1</t>
    <phoneticPr fontId="1" type="noConversion"/>
  </si>
  <si>
    <t>事件2参数2</t>
    <phoneticPr fontId="1" type="noConversion"/>
  </si>
  <si>
    <t>event1</t>
    <phoneticPr fontId="1" type="noConversion"/>
  </si>
  <si>
    <t>event1parm1</t>
    <phoneticPr fontId="1" type="noConversion"/>
  </si>
  <si>
    <t>event1parm2</t>
    <phoneticPr fontId="1" type="noConversion"/>
  </si>
  <si>
    <t>event1parm3</t>
    <phoneticPr fontId="1" type="noConversion"/>
  </si>
  <si>
    <t>event2</t>
    <phoneticPr fontId="1" type="noConversion"/>
  </si>
  <si>
    <t>event2parm1</t>
    <phoneticPr fontId="1" type="noConversion"/>
  </si>
  <si>
    <t>event2parm2</t>
    <phoneticPr fontId="1" type="noConversion"/>
  </si>
  <si>
    <t>event2parm3</t>
    <phoneticPr fontId="1" type="noConversion"/>
  </si>
  <si>
    <t>事件1参数3</t>
    <phoneticPr fontId="1" type="noConversion"/>
  </si>
  <si>
    <t>事件2参数3</t>
    <phoneticPr fontId="1" type="noConversion"/>
  </si>
  <si>
    <t>鳄鱼雷克普通攻击</t>
  </si>
  <si>
    <t>鳄鱼雷克毁灭</t>
  </si>
  <si>
    <t>鳄鱼雷克普通攻击伤害</t>
  </si>
  <si>
    <t>鳄鱼雷克巨浪伤害</t>
  </si>
  <si>
    <t>鳄鱼雷克巨浪之降低物防</t>
  </si>
  <si>
    <t>鳄鱼雷克巨浪之降低魔防</t>
  </si>
  <si>
    <t>鳄鱼雷克锚击伤害</t>
  </si>
  <si>
    <t>鳄鱼雷克锚击之嘲讽</t>
  </si>
  <si>
    <t>鳄鱼雷克锚击之嘲讽附带沉默</t>
  </si>
  <si>
    <t>鳄鱼雷克毁灭伤害</t>
  </si>
  <si>
    <t>鳄鱼雷克毁灭之顶起眩晕</t>
  </si>
  <si>
    <t>鳄鱼雷克毁灭之拉人眩晕</t>
  </si>
  <si>
    <t>鳄鱼雷克毁灭之眩晕</t>
  </si>
  <si>
    <t>仙游者普通攻击弹道</t>
  </si>
  <si>
    <t>仙游者普通攻击伤害</t>
  </si>
  <si>
    <t>仙游者正义之光群体加攻速</t>
    <phoneticPr fontId="1" type="noConversion"/>
  </si>
  <si>
    <t>仙游者正义之光概率加圣光标记</t>
    <phoneticPr fontId="1" type="noConversion"/>
  </si>
  <si>
    <t>仙游者正义之光概率加能量恢复速率</t>
    <phoneticPr fontId="1" type="noConversion"/>
  </si>
  <si>
    <t>light</t>
    <phoneticPr fontId="1" type="noConversion"/>
  </si>
  <si>
    <t>buff</t>
    <phoneticPr fontId="1" type="noConversion"/>
  </si>
  <si>
    <t>replace</t>
    <phoneticPr fontId="1" type="noConversion"/>
  </si>
  <si>
    <t>light</t>
    <phoneticPr fontId="1" type="noConversion"/>
  </si>
  <si>
    <t>buff_light</t>
    <phoneticPr fontId="1" type="noConversion"/>
  </si>
  <si>
    <t>attr</t>
    <phoneticPr fontId="1" type="noConversion"/>
  </si>
  <si>
    <t>atk_energy</t>
    <phoneticPr fontId="1" type="noConversion"/>
  </si>
  <si>
    <t>仙游者正义之光群体加攻击</t>
    <phoneticPr fontId="1" type="noConversion"/>
  </si>
  <si>
    <t>replace</t>
    <phoneticPr fontId="1" type="noConversion"/>
  </si>
  <si>
    <t>attr</t>
    <phoneticPr fontId="1" type="noConversion"/>
  </si>
  <si>
    <t>attack</t>
    <phoneticPr fontId="5" type="noConversion"/>
  </si>
  <si>
    <t>圣光降临</t>
    <phoneticPr fontId="1" type="noConversion"/>
  </si>
  <si>
    <t>target</t>
    <phoneticPr fontId="1" type="noConversion"/>
  </si>
  <si>
    <t>light</t>
    <phoneticPr fontId="1" type="noConversion"/>
  </si>
  <si>
    <t>replace</t>
    <phoneticPr fontId="1" type="noConversion"/>
  </si>
  <si>
    <t>mod1</t>
    <phoneticPr fontId="1" type="noConversion"/>
  </si>
  <si>
    <t>skill_sylvanas_icearrowrain</t>
    <phoneticPr fontId="1" type="noConversion"/>
  </si>
  <si>
    <t>skill_devastating</t>
    <phoneticPr fontId="1" type="noConversion"/>
  </si>
  <si>
    <t>skill_light_comes</t>
    <phoneticPr fontId="1" type="noConversion"/>
  </si>
  <si>
    <t>skill_wave</t>
    <phoneticPr fontId="1" type="noConversion"/>
  </si>
  <si>
    <t>buff_light_of_justice_hand</t>
    <phoneticPr fontId="1" type="noConversion"/>
  </si>
  <si>
    <t>鳄鱼雷克毁灭延迟伤害</t>
    <phoneticPr fontId="1" type="noConversion"/>
  </si>
  <si>
    <t>circle</t>
    <phoneticPr fontId="1" type="noConversion"/>
  </si>
  <si>
    <t>replace</t>
    <phoneticPr fontId="1" type="noConversion"/>
  </si>
  <si>
    <t>条件1参数2</t>
  </si>
  <si>
    <t>cond1parm2</t>
  </si>
  <si>
    <t>条件2参数2</t>
  </si>
  <si>
    <t>cond2parm2</t>
  </si>
  <si>
    <t>point</t>
    <phoneticPr fontId="1" type="noConversion"/>
  </si>
  <si>
    <t>hostile</t>
    <phoneticPr fontId="1" type="noConversion"/>
  </si>
  <si>
    <t>force</t>
    <phoneticPr fontId="1" type="noConversion"/>
  </si>
  <si>
    <t>replace</t>
    <phoneticPr fontId="1" type="noConversion"/>
  </si>
  <si>
    <t>replace</t>
    <phoneticPr fontId="1" type="noConversion"/>
  </si>
  <si>
    <t>state</t>
    <phoneticPr fontId="1" type="noConversion"/>
  </si>
  <si>
    <t>wine</t>
    <phoneticPr fontId="1" type="noConversion"/>
  </si>
  <si>
    <t>attr</t>
    <phoneticPr fontId="1" type="noConversion"/>
  </si>
  <si>
    <t>craftsman_wine_attack</t>
    <phoneticPr fontId="1" type="noConversion"/>
  </si>
  <si>
    <t>buff_defenceup</t>
  </si>
  <si>
    <t>rectline</t>
    <phoneticPr fontId="1" type="noConversion"/>
  </si>
  <si>
    <t>rectline</t>
    <phoneticPr fontId="1" type="noConversion"/>
  </si>
  <si>
    <t>target</t>
    <phoneticPr fontId="1" type="noConversion"/>
  </si>
  <si>
    <t>hostile</t>
    <phoneticPr fontId="1" type="noConversion"/>
  </si>
  <si>
    <t>hurt</t>
    <phoneticPr fontId="1" type="noConversion"/>
  </si>
  <si>
    <t>skill</t>
    <phoneticPr fontId="1" type="noConversion"/>
  </si>
  <si>
    <t>buff_slow</t>
  </si>
  <si>
    <t>仙游者正义之光群体几率加光标记</t>
    <phoneticPr fontId="1" type="noConversion"/>
  </si>
  <si>
    <t>蛇发女妖普通攻击</t>
  </si>
  <si>
    <t>蛇发女妖召唤雷电之力发射跳跃的闪电，对最多3个敌方造成伤害。</t>
  </si>
  <si>
    <t>蛇发女妖凛冽寒风</t>
    <phoneticPr fontId="1" type="noConversion"/>
  </si>
  <si>
    <t>秘术异蛇</t>
    <phoneticPr fontId="1" type="noConversion"/>
  </si>
  <si>
    <t>蛇发女妖秘术异蛇</t>
    <phoneticPr fontId="1" type="noConversion"/>
  </si>
  <si>
    <t>hostile</t>
    <phoneticPr fontId="1" type="noConversion"/>
  </si>
  <si>
    <t>蛇发女妖普通攻击弹道</t>
  </si>
  <si>
    <t>蛇发女妖普通攻击伤害</t>
  </si>
  <si>
    <t>蛇发女妖叉状闪电伤害</t>
  </si>
  <si>
    <t>蛇发女妖凛冽寒风弹道</t>
  </si>
  <si>
    <t>蛇发女妖凛冽寒风伤害</t>
  </si>
  <si>
    <t>蛇发女妖秘术异蛇延迟回血</t>
    <phoneticPr fontId="1" type="noConversion"/>
  </si>
  <si>
    <t>蛇发女妖秘术异蛇回血</t>
    <phoneticPr fontId="1" type="noConversion"/>
  </si>
  <si>
    <t>eot</t>
    <phoneticPr fontId="1" type="noConversion"/>
  </si>
  <si>
    <t>蛇发女妖秘术异蛇之1传弹道</t>
    <phoneticPr fontId="1" type="noConversion"/>
  </si>
  <si>
    <t>蛇发女妖秘术异蛇之2传弹道</t>
  </si>
  <si>
    <t>蛇发女妖秘术异蛇之3传弹道</t>
  </si>
  <si>
    <t>蛇发女妖秘术异蛇之4传弹道</t>
  </si>
  <si>
    <t>蛇发女妖秘术异蛇之1传伤害</t>
    <phoneticPr fontId="1" type="noConversion"/>
  </si>
  <si>
    <t>蛇发女妖秘术异蛇之2传伤害</t>
  </si>
  <si>
    <t>蛇发女妖秘术异蛇之3传伤害</t>
  </si>
  <si>
    <t>蛇发女妖秘术异蛇之4传伤害</t>
  </si>
  <si>
    <t>蛇发女妖凛冽寒风几率冰封</t>
    <phoneticPr fontId="1" type="noConversion"/>
  </si>
  <si>
    <t>蛇发女妖凛冽寒风冰封几率</t>
    <phoneticPr fontId="1" type="noConversion"/>
  </si>
  <si>
    <t>replace</t>
    <phoneticPr fontId="1" type="noConversion"/>
  </si>
  <si>
    <t>蛇发女妖凛冽寒风顶起眩晕</t>
    <phoneticPr fontId="1" type="noConversion"/>
  </si>
  <si>
    <t>lash</t>
    <phoneticPr fontId="1" type="noConversion"/>
  </si>
  <si>
    <t>mystic_snake</t>
    <phoneticPr fontId="1" type="noConversion"/>
  </si>
  <si>
    <t>沟壑</t>
    <phoneticPr fontId="1" type="noConversion"/>
  </si>
  <si>
    <t>牛头勇士沟壑</t>
    <phoneticPr fontId="1" type="noConversion"/>
  </si>
  <si>
    <t>instant</t>
    <phoneticPr fontId="1" type="noConversion"/>
  </si>
  <si>
    <t>hostile</t>
    <phoneticPr fontId="1" type="noConversion"/>
  </si>
  <si>
    <t>牛头勇士沟壑弹道</t>
    <phoneticPr fontId="1" type="noConversion"/>
  </si>
  <si>
    <t>牛头勇士沟壑伤害</t>
    <phoneticPr fontId="1" type="noConversion"/>
  </si>
  <si>
    <t>牛头勇士沟壑眩晕</t>
    <phoneticPr fontId="1" type="noConversion"/>
  </si>
  <si>
    <t>黑火炸药</t>
    <phoneticPr fontId="1" type="noConversion"/>
  </si>
  <si>
    <t>attr</t>
    <phoneticPr fontId="1" type="noConversion"/>
  </si>
  <si>
    <t>attack</t>
    <phoneticPr fontId="1" type="noConversion"/>
  </si>
  <si>
    <t>德古拉普通攻击</t>
  </si>
  <si>
    <t>德古拉腐蚀蜂群</t>
  </si>
  <si>
    <t>德古拉腐蚀术</t>
  </si>
  <si>
    <t>德古拉吸血鬼之拥</t>
  </si>
  <si>
    <t>德古拉普通攻击伤害</t>
  </si>
  <si>
    <t>德古拉腐蚀蜂群弹道</t>
  </si>
  <si>
    <t>德古拉腐蚀蜂群伤害</t>
  </si>
  <si>
    <t>德古拉腐蚀术伤害</t>
  </si>
  <si>
    <t>德古拉腐蚀术之持续流血</t>
  </si>
  <si>
    <t>德古拉腐蚀术之持续流血血量</t>
  </si>
  <si>
    <t>德古拉吸血鬼之拥伤害</t>
  </si>
  <si>
    <t>星火术</t>
    <phoneticPr fontId="1" type="noConversion"/>
  </si>
  <si>
    <t>根须缠绕</t>
    <phoneticPr fontId="1" type="noConversion"/>
  </si>
  <si>
    <t>半神星火术之伤害</t>
    <phoneticPr fontId="1" type="noConversion"/>
  </si>
  <si>
    <t>半神根须缠绕之伤害</t>
    <phoneticPr fontId="1" type="noConversion"/>
  </si>
  <si>
    <t>skill</t>
    <phoneticPr fontId="1" type="noConversion"/>
  </si>
  <si>
    <t>circle</t>
    <phoneticPr fontId="1" type="noConversion"/>
  </si>
  <si>
    <t>point</t>
    <phoneticPr fontId="1" type="noConversion"/>
  </si>
  <si>
    <t>半神根须缠绕之持续流血血量</t>
    <phoneticPr fontId="1" type="noConversion"/>
  </si>
  <si>
    <t>dot</t>
    <phoneticPr fontId="1" type="noConversion"/>
  </si>
  <si>
    <t>buff</t>
    <phoneticPr fontId="1" type="noConversion"/>
  </si>
  <si>
    <t>point</t>
    <phoneticPr fontId="1" type="noConversion"/>
  </si>
  <si>
    <t>hostile</t>
    <phoneticPr fontId="1" type="noConversion"/>
  </si>
  <si>
    <t>skill</t>
    <phoneticPr fontId="1" type="noConversion"/>
  </si>
  <si>
    <t>hurt</t>
    <phoneticPr fontId="1" type="noConversion"/>
  </si>
  <si>
    <t>replace</t>
    <phoneticPr fontId="1" type="noConversion"/>
  </si>
  <si>
    <t>light</t>
    <phoneticPr fontId="1" type="noConversion"/>
  </si>
  <si>
    <t>replace</t>
    <phoneticPr fontId="1" type="noConversion"/>
  </si>
  <si>
    <t>无光之盾</t>
    <phoneticPr fontId="1" type="noConversion"/>
  </si>
  <si>
    <t>凛风冲击</t>
    <phoneticPr fontId="1" type="noConversion"/>
  </si>
  <si>
    <t>冰霜之环</t>
    <phoneticPr fontId="1" type="noConversion"/>
  </si>
  <si>
    <t>instant</t>
    <phoneticPr fontId="1" type="noConversion"/>
  </si>
  <si>
    <t>hostile</t>
    <phoneticPr fontId="1" type="noConversion"/>
  </si>
  <si>
    <t>hurt</t>
    <phoneticPr fontId="1" type="noConversion"/>
  </si>
  <si>
    <t>owner</t>
    <phoneticPr fontId="1" type="noConversion"/>
  </si>
  <si>
    <t>point</t>
    <phoneticPr fontId="1" type="noConversion"/>
  </si>
  <si>
    <t>buff</t>
    <phoneticPr fontId="1" type="noConversion"/>
  </si>
  <si>
    <t>replace</t>
    <phoneticPr fontId="1" type="noConversion"/>
  </si>
  <si>
    <t>mod</t>
    <phoneticPr fontId="1" type="noConversion"/>
  </si>
  <si>
    <t>buff</t>
    <phoneticPr fontId="1" type="noConversion"/>
  </si>
  <si>
    <t>eot</t>
    <phoneticPr fontId="1" type="noConversion"/>
  </si>
  <si>
    <t>hate</t>
    <phoneticPr fontId="1" type="noConversion"/>
  </si>
  <si>
    <t>state</t>
    <phoneticPr fontId="1" type="noConversion"/>
  </si>
  <si>
    <t>buff_hatewave</t>
    <phoneticPr fontId="1" type="noConversion"/>
  </si>
  <si>
    <t>hate</t>
    <phoneticPr fontId="1" type="noConversion"/>
  </si>
  <si>
    <t>circle</t>
    <phoneticPr fontId="1" type="noConversion"/>
  </si>
  <si>
    <t>attack</t>
    <phoneticPr fontId="1" type="noConversion"/>
  </si>
  <si>
    <t>lash</t>
    <phoneticPr fontId="1" type="noConversion"/>
  </si>
  <si>
    <t>circle</t>
    <phoneticPr fontId="1" type="noConversion"/>
  </si>
  <si>
    <t>skill</t>
    <phoneticPr fontId="1" type="noConversion"/>
  </si>
  <si>
    <t>shift</t>
    <phoneticPr fontId="1" type="noConversion"/>
  </si>
  <si>
    <t>hostile</t>
    <phoneticPr fontId="1" type="noConversion"/>
  </si>
  <si>
    <t>circle</t>
    <phoneticPr fontId="1" type="noConversion"/>
  </si>
  <si>
    <t>buff</t>
    <phoneticPr fontId="1" type="noConversion"/>
  </si>
  <si>
    <t>旋风斩</t>
    <phoneticPr fontId="1" type="noConversion"/>
  </si>
  <si>
    <t>嗜血狂攻</t>
    <phoneticPr fontId="1" type="noConversion"/>
  </si>
  <si>
    <t>野性阻击</t>
    <phoneticPr fontId="1" type="noConversion"/>
  </si>
  <si>
    <t>普通攻击</t>
    <phoneticPr fontId="1" type="noConversion"/>
  </si>
  <si>
    <t>point</t>
    <phoneticPr fontId="1" type="noConversion"/>
  </si>
  <si>
    <t>hostile</t>
    <phoneticPr fontId="1" type="noConversion"/>
  </si>
  <si>
    <t>target</t>
    <phoneticPr fontId="1" type="noConversion"/>
  </si>
  <si>
    <t>point</t>
    <phoneticPr fontId="1" type="noConversion"/>
  </si>
  <si>
    <t>hurt</t>
    <phoneticPr fontId="1" type="noConversion"/>
  </si>
  <si>
    <t>invincible</t>
    <phoneticPr fontId="1" type="noConversion"/>
  </si>
  <si>
    <t>replace</t>
    <phoneticPr fontId="1" type="noConversion"/>
  </si>
  <si>
    <t>blood</t>
    <phoneticPr fontId="1" type="noConversion"/>
  </si>
  <si>
    <t>point</t>
    <phoneticPr fontId="1" type="noConversion"/>
  </si>
  <si>
    <t>point</t>
    <phoneticPr fontId="1" type="noConversion"/>
  </si>
  <si>
    <t>hostile</t>
    <phoneticPr fontId="1" type="noConversion"/>
  </si>
  <si>
    <t>hurt</t>
    <phoneticPr fontId="1" type="noConversion"/>
  </si>
  <si>
    <t>hurt</t>
    <phoneticPr fontId="1" type="noConversion"/>
  </si>
  <si>
    <t>instant</t>
    <phoneticPr fontId="1" type="noConversion"/>
  </si>
  <si>
    <t>狼人穆图野性阻击</t>
    <phoneticPr fontId="1" type="noConversion"/>
  </si>
  <si>
    <t>shift</t>
    <phoneticPr fontId="1" type="noConversion"/>
  </si>
  <si>
    <t>腐肉堆积</t>
    <phoneticPr fontId="1" type="noConversion"/>
  </si>
  <si>
    <t>instant</t>
    <phoneticPr fontId="1" type="noConversion"/>
  </si>
  <si>
    <t>hostile</t>
    <phoneticPr fontId="1" type="noConversion"/>
  </si>
  <si>
    <t>owner</t>
    <phoneticPr fontId="1" type="noConversion"/>
  </si>
  <si>
    <t>attack</t>
    <phoneticPr fontId="1" type="noConversion"/>
  </si>
  <si>
    <t>skill</t>
    <phoneticPr fontId="1" type="noConversion"/>
  </si>
  <si>
    <t>hurt</t>
    <phoneticPr fontId="1" type="noConversion"/>
  </si>
  <si>
    <t>buff</t>
    <phoneticPr fontId="1" type="noConversion"/>
  </si>
  <si>
    <t>replace</t>
    <phoneticPr fontId="1" type="noConversion"/>
  </si>
  <si>
    <t>attr</t>
    <phoneticPr fontId="1" type="noConversion"/>
  </si>
  <si>
    <t>damage_down</t>
    <phoneticPr fontId="1" type="noConversion"/>
  </si>
  <si>
    <t>friendly</t>
    <phoneticPr fontId="1" type="noConversion"/>
  </si>
  <si>
    <t>eot</t>
    <phoneticPr fontId="1" type="noConversion"/>
  </si>
  <si>
    <t>circle</t>
    <phoneticPr fontId="1" type="noConversion"/>
  </si>
  <si>
    <t>hurt</t>
    <phoneticPr fontId="1" type="noConversion"/>
  </si>
  <si>
    <t>hate</t>
    <phoneticPr fontId="1" type="noConversion"/>
  </si>
  <si>
    <t>state</t>
    <phoneticPr fontId="1" type="noConversion"/>
  </si>
  <si>
    <t>silence</t>
    <phoneticPr fontId="1" type="noConversion"/>
  </si>
  <si>
    <t>skill</t>
    <phoneticPr fontId="1" type="noConversion"/>
  </si>
  <si>
    <t>hurt</t>
    <phoneticPr fontId="1" type="noConversion"/>
  </si>
  <si>
    <t>debuff</t>
    <phoneticPr fontId="1" type="noConversion"/>
  </si>
  <si>
    <t>buff</t>
    <phoneticPr fontId="1" type="noConversion"/>
  </si>
  <si>
    <t>buff</t>
    <phoneticPr fontId="1" type="noConversion"/>
  </si>
  <si>
    <t>replace</t>
    <phoneticPr fontId="1" type="noConversion"/>
  </si>
  <si>
    <t>replace</t>
    <phoneticPr fontId="1" type="noConversion"/>
  </si>
  <si>
    <t>phydef</t>
    <phoneticPr fontId="1" type="noConversion"/>
  </si>
  <si>
    <t>浸毒射击</t>
    <phoneticPr fontId="1" type="noConversion"/>
  </si>
  <si>
    <t>精灵游侠浸毒射击</t>
    <phoneticPr fontId="1" type="noConversion"/>
  </si>
  <si>
    <t>击退射击</t>
    <phoneticPr fontId="1" type="noConversion"/>
  </si>
  <si>
    <t>精灵游侠击退射击</t>
    <phoneticPr fontId="1" type="noConversion"/>
  </si>
  <si>
    <t>friendly</t>
    <phoneticPr fontId="1" type="noConversion"/>
  </si>
  <si>
    <t>target</t>
    <phoneticPr fontId="1" type="noConversion"/>
  </si>
  <si>
    <t>target</t>
    <phoneticPr fontId="1" type="noConversion"/>
  </si>
  <si>
    <t>class</t>
    <phoneticPr fontId="1" type="noConversion"/>
  </si>
  <si>
    <t>1,2</t>
    <phoneticPr fontId="1" type="noConversion"/>
  </si>
  <si>
    <t>point</t>
    <phoneticPr fontId="1" type="noConversion"/>
  </si>
  <si>
    <t>hostile</t>
    <phoneticPr fontId="1" type="noConversion"/>
  </si>
  <si>
    <t>精灵游侠普通攻击弹道</t>
    <phoneticPr fontId="1" type="noConversion"/>
  </si>
  <si>
    <t>精灵游侠普通攻击伤害</t>
    <phoneticPr fontId="1" type="noConversion"/>
  </si>
  <si>
    <t>fanring</t>
    <phoneticPr fontId="1" type="noConversion"/>
  </si>
  <si>
    <t>select_fanring60</t>
    <phoneticPr fontId="1" type="noConversion"/>
  </si>
  <si>
    <t>精灵游侠浸毒射击伤害</t>
    <phoneticPr fontId="1" type="noConversion"/>
  </si>
  <si>
    <t>精灵游侠浸毒射击中毒</t>
    <phoneticPr fontId="1" type="noConversion"/>
  </si>
  <si>
    <t>精灵游侠浸毒射击中毒流血</t>
    <phoneticPr fontId="1" type="noConversion"/>
  </si>
  <si>
    <t>target</t>
    <phoneticPr fontId="1" type="noConversion"/>
  </si>
  <si>
    <t>point</t>
    <phoneticPr fontId="1" type="noConversion"/>
  </si>
  <si>
    <t>dot</t>
    <phoneticPr fontId="1" type="noConversion"/>
  </si>
  <si>
    <t>hurt</t>
    <phoneticPr fontId="1" type="noConversion"/>
  </si>
  <si>
    <t>精灵游侠击退射击弹道</t>
    <phoneticPr fontId="1" type="noConversion"/>
  </si>
  <si>
    <t>精灵游侠击退射击伤害</t>
    <phoneticPr fontId="1" type="noConversion"/>
  </si>
  <si>
    <t>精灵游侠击退射击击退眩晕</t>
    <phoneticPr fontId="1" type="noConversion"/>
  </si>
  <si>
    <t>skill</t>
    <phoneticPr fontId="1" type="noConversion"/>
  </si>
  <si>
    <t>shift</t>
    <phoneticPr fontId="1" type="noConversion"/>
  </si>
  <si>
    <t>hostile</t>
    <phoneticPr fontId="1" type="noConversion"/>
  </si>
  <si>
    <t>hate</t>
    <phoneticPr fontId="1" type="noConversion"/>
  </si>
  <si>
    <t>半神根须缠绕之禁足</t>
    <phoneticPr fontId="1" type="noConversion"/>
  </si>
  <si>
    <t>半神根须缠绕之沉默</t>
    <phoneticPr fontId="1" type="noConversion"/>
  </si>
  <si>
    <t>moveless</t>
    <phoneticPr fontId="1" type="noConversion"/>
  </si>
  <si>
    <t>state</t>
    <phoneticPr fontId="1" type="noConversion"/>
  </si>
  <si>
    <t>replace</t>
    <phoneticPr fontId="1" type="noConversion"/>
  </si>
  <si>
    <t>silence</t>
    <phoneticPr fontId="1" type="noConversion"/>
  </si>
  <si>
    <t>overtime</t>
    <phoneticPr fontId="1" type="noConversion"/>
  </si>
  <si>
    <t>德古拉吸血鬼之拥之加血</t>
    <phoneticPr fontId="1" type="noConversion"/>
  </si>
  <si>
    <t>elven_anger_skill</t>
    <phoneticPr fontId="1" type="noConversion"/>
  </si>
  <si>
    <t>dispel</t>
    <phoneticPr fontId="1" type="noConversion"/>
  </si>
  <si>
    <t>owner</t>
    <phoneticPr fontId="1" type="noConversion"/>
  </si>
  <si>
    <t>buff</t>
    <phoneticPr fontId="1" type="noConversion"/>
  </si>
  <si>
    <t>hurt</t>
    <phoneticPr fontId="1" type="noConversion"/>
  </si>
  <si>
    <t>replace</t>
    <phoneticPr fontId="1" type="noConversion"/>
  </si>
  <si>
    <t>shift</t>
    <phoneticPr fontId="1" type="noConversion"/>
  </si>
  <si>
    <t>owner</t>
    <phoneticPr fontId="1" type="noConversion"/>
  </si>
  <si>
    <t>point</t>
    <phoneticPr fontId="1" type="noConversion"/>
  </si>
  <si>
    <t>friendly_dead</t>
    <phoneticPr fontId="1" type="noConversion"/>
  </si>
  <si>
    <t>force</t>
    <phoneticPr fontId="1" type="noConversion"/>
  </si>
  <si>
    <t>女武神普通攻击</t>
  </si>
  <si>
    <t>米迦勒普通攻击</t>
  </si>
  <si>
    <t>丛林守护</t>
    <phoneticPr fontId="1" type="noConversion"/>
  </si>
  <si>
    <t>闪电球</t>
    <phoneticPr fontId="1" type="noConversion"/>
  </si>
  <si>
    <t>debuff</t>
    <phoneticPr fontId="1" type="noConversion"/>
  </si>
  <si>
    <t>buff</t>
    <phoneticPr fontId="1" type="noConversion"/>
  </si>
  <si>
    <t>attr</t>
    <phoneticPr fontId="1" type="noConversion"/>
  </si>
  <si>
    <t>speed</t>
    <phoneticPr fontId="1" type="noConversion"/>
  </si>
  <si>
    <t>atkrate</t>
    <phoneticPr fontId="1" type="noConversion"/>
  </si>
  <si>
    <t>气功波</t>
    <phoneticPr fontId="1" type="noConversion"/>
  </si>
  <si>
    <t>hostile</t>
    <phoneticPr fontId="1" type="noConversion"/>
  </si>
  <si>
    <t>replace</t>
    <phoneticPr fontId="1" type="noConversion"/>
  </si>
  <si>
    <t>lash</t>
    <phoneticPr fontId="1" type="noConversion"/>
  </si>
  <si>
    <t>shift</t>
    <phoneticPr fontId="1" type="noConversion"/>
  </si>
  <si>
    <t>格斗小子飞天一击</t>
  </si>
  <si>
    <t>格斗小子融合东方武术理念，对敌方目标造成伤害及击飞</t>
  </si>
  <si>
    <t>先知圣者普通攻击</t>
  </si>
  <si>
    <t>先知圣者治疗术</t>
  </si>
  <si>
    <t>哥布林亲王普通攻击</t>
  </si>
  <si>
    <t>哥布林亲王召唤</t>
  </si>
  <si>
    <t>哥布林亲王召唤一个小地精协助战斗，持续一段时间。</t>
  </si>
  <si>
    <t>哥布林亲王黑火炸药</t>
  </si>
  <si>
    <t>哥布林亲王在目标区域召唤巨大炸弹，一定时间后炸弹爆炸将范围内的敌方目标炸飞并造成伤害，提前打破炸弹可避免其伤害。</t>
  </si>
  <si>
    <t>瘟疫骑士普通攻击</t>
  </si>
  <si>
    <t>瘟疫骑士穿刺箭射</t>
  </si>
  <si>
    <t>瘟疫骑士冰冻箭雨</t>
  </si>
  <si>
    <t>山丘之王普通攻击</t>
  </si>
  <si>
    <t>山丘之王风暴之锤</t>
  </si>
  <si>
    <t>山丘之王挑战怒吼</t>
  </si>
  <si>
    <t>山丘之王雷霆一击</t>
  </si>
  <si>
    <t>丛林祭司普通攻击</t>
  </si>
  <si>
    <t>丛林祭司变形术</t>
  </si>
  <si>
    <t>丛林祭司对一个敌方目标造成伤害并将其变形为小动物，期间其不可攻击，并且移动速度降低。</t>
  </si>
  <si>
    <t>丛林祭司丛林守护</t>
  </si>
  <si>
    <t>丛林祭司治疗图腾</t>
  </si>
  <si>
    <t>丛林祭司在地面放置一个图腾，持续回复周围友方目标生命。</t>
  </si>
  <si>
    <t>嗜血狼人普通攻击</t>
  </si>
  <si>
    <t>嗜血狼人旋风斩</t>
  </si>
  <si>
    <t>嗜血狼人嗜血狂攻</t>
  </si>
  <si>
    <t>丛林半神普通攻击</t>
  </si>
  <si>
    <t>丛林半神根须缠绕</t>
  </si>
  <si>
    <t>丛林半神召唤地下根须困住范围内敌方，使其不可移动、沉默，同时造成伤害并持续流血。</t>
  </si>
  <si>
    <t>小叮当火箭炮</t>
  </si>
  <si>
    <t>食人魔腐肉堆积</t>
  </si>
  <si>
    <t>食人魔腐臭云雾</t>
  </si>
  <si>
    <t>咕叽咕叽火球术</t>
  </si>
  <si>
    <t>咕叽咕叽对单个目标发出火球，对其造成伤害并降低防御。</t>
  </si>
  <si>
    <t>咕叽咕叽治疗祷言</t>
  </si>
  <si>
    <t>李小龙普通攻击</t>
  </si>
  <si>
    <t>black</t>
    <phoneticPr fontId="1" type="noConversion"/>
  </si>
  <si>
    <t>wine</t>
    <phoneticPr fontId="1" type="noConversion"/>
  </si>
  <si>
    <t>select_cond</t>
    <phoneticPr fontId="1" type="noConversion"/>
  </si>
  <si>
    <t>select_cond_parm1</t>
    <phoneticPr fontId="1" type="noConversion"/>
  </si>
  <si>
    <t>雷神索尔普通攻击</t>
    <phoneticPr fontId="1" type="noConversion"/>
  </si>
  <si>
    <t>吉尔伽美什普通攻击</t>
  </si>
  <si>
    <t>爱之天使普通攻击</t>
  </si>
  <si>
    <t>爱之天使随机为一个友方增加攻击和防御。</t>
  </si>
  <si>
    <t>九尾妖狐闪电链</t>
  </si>
  <si>
    <t>九尾妖狐召唤幽灵狼</t>
  </si>
  <si>
    <t>普通攻击</t>
    <phoneticPr fontId="1" type="noConversion"/>
  </si>
  <si>
    <t>point</t>
    <phoneticPr fontId="1" type="noConversion"/>
  </si>
  <si>
    <t>骷髅战士普通攻击</t>
    <phoneticPr fontId="1" type="noConversion"/>
  </si>
  <si>
    <t>骷髅巫师普通攻击</t>
    <phoneticPr fontId="1" type="noConversion"/>
  </si>
  <si>
    <t>instant</t>
    <phoneticPr fontId="1" type="noConversion"/>
  </si>
  <si>
    <t>鳄鱼战士普通攻击</t>
    <phoneticPr fontId="1" type="noConversion"/>
  </si>
  <si>
    <t>挥扫</t>
    <phoneticPr fontId="1" type="noConversion"/>
  </si>
  <si>
    <t>鳄鱼战士挥扫</t>
    <phoneticPr fontId="1" type="noConversion"/>
  </si>
  <si>
    <t>hostile</t>
    <phoneticPr fontId="1" type="noConversion"/>
  </si>
  <si>
    <t>blow_cut_large</t>
    <phoneticPr fontId="1" type="noConversion"/>
  </si>
  <si>
    <t>point</t>
    <phoneticPr fontId="1" type="noConversion"/>
  </si>
  <si>
    <t>owner</t>
    <phoneticPr fontId="1" type="noConversion"/>
  </si>
  <si>
    <t>骷髅战士普通攻击伤害</t>
    <phoneticPr fontId="1" type="noConversion"/>
  </si>
  <si>
    <t>hostile</t>
    <phoneticPr fontId="1" type="noConversion"/>
  </si>
  <si>
    <t>hurt</t>
    <phoneticPr fontId="1" type="noConversion"/>
  </si>
  <si>
    <t>state</t>
    <phoneticPr fontId="1" type="noConversion"/>
  </si>
  <si>
    <t>target</t>
    <phoneticPr fontId="1" type="noConversion"/>
  </si>
  <si>
    <t>attack</t>
    <phoneticPr fontId="1" type="noConversion"/>
  </si>
  <si>
    <t>point</t>
    <phoneticPr fontId="1" type="noConversion"/>
  </si>
  <si>
    <t>鳄鱼战士普通攻击伤害</t>
    <phoneticPr fontId="1" type="noConversion"/>
  </si>
  <si>
    <t>hurt</t>
    <phoneticPr fontId="1" type="noConversion"/>
  </si>
  <si>
    <t>circle</t>
    <phoneticPr fontId="1" type="noConversion"/>
  </si>
  <si>
    <t>skill</t>
    <phoneticPr fontId="1" type="noConversion"/>
  </si>
  <si>
    <t>replace</t>
    <phoneticPr fontId="1" type="noConversion"/>
  </si>
  <si>
    <t>圣光使者普通攻击</t>
  </si>
  <si>
    <t>圣光使者为自己制造一个吸收伤害的圣光护盾，持续一段时间。</t>
  </si>
  <si>
    <t>圣光使者跳向敌人中间，使用圣光将范围内的敌方拉至自身周围并对其造成伤害和嘲讽。</t>
  </si>
  <si>
    <t>闪电风暴</t>
    <phoneticPr fontId="1" type="noConversion"/>
  </si>
  <si>
    <t>friendly</t>
    <phoneticPr fontId="1" type="noConversion"/>
  </si>
  <si>
    <t>heal</t>
    <phoneticPr fontId="1" type="noConversion"/>
  </si>
  <si>
    <t>heal</t>
    <phoneticPr fontId="1" type="noConversion"/>
  </si>
  <si>
    <t>召唤地精</t>
    <phoneticPr fontId="1" type="noConversion"/>
  </si>
  <si>
    <t>挥扫</t>
    <phoneticPr fontId="1" type="noConversion"/>
  </si>
  <si>
    <t>洗礼</t>
    <phoneticPr fontId="1" type="noConversion"/>
  </si>
  <si>
    <t>米迦勒洗礼</t>
    <phoneticPr fontId="1" type="noConversion"/>
  </si>
  <si>
    <t>米迦勒灵魂锁链</t>
    <phoneticPr fontId="1" type="noConversion"/>
  </si>
  <si>
    <t>圣光回响</t>
    <phoneticPr fontId="1" type="noConversion"/>
  </si>
  <si>
    <t>米迦勒圣光回响</t>
    <phoneticPr fontId="1" type="noConversion"/>
  </si>
  <si>
    <t>米迦勒普通攻击伤害</t>
    <phoneticPr fontId="1" type="noConversion"/>
  </si>
  <si>
    <t>friendly</t>
    <phoneticPr fontId="1" type="noConversion"/>
  </si>
  <si>
    <t>hp_min</t>
    <phoneticPr fontId="1" type="noConversion"/>
  </si>
  <si>
    <t>米迦勒圣光回响持续加血血量</t>
    <phoneticPr fontId="1" type="noConversion"/>
  </si>
  <si>
    <t>米迦勒圣光回响加圣光标记</t>
    <phoneticPr fontId="1" type="noConversion"/>
  </si>
  <si>
    <t>circle</t>
    <phoneticPr fontId="1" type="noConversion"/>
  </si>
  <si>
    <t>target</t>
    <phoneticPr fontId="1" type="noConversion"/>
  </si>
  <si>
    <t>buff</t>
    <phoneticPr fontId="1" type="noConversion"/>
  </si>
  <si>
    <t>buff</t>
    <phoneticPr fontId="1" type="noConversion"/>
  </si>
  <si>
    <t>米迦勒圣光回响圣光标记增加能量恢复</t>
    <phoneticPr fontId="1" type="noConversion"/>
  </si>
  <si>
    <t>overtime</t>
    <phoneticPr fontId="1" type="noConversion"/>
  </si>
  <si>
    <t>light</t>
    <phoneticPr fontId="1" type="noConversion"/>
  </si>
  <si>
    <t>target</t>
    <phoneticPr fontId="1" type="noConversion"/>
  </si>
  <si>
    <t>buff</t>
    <phoneticPr fontId="1" type="noConversion"/>
  </si>
  <si>
    <t>hp_min</t>
    <phoneticPr fontId="1" type="noConversion"/>
  </si>
  <si>
    <t>replace</t>
    <phoneticPr fontId="1" type="noConversion"/>
  </si>
  <si>
    <t>mod</t>
    <phoneticPr fontId="1" type="noConversion"/>
  </si>
  <si>
    <t>bind</t>
    <phoneticPr fontId="1" type="noConversion"/>
  </si>
  <si>
    <t>米迦勒圣光锁链分摊出去的伤害万分比</t>
    <phoneticPr fontId="1" type="noConversion"/>
  </si>
  <si>
    <t>米迦勒洗礼加血</t>
    <phoneticPr fontId="1" type="noConversion"/>
  </si>
  <si>
    <t>heal</t>
    <phoneticPr fontId="1" type="noConversion"/>
  </si>
  <si>
    <t>米迦勒洗礼反伤</t>
    <phoneticPr fontId="1" type="noConversion"/>
  </si>
  <si>
    <t>point</t>
    <phoneticPr fontId="1" type="noConversion"/>
  </si>
  <si>
    <t>hurtback</t>
    <phoneticPr fontId="1" type="noConversion"/>
  </si>
  <si>
    <t>米迦勒洗礼伤害</t>
    <phoneticPr fontId="1" type="noConversion"/>
  </si>
  <si>
    <t>hostile</t>
    <phoneticPr fontId="1" type="noConversion"/>
  </si>
  <si>
    <t>skill</t>
    <phoneticPr fontId="1" type="noConversion"/>
  </si>
  <si>
    <t>hurt</t>
    <phoneticPr fontId="1" type="noConversion"/>
  </si>
  <si>
    <t>blow_light_little</t>
    <phoneticPr fontId="1" type="noConversion"/>
  </si>
  <si>
    <t>哈迪斯普通攻击</t>
    <phoneticPr fontId="1" type="noConversion"/>
  </si>
  <si>
    <t>哈迪斯普通攻击伤害</t>
    <phoneticPr fontId="5" type="noConversion"/>
  </si>
  <si>
    <t>blow_cut_little</t>
    <phoneticPr fontId="1" type="noConversion"/>
  </si>
  <si>
    <t>怨念深渊</t>
    <phoneticPr fontId="1" type="noConversion"/>
  </si>
  <si>
    <t>哈迪斯怨念深渊伤害</t>
    <phoneticPr fontId="1" type="noConversion"/>
  </si>
  <si>
    <t>哈迪斯怨念深渊禁止移动和普攻</t>
    <phoneticPr fontId="1" type="noConversion"/>
  </si>
  <si>
    <t>blow_cut_large</t>
    <phoneticPr fontId="1" type="noConversion"/>
  </si>
  <si>
    <t>overtime</t>
    <phoneticPr fontId="1" type="noConversion"/>
  </si>
  <si>
    <t>哈迪斯死亡冲击</t>
    <phoneticPr fontId="1" type="noConversion"/>
  </si>
  <si>
    <t>召唤死神</t>
    <phoneticPr fontId="1" type="noConversion"/>
  </si>
  <si>
    <t>哈迪斯召唤死神</t>
    <phoneticPr fontId="1" type="noConversion"/>
  </si>
  <si>
    <t>哈迪斯召唤死神</t>
    <phoneticPr fontId="1" type="noConversion"/>
  </si>
  <si>
    <t>哈迪斯召唤死神攻击继承比例</t>
    <phoneticPr fontId="1" type="noConversion"/>
  </si>
  <si>
    <t>owner</t>
    <phoneticPr fontId="1" type="noConversion"/>
  </si>
  <si>
    <t>circle</t>
    <phoneticPr fontId="1" type="noConversion"/>
  </si>
  <si>
    <t>skill</t>
    <phoneticPr fontId="1" type="noConversion"/>
  </si>
  <si>
    <t>owner_state</t>
    <phoneticPr fontId="1" type="noConversion"/>
  </si>
  <si>
    <t>sfx_hit</t>
    <phoneticPr fontId="1" type="noConversion"/>
  </si>
  <si>
    <t>消耗能量</t>
  </si>
  <si>
    <t>cost</t>
  </si>
  <si>
    <t>name</t>
    <phoneticPr fontId="2" type="noConversion"/>
  </si>
  <si>
    <t>等级</t>
    <phoneticPr fontId="1" type="noConversion"/>
  </si>
  <si>
    <t>eot</t>
    <phoneticPr fontId="1" type="noConversion"/>
  </si>
  <si>
    <t>buff</t>
    <phoneticPr fontId="1" type="noConversion"/>
  </si>
  <si>
    <t>circle</t>
    <phoneticPr fontId="1" type="noConversion"/>
  </si>
  <si>
    <t>owner</t>
    <phoneticPr fontId="1" type="noConversion"/>
  </si>
  <si>
    <t>channeling</t>
    <phoneticPr fontId="1" type="noConversion"/>
  </si>
  <si>
    <t>女武神普通攻击伤害</t>
    <phoneticPr fontId="1" type="noConversion"/>
  </si>
  <si>
    <t>复仇者之盾</t>
    <phoneticPr fontId="1" type="noConversion"/>
  </si>
  <si>
    <t>女武神复仇者之盾</t>
    <phoneticPr fontId="1" type="noConversion"/>
  </si>
  <si>
    <t>point</t>
    <phoneticPr fontId="1" type="noConversion"/>
  </si>
  <si>
    <t>target</t>
    <phoneticPr fontId="1" type="noConversion"/>
  </si>
  <si>
    <t>point</t>
    <phoneticPr fontId="1" type="noConversion"/>
  </si>
  <si>
    <t>exclude</t>
    <phoneticPr fontId="1" type="noConversion"/>
  </si>
  <si>
    <t>source</t>
    <phoneticPr fontId="1" type="noConversion"/>
  </si>
  <si>
    <t>black</t>
    <phoneticPr fontId="1" type="noConversion"/>
  </si>
  <si>
    <t>target</t>
    <phoneticPr fontId="1" type="noConversion"/>
  </si>
  <si>
    <t>exclude</t>
    <phoneticPr fontId="1" type="noConversion"/>
  </si>
  <si>
    <t>hostile</t>
    <phoneticPr fontId="1" type="noConversion"/>
  </si>
  <si>
    <t>point</t>
    <phoneticPr fontId="1" type="noConversion"/>
  </si>
  <si>
    <t>buff</t>
    <phoneticPr fontId="1" type="noConversion"/>
  </si>
  <si>
    <t>hostile</t>
    <phoneticPr fontId="1" type="noConversion"/>
  </si>
  <si>
    <t>hurt</t>
    <phoneticPr fontId="1" type="noConversion"/>
  </si>
  <si>
    <t>女武神复仇者之盾之2传弹道</t>
  </si>
  <si>
    <t>女武神复仇者之盾之3传弹道</t>
  </si>
  <si>
    <t>女武神复仇者之盾之4传弹道</t>
  </si>
  <si>
    <t>女武神复仇者之盾之1传伤害</t>
  </si>
  <si>
    <t>女武神复仇者之盾之1传嘲讽</t>
  </si>
  <si>
    <t>女武神复仇者之盾之1传沉默</t>
  </si>
  <si>
    <t>女武神复仇者之盾之2传伤害</t>
  </si>
  <si>
    <t>女武神复仇者之盾之2传嘲讽</t>
  </si>
  <si>
    <t>女武神复仇者之盾之2传沉默</t>
  </si>
  <si>
    <t>女武神复仇者之盾之3传伤害</t>
  </si>
  <si>
    <t>女武神复仇者之盾之3传嘲讽</t>
  </si>
  <si>
    <t>女武神复仇者之盾之3传沉默</t>
  </si>
  <si>
    <t>女武神复仇者之盾之4传伤害</t>
  </si>
  <si>
    <t>女武神复仇者之盾之4传嘲讽</t>
  </si>
  <si>
    <t>女武神复仇者之盾之4传沉默</t>
  </si>
  <si>
    <t>silence</t>
    <phoneticPr fontId="1" type="noConversion"/>
  </si>
  <si>
    <t>circle</t>
    <phoneticPr fontId="1" type="noConversion"/>
  </si>
  <si>
    <t>犬妖贤者火舌图腾</t>
    <phoneticPr fontId="1" type="noConversion"/>
  </si>
  <si>
    <t>chance</t>
    <phoneticPr fontId="1" type="noConversion"/>
  </si>
  <si>
    <t>friendly</t>
    <phoneticPr fontId="1" type="noConversion"/>
  </si>
  <si>
    <t>神圣之甲</t>
    <phoneticPr fontId="1" type="noConversion"/>
  </si>
  <si>
    <t>吉尔伽美什神圣之甲</t>
    <phoneticPr fontId="1" type="noConversion"/>
  </si>
  <si>
    <t>圣火漫天</t>
    <phoneticPr fontId="1" type="noConversion"/>
  </si>
  <si>
    <t>吉尔伽美什圣火漫天</t>
    <phoneticPr fontId="1" type="noConversion"/>
  </si>
  <si>
    <t>神力禁锢</t>
  </si>
  <si>
    <t>吉尔伽美什神力禁锢</t>
    <phoneticPr fontId="1" type="noConversion"/>
  </si>
  <si>
    <t>吉尔伽美什神圣之甲提升物防</t>
    <phoneticPr fontId="1" type="noConversion"/>
  </si>
  <si>
    <t>吉尔伽美什神圣之甲提升魔防</t>
    <phoneticPr fontId="1" type="noConversion"/>
  </si>
  <si>
    <t>buff</t>
    <phoneticPr fontId="1" type="noConversion"/>
  </si>
  <si>
    <t>overtime</t>
    <phoneticPr fontId="1" type="noConversion"/>
  </si>
  <si>
    <t>attr</t>
    <phoneticPr fontId="1" type="noConversion"/>
  </si>
  <si>
    <t>phydef</t>
    <phoneticPr fontId="1" type="noConversion"/>
  </si>
  <si>
    <t>magdef</t>
    <phoneticPr fontId="1" type="noConversion"/>
  </si>
  <si>
    <t>吉尔伽美什圣火漫天伤害</t>
    <phoneticPr fontId="1" type="noConversion"/>
  </si>
  <si>
    <t>吉尔伽美什圣火漫天嘲讽沉默</t>
    <phoneticPr fontId="1" type="noConversion"/>
  </si>
  <si>
    <t>hate</t>
    <phoneticPr fontId="1" type="noConversion"/>
  </si>
  <si>
    <t>buff_hate</t>
    <phoneticPr fontId="1" type="noConversion"/>
  </si>
  <si>
    <t>吉尔伽美什神力禁锢拉怪</t>
    <phoneticPr fontId="1" type="noConversion"/>
  </si>
  <si>
    <t>吉尔伽美什神力禁锢伤害</t>
    <phoneticPr fontId="1" type="noConversion"/>
  </si>
  <si>
    <t>娅美蝶普通攻击伤害</t>
  </si>
  <si>
    <t>1,2</t>
    <phoneticPr fontId="1" type="noConversion"/>
  </si>
  <si>
    <t>娅美蝶暗言术弹道</t>
    <phoneticPr fontId="1" type="noConversion"/>
  </si>
  <si>
    <t>娅美蝶暗言术伤害</t>
    <phoneticPr fontId="1" type="noConversion"/>
  </si>
  <si>
    <t>target</t>
    <phoneticPr fontId="1" type="noConversion"/>
  </si>
  <si>
    <t>heal</t>
    <phoneticPr fontId="1" type="noConversion"/>
  </si>
  <si>
    <t>娅美蝶暗之守护加物防</t>
    <phoneticPr fontId="1" type="noConversion"/>
  </si>
  <si>
    <t>娅美蝶暗之守护加魔防</t>
    <phoneticPr fontId="1" type="noConversion"/>
  </si>
  <si>
    <t>娅美蝶暗之守护加血</t>
    <phoneticPr fontId="1" type="noConversion"/>
  </si>
  <si>
    <t>娅美蝶暗光之气提升攻击</t>
    <phoneticPr fontId="1" type="noConversion"/>
  </si>
  <si>
    <t>娅美蝶暗光之气添加圣光标记</t>
    <phoneticPr fontId="1" type="noConversion"/>
  </si>
  <si>
    <t>娅美蝶暗光之气提升能量速率</t>
    <phoneticPr fontId="1" type="noConversion"/>
  </si>
  <si>
    <t>buff</t>
    <phoneticPr fontId="1" type="noConversion"/>
  </si>
  <si>
    <t>light</t>
    <phoneticPr fontId="1" type="noConversion"/>
  </si>
  <si>
    <t>owner</t>
    <phoneticPr fontId="1" type="noConversion"/>
  </si>
  <si>
    <t>circle</t>
    <phoneticPr fontId="1" type="noConversion"/>
  </si>
  <si>
    <t>phydef</t>
    <phoneticPr fontId="1" type="noConversion"/>
  </si>
  <si>
    <t>state</t>
    <phoneticPr fontId="1" type="noConversion"/>
  </si>
  <si>
    <t>eot</t>
    <phoneticPr fontId="1" type="noConversion"/>
  </si>
  <si>
    <t>overtime</t>
    <phoneticPr fontId="1" type="noConversion"/>
  </si>
  <si>
    <t>hate</t>
    <phoneticPr fontId="1" type="noConversion"/>
  </si>
  <si>
    <t>buff</t>
    <phoneticPr fontId="1" type="noConversion"/>
  </si>
  <si>
    <t>冰突刺</t>
    <phoneticPr fontId="1" type="noConversion"/>
  </si>
  <si>
    <t>冰霜护甲</t>
    <phoneticPr fontId="1" type="noConversion"/>
  </si>
  <si>
    <t>路西法冰突刺</t>
    <phoneticPr fontId="1" type="noConversion"/>
  </si>
  <si>
    <t>暴风雪</t>
    <phoneticPr fontId="1" type="noConversion"/>
  </si>
  <si>
    <t>路西法暴风雪</t>
    <phoneticPr fontId="1" type="noConversion"/>
  </si>
  <si>
    <t>路西法普通攻击</t>
    <phoneticPr fontId="1" type="noConversion"/>
  </si>
  <si>
    <t>路西法普通攻击弹道</t>
  </si>
  <si>
    <t>路西法普通攻击伤害</t>
  </si>
  <si>
    <t>circle</t>
    <phoneticPr fontId="1" type="noConversion"/>
  </si>
  <si>
    <t>friendly</t>
    <phoneticPr fontId="1" type="noConversion"/>
  </si>
  <si>
    <t>路西法冰霜护甲提升物防</t>
    <phoneticPr fontId="1" type="noConversion"/>
  </si>
  <si>
    <t>路西法冰霜护甲提升魔防</t>
    <phoneticPr fontId="1" type="noConversion"/>
  </si>
  <si>
    <t>路西法冰霜护甲持续回血</t>
    <phoneticPr fontId="1" type="noConversion"/>
  </si>
  <si>
    <t>路西法冰霜护甲持续回血血量</t>
    <phoneticPr fontId="1" type="noConversion"/>
  </si>
  <si>
    <t>路西法冰霜护甲受击效果</t>
    <phoneticPr fontId="1" type="noConversion"/>
  </si>
  <si>
    <t>heal</t>
    <phoneticPr fontId="1" type="noConversion"/>
  </si>
  <si>
    <t>heal</t>
    <phoneticPr fontId="1" type="noConversion"/>
  </si>
  <si>
    <t>路西法冰霜护甲受击降低攻速</t>
    <phoneticPr fontId="1" type="noConversion"/>
  </si>
  <si>
    <t>路西法冰霜护甲受击降低移速</t>
    <phoneticPr fontId="1" type="noConversion"/>
  </si>
  <si>
    <t>overtime</t>
    <phoneticPr fontId="1" type="noConversion"/>
  </si>
  <si>
    <t>路西法冰霜护甲受击效果几率</t>
    <phoneticPr fontId="1" type="noConversion"/>
  </si>
  <si>
    <t>buff_ice</t>
    <phoneticPr fontId="1" type="noConversion"/>
  </si>
  <si>
    <t>speed</t>
    <phoneticPr fontId="1" type="noConversion"/>
  </si>
  <si>
    <t>路西法冰突刺挑起眩晕</t>
    <phoneticPr fontId="1" type="noConversion"/>
  </si>
  <si>
    <t>路西法冰突刺伤害</t>
    <phoneticPr fontId="1" type="noConversion"/>
  </si>
  <si>
    <t>路西法冰突刺添加冰标记</t>
    <phoneticPr fontId="1" type="noConversion"/>
  </si>
  <si>
    <t>路西法冰突刺添加冰标记降低攻速</t>
    <phoneticPr fontId="1" type="noConversion"/>
  </si>
  <si>
    <t>路西法冰突刺添加冰标记降低移速</t>
    <phoneticPr fontId="1" type="noConversion"/>
  </si>
  <si>
    <t>skill</t>
    <phoneticPr fontId="1" type="noConversion"/>
  </si>
  <si>
    <t>blow_evil_large</t>
    <phoneticPr fontId="1" type="noConversion"/>
  </si>
  <si>
    <t>lash</t>
    <phoneticPr fontId="1" type="noConversion"/>
  </si>
  <si>
    <t>channeling</t>
    <phoneticPr fontId="1" type="noConversion"/>
  </si>
  <si>
    <t>路西法暴风雪伤害</t>
    <phoneticPr fontId="1" type="noConversion"/>
  </si>
  <si>
    <t>路西法暴风雪概率冰封</t>
    <phoneticPr fontId="1" type="noConversion"/>
  </si>
  <si>
    <t>hostile</t>
    <phoneticPr fontId="1" type="noConversion"/>
  </si>
  <si>
    <t>skill</t>
    <phoneticPr fontId="1" type="noConversion"/>
  </si>
  <si>
    <t>buff</t>
    <phoneticPr fontId="1" type="noConversion"/>
  </si>
  <si>
    <t>路西法暴风雪冰封概率</t>
    <phoneticPr fontId="1" type="noConversion"/>
  </si>
  <si>
    <t>state</t>
    <phoneticPr fontId="1" type="noConversion"/>
  </si>
  <si>
    <t>ice</t>
    <phoneticPr fontId="1" type="noConversion"/>
  </si>
  <si>
    <t>李小龙普通攻击伤害</t>
  </si>
  <si>
    <t>旋风腿</t>
    <phoneticPr fontId="1" type="noConversion"/>
  </si>
  <si>
    <t>李小龙旋风腿</t>
    <phoneticPr fontId="1" type="noConversion"/>
  </si>
  <si>
    <t>翻滚冲锋</t>
    <phoneticPr fontId="1" type="noConversion"/>
  </si>
  <si>
    <t>李小龙翻滚冲锋</t>
    <phoneticPr fontId="1" type="noConversion"/>
  </si>
  <si>
    <t>stun</t>
    <phoneticPr fontId="1" type="noConversion"/>
  </si>
  <si>
    <t>blow_electric_forkedlightning</t>
    <phoneticPr fontId="1" type="noConversion"/>
  </si>
  <si>
    <t>silence</t>
    <phoneticPr fontId="1" type="noConversion"/>
  </si>
  <si>
    <t>impact</t>
    <phoneticPr fontId="1" type="noConversion"/>
  </si>
  <si>
    <t>李小龙翻滚冲锋伤害</t>
    <phoneticPr fontId="1" type="noConversion"/>
  </si>
  <si>
    <t>李小龙翻滚冲锋降低攻速</t>
    <phoneticPr fontId="1" type="noConversion"/>
  </si>
  <si>
    <t>attr</t>
    <phoneticPr fontId="1" type="noConversion"/>
  </si>
  <si>
    <t>电环</t>
    <phoneticPr fontId="1" type="noConversion"/>
  </si>
  <si>
    <t>雷神索尔电环</t>
    <phoneticPr fontId="1" type="noConversion"/>
  </si>
  <si>
    <t>雷神索尔风暴之锤</t>
    <phoneticPr fontId="1" type="noConversion"/>
  </si>
  <si>
    <t>天神下凡</t>
    <phoneticPr fontId="1" type="noConversion"/>
  </si>
  <si>
    <t>雷神索尔普通攻击伤害</t>
    <phoneticPr fontId="1" type="noConversion"/>
  </si>
  <si>
    <t>雷神索尔电环收缩延迟伤害</t>
    <phoneticPr fontId="1" type="noConversion"/>
  </si>
  <si>
    <t>雷神索尔电环收缩伤害</t>
    <phoneticPr fontId="1" type="noConversion"/>
  </si>
  <si>
    <t>circle</t>
    <phoneticPr fontId="1" type="noConversion"/>
  </si>
  <si>
    <t>friendly</t>
    <phoneticPr fontId="1" type="noConversion"/>
  </si>
  <si>
    <t>target</t>
    <phoneticPr fontId="1" type="noConversion"/>
  </si>
  <si>
    <t>雷神索尔风暴之锤弹道</t>
    <phoneticPr fontId="1" type="noConversion"/>
  </si>
  <si>
    <t>雷神索尔风暴之锤伤害</t>
    <phoneticPr fontId="1" type="noConversion"/>
  </si>
  <si>
    <t>雷神索尔风暴之锤眩晕</t>
    <phoneticPr fontId="1" type="noConversion"/>
  </si>
  <si>
    <t>stun</t>
    <phoneticPr fontId="1" type="noConversion"/>
  </si>
  <si>
    <t>point</t>
    <phoneticPr fontId="1" type="noConversion"/>
  </si>
  <si>
    <t>雷神索尔天神下凡提升物防</t>
    <phoneticPr fontId="1" type="noConversion"/>
  </si>
  <si>
    <t>雷神索尔天神下凡提升攻击</t>
    <phoneticPr fontId="1" type="noConversion"/>
  </si>
  <si>
    <t>attr</t>
    <phoneticPr fontId="1" type="noConversion"/>
  </si>
  <si>
    <t>雷神索尔天神下凡</t>
    <phoneticPr fontId="1" type="noConversion"/>
  </si>
  <si>
    <t>雷神索尔天神下凡普通攻击概率眩晕</t>
    <phoneticPr fontId="1" type="noConversion"/>
  </si>
  <si>
    <t>chance</t>
    <phoneticPr fontId="1" type="noConversion"/>
  </si>
  <si>
    <t>米迦勒圣光回响概率加圣光标记</t>
    <phoneticPr fontId="1" type="noConversion"/>
  </si>
  <si>
    <t>light</t>
    <phoneticPr fontId="1" type="noConversion"/>
  </si>
  <si>
    <t>米迦勒洗礼反伤状态</t>
    <phoneticPr fontId="1" type="noConversion"/>
  </si>
  <si>
    <t>buff</t>
    <phoneticPr fontId="1" type="noConversion"/>
  </si>
  <si>
    <t>buff</t>
    <phoneticPr fontId="1" type="noConversion"/>
  </si>
  <si>
    <t>mod</t>
    <phoneticPr fontId="1" type="noConversion"/>
  </si>
  <si>
    <t>stun</t>
    <phoneticPr fontId="1" type="noConversion"/>
  </si>
  <si>
    <t>雷神索尔天神下凡提升魔防</t>
    <phoneticPr fontId="1" type="noConversion"/>
  </si>
  <si>
    <t>skill</t>
    <phoneticPr fontId="1" type="noConversion"/>
  </si>
  <si>
    <t>replace</t>
    <phoneticPr fontId="1" type="noConversion"/>
  </si>
  <si>
    <t>白袍法师火焰雨之几率爆炸</t>
    <phoneticPr fontId="1" type="noConversion"/>
  </si>
  <si>
    <t>白袍法师普通攻击伤害</t>
  </si>
  <si>
    <t>白袍法师奥术飞弹伤害</t>
  </si>
  <si>
    <t>白袍法师抗拒火环之伤害</t>
  </si>
  <si>
    <t>白袍法师火焰雨伤害</t>
  </si>
  <si>
    <t>白袍法师火焰雨之遇酒爆炸</t>
  </si>
  <si>
    <t>白袍法师火焰雨之爆炸几率</t>
    <phoneticPr fontId="1" type="noConversion"/>
  </si>
  <si>
    <t>hurt</t>
    <phoneticPr fontId="1" type="noConversion"/>
  </si>
  <si>
    <t>lash</t>
    <phoneticPr fontId="1" type="noConversion"/>
  </si>
  <si>
    <t>小叮当普通攻击</t>
    <phoneticPr fontId="1" type="noConversion"/>
  </si>
  <si>
    <t>小叮当普通攻击弹道</t>
  </si>
  <si>
    <t>小叮当普通攻击伤害</t>
  </si>
  <si>
    <t>小叮当火箭炮攻击弹道</t>
  </si>
  <si>
    <t>小叮当火箭炮攻击伤害</t>
  </si>
  <si>
    <t>小叮当火箭炮眩晕</t>
  </si>
  <si>
    <t>dispel</t>
    <phoneticPr fontId="1" type="noConversion"/>
  </si>
  <si>
    <t>德古拉施放阴邪的诅咒，对敌人目标造成伤害，同时持续使其损失生命。</t>
    <phoneticPr fontId="1" type="noConversion"/>
  </si>
  <si>
    <t>山丘之王普通攻击伤害</t>
  </si>
  <si>
    <t>山丘之王风暴之锤弹道</t>
  </si>
  <si>
    <t>山丘之王风暴之锤伤害</t>
  </si>
  <si>
    <t>山丘之王风暴之锤之晕眩</t>
  </si>
  <si>
    <t>山丘之王挑战怒吼之伤害</t>
  </si>
  <si>
    <t>山丘之王挑战怒吼嘲讽</t>
  </si>
  <si>
    <t>山丘之王雷霆一击伤害</t>
  </si>
  <si>
    <t>山丘之王雷霆一击减移动速度</t>
  </si>
  <si>
    <t>山丘之王雷霆一击减攻击速度</t>
  </si>
  <si>
    <t>山丘之王挑战怒吼嘲讽沉默</t>
  </si>
  <si>
    <t>瘟疫骑士普通攻击弹道</t>
  </si>
  <si>
    <t>瘟疫骑士普通攻击伤害</t>
  </si>
  <si>
    <t>瘟疫骑士穿刺箭射弹道</t>
  </si>
  <si>
    <t>瘟疫骑士穿刺箭射伤害</t>
  </si>
  <si>
    <t>瘟疫骑士穿刺箭射减物理防御</t>
  </si>
  <si>
    <t>瘟疫骑士穿刺箭射减魔法防御</t>
  </si>
  <si>
    <t>瘟疫骑士冰冻箭雨伤害</t>
  </si>
  <si>
    <t>瘟疫骑士冰冻箭雨之遇冰冰封</t>
  </si>
  <si>
    <t>先知圣者普通攻击弹道</t>
  </si>
  <si>
    <t>先知圣者普通攻击伤害</t>
  </si>
  <si>
    <t>先知圣者惩击伤害</t>
  </si>
  <si>
    <t>饥荒骑士普通攻击伤害</t>
  </si>
  <si>
    <t>嗜血狼人普通攻击</t>
    <phoneticPr fontId="1" type="noConversion"/>
  </si>
  <si>
    <t>嗜血狼人旋风斩伤害</t>
  </si>
  <si>
    <t>嗜血狼人嗜血狂攻伤害</t>
  </si>
  <si>
    <t>嗜血狼人嗜血狂攻清除流血标记</t>
  </si>
  <si>
    <t>嗜血狼人嗜血狂攻清除标记伤害</t>
  </si>
  <si>
    <t>嗜血狼人野性阻击背摔跟随</t>
  </si>
  <si>
    <t>食人魔普通攻击伤害</t>
  </si>
  <si>
    <t>食人魔腐肉堆积伤害减免提升</t>
  </si>
  <si>
    <t>食人魔腐臭云雾伤害</t>
  </si>
  <si>
    <t>食人魔腐臭云雾嘲讽</t>
  </si>
  <si>
    <t>丛林祭司普通攻击弹道</t>
  </si>
  <si>
    <t>丛林祭司普通攻击伤害</t>
  </si>
  <si>
    <t>丛林祭司变形术伤害</t>
  </si>
  <si>
    <t>丛林祭司变形术之变形</t>
  </si>
  <si>
    <t>丛林祭司变形术之减移动速度</t>
  </si>
  <si>
    <t>丛林祭司变形术之禁攻击</t>
  </si>
  <si>
    <t>丛林祭司巫毒守护之加伤害减免</t>
  </si>
  <si>
    <t>丛林祭司召唤1个治疗图腾</t>
  </si>
  <si>
    <t>哥布林亲王普通攻击弹道</t>
  </si>
  <si>
    <t>哥布林亲王普通攻击伤害</t>
  </si>
  <si>
    <t>哥布林亲王召唤黑火炸药</t>
  </si>
  <si>
    <t>哥布林亲王召唤黑火炸药效果</t>
  </si>
  <si>
    <t>哥布林亲王召唤黑火炸药挑起眩晕</t>
  </si>
  <si>
    <t>哥布林亲王召唤黑火炸药击飞眩晕</t>
  </si>
  <si>
    <t>哥布林亲王召唤黑火炸药爆炸伤害</t>
  </si>
  <si>
    <t>咕叽咕叽普通攻击</t>
    <phoneticPr fontId="1" type="noConversion"/>
  </si>
  <si>
    <t>咕叽咕叽普通攻击弹道</t>
  </si>
  <si>
    <t>咕叽咕叽普通攻击伤害</t>
  </si>
  <si>
    <t>咕叽咕叽火球术弹道</t>
  </si>
  <si>
    <t>咕叽咕叽火球术伤害</t>
  </si>
  <si>
    <t>咕叽咕叽火球术降低物防</t>
  </si>
  <si>
    <t>咕叽咕叽火球术降低魔防</t>
  </si>
  <si>
    <t>咕叽咕叽治疗祷言加血</t>
  </si>
  <si>
    <t>格斗小子普通攻击</t>
    <phoneticPr fontId="1" type="noConversion"/>
  </si>
  <si>
    <t>格斗小子普通攻击伤害</t>
  </si>
  <si>
    <t>格斗小子飞天一击延迟伤害</t>
  </si>
  <si>
    <t>格斗小子飞天一击挑起眩晕</t>
  </si>
  <si>
    <t>格斗小子飞天一击击退眩晕</t>
  </si>
  <si>
    <t>格斗小子飞天一击伤害</t>
  </si>
  <si>
    <t>死亡骑士普通攻击伤害</t>
  </si>
  <si>
    <t>超能大白普通攻击</t>
    <phoneticPr fontId="1" type="noConversion"/>
  </si>
  <si>
    <t>超能大白普通攻击伤害</t>
  </si>
  <si>
    <t>花仙子普通攻击</t>
    <phoneticPr fontId="1" type="noConversion"/>
  </si>
  <si>
    <t>花仙子普通攻击弹道</t>
  </si>
  <si>
    <t>花仙子普通攻击伤害</t>
  </si>
  <si>
    <t>冰雪女王普通攻击伤害</t>
  </si>
  <si>
    <t>冰雪女王普通攻击弹道</t>
  </si>
  <si>
    <t>九尾妖狐普通攻击弹道</t>
  </si>
  <si>
    <t>九尾妖狐普通攻击伤害</t>
  </si>
  <si>
    <t>九尾妖狐闪电链2传伤害</t>
  </si>
  <si>
    <t>九尾妖狐闪电链3传伤害</t>
  </si>
  <si>
    <t>九尾妖狐闪电链4传伤害</t>
  </si>
  <si>
    <t>九尾妖狐闪电链5传伤害</t>
  </si>
  <si>
    <t>人鱼公主普通攻击</t>
    <phoneticPr fontId="1" type="noConversion"/>
  </si>
  <si>
    <t>人鱼公主普通攻击伤害</t>
  </si>
  <si>
    <t>女神雅典娜普通攻击伤害</t>
  </si>
  <si>
    <t>月亮女神普通攻击伤害</t>
  </si>
  <si>
    <t>刀锋女皇普通攻击伤害</t>
  </si>
  <si>
    <t>普通攻击</t>
    <phoneticPr fontId="1" type="noConversion"/>
  </si>
  <si>
    <t>instant</t>
    <phoneticPr fontId="1" type="noConversion"/>
  </si>
  <si>
    <t>point</t>
    <phoneticPr fontId="1" type="noConversion"/>
  </si>
  <si>
    <t>hostile</t>
    <phoneticPr fontId="1" type="noConversion"/>
  </si>
  <si>
    <t>邪神洛基召唤恶魔</t>
    <phoneticPr fontId="1" type="noConversion"/>
  </si>
  <si>
    <t>类型</t>
    <phoneticPr fontId="5" type="noConversion"/>
  </si>
  <si>
    <t>参数1</t>
    <phoneticPr fontId="5" type="noConversion"/>
  </si>
  <si>
    <t>参数2</t>
    <phoneticPr fontId="5" type="noConversion"/>
  </si>
  <si>
    <t>数量</t>
    <phoneticPr fontId="1" type="noConversion"/>
  </si>
  <si>
    <t>持续时间</t>
    <phoneticPr fontId="1" type="noConversion"/>
  </si>
  <si>
    <t>血继承</t>
    <phoneticPr fontId="1" type="noConversion"/>
  </si>
  <si>
    <t>防继承</t>
    <phoneticPr fontId="1" type="noConversion"/>
  </si>
  <si>
    <t>比例继承</t>
    <phoneticPr fontId="1" type="noConversion"/>
  </si>
  <si>
    <t>level</t>
    <phoneticPr fontId="1" type="noConversion"/>
  </si>
  <si>
    <t>name</t>
    <phoneticPr fontId="2" type="noConversion"/>
  </si>
  <si>
    <t>type</t>
    <phoneticPr fontId="5" type="noConversion"/>
  </si>
  <si>
    <t>parm1</t>
    <phoneticPr fontId="2" type="noConversion"/>
  </si>
  <si>
    <t>parm2</t>
    <phoneticPr fontId="2" type="noConversion"/>
  </si>
  <si>
    <t>owner_hp</t>
    <phoneticPr fontId="1" type="noConversion"/>
  </si>
  <si>
    <t>camp</t>
    <phoneticPr fontId="1" type="noConversion"/>
  </si>
  <si>
    <t>team</t>
    <phoneticPr fontId="1" type="noConversion"/>
  </si>
  <si>
    <t>replace</t>
    <phoneticPr fontId="1" type="noConversion"/>
  </si>
  <si>
    <t>lash</t>
    <phoneticPr fontId="1" type="noConversion"/>
  </si>
  <si>
    <t>shift</t>
    <phoneticPr fontId="1" type="noConversion"/>
  </si>
  <si>
    <t>overtime</t>
    <phoneticPr fontId="1" type="noConversion"/>
  </si>
  <si>
    <t>attr</t>
    <phoneticPr fontId="1" type="noConversion"/>
  </si>
  <si>
    <t>phydef</t>
    <phoneticPr fontId="1" type="noConversion"/>
  </si>
  <si>
    <t>magdef</t>
    <phoneticPr fontId="1" type="noConversion"/>
  </si>
  <si>
    <t>eot</t>
    <phoneticPr fontId="1" type="noConversion"/>
  </si>
  <si>
    <t>hate</t>
    <phoneticPr fontId="1" type="noConversion"/>
  </si>
  <si>
    <t>buff_hate</t>
    <phoneticPr fontId="1" type="noConversion"/>
  </si>
  <si>
    <t>state</t>
    <phoneticPr fontId="1" type="noConversion"/>
  </si>
  <si>
    <t>silence</t>
    <phoneticPr fontId="1" type="noConversion"/>
  </si>
  <si>
    <t>select_point</t>
    <phoneticPr fontId="1" type="noConversion"/>
  </si>
  <si>
    <t>handless</t>
    <phoneticPr fontId="1" type="noConversion"/>
  </si>
  <si>
    <t>instant</t>
    <phoneticPr fontId="1" type="noConversion"/>
  </si>
  <si>
    <t>select_rect_arrow</t>
    <phoneticPr fontId="1" type="noConversion"/>
  </si>
  <si>
    <t>silence</t>
    <phoneticPr fontId="1" type="noConversion"/>
  </si>
  <si>
    <t>复苏之风</t>
    <phoneticPr fontId="1" type="noConversion"/>
  </si>
  <si>
    <t>instant</t>
    <phoneticPr fontId="1" type="noConversion"/>
  </si>
  <si>
    <t>circle</t>
    <phoneticPr fontId="1" type="noConversion"/>
  </si>
  <si>
    <t>select_circle</t>
    <phoneticPr fontId="1" type="noConversion"/>
  </si>
  <si>
    <t>target</t>
    <phoneticPr fontId="1" type="noConversion"/>
  </si>
  <si>
    <t>attack</t>
    <phoneticPr fontId="1" type="noConversion"/>
  </si>
  <si>
    <t>pin_rect</t>
    <phoneticPr fontId="1" type="noConversion"/>
  </si>
  <si>
    <t>hostile</t>
    <phoneticPr fontId="1" type="noConversion"/>
  </si>
  <si>
    <t>buff</t>
    <phoneticPr fontId="1" type="noConversion"/>
  </si>
  <si>
    <t>skill</t>
    <phoneticPr fontId="1" type="noConversion"/>
  </si>
  <si>
    <t>owner</t>
    <phoneticPr fontId="1" type="noConversion"/>
  </si>
  <si>
    <t>friendly</t>
    <phoneticPr fontId="1" type="noConversion"/>
  </si>
  <si>
    <t>heal</t>
    <phoneticPr fontId="1" type="noConversion"/>
  </si>
  <si>
    <t>point</t>
    <phoneticPr fontId="1" type="noConversion"/>
  </si>
  <si>
    <t>circle</t>
    <phoneticPr fontId="1" type="noConversion"/>
  </si>
  <si>
    <t>hurt</t>
    <phoneticPr fontId="1" type="noConversion"/>
  </si>
  <si>
    <t>hate</t>
    <phoneticPr fontId="1" type="noConversion"/>
  </si>
  <si>
    <t>moveless,handless,silence</t>
    <phoneticPr fontId="1" type="noConversion"/>
  </si>
  <si>
    <t>普通攻击</t>
    <phoneticPr fontId="1" type="noConversion"/>
  </si>
  <si>
    <t>齐天大圣普通攻击</t>
    <phoneticPr fontId="1" type="noConversion"/>
  </si>
  <si>
    <t>instant</t>
    <phoneticPr fontId="1" type="noConversion"/>
  </si>
  <si>
    <t>point</t>
    <phoneticPr fontId="1" type="noConversion"/>
  </si>
  <si>
    <t>select_point</t>
    <phoneticPr fontId="1" type="noConversion"/>
  </si>
  <si>
    <t>handless</t>
    <phoneticPr fontId="1" type="noConversion"/>
  </si>
  <si>
    <t>instant</t>
    <phoneticPr fontId="1" type="noConversion"/>
  </si>
  <si>
    <t>owner</t>
    <phoneticPr fontId="1" type="noConversion"/>
  </si>
  <si>
    <t>hostile</t>
    <phoneticPr fontId="1" type="noConversion"/>
  </si>
  <si>
    <t>齐天大圣普通攻击伤害</t>
    <phoneticPr fontId="1" type="noConversion"/>
  </si>
  <si>
    <t>target</t>
    <phoneticPr fontId="1" type="noConversion"/>
  </si>
  <si>
    <t>point</t>
    <phoneticPr fontId="1" type="noConversion"/>
  </si>
  <si>
    <t>attack</t>
    <phoneticPr fontId="1" type="noConversion"/>
  </si>
  <si>
    <t>hurt</t>
    <phoneticPr fontId="1" type="noConversion"/>
  </si>
  <si>
    <t>齐天大圣振奋怒吼提升自身攻击</t>
    <phoneticPr fontId="1" type="noConversion"/>
  </si>
  <si>
    <t>owner</t>
    <phoneticPr fontId="1" type="noConversion"/>
  </si>
  <si>
    <t>buff</t>
    <phoneticPr fontId="1" type="noConversion"/>
  </si>
  <si>
    <t>齐天大圣振奋怒吼提升自身格挡</t>
    <phoneticPr fontId="1" type="noConversion"/>
  </si>
  <si>
    <t>friendly</t>
    <phoneticPr fontId="1" type="noConversion"/>
  </si>
  <si>
    <t>hostile</t>
    <phoneticPr fontId="1" type="noConversion"/>
  </si>
  <si>
    <t>overtime</t>
    <phoneticPr fontId="1" type="noConversion"/>
  </si>
  <si>
    <t>attr</t>
    <phoneticPr fontId="1" type="noConversion"/>
  </si>
  <si>
    <t>attack</t>
    <phoneticPr fontId="5" type="noConversion"/>
  </si>
  <si>
    <t>attr</t>
    <phoneticPr fontId="1" type="noConversion"/>
  </si>
  <si>
    <t>block</t>
    <phoneticPr fontId="1" type="noConversion"/>
  </si>
  <si>
    <t>独角魔召唤小甲虫继承攻击比例</t>
    <phoneticPr fontId="1" type="noConversion"/>
  </si>
  <si>
    <t>独角魔召唤小甲虫继承血防比例</t>
    <phoneticPr fontId="1" type="noConversion"/>
  </si>
  <si>
    <t>哥布林亲王召唤小地精继承本体属性攻击比例</t>
  </si>
  <si>
    <t>哥布林亲王召唤小地精继承本体属性血防比例</t>
  </si>
  <si>
    <t>哥布林亲王召唤炸弹继承本体属性攻击比例</t>
  </si>
  <si>
    <t>哥布林亲王召唤炸弹继承本体属性血防比例</t>
  </si>
  <si>
    <t>丛林祭司召唤图腾继承攻击比例</t>
    <phoneticPr fontId="1" type="noConversion"/>
  </si>
  <si>
    <t>丛林祭司召唤图腾继承血防比例</t>
    <phoneticPr fontId="1" type="noConversion"/>
  </si>
  <si>
    <t>瘟疫骑士冰冻箭雨冰封几率</t>
    <phoneticPr fontId="1" type="noConversion"/>
  </si>
  <si>
    <t>甩葱妹妹真言术.盾附加吸收伤害的护盾</t>
    <phoneticPr fontId="1" type="noConversion"/>
  </si>
  <si>
    <t>横冲直撞</t>
    <phoneticPr fontId="1" type="noConversion"/>
  </si>
  <si>
    <t>齐天大圣横冲直撞</t>
    <phoneticPr fontId="1" type="noConversion"/>
  </si>
  <si>
    <t>skill</t>
    <phoneticPr fontId="1" type="noConversion"/>
  </si>
  <si>
    <t>hurt</t>
    <phoneticPr fontId="1" type="noConversion"/>
  </si>
  <si>
    <t>齐天大圣横冲直撞伤害</t>
    <phoneticPr fontId="1" type="noConversion"/>
  </si>
  <si>
    <t>齐天大圣横冲直撞无敌</t>
    <phoneticPr fontId="1" type="noConversion"/>
  </si>
  <si>
    <t>齐天大圣横冲直撞遇光眩晕</t>
    <phoneticPr fontId="1" type="noConversion"/>
  </si>
  <si>
    <t>齐天大圣横冲直撞清除光标记</t>
    <phoneticPr fontId="1" type="noConversion"/>
  </si>
  <si>
    <t>owner</t>
    <phoneticPr fontId="1" type="noConversion"/>
  </si>
  <si>
    <t>dispel</t>
    <phoneticPr fontId="1" type="noConversion"/>
  </si>
  <si>
    <t>state</t>
    <phoneticPr fontId="1" type="noConversion"/>
  </si>
  <si>
    <t>invincible</t>
    <phoneticPr fontId="1" type="noConversion"/>
  </si>
  <si>
    <t>overtime</t>
    <phoneticPr fontId="1" type="noConversion"/>
  </si>
  <si>
    <t>齐天大圣横冲直撞嘲讽</t>
    <phoneticPr fontId="1" type="noConversion"/>
  </si>
  <si>
    <t>齐天大圣横冲直撞嘲讽沉默</t>
    <phoneticPr fontId="1" type="noConversion"/>
  </si>
  <si>
    <t>人鱼公主普通攻击弹道</t>
    <phoneticPr fontId="1" type="noConversion"/>
  </si>
  <si>
    <t>唤潮之佑</t>
  </si>
  <si>
    <t>人鱼公主唤潮之佑</t>
    <phoneticPr fontId="1" type="noConversion"/>
  </si>
  <si>
    <t>friendly</t>
    <phoneticPr fontId="1" type="noConversion"/>
  </si>
  <si>
    <t>hp_min</t>
    <phoneticPr fontId="1" type="noConversion"/>
  </si>
  <si>
    <t>人鱼公主唤潮之佑吸伤护盾</t>
    <phoneticPr fontId="1" type="noConversion"/>
  </si>
  <si>
    <t>friendly</t>
    <phoneticPr fontId="1" type="noConversion"/>
  </si>
  <si>
    <t>buff</t>
    <phoneticPr fontId="1" type="noConversion"/>
  </si>
  <si>
    <t>水泡术</t>
  </si>
  <si>
    <t>人鱼公主水泡术</t>
    <phoneticPr fontId="1" type="noConversion"/>
  </si>
  <si>
    <t>人鱼公主水泡术弹道</t>
    <phoneticPr fontId="1" type="noConversion"/>
  </si>
  <si>
    <t>force</t>
    <phoneticPr fontId="1" type="noConversion"/>
  </si>
  <si>
    <t>人鱼公主水泡术伤害</t>
    <phoneticPr fontId="1" type="noConversion"/>
  </si>
  <si>
    <t>人鱼公主水泡术降低攻速</t>
    <phoneticPr fontId="1" type="noConversion"/>
  </si>
  <si>
    <t>人鱼公主水泡术降低移速</t>
    <phoneticPr fontId="1" type="noConversion"/>
  </si>
  <si>
    <t>skill</t>
    <phoneticPr fontId="1" type="noConversion"/>
  </si>
  <si>
    <t>hurt</t>
    <phoneticPr fontId="1" type="noConversion"/>
  </si>
  <si>
    <t>attr</t>
    <phoneticPr fontId="1" type="noConversion"/>
  </si>
  <si>
    <t>attr</t>
    <phoneticPr fontId="1" type="noConversion"/>
  </si>
  <si>
    <t>atkrate</t>
    <phoneticPr fontId="1" type="noConversion"/>
  </si>
  <si>
    <t>buff_ice_slow</t>
    <phoneticPr fontId="1" type="noConversion"/>
  </si>
  <si>
    <t>heal</t>
    <phoneticPr fontId="1" type="noConversion"/>
  </si>
  <si>
    <t>女王之爪</t>
    <phoneticPr fontId="1" type="noConversion"/>
  </si>
  <si>
    <t>召唤刺蛇</t>
    <phoneticPr fontId="1" type="noConversion"/>
  </si>
  <si>
    <t>刀锋女皇召唤刺蛇</t>
    <phoneticPr fontId="1" type="noConversion"/>
  </si>
  <si>
    <t>灵能漩涡</t>
    <phoneticPr fontId="1" type="noConversion"/>
  </si>
  <si>
    <t>force</t>
    <phoneticPr fontId="1" type="noConversion"/>
  </si>
  <si>
    <t>刀锋女皇女王之爪拉人眩晕</t>
    <phoneticPr fontId="1" type="noConversion"/>
  </si>
  <si>
    <t>刀锋女皇女王之爪延迟伤害</t>
    <phoneticPr fontId="1" type="noConversion"/>
  </si>
  <si>
    <t>刀锋女皇女王之爪伤害</t>
    <phoneticPr fontId="1" type="noConversion"/>
  </si>
  <si>
    <t>刀锋女皇女王之爪弹道</t>
    <phoneticPr fontId="1" type="noConversion"/>
  </si>
  <si>
    <t>summon</t>
    <phoneticPr fontId="1" type="noConversion"/>
  </si>
  <si>
    <t>class</t>
    <phoneticPr fontId="1" type="noConversion"/>
  </si>
  <si>
    <t>3,4</t>
    <phoneticPr fontId="1" type="noConversion"/>
  </si>
  <si>
    <t>刀锋女皇召唤刺蛇血防继承本体比例</t>
    <phoneticPr fontId="1" type="noConversion"/>
  </si>
  <si>
    <t>刀锋女皇召唤刺蛇攻击继承本体比例</t>
    <phoneticPr fontId="1" type="noConversion"/>
  </si>
  <si>
    <t>大招倍数</t>
    <phoneticPr fontId="1" type="noConversion"/>
  </si>
  <si>
    <t>burst</t>
    <phoneticPr fontId="1" type="noConversion"/>
  </si>
  <si>
    <t>select_point</t>
    <phoneticPr fontId="1" type="noConversion"/>
  </si>
  <si>
    <t>暗影冲击</t>
    <phoneticPr fontId="1" type="noConversion"/>
  </si>
  <si>
    <t>silence</t>
    <phoneticPr fontId="1" type="noConversion"/>
  </si>
  <si>
    <t>地狱守护</t>
    <phoneticPr fontId="1" type="noConversion"/>
  </si>
  <si>
    <t>select_circle</t>
    <phoneticPr fontId="1" type="noConversion"/>
  </si>
  <si>
    <t>死亡缠绕</t>
    <phoneticPr fontId="1" type="noConversion"/>
  </si>
  <si>
    <t>hostile</t>
    <phoneticPr fontId="1" type="noConversion"/>
  </si>
  <si>
    <t>handless</t>
    <phoneticPr fontId="1" type="noConversion"/>
  </si>
  <si>
    <t>酒精喷洒</t>
    <phoneticPr fontId="1" type="noConversion"/>
  </si>
  <si>
    <t>instant</t>
    <phoneticPr fontId="1" type="noConversion"/>
  </si>
  <si>
    <t>silence</t>
    <phoneticPr fontId="1" type="noConversion"/>
  </si>
  <si>
    <t>重拳</t>
    <phoneticPr fontId="1" type="noConversion"/>
  </si>
  <si>
    <t>超能大白重拳</t>
    <phoneticPr fontId="1" type="noConversion"/>
  </si>
  <si>
    <t>火焰喷射</t>
    <phoneticPr fontId="1" type="noConversion"/>
  </si>
  <si>
    <t>缠绕</t>
    <phoneticPr fontId="1" type="noConversion"/>
  </si>
  <si>
    <t>花仙子缠绕</t>
    <phoneticPr fontId="1" type="noConversion"/>
  </si>
  <si>
    <t>愈合</t>
    <phoneticPr fontId="1" type="noConversion"/>
  </si>
  <si>
    <t>花仙子愈合</t>
    <phoneticPr fontId="1" type="noConversion"/>
  </si>
  <si>
    <t>instant</t>
    <phoneticPr fontId="1" type="noConversion"/>
  </si>
  <si>
    <t>select_point</t>
    <phoneticPr fontId="1" type="noConversion"/>
  </si>
  <si>
    <t>hp_min</t>
    <phoneticPr fontId="1" type="noConversion"/>
  </si>
  <si>
    <t>宁静</t>
    <phoneticPr fontId="1" type="noConversion"/>
  </si>
  <si>
    <t>花仙子宁静</t>
    <phoneticPr fontId="1" type="noConversion"/>
  </si>
  <si>
    <t>hp_min</t>
    <phoneticPr fontId="1" type="noConversion"/>
  </si>
  <si>
    <t>skill_cenarius_tranquility</t>
  </si>
  <si>
    <t>冰雪女王普通攻击</t>
    <phoneticPr fontId="1" type="noConversion"/>
  </si>
  <si>
    <t>冰锥术</t>
  </si>
  <si>
    <t>冰雪女王冰锥术</t>
    <phoneticPr fontId="1" type="noConversion"/>
  </si>
  <si>
    <t>circle</t>
    <phoneticPr fontId="1" type="noConversion"/>
  </si>
  <si>
    <t>九尾妖狐普通攻击</t>
    <phoneticPr fontId="1" type="noConversion"/>
  </si>
  <si>
    <t>闪电链</t>
    <phoneticPr fontId="1" type="noConversion"/>
  </si>
  <si>
    <t>point</t>
    <phoneticPr fontId="1" type="noConversion"/>
  </si>
  <si>
    <t>instant</t>
    <phoneticPr fontId="1" type="noConversion"/>
  </si>
  <si>
    <t>先祖图腾</t>
    <phoneticPr fontId="1" type="noConversion"/>
  </si>
  <si>
    <t>target</t>
    <phoneticPr fontId="1" type="noConversion"/>
  </si>
  <si>
    <t>skill</t>
    <phoneticPr fontId="1" type="noConversion"/>
  </si>
  <si>
    <t>friendly</t>
    <phoneticPr fontId="1" type="noConversion"/>
  </si>
  <si>
    <t>hurtself</t>
    <phoneticPr fontId="1" type="noConversion"/>
  </si>
  <si>
    <t>heal</t>
    <phoneticPr fontId="1" type="noConversion"/>
  </si>
  <si>
    <t>attack</t>
    <phoneticPr fontId="1" type="noConversion"/>
  </si>
  <si>
    <t>超能大白酒精喷洒伤害</t>
    <phoneticPr fontId="1" type="noConversion"/>
  </si>
  <si>
    <t>circle</t>
    <phoneticPr fontId="1" type="noConversion"/>
  </si>
  <si>
    <t>hostile</t>
    <phoneticPr fontId="1" type="noConversion"/>
  </si>
  <si>
    <t>hurt</t>
    <phoneticPr fontId="1" type="noConversion"/>
  </si>
  <si>
    <t>超能大白酒精喷洒概率添加酒标记</t>
    <phoneticPr fontId="1" type="noConversion"/>
  </si>
  <si>
    <t>wine</t>
    <phoneticPr fontId="1" type="noConversion"/>
  </si>
  <si>
    <t>buff</t>
    <phoneticPr fontId="1" type="noConversion"/>
  </si>
  <si>
    <t>超能大白酒精喷洒概率降低物防</t>
    <phoneticPr fontId="1" type="noConversion"/>
  </si>
  <si>
    <t>point</t>
    <phoneticPr fontId="1" type="noConversion"/>
  </si>
  <si>
    <t>超能大白重拳伤害</t>
    <phoneticPr fontId="1" type="noConversion"/>
  </si>
  <si>
    <t>超能大白重拳击退眩晕</t>
    <phoneticPr fontId="1" type="noConversion"/>
  </si>
  <si>
    <t>超能大白火焰喷射弹道</t>
    <phoneticPr fontId="1" type="noConversion"/>
  </si>
  <si>
    <t>pin_fanring</t>
    <phoneticPr fontId="1" type="noConversion"/>
  </si>
  <si>
    <t>超能大白火焰喷射伤害</t>
    <phoneticPr fontId="1" type="noConversion"/>
  </si>
  <si>
    <t>超能大白火焰喷射遇酒炸起眩晕</t>
    <phoneticPr fontId="1" type="noConversion"/>
  </si>
  <si>
    <t>超能大白火焰喷射遇酒爆炸伤害</t>
    <phoneticPr fontId="1" type="noConversion"/>
  </si>
  <si>
    <t>超能大白火焰喷射几率爆炸伤害</t>
    <phoneticPr fontId="1" type="noConversion"/>
  </si>
  <si>
    <t>target</t>
    <phoneticPr fontId="1" type="noConversion"/>
  </si>
  <si>
    <t>attack</t>
    <phoneticPr fontId="1" type="noConversion"/>
  </si>
  <si>
    <t>hurt</t>
    <phoneticPr fontId="1" type="noConversion"/>
  </si>
  <si>
    <t>花仙子缠绕伤害</t>
    <phoneticPr fontId="1" type="noConversion"/>
  </si>
  <si>
    <t>花仙子缠绕禁足</t>
    <phoneticPr fontId="1" type="noConversion"/>
  </si>
  <si>
    <t>花仙子缠绕沉默</t>
    <phoneticPr fontId="1" type="noConversion"/>
  </si>
  <si>
    <t>花仙子愈合加血</t>
    <phoneticPr fontId="1" type="noConversion"/>
  </si>
  <si>
    <t>summon</t>
    <phoneticPr fontId="1" type="noConversion"/>
  </si>
  <si>
    <t>冰雪女王冰锥术伤害</t>
    <phoneticPr fontId="1" type="noConversion"/>
  </si>
  <si>
    <t>owner</t>
    <phoneticPr fontId="1" type="noConversion"/>
  </si>
  <si>
    <t>silence</t>
    <phoneticPr fontId="1" type="noConversion"/>
  </si>
  <si>
    <t>force</t>
    <phoneticPr fontId="1" type="noConversion"/>
  </si>
  <si>
    <t>black</t>
    <phoneticPr fontId="1" type="noConversion"/>
  </si>
  <si>
    <t>line</t>
    <phoneticPr fontId="1" type="noConversion"/>
  </si>
  <si>
    <t>char</t>
    <phoneticPr fontId="1" type="noConversion"/>
  </si>
  <si>
    <t>char</t>
    <phoneticPr fontId="1" type="noConversion"/>
  </si>
  <si>
    <t>wave</t>
    <phoneticPr fontId="1" type="noConversion"/>
  </si>
  <si>
    <t>ground</t>
    <phoneticPr fontId="1" type="noConversion"/>
  </si>
  <si>
    <t>mystic_snake</t>
    <phoneticPr fontId="1" type="noConversion"/>
  </si>
  <si>
    <t>line</t>
    <phoneticPr fontId="1" type="noConversion"/>
  </si>
  <si>
    <t>wave</t>
    <phoneticPr fontId="1" type="noConversion"/>
  </si>
  <si>
    <t>ground</t>
    <phoneticPr fontId="1" type="noConversion"/>
  </si>
  <si>
    <t>craftsman_rocket</t>
    <phoneticPr fontId="1" type="noConversion"/>
  </si>
  <si>
    <t>working_attack</t>
    <phoneticPr fontId="1" type="noConversion"/>
  </si>
  <si>
    <t>garyvickers_attack</t>
    <phoneticPr fontId="1" type="noConversion"/>
  </si>
  <si>
    <t>eot</t>
    <phoneticPr fontId="1" type="noConversion"/>
  </si>
  <si>
    <t>evil_attack</t>
    <phoneticPr fontId="1" type="noConversion"/>
  </si>
  <si>
    <t>missile</t>
    <phoneticPr fontId="1" type="noConversion"/>
  </si>
  <si>
    <t>arthas_attack</t>
    <phoneticPr fontId="1" type="noConversion"/>
  </si>
  <si>
    <t>thrall_attack</t>
    <phoneticPr fontId="1" type="noConversion"/>
  </si>
  <si>
    <t>地狱咆哮镜像</t>
    <phoneticPr fontId="1" type="noConversion"/>
  </si>
  <si>
    <t>char</t>
    <phoneticPr fontId="1" type="noConversion"/>
  </si>
  <si>
    <t>丛林祭司召唤1个治疗图腾</t>
    <phoneticPr fontId="1" type="noConversion"/>
  </si>
  <si>
    <t>哥布林亲王召唤小地精</t>
    <phoneticPr fontId="1" type="noConversion"/>
  </si>
  <si>
    <t>哥布林亲王召唤黑火炸药</t>
    <phoneticPr fontId="1" type="noConversion"/>
  </si>
  <si>
    <t>九尾妖狐召唤幽灵狐</t>
    <phoneticPr fontId="1" type="noConversion"/>
  </si>
  <si>
    <t>九尾妖狐召唤先祖图腾</t>
    <phoneticPr fontId="1" type="noConversion"/>
  </si>
  <si>
    <t>哈迪斯召唤死神</t>
    <phoneticPr fontId="1" type="noConversion"/>
  </si>
  <si>
    <t>hit</t>
    <phoneticPr fontId="1" type="noConversion"/>
  </si>
  <si>
    <t>target_state</t>
    <phoneticPr fontId="1" type="noConversion"/>
  </si>
  <si>
    <t>stealhp</t>
    <phoneticPr fontId="1" type="noConversion"/>
  </si>
  <si>
    <t>hit</t>
    <phoneticPr fontId="1" type="noConversion"/>
  </si>
  <si>
    <t>random</t>
    <phoneticPr fontId="1" type="noConversion"/>
  </si>
  <si>
    <t>death</t>
    <phoneticPr fontId="1" type="noConversion"/>
  </si>
  <si>
    <t>owner_hp_ratio</t>
    <phoneticPr fontId="1" type="noConversion"/>
  </si>
  <si>
    <t>&gt;</t>
    <phoneticPr fontId="1" type="noConversion"/>
  </si>
  <si>
    <t>hit</t>
    <phoneticPr fontId="1" type="noConversion"/>
  </si>
  <si>
    <t>hit</t>
    <phoneticPr fontId="1" type="noConversion"/>
  </si>
  <si>
    <t>米迦勒圣光锁链分摊伤害</t>
    <phoneticPr fontId="1" type="noConversion"/>
  </si>
  <si>
    <t>米迦勒洗礼反伤</t>
    <phoneticPr fontId="1" type="noConversion"/>
  </si>
  <si>
    <t>哈迪斯召唤死神</t>
    <phoneticPr fontId="1" type="noConversion"/>
  </si>
  <si>
    <t>effect</t>
    <phoneticPr fontId="1" type="noConversion"/>
  </si>
  <si>
    <t>齐天大圣横冲直撞嘲讽</t>
    <phoneticPr fontId="1" type="noConversion"/>
  </si>
  <si>
    <t>shield</t>
    <phoneticPr fontId="1" type="noConversion"/>
  </si>
  <si>
    <t>random</t>
    <phoneticPr fontId="1" type="noConversion"/>
  </si>
  <si>
    <t>冰雪女王魔力爆炸概率沉默</t>
    <phoneticPr fontId="1" type="noConversion"/>
  </si>
  <si>
    <t>九尾妖狐闪电链2传</t>
    <phoneticPr fontId="1" type="noConversion"/>
  </si>
  <si>
    <t>九尾妖狐闪电链3传</t>
  </si>
  <si>
    <t>九尾妖狐闪电链4传</t>
  </si>
  <si>
    <t>九尾妖狐闪电链5传</t>
  </si>
  <si>
    <t>buff_stun</t>
    <phoneticPr fontId="1" type="noConversion"/>
  </si>
  <si>
    <t>overtime</t>
    <phoneticPr fontId="1" type="noConversion"/>
  </si>
  <si>
    <t>replace</t>
    <phoneticPr fontId="1" type="noConversion"/>
  </si>
  <si>
    <t>moveless</t>
  </si>
  <si>
    <t>state</t>
    <phoneticPr fontId="1" type="noConversion"/>
  </si>
  <si>
    <t>buff_freeze</t>
    <phoneticPr fontId="1" type="noConversion"/>
  </si>
  <si>
    <t>buff_silence</t>
    <phoneticPr fontId="1" type="noConversion"/>
  </si>
  <si>
    <t>超能大白酒精喷洒概率添加酒标记</t>
    <phoneticPr fontId="1" type="noConversion"/>
  </si>
  <si>
    <t>超能大白火焰喷射爆炸伤害几率</t>
    <phoneticPr fontId="1" type="noConversion"/>
  </si>
  <si>
    <t>九尾妖狐召唤幽灵狐血防继承本体比例</t>
    <phoneticPr fontId="1" type="noConversion"/>
  </si>
  <si>
    <t>九尾妖狐召唤幽灵狐攻击继承本体比例</t>
    <phoneticPr fontId="1" type="noConversion"/>
  </si>
  <si>
    <t>九尾妖狐召唤先祖图腾血防继承本体比例</t>
    <phoneticPr fontId="1" type="noConversion"/>
  </si>
  <si>
    <t>九尾妖狐召唤先祖图腾攻击继承本体比例</t>
    <phoneticPr fontId="1" type="noConversion"/>
  </si>
  <si>
    <t>attack</t>
    <phoneticPr fontId="1" type="noConversion"/>
  </si>
  <si>
    <t>女神雅典娜圣剑</t>
    <phoneticPr fontId="1" type="noConversion"/>
  </si>
  <si>
    <t>普通攻击</t>
    <phoneticPr fontId="1" type="noConversion"/>
  </si>
  <si>
    <t>女神雅典娜普通攻击</t>
    <phoneticPr fontId="1" type="noConversion"/>
  </si>
  <si>
    <t>instant</t>
    <phoneticPr fontId="1" type="noConversion"/>
  </si>
  <si>
    <t>point</t>
    <phoneticPr fontId="1" type="noConversion"/>
  </si>
  <si>
    <t>奉献</t>
    <phoneticPr fontId="1" type="noConversion"/>
  </si>
  <si>
    <t>owner</t>
    <phoneticPr fontId="1" type="noConversion"/>
  </si>
  <si>
    <t>silence</t>
    <phoneticPr fontId="1" type="noConversion"/>
  </si>
  <si>
    <t>圣剑</t>
    <phoneticPr fontId="1" type="noConversion"/>
  </si>
  <si>
    <t>circle</t>
    <phoneticPr fontId="1" type="noConversion"/>
  </si>
  <si>
    <t>hostile</t>
    <phoneticPr fontId="1" type="noConversion"/>
  </si>
  <si>
    <t>select_circle</t>
    <phoneticPr fontId="1" type="noConversion"/>
  </si>
  <si>
    <t>silence</t>
    <phoneticPr fontId="1" type="noConversion"/>
  </si>
  <si>
    <t>instant</t>
    <phoneticPr fontId="1" type="noConversion"/>
  </si>
  <si>
    <t>point</t>
    <phoneticPr fontId="1" type="noConversion"/>
  </si>
  <si>
    <t>handless</t>
    <phoneticPr fontId="1" type="noConversion"/>
  </si>
  <si>
    <t>新月打击</t>
    <phoneticPr fontId="1" type="noConversion"/>
  </si>
  <si>
    <t>owner</t>
    <phoneticPr fontId="1" type="noConversion"/>
  </si>
  <si>
    <t>silence</t>
    <phoneticPr fontId="1" type="noConversion"/>
  </si>
  <si>
    <t>target</t>
    <phoneticPr fontId="1" type="noConversion"/>
  </si>
  <si>
    <t>force</t>
    <phoneticPr fontId="1" type="noConversion"/>
  </si>
  <si>
    <t>attack</t>
    <phoneticPr fontId="1" type="noConversion"/>
  </si>
  <si>
    <t>blow_light_little</t>
    <phoneticPr fontId="1" type="noConversion"/>
  </si>
  <si>
    <t>skill</t>
    <phoneticPr fontId="1" type="noConversion"/>
  </si>
  <si>
    <t>女神雅典娜奉献几率附加光标记</t>
    <phoneticPr fontId="1" type="noConversion"/>
  </si>
  <si>
    <t>light</t>
    <phoneticPr fontId="1" type="noConversion"/>
  </si>
  <si>
    <t>buff</t>
    <phoneticPr fontId="1" type="noConversion"/>
  </si>
  <si>
    <t>女神雅典娜奉献几率提升能量恢复</t>
    <phoneticPr fontId="1" type="noConversion"/>
  </si>
  <si>
    <t>女神雅典娜圣剑伤害</t>
    <phoneticPr fontId="1" type="noConversion"/>
  </si>
  <si>
    <t>hurt</t>
    <phoneticPr fontId="1" type="noConversion"/>
  </si>
  <si>
    <t>blow_light_large</t>
    <phoneticPr fontId="1" type="noConversion"/>
  </si>
  <si>
    <t>friendly</t>
    <phoneticPr fontId="1" type="noConversion"/>
  </si>
  <si>
    <t>月亮女神新月打击伤害</t>
    <phoneticPr fontId="1" type="noConversion"/>
  </si>
  <si>
    <t>月亮女神新月打击提升自身闪避</t>
    <phoneticPr fontId="1" type="noConversion"/>
  </si>
  <si>
    <t>buff</t>
    <phoneticPr fontId="1" type="noConversion"/>
  </si>
  <si>
    <t>light</t>
    <phoneticPr fontId="1" type="noConversion"/>
  </si>
  <si>
    <t>attr</t>
    <phoneticPr fontId="1" type="noConversion"/>
  </si>
  <si>
    <t>atk_energy</t>
    <phoneticPr fontId="1" type="noConversion"/>
  </si>
  <si>
    <t>attr</t>
    <phoneticPr fontId="1" type="noConversion"/>
  </si>
  <si>
    <t>dodge</t>
    <phoneticPr fontId="1" type="noConversion"/>
  </si>
  <si>
    <t>hit</t>
    <phoneticPr fontId="2" type="noConversion"/>
  </si>
  <si>
    <t>吉尔伽美什在短时间内大幅提高自身防御。</t>
    <phoneticPr fontId="1" type="noConversion"/>
  </si>
  <si>
    <t>雷神索尔电环扩散延迟伤害</t>
    <phoneticPr fontId="1" type="noConversion"/>
  </si>
  <si>
    <t>replace</t>
    <phoneticPr fontId="1" type="noConversion"/>
  </si>
  <si>
    <t>eot</t>
    <phoneticPr fontId="1" type="noConversion"/>
  </si>
  <si>
    <t>dot</t>
    <phoneticPr fontId="1" type="noConversion"/>
  </si>
  <si>
    <t>圣光使者普通攻击伤害</t>
  </si>
  <si>
    <t>圣光使者圣盾吸收伤害护盾</t>
  </si>
  <si>
    <t>圣光使者圣光锁链延迟伤害</t>
  </si>
  <si>
    <t>圣光使者圣光锁链聚敌</t>
  </si>
  <si>
    <t>圣光使者圣光锁链之嘲讽</t>
  </si>
  <si>
    <t>圣光使者圣光锁链伤害</t>
  </si>
  <si>
    <t>圣光使者圣盾吸收伤害</t>
  </si>
  <si>
    <t>爱之天使普通攻击弹道</t>
  </si>
  <si>
    <t>爱之天使普通攻击伤害</t>
  </si>
  <si>
    <t>冰雪女王召唤水元素血防继承比例</t>
    <phoneticPr fontId="1" type="noConversion"/>
  </si>
  <si>
    <t>冰雪女王召唤水元素攻击继承比例</t>
    <phoneticPr fontId="1" type="noConversion"/>
  </si>
  <si>
    <t>哈迪斯召唤死神血防继承比例</t>
    <phoneticPr fontId="1" type="noConversion"/>
  </si>
  <si>
    <t>女神雅典娜奉献附加光标记几率</t>
    <phoneticPr fontId="1" type="noConversion"/>
  </si>
  <si>
    <t>米迦勒普通攻击弹道</t>
    <phoneticPr fontId="1" type="noConversion"/>
  </si>
  <si>
    <t>atk_energy</t>
    <phoneticPr fontId="1" type="noConversion"/>
  </si>
  <si>
    <t>瘟疫骑士冰冻箭雨之遇冰清除冰标记</t>
    <phoneticPr fontId="1" type="noConversion"/>
  </si>
  <si>
    <t>dispel</t>
    <phoneticPr fontId="1" type="noConversion"/>
  </si>
  <si>
    <t>ice</t>
    <phoneticPr fontId="1" type="noConversion"/>
  </si>
  <si>
    <t>silence</t>
    <phoneticPr fontId="1" type="noConversion"/>
  </si>
  <si>
    <t>hate</t>
    <phoneticPr fontId="1" type="noConversion"/>
  </si>
  <si>
    <t>stun</t>
    <phoneticPr fontId="1" type="noConversion"/>
  </si>
  <si>
    <t>ice</t>
    <phoneticPr fontId="1" type="noConversion"/>
  </si>
  <si>
    <t>ice</t>
    <phoneticPr fontId="1" type="noConversion"/>
  </si>
  <si>
    <t>freeze</t>
    <phoneticPr fontId="1" type="noConversion"/>
  </si>
  <si>
    <t>wine</t>
    <phoneticPr fontId="1" type="noConversion"/>
  </si>
  <si>
    <t>slow</t>
    <phoneticPr fontId="1" type="noConversion"/>
  </si>
  <si>
    <t>light</t>
    <phoneticPr fontId="1" type="noConversion"/>
  </si>
  <si>
    <t>瘟疫骑士冰冻箭雨延迟效果</t>
    <phoneticPr fontId="1" type="noConversion"/>
  </si>
  <si>
    <t>路西法暴风雪遇冰冰封</t>
    <phoneticPr fontId="1" type="noConversion"/>
  </si>
  <si>
    <t>路西法暴风雪清除冰标记</t>
    <phoneticPr fontId="1" type="noConversion"/>
  </si>
  <si>
    <t>dispel</t>
    <phoneticPr fontId="1" type="noConversion"/>
  </si>
  <si>
    <t>超能大白火焰喷射清除酒标记</t>
    <phoneticPr fontId="1" type="noConversion"/>
  </si>
  <si>
    <t>state</t>
    <phoneticPr fontId="1" type="noConversion"/>
  </si>
  <si>
    <t>wine</t>
    <phoneticPr fontId="1" type="noConversion"/>
  </si>
  <si>
    <t>dispel</t>
    <phoneticPr fontId="1" type="noConversion"/>
  </si>
  <si>
    <t>wine</t>
    <phoneticPr fontId="1" type="noConversion"/>
  </si>
  <si>
    <t>冰雪女王冰锥术冰封</t>
    <phoneticPr fontId="1" type="noConversion"/>
  </si>
  <si>
    <t>hp</t>
    <phoneticPr fontId="1" type="noConversion"/>
  </si>
  <si>
    <t>class</t>
    <phoneticPr fontId="1" type="noConversion"/>
  </si>
  <si>
    <t>3,4</t>
    <phoneticPr fontId="1" type="noConversion"/>
  </si>
  <si>
    <t>瘟疫骑士冰冻箭雨之几率冰封</t>
    <phoneticPr fontId="1" type="noConversion"/>
  </si>
  <si>
    <t>饥荒骑士无光之盾吸伤</t>
    <phoneticPr fontId="1" type="noConversion"/>
  </si>
  <si>
    <t>饥荒骑士凛风冲击伤害吸血</t>
    <phoneticPr fontId="1" type="noConversion"/>
  </si>
  <si>
    <t>哥布林亲王召唤黑火炸药爆炸</t>
    <phoneticPr fontId="1" type="noConversion"/>
  </si>
  <si>
    <t>嗜血狼人嗜血狂攻清除流血标记并伤害</t>
    <phoneticPr fontId="1" type="noConversion"/>
  </si>
  <si>
    <t>heal</t>
    <phoneticPr fontId="1" type="noConversion"/>
  </si>
  <si>
    <t>饥荒骑士冰霜之环几率冰封</t>
    <phoneticPr fontId="1" type="noConversion"/>
  </si>
  <si>
    <t>circle</t>
    <phoneticPr fontId="1" type="noConversion"/>
  </si>
  <si>
    <t>ice</t>
    <phoneticPr fontId="1" type="noConversion"/>
  </si>
  <si>
    <t>李小龙双截棍</t>
    <phoneticPr fontId="1" type="noConversion"/>
  </si>
  <si>
    <t>李小龙双截棍伤害</t>
    <phoneticPr fontId="1" type="noConversion"/>
  </si>
  <si>
    <t>李小龙双截棍眩晕</t>
    <phoneticPr fontId="1" type="noConversion"/>
  </si>
  <si>
    <t>双截棍</t>
    <phoneticPr fontId="1" type="noConversion"/>
  </si>
  <si>
    <t>rectline_var</t>
    <phoneticPr fontId="1" type="noConversion"/>
  </si>
  <si>
    <t>select_rect_var</t>
    <phoneticPr fontId="1" type="noConversion"/>
  </si>
  <si>
    <t>剑圣普通攻击</t>
  </si>
  <si>
    <t>剑圣镜像</t>
  </si>
  <si>
    <t>剑圣掌握古老的忍术，召唤分身为他战斗。</t>
  </si>
  <si>
    <t>剑圣瓦解怒吼</t>
  </si>
  <si>
    <t>剑圣大声怒吼威慑敌方，对周围的敌方目标造成伤害并降低其防御。</t>
  </si>
  <si>
    <t>剑圣无敌斩</t>
  </si>
  <si>
    <t>剑圣魂剑合一瞬间无敌并对敌人造成多次伤害。</t>
  </si>
  <si>
    <t>剑圣普通攻击伤害</t>
  </si>
  <si>
    <t>剑圣瓦解怒吼伤害</t>
  </si>
  <si>
    <t>剑圣瓦解怒吼给周围敌人减物理防御</t>
  </si>
  <si>
    <t>剑圣瓦解怒吼给周围敌人减魔法防御</t>
  </si>
  <si>
    <t>剑圣无敌斩伤害</t>
  </si>
  <si>
    <t>剑圣无敌斩无敌</t>
  </si>
  <si>
    <t>剑圣分身继承本体属性攻击比例</t>
  </si>
  <si>
    <t>剑圣分身继承本体属性血防比例</t>
  </si>
  <si>
    <t>山丘之王雷霆一击击退</t>
    <phoneticPr fontId="1" type="noConversion"/>
  </si>
  <si>
    <t>buff</t>
    <phoneticPr fontId="1" type="noConversion"/>
  </si>
  <si>
    <t>class</t>
  </si>
  <si>
    <t>3,4</t>
  </si>
  <si>
    <t>食人魔腐臭云雾之buff效果</t>
    <phoneticPr fontId="1" type="noConversion"/>
  </si>
  <si>
    <t>食人魔腐臭云雾沉默</t>
    <phoneticPr fontId="1" type="noConversion"/>
  </si>
  <si>
    <t>silence</t>
  </si>
  <si>
    <t>handless,silence</t>
    <phoneticPr fontId="1" type="noConversion"/>
  </si>
  <si>
    <t>嗜血狼人旋风斩无敌(不用)</t>
    <phoneticPr fontId="1" type="noConversion"/>
  </si>
  <si>
    <t>雷神索尔天神下凡普通攻击概率眩晕+AOE</t>
    <phoneticPr fontId="1" type="noConversion"/>
  </si>
  <si>
    <t>雷神索尔普通攻击范围伤害</t>
    <phoneticPr fontId="1" type="noConversion"/>
  </si>
  <si>
    <t>雷神索尔天神下凡普通攻击范围概率眩晕</t>
    <phoneticPr fontId="1" type="noConversion"/>
  </si>
  <si>
    <t>小叮当高压酒炮</t>
    <phoneticPr fontId="1" type="noConversion"/>
  </si>
  <si>
    <t>小叮当高压酒炮攻击伤害</t>
  </si>
  <si>
    <t>小叮当高压酒炮加酒标记降低物防</t>
  </si>
  <si>
    <t>小叮当高压酒炮加酒标记</t>
  </si>
  <si>
    <t>小叮当高压酒炮加酒标记降低魔防</t>
  </si>
  <si>
    <t>高压酒炮</t>
    <phoneticPr fontId="1" type="noConversion"/>
  </si>
  <si>
    <t>践踏怒吼</t>
    <phoneticPr fontId="1" type="noConversion"/>
  </si>
  <si>
    <t>李小龙旋风腿嘲讽(不用)</t>
    <phoneticPr fontId="1" type="noConversion"/>
  </si>
  <si>
    <t>李小龙旋风腿嘲讽沉默(不用)</t>
    <phoneticPr fontId="1" type="noConversion"/>
  </si>
  <si>
    <t>胡尔克普通攻击</t>
  </si>
  <si>
    <t>胡尔克复苏之风</t>
  </si>
  <si>
    <t>胡尔克普通攻击伤害</t>
  </si>
  <si>
    <t>胡尔克复苏之风提升自身物防</t>
  </si>
  <si>
    <t>胡尔克复苏之风提升自身魔防</t>
  </si>
  <si>
    <t>胡尔克复苏之风自身持续回血</t>
  </si>
  <si>
    <t>胡尔克复苏之风自身持续回血血量</t>
  </si>
  <si>
    <t>胡尔克战争践踏震起眩晕</t>
  </si>
  <si>
    <t>胡尔克战争践踏伤害</t>
  </si>
  <si>
    <t>胡尔克战争践踏嘲讽</t>
  </si>
  <si>
    <t>胡尔克战争践踏嘲讽沉默</t>
  </si>
  <si>
    <t>美队普通攻击</t>
  </si>
  <si>
    <t>美队普通攻击伤害</t>
  </si>
  <si>
    <t>美队复仇者之盾</t>
    <phoneticPr fontId="1" type="noConversion"/>
  </si>
  <si>
    <t>美队复仇者之盾之1传弹道</t>
  </si>
  <si>
    <t>美队复仇者之盾之2传弹道</t>
  </si>
  <si>
    <t>美队复仇者之盾之3传弹道</t>
  </si>
  <si>
    <t>美队复仇者之盾之4传弹道</t>
  </si>
  <si>
    <t>美队复仇者之盾之1传伤害</t>
  </si>
  <si>
    <t>美队复仇者之盾之1传嘲讽</t>
  </si>
  <si>
    <t>美队复仇者之盾之1传沉默</t>
  </si>
  <si>
    <t>美队复仇者之盾之2传伤害</t>
  </si>
  <si>
    <t>美队复仇者之盾之2传嘲讽</t>
  </si>
  <si>
    <t>美队复仇者之盾之2传沉默</t>
  </si>
  <si>
    <t>美队复仇者之盾之3传伤害</t>
  </si>
  <si>
    <t>美队复仇者之盾之3传嘲讽</t>
  </si>
  <si>
    <t>美队复仇者之盾之3传沉默</t>
  </si>
  <si>
    <t>美队复仇者之盾之4传伤害</t>
  </si>
  <si>
    <t>美队复仇者之盾之4传嘲讽</t>
  </si>
  <si>
    <t>美队复仇者之盾之4传沉默</t>
  </si>
  <si>
    <t>盾牌援护</t>
    <phoneticPr fontId="1" type="noConversion"/>
  </si>
  <si>
    <t>美队盾牌援护</t>
    <phoneticPr fontId="1" type="noConversion"/>
  </si>
  <si>
    <t>美队盾牌援护之buff效果</t>
    <phoneticPr fontId="1" type="noConversion"/>
  </si>
  <si>
    <t>美队盾牌援护之加物理防御</t>
    <phoneticPr fontId="1" type="noConversion"/>
  </si>
  <si>
    <t>美队盾牌援护之加魔法防御</t>
    <phoneticPr fontId="1" type="noConversion"/>
  </si>
  <si>
    <t>英勇飞跃</t>
    <phoneticPr fontId="1" type="noConversion"/>
  </si>
  <si>
    <t>美队英勇飞跃</t>
    <phoneticPr fontId="1" type="noConversion"/>
  </si>
  <si>
    <t>美队英勇飞跃伤害</t>
    <phoneticPr fontId="1" type="noConversion"/>
  </si>
  <si>
    <t>美队英勇飞跃击退</t>
    <phoneticPr fontId="1" type="noConversion"/>
  </si>
  <si>
    <t>德古拉吸血鬼之拥自身buff</t>
    <phoneticPr fontId="1" type="noConversion"/>
  </si>
  <si>
    <t>eot</t>
    <phoneticPr fontId="1" type="noConversion"/>
  </si>
  <si>
    <t>ground</t>
    <phoneticPr fontId="1" type="noConversion"/>
  </si>
  <si>
    <t>line</t>
    <phoneticPr fontId="1" type="noConversion"/>
  </si>
  <si>
    <t>胡尔克持续回复自身生命并在一定时间内增加物理防御及魔法防御。</t>
    <phoneticPr fontId="1" type="noConversion"/>
  </si>
  <si>
    <t>生命</t>
  </si>
  <si>
    <t>英雄等级</t>
  </si>
  <si>
    <t>矿工</t>
  </si>
  <si>
    <t>弩炮手</t>
  </si>
  <si>
    <t>犬妖呱呱</t>
  </si>
  <si>
    <t>近战单体</t>
  </si>
  <si>
    <t>萌波波</t>
  </si>
  <si>
    <t>近战群体</t>
  </si>
  <si>
    <t>小天使</t>
  </si>
  <si>
    <t>远程单体</t>
  </si>
  <si>
    <t>天使波波</t>
  </si>
  <si>
    <t>远程群体</t>
  </si>
  <si>
    <t>蛛魔兽</t>
  </si>
  <si>
    <t>辅助单体</t>
  </si>
  <si>
    <t>小恶魔</t>
  </si>
  <si>
    <t>辅助群体</t>
  </si>
  <si>
    <t>顶盾步兵</t>
  </si>
  <si>
    <t>火焰术士</t>
  </si>
  <si>
    <t>守卫队长</t>
  </si>
  <si>
    <t>犬妖斗士</t>
  </si>
  <si>
    <t>鳄鱼战士</t>
  </si>
  <si>
    <t>哥布林小妖</t>
  </si>
  <si>
    <t>天马</t>
  </si>
  <si>
    <t>琴天使</t>
  </si>
  <si>
    <t>白银执政官</t>
  </si>
  <si>
    <t>骷髅射手</t>
  </si>
  <si>
    <t>骷髅战士</t>
  </si>
  <si>
    <t>骷髅巫师</t>
  </si>
  <si>
    <t>格斗小子</t>
  </si>
  <si>
    <t>光之牧</t>
  </si>
  <si>
    <t>其他单体</t>
  </si>
  <si>
    <t>狂战士</t>
  </si>
  <si>
    <t>其他群体</t>
  </si>
  <si>
    <t>一只耳</t>
  </si>
  <si>
    <t>仙游者</t>
  </si>
  <si>
    <t>绿踪仙子</t>
  </si>
  <si>
    <t>女妖卫士</t>
  </si>
  <si>
    <t>僵尸小童</t>
  </si>
  <si>
    <t>美少女战士</t>
  </si>
  <si>
    <t>先知圣者</t>
  </si>
  <si>
    <t>精灵游侠</t>
  </si>
  <si>
    <t>波波王</t>
  </si>
  <si>
    <t>咕叽咕叽</t>
  </si>
  <si>
    <t>牛头勇士</t>
  </si>
  <si>
    <t>丛林半神</t>
  </si>
  <si>
    <t>爱之天使</t>
  </si>
  <si>
    <t>守护天使</t>
  </si>
  <si>
    <t>独角魔</t>
  </si>
  <si>
    <t>食人魔</t>
  </si>
  <si>
    <t>鬼灵儿</t>
  </si>
  <si>
    <t>圣光使者</t>
  </si>
  <si>
    <t>小叮当</t>
  </si>
  <si>
    <t>哥布林亲王</t>
  </si>
  <si>
    <t>狮王辛巴</t>
  </si>
  <si>
    <t>女武神</t>
  </si>
  <si>
    <t>大天使</t>
  </si>
  <si>
    <t>瘟疫骑士</t>
  </si>
  <si>
    <t>骷髅王</t>
  </si>
  <si>
    <t>山丘之王</t>
  </si>
  <si>
    <t>甩葱妹妹</t>
  </si>
  <si>
    <t>白袍法师</t>
  </si>
  <si>
    <t>丛林祭司</t>
  </si>
  <si>
    <t>鳄鱼雷克</t>
  </si>
  <si>
    <t>犬妖贤者</t>
  </si>
  <si>
    <t>吉尔伽美什</t>
  </si>
  <si>
    <t>娅美蝶</t>
  </si>
  <si>
    <t>须佐之男</t>
  </si>
  <si>
    <t>毁灭骑士</t>
  </si>
  <si>
    <t>莉莉丝</t>
  </si>
  <si>
    <t>德古拉</t>
  </si>
  <si>
    <t>新手演示</t>
  </si>
  <si>
    <t>李小龙</t>
  </si>
  <si>
    <t>花仙子</t>
  </si>
  <si>
    <t>不祥卡特</t>
  </si>
  <si>
    <t>嘿咻船长</t>
  </si>
  <si>
    <t>嗜血狼人</t>
  </si>
  <si>
    <t>强袭斧王</t>
  </si>
  <si>
    <t>人鱼公主</t>
  </si>
  <si>
    <t>功夫熊猫</t>
  </si>
  <si>
    <t>阿波罗</t>
  </si>
  <si>
    <t>齐天大圣</t>
  </si>
  <si>
    <t>雷神索尔</t>
  </si>
  <si>
    <t>米迦勒</t>
  </si>
  <si>
    <t>月亮女神</t>
  </si>
  <si>
    <t>恶魔猎人</t>
  </si>
  <si>
    <t>蛇发女妖</t>
  </si>
  <si>
    <t>死亡骑士</t>
  </si>
  <si>
    <t>饥荒骑士</t>
  </si>
  <si>
    <t>邪神洛基</t>
  </si>
  <si>
    <t>超能大白</t>
  </si>
  <si>
    <t>冰雪女王</t>
  </si>
  <si>
    <t>地狱咆哮</t>
  </si>
  <si>
    <t>九尾妖狐</t>
  </si>
  <si>
    <t>女神雅典娜</t>
  </si>
  <si>
    <t>冥王哈迪斯</t>
  </si>
  <si>
    <t>路西法</t>
  </si>
  <si>
    <t>刀锋女皇</t>
  </si>
  <si>
    <t>引导3次</t>
  </si>
  <si>
    <t>引导5次</t>
  </si>
  <si>
    <t>肉盾单体</t>
  </si>
  <si>
    <t>肉盾群体</t>
  </si>
  <si>
    <t>小招</t>
  </si>
  <si>
    <t>大招治疗</t>
  </si>
  <si>
    <t>小招治疗</t>
  </si>
  <si>
    <t>一般英雄</t>
  </si>
  <si>
    <t>职业</t>
  </si>
  <si>
    <t>评级</t>
  </si>
  <si>
    <t>星数</t>
  </si>
  <si>
    <t>进化</t>
  </si>
  <si>
    <t>装备等级</t>
  </si>
  <si>
    <t>装备评级</t>
  </si>
  <si>
    <t>装备附魔</t>
  </si>
  <si>
    <t>装备件数</t>
  </si>
  <si>
    <t>缘分加成</t>
  </si>
  <si>
    <t>圣物等级</t>
  </si>
  <si>
    <t>攻击</t>
  </si>
  <si>
    <t>防御</t>
  </si>
  <si>
    <t>生命系数</t>
  </si>
  <si>
    <t>攻击系数</t>
  </si>
  <si>
    <t>防御系数</t>
  </si>
  <si>
    <t>附加生命</t>
  </si>
  <si>
    <t>附加攻击</t>
  </si>
  <si>
    <t>附加防御</t>
  </si>
  <si>
    <t>生命差值</t>
  </si>
  <si>
    <t>攻击差值</t>
  </si>
  <si>
    <t>防御差值</t>
  </si>
  <si>
    <t>大招攻击</t>
  </si>
  <si>
    <t>MIN</t>
  </si>
  <si>
    <t>MAX</t>
  </si>
  <si>
    <t>VAR</t>
  </si>
  <si>
    <t>百分比伤害</t>
  </si>
  <si>
    <t>百分比治疗</t>
  </si>
  <si>
    <t>攻击速度</t>
  </si>
  <si>
    <t>移动速度</t>
  </si>
  <si>
    <t>属性增加（大）</t>
  </si>
  <si>
    <t>属性增加（小）</t>
  </si>
  <si>
    <t>单体伤害减免</t>
  </si>
  <si>
    <t>群体伤害减免</t>
  </si>
  <si>
    <t>分身攻击</t>
  </si>
  <si>
    <t>分身血防</t>
  </si>
  <si>
    <t>单体吸收伤害</t>
  </si>
  <si>
    <t>群体吸收伤害</t>
  </si>
  <si>
    <t>分摊伤害</t>
  </si>
  <si>
    <t>增加闪避等级</t>
  </si>
  <si>
    <t>小招攻击</t>
  </si>
  <si>
    <t>持续5秒治疗</t>
  </si>
  <si>
    <t>额外治疗</t>
  </si>
  <si>
    <t>持续3秒治疗</t>
  </si>
  <si>
    <t>其他</t>
  </si>
  <si>
    <t>流血伤害</t>
  </si>
  <si>
    <t>吸血</t>
  </si>
  <si>
    <t>持续时间</t>
  </si>
  <si>
    <t>冰冻</t>
  </si>
  <si>
    <t>沉默</t>
  </si>
  <si>
    <t>减少移动速度</t>
  </si>
  <si>
    <t>减少防御</t>
  </si>
  <si>
    <t>正义之光</t>
  </si>
  <si>
    <t>酒爆炸流血</t>
  </si>
  <si>
    <t>冰标记降低速度</t>
  </si>
  <si>
    <t>酒标记减双防</t>
  </si>
  <si>
    <t>酒爆炸伤害</t>
  </si>
  <si>
    <t>反弹伤害</t>
  </si>
  <si>
    <t>增加闪避</t>
  </si>
  <si>
    <t>降低命中</t>
  </si>
  <si>
    <t>增加格挡</t>
  </si>
  <si>
    <t>增加命中</t>
  </si>
  <si>
    <t>美队</t>
  </si>
  <si>
    <t>冰雪女王冰锥术弹道(不用)</t>
    <phoneticPr fontId="1" type="noConversion"/>
  </si>
  <si>
    <t>冰雪女王冰晶爆炸</t>
    <phoneticPr fontId="1" type="noConversion"/>
  </si>
  <si>
    <t>女神雅典娜奉献</t>
    <phoneticPr fontId="1" type="noConversion"/>
  </si>
  <si>
    <t>大地震击</t>
    <phoneticPr fontId="1" type="noConversion"/>
  </si>
  <si>
    <t>胡尔克大地震击</t>
    <phoneticPr fontId="1" type="noConversion"/>
  </si>
  <si>
    <t>胡尔克大地震击弹道</t>
  </si>
  <si>
    <t>胡尔克大地震击挑起眩晕</t>
  </si>
  <si>
    <t>胡尔克大地震击击退眩晕</t>
  </si>
  <si>
    <t>胡尔克大地震击伤害</t>
  </si>
  <si>
    <t>circle</t>
    <phoneticPr fontId="1" type="noConversion"/>
  </si>
  <si>
    <t>冰晶爆炸</t>
    <phoneticPr fontId="1" type="noConversion"/>
  </si>
  <si>
    <t>冰雪女王冰晶爆炸伤害</t>
  </si>
  <si>
    <t>hit</t>
    <phoneticPr fontId="1" type="noConversion"/>
  </si>
  <si>
    <t>owner</t>
    <phoneticPr fontId="1" type="noConversion"/>
  </si>
  <si>
    <t>hit</t>
    <phoneticPr fontId="1" type="noConversion"/>
  </si>
  <si>
    <t>owner</t>
    <phoneticPr fontId="1" type="noConversion"/>
  </si>
  <si>
    <t>owner</t>
    <phoneticPr fontId="1" type="noConversion"/>
  </si>
  <si>
    <t>owner</t>
    <phoneticPr fontId="1" type="noConversion"/>
  </si>
  <si>
    <t>嗜血狼人野性阻击背摔</t>
    <phoneticPr fontId="1" type="noConversion"/>
  </si>
  <si>
    <t>嗜血狼人野性阻击伤害</t>
    <phoneticPr fontId="1" type="noConversion"/>
  </si>
  <si>
    <t>冰雪女王冰晶爆炸概率沉默</t>
    <phoneticPr fontId="1" type="noConversion"/>
  </si>
  <si>
    <t>冰雪女王冰晶爆炸减移动速度</t>
    <phoneticPr fontId="1" type="noConversion"/>
  </si>
  <si>
    <t>冰雪女王冰晶爆炸减攻击速度</t>
    <phoneticPr fontId="1" type="noConversion"/>
  </si>
  <si>
    <t>冰雪女王召唤雪人</t>
    <phoneticPr fontId="1" type="noConversion"/>
  </si>
  <si>
    <t>冰雪女王召唤雪人协助战斗，雪人继承召唤者&lt;&amp;color:skill_sel_green&gt;{result.15140802.%}&lt;&amp;/&gt;的生命及防御属性、&lt;&amp;color:skill_sel_green&gt;{result.15140803.%}&lt;&amp;/&gt;的攻击属性。雪人能为最虚弱的友方回复生命。</t>
    <phoneticPr fontId="1" type="noConversion"/>
  </si>
  <si>
    <t>冰雪女王召唤雪人</t>
    <phoneticPr fontId="1" type="noConversion"/>
  </si>
  <si>
    <t>雪人之力</t>
    <phoneticPr fontId="1" type="noConversion"/>
  </si>
  <si>
    <t>路西法冰霜护甲</t>
    <phoneticPr fontId="1" type="noConversion"/>
  </si>
  <si>
    <t>select_point</t>
    <phoneticPr fontId="1" type="noConversion"/>
  </si>
  <si>
    <t>buff_lock</t>
  </si>
  <si>
    <t>ux_icon_skill_122</t>
  </si>
  <si>
    <t>ux_icon_skill_042</t>
  </si>
  <si>
    <t>ux_icon_skill_023</t>
  </si>
  <si>
    <t>ux_icon_skill_024</t>
  </si>
  <si>
    <t>ux_icon_skill_022</t>
  </si>
  <si>
    <t>ux_icon_skill_025</t>
  </si>
  <si>
    <t>ux_icon_skill_017</t>
  </si>
  <si>
    <t>ux_icon_skill_018</t>
  </si>
  <si>
    <t>ux_icon_skill_016</t>
  </si>
  <si>
    <t>ux_icon_skill_155</t>
  </si>
  <si>
    <t>ux_icon_skill_154</t>
  </si>
  <si>
    <t>ux_icon_skill_046</t>
  </si>
  <si>
    <t>ux_icon_skill_047</t>
  </si>
  <si>
    <t>ux_icon_skill_045</t>
  </si>
  <si>
    <t>ux_icon_skill_117</t>
  </si>
  <si>
    <t>ux_icon_skill_116</t>
  </si>
  <si>
    <t>ux_icon_skill_063</t>
  </si>
  <si>
    <t>ux_icon_skill_064</t>
  </si>
  <si>
    <t>ux_icon_skill_062</t>
  </si>
  <si>
    <t>ux_icon_skill_038</t>
  </si>
  <si>
    <t>ux_icon_skill_037</t>
  </si>
  <si>
    <t>ux_icon_skill_076</t>
  </si>
  <si>
    <t>ux_icon_skill_137</t>
  </si>
  <si>
    <t>ux_icon_skill_136</t>
  </si>
  <si>
    <t>ux_icon_skill_129</t>
  </si>
  <si>
    <t>ux_icon_skill_034</t>
  </si>
  <si>
    <t>ux_icon_skill_033</t>
  </si>
  <si>
    <t>ux_icon_skill_142</t>
  </si>
  <si>
    <t>ux_icon_skill_143</t>
  </si>
  <si>
    <t>ux_icon_skill_141</t>
  </si>
  <si>
    <t>ux_icon_skill_054</t>
  </si>
  <si>
    <t>ux_icon_skill_055</t>
  </si>
  <si>
    <t>ux_icon_skill_053</t>
  </si>
  <si>
    <t>ux_icon_skill_160</t>
  </si>
  <si>
    <t>ux_icon_skill_159</t>
  </si>
  <si>
    <t>ux_icon_skill_066</t>
  </si>
  <si>
    <t>ux_icon_skill_067</t>
  </si>
  <si>
    <t>ux_icon_skill_065</t>
  </si>
  <si>
    <t>ux_icon_skill_074</t>
  </si>
  <si>
    <t>ux_icon_skill_079</t>
  </si>
  <si>
    <t>ux_icon_skill_078</t>
  </si>
  <si>
    <t>ux_icon_skill_029</t>
  </si>
  <si>
    <t>ux_icon_skill_030</t>
  </si>
  <si>
    <t>ux_icon_skill_028</t>
  </si>
  <si>
    <t>ux_icon_skill_032</t>
  </si>
  <si>
    <t>ux_icon_skill_031</t>
  </si>
  <si>
    <t>ux_icon_skill_150</t>
  </si>
  <si>
    <t>ux_icon_skill_151</t>
  </si>
  <si>
    <t>ux_icon_skill_153</t>
  </si>
  <si>
    <t>ux_icon_skill_152</t>
  </si>
  <si>
    <t>ux_icon_skill_043</t>
  </si>
  <si>
    <t>ux_icon_skill_077</t>
  </si>
  <si>
    <t>ux_icon_skill_040</t>
  </si>
  <si>
    <t>ux_icon_skill_011</t>
  </si>
  <si>
    <t>ux_icon_skill_012</t>
  </si>
  <si>
    <t>ux_icon_skill_010</t>
  </si>
  <si>
    <t>ux_icon_skill_069</t>
  </si>
  <si>
    <t>ux_icon_skill_070</t>
  </si>
  <si>
    <t>ux_icon_skill_068</t>
  </si>
  <si>
    <t>ux_icon_skill_051</t>
  </si>
  <si>
    <t>ux_icon_skill_052</t>
  </si>
  <si>
    <t>ux_icon_skill_050</t>
  </si>
  <si>
    <t>ux_icon_skill_096</t>
  </si>
  <si>
    <t>ux_icon_skill_095</t>
  </si>
  <si>
    <t>ux_icon_skill_093</t>
  </si>
  <si>
    <t>ux_icon_skill_094</t>
  </si>
  <si>
    <t>ux_icon_skill_092</t>
  </si>
  <si>
    <t>ux_icon_skill_104</t>
  </si>
  <si>
    <t>ux_icon_skill_105</t>
  </si>
  <si>
    <t>ux_icon_skill_103</t>
  </si>
  <si>
    <t>ux_icon_skill_039</t>
  </si>
  <si>
    <t>ux_icon_skill_130</t>
  </si>
  <si>
    <t>ux_icon_skill_128</t>
  </si>
  <si>
    <t>ux_icon_skill_119</t>
  </si>
  <si>
    <t>ux_icon_skill_118</t>
  </si>
  <si>
    <t>ux_icon_skill_108</t>
  </si>
  <si>
    <t>ux_icon_skill_112</t>
  </si>
  <si>
    <t>ux_icon_skill_139</t>
  </si>
  <si>
    <t>ux_icon_skill_140</t>
  </si>
  <si>
    <t>ux_icon_skill_138</t>
  </si>
  <si>
    <t>ux_icon_skill_002</t>
  </si>
  <si>
    <t>ux_icon_skill_003</t>
  </si>
  <si>
    <t>ux_icon_skill_001</t>
  </si>
  <si>
    <t>ux_icon_skill_014</t>
  </si>
  <si>
    <t>ux_icon_skill_015</t>
  </si>
  <si>
    <t>ux_icon_skill_013</t>
  </si>
  <si>
    <t>ux_icon_skill_006</t>
  </si>
  <si>
    <t>ux_icon_skill_004</t>
  </si>
  <si>
    <t>ux_icon_skill_049</t>
  </si>
  <si>
    <t>ux_icon_skill_048</t>
  </si>
  <si>
    <t>ux_icon_skill_060</t>
  </si>
  <si>
    <t>ux_icon_skill_061</t>
  </si>
  <si>
    <t>ux_icon_skill_059</t>
  </si>
  <si>
    <t>ux_icon_skill_098</t>
  </si>
  <si>
    <t>ux_icon_skill_099</t>
  </si>
  <si>
    <t>ux_icon_skill_097</t>
  </si>
  <si>
    <t>ux_icon_skill_087</t>
  </si>
  <si>
    <t>ux_icon_skill_088</t>
  </si>
  <si>
    <t>ux_icon_skill_085</t>
  </si>
  <si>
    <t>ux_icon_skill_086</t>
  </si>
  <si>
    <t>ux_icon_skill_084</t>
  </si>
  <si>
    <t>ux_icon_skill_101</t>
  </si>
  <si>
    <t>ux_icon_skill_102</t>
  </si>
  <si>
    <t>ux_icon_skill_100</t>
  </si>
  <si>
    <t>ux_icon_skill_132</t>
  </si>
  <si>
    <t>ux_icon_skill_131</t>
  </si>
  <si>
    <t>corrosion</t>
    <phoneticPr fontId="1" type="noConversion"/>
  </si>
  <si>
    <t>blow_corrosion</t>
    <phoneticPr fontId="1" type="noConversion"/>
  </si>
  <si>
    <t>athena_attack</t>
    <phoneticPr fontId="1" type="noConversion"/>
  </si>
  <si>
    <t>花仙子愈合持续加血</t>
    <phoneticPr fontId="1" type="noConversion"/>
  </si>
  <si>
    <t>花仙子宁静加血</t>
    <phoneticPr fontId="1" type="noConversion"/>
  </si>
  <si>
    <t>风暴之灵普通攻击</t>
  </si>
  <si>
    <t>风暴之灵闪电球</t>
  </si>
  <si>
    <t>风暴之灵闪电风暴</t>
  </si>
  <si>
    <t>风暴之灵普通攻击弹道</t>
  </si>
  <si>
    <t>风暴之灵普通攻击伤害</t>
  </si>
  <si>
    <t>风暴之灵闪电球弹道</t>
  </si>
  <si>
    <t>风暴之灵闪电球伤害</t>
  </si>
  <si>
    <t>风暴之灵闪电球降攻速</t>
  </si>
  <si>
    <t>风暴之灵闪电球降移速</t>
  </si>
  <si>
    <t>风暴之灵气功波伤害</t>
  </si>
  <si>
    <t>风暴之灵气功波挑起眩晕</t>
  </si>
  <si>
    <t>风暴之灵气功波击退眩晕</t>
  </si>
  <si>
    <t>风暴之灵闪电风暴伤害</t>
  </si>
  <si>
    <t>风暴之灵闪电风暴加血</t>
  </si>
  <si>
    <t>storm_attack</t>
    <phoneticPr fontId="1" type="noConversion"/>
  </si>
  <si>
    <t>风暴之灵向前方施放能量波，将矩形范围内的目标击飞并造成伤害。</t>
    <phoneticPr fontId="1" type="noConversion"/>
  </si>
  <si>
    <t>风暴之灵气功波弹道</t>
    <phoneticPr fontId="1" type="noConversion"/>
  </si>
  <si>
    <t>风暴之灵向目标打出闪电球，对敌方目标造成伤害及降低移动速度和攻击速度。</t>
    <phoneticPr fontId="1" type="noConversion"/>
  </si>
  <si>
    <t>爱之天使爱神祝福</t>
    <phoneticPr fontId="1" type="noConversion"/>
  </si>
  <si>
    <t>爱神祝福</t>
  </si>
  <si>
    <t>爱之源泉</t>
  </si>
  <si>
    <t>爱之天使爱之源泉加血</t>
  </si>
  <si>
    <t>爱之天使爱神祝福加攻击</t>
  </si>
  <si>
    <t>爱之天使爱神祝福加物防</t>
  </si>
  <si>
    <t>爱之天使爱神祝福加魔防</t>
  </si>
  <si>
    <t>退化射线</t>
  </si>
  <si>
    <t>小叮当退化射线</t>
  </si>
  <si>
    <t>小叮当退化射线攻击伤害</t>
  </si>
  <si>
    <t>小叮当退化射线降低物防</t>
    <phoneticPr fontId="1" type="noConversion"/>
  </si>
  <si>
    <t>小叮当退化射线降低魔防</t>
    <phoneticPr fontId="1" type="noConversion"/>
  </si>
  <si>
    <t>debuff</t>
    <phoneticPr fontId="1" type="noConversion"/>
  </si>
  <si>
    <t>灼热箭雨</t>
  </si>
  <si>
    <t>精灵游侠灼热箭雨</t>
  </si>
  <si>
    <t>精灵游侠灼热箭雨延迟效果</t>
  </si>
  <si>
    <t>精灵游侠灼热箭雨伤害</t>
  </si>
  <si>
    <t>wine</t>
    <phoneticPr fontId="1" type="noConversion"/>
  </si>
  <si>
    <t>火焰术士龙破斩之爆炸几率</t>
    <phoneticPr fontId="1" type="noConversion"/>
  </si>
  <si>
    <t>温玉之水</t>
    <phoneticPr fontId="1" type="noConversion"/>
  </si>
  <si>
    <t>人鱼公主温玉之水</t>
    <phoneticPr fontId="1" type="noConversion"/>
  </si>
  <si>
    <t>人鱼公主温玉之水治疗</t>
  </si>
  <si>
    <t>人鱼公主温玉之水增加伤害减免</t>
    <phoneticPr fontId="1" type="noConversion"/>
  </si>
  <si>
    <t>buff</t>
    <phoneticPr fontId="1" type="noConversion"/>
  </si>
  <si>
    <t>牛头勇士震地击伤害</t>
    <phoneticPr fontId="1" type="noConversion"/>
  </si>
  <si>
    <t>牛头勇士震地击添加流血标记</t>
    <phoneticPr fontId="1" type="noConversion"/>
  </si>
  <si>
    <t>牛头勇士震地击持续流血</t>
    <phoneticPr fontId="1" type="noConversion"/>
  </si>
  <si>
    <t>牛头勇士震地击持续流血血量</t>
    <phoneticPr fontId="1" type="noConversion"/>
  </si>
  <si>
    <t>雅典娜对自身周围敌方造成大量伤害并有一定概率为友方添加&lt;&amp;image:light&gt;&lt;&amp;/&gt;印记。</t>
  </si>
  <si>
    <t>女武神复苏之风</t>
  </si>
  <si>
    <t>女武神复苏之风提升自身物防</t>
  </si>
  <si>
    <t>女武神复苏之风提升自身魔防</t>
  </si>
  <si>
    <t>女武神复苏之风自身持续回血</t>
  </si>
  <si>
    <t>女武神复苏之风自身持续回血血量</t>
  </si>
  <si>
    <t>精灵游侠浸毒射击弹道</t>
    <phoneticPr fontId="1" type="noConversion"/>
  </si>
  <si>
    <t>莉莉丝地狱之吻弹道</t>
    <phoneticPr fontId="1" type="noConversion"/>
  </si>
  <si>
    <t>莉莉丝地狱之吻提升攻速</t>
    <phoneticPr fontId="1" type="noConversion"/>
  </si>
  <si>
    <t>莉莉丝地狱之吻加攻击</t>
    <phoneticPr fontId="1" type="noConversion"/>
  </si>
  <si>
    <t>恶魔之镰</t>
  </si>
  <si>
    <t>莉莉丝恶魔之镰</t>
    <phoneticPr fontId="1" type="noConversion"/>
  </si>
  <si>
    <t>莉莉丝恶魔之镰添加冰标记降低移速</t>
  </si>
  <si>
    <t>莉莉丝恶魔之镰概率添加冰标记</t>
    <phoneticPr fontId="1" type="noConversion"/>
  </si>
  <si>
    <t>莉莉丝恶魔之镰添加冰标记降低攻速</t>
    <phoneticPr fontId="1" type="noConversion"/>
  </si>
  <si>
    <t>莉莉丝恶魔之镰弹道</t>
    <phoneticPr fontId="1" type="noConversion"/>
  </si>
  <si>
    <t>莉莉丝恶魔之镰伤害</t>
    <phoneticPr fontId="1" type="noConversion"/>
  </si>
  <si>
    <t>莉莉丝恶魔之镰之几率冰标记</t>
    <phoneticPr fontId="1" type="noConversion"/>
  </si>
  <si>
    <t>莉莉丝恶魔之镰之冰标记几率</t>
    <phoneticPr fontId="1" type="noConversion"/>
  </si>
  <si>
    <t>人鱼公主温玉之水弹道</t>
    <phoneticPr fontId="1" type="noConversion"/>
  </si>
  <si>
    <t>blow_warm_water</t>
    <phoneticPr fontId="1" type="noConversion"/>
  </si>
  <si>
    <t>skill_fountain</t>
    <phoneticPr fontId="1" type="noConversion"/>
  </si>
  <si>
    <t>skill_muradin_thunder_down</t>
  </si>
  <si>
    <t>牛头勇士震地击流血概率</t>
    <phoneticPr fontId="1" type="noConversion"/>
  </si>
  <si>
    <t>牛头勇士震地击流血几率</t>
    <phoneticPr fontId="1" type="noConversion"/>
  </si>
  <si>
    <t>blow_cut_brown</t>
    <phoneticPr fontId="1" type="noConversion"/>
  </si>
  <si>
    <t>雷神索尔天神下凡变身</t>
    <phoneticPr fontId="1" type="noConversion"/>
  </si>
  <si>
    <t>owner</t>
    <phoneticPr fontId="1" type="noConversion"/>
  </si>
  <si>
    <t>friendly</t>
    <phoneticPr fontId="1" type="noConversion"/>
  </si>
  <si>
    <t>replace</t>
    <phoneticPr fontId="1" type="noConversion"/>
  </si>
  <si>
    <t>state</t>
    <phoneticPr fontId="1" type="noConversion"/>
  </si>
  <si>
    <t>transform</t>
    <phoneticPr fontId="1" type="noConversion"/>
  </si>
  <si>
    <t>机甲少女疯狂射击概率爆炸伤害</t>
  </si>
  <si>
    <t>desc_lock</t>
    <phoneticPr fontId="2" type="noConversion"/>
  </si>
  <si>
    <t>美队架起盾牌，为周围队友提供援护，增加他们的防御</t>
    <phoneticPr fontId="1" type="noConversion"/>
  </si>
  <si>
    <t>嗜血狼人挥舞旋转手中的大剑，对周围的敌方目标造成伤害。</t>
    <phoneticPr fontId="1" type="noConversion"/>
  </si>
  <si>
    <t>花仙子对单体敌方目标造成大量伤害及禁锢效果。</t>
    <phoneticPr fontId="1" type="noConversion"/>
  </si>
  <si>
    <t>花仙子为最虚弱的队友持续回复生命。</t>
    <phoneticPr fontId="1" type="noConversion"/>
  </si>
  <si>
    <t>冰雪女王召唤雪人协助战斗，雪人能为最虚弱的友方回复生命。</t>
    <phoneticPr fontId="1" type="noConversion"/>
  </si>
  <si>
    <t>李小龙对单个敌人造成大量伤害并眩晕。</t>
    <phoneticPr fontId="1" type="noConversion"/>
  </si>
  <si>
    <t>雷神索尔操控操控雷电之力形成电环，以自身向外扩散，对范围内敌人造成伤害，然后收缩回自身再次对范围内敌人造成伤害。</t>
    <phoneticPr fontId="1" type="noConversion"/>
  </si>
  <si>
    <t>雷神索尔扔出雷电之锤，对单个敌人造成伤害并眩晕。</t>
    <phoneticPr fontId="1" type="noConversion"/>
  </si>
  <si>
    <t>牛头勇士神力显灵，回复自身生命并提高自身防御。</t>
    <phoneticPr fontId="1" type="noConversion"/>
  </si>
  <si>
    <t>牛头勇士爆发强力一击砸向地面，将矩形范围内的敌方目标震晕并造成伤害。</t>
    <phoneticPr fontId="1" type="noConversion"/>
  </si>
  <si>
    <t>咕叽咕叽对区域内友方加血。</t>
    <phoneticPr fontId="1" type="noConversion"/>
  </si>
  <si>
    <t>瘟疫骑士向敌方目标点射一支箭矢，对其造成伤害并降低其防御。</t>
    <phoneticPr fontId="1" type="noConversion"/>
  </si>
  <si>
    <t>鳄鱼雷克向单体目标发出巨浪，对其造成伤害并降低其防御和攻速。</t>
    <phoneticPr fontId="1" type="noConversion"/>
  </si>
  <si>
    <t>鳄鱼雷克发威，挥舞巨锚对周围敌人造成伤害并嘲讽。</t>
    <phoneticPr fontId="1" type="noConversion"/>
  </si>
  <si>
    <t>鳄鱼雷克跳入敌群，对范围内目标造成伤害并将他们震起拉向自己。</t>
    <phoneticPr fontId="1" type="noConversion"/>
  </si>
  <si>
    <t>胡尔克发射出一道猛烈的振荡攻击,伤害位于一条直线上的敌人，将他们向两旁击飞。</t>
    <phoneticPr fontId="1" type="noConversion"/>
  </si>
  <si>
    <t>胡尔克发射出一道猛烈的振荡攻击，对一条直线上的敌人造成&lt;&amp;color:skill_sel_red&gt;{result.15240602}&lt;&amp;/&gt;点伤害，将他们向两旁击飞。</t>
    <phoneticPr fontId="1" type="noConversion"/>
  </si>
  <si>
    <t>胡尔克跳向目标区域，猛烈的撞击地面,怒吼震晕并伤害那些附近的敌方部队，同时嘲讽他们。</t>
    <phoneticPr fontId="1" type="noConversion"/>
  </si>
  <si>
    <t>人鱼公主向单体敌方目标打出一个水泡，造成大量伤害，同时降低其攻击速度和移动速度。</t>
    <phoneticPr fontId="1" type="noConversion"/>
  </si>
  <si>
    <t>人鱼公主制造一道水波弹道，对扇环范围内友方目标回复生命，并提高其伤害减免。</t>
    <phoneticPr fontId="1" type="noConversion"/>
  </si>
  <si>
    <t>精灵游侠对扇形范围射出毒箭，对范围内目标造成伤害并使其中毒。</t>
    <phoneticPr fontId="1" type="noConversion"/>
  </si>
  <si>
    <t>精灵游侠对一个目标射箭，将其击退使其短暂眩晕并造成伤害。</t>
    <phoneticPr fontId="1" type="noConversion"/>
  </si>
  <si>
    <t>爱之天使给范围内友方回血。</t>
    <phoneticPr fontId="1" type="noConversion"/>
  </si>
  <si>
    <t>雅典娜召唤圣剑从天而降，对范围内敌方造成大量伤害。</t>
    <phoneticPr fontId="1" type="noConversion"/>
  </si>
  <si>
    <t>吉尔伽美什召唤圣火降临，对区域内敌方持续造成伤害及嘲讽。</t>
    <phoneticPr fontId="1" type="noConversion"/>
  </si>
  <si>
    <t>吉尔伽美什跳向目标点，持续将范围内敌人吸引至自己身边并对其造成伤害。</t>
    <phoneticPr fontId="1" type="noConversion"/>
  </si>
  <si>
    <t>蛇发女妖放出一条神秘之蛇,对单个目标造成伤害，然后传递附近最多3名敌人，造成的伤害随传递次数递减，神秘之蛇消失后为蛇发女妖回复一定生命值。</t>
    <phoneticPr fontId="1" type="noConversion"/>
  </si>
  <si>
    <t>德古拉指挥蜂群向前方攻击，对矩形范围内的敌方目标造成伤害。</t>
    <phoneticPr fontId="1" type="noConversion"/>
  </si>
  <si>
    <t>莉莉丝施放阴邪的诅咒，对敌人目标造成伤害，同时持续使其损失生命。</t>
    <phoneticPr fontId="1" type="noConversion"/>
  </si>
  <si>
    <t>嗜血狼人嗜血一击，对单个目标造成伤害，如果目标身上有&lt;&amp;image:blood&gt;&lt;&amp;/&gt;印记则立即清除&lt;&amp;image:blood&gt;&lt;&amp;/&gt;印记并对其造成额外真实伤害。</t>
    <phoneticPr fontId="1" type="noConversion"/>
  </si>
  <si>
    <t>花仙子为范围内友方目标持续回复生命。</t>
    <phoneticPr fontId="1" type="noConversion"/>
  </si>
  <si>
    <t>雷神索尔普通攻击弹道</t>
    <phoneticPr fontId="1" type="noConversion"/>
  </si>
  <si>
    <t>雷神普通攻击弹道</t>
    <phoneticPr fontId="1" type="noConversion"/>
  </si>
  <si>
    <t>ground</t>
    <phoneticPr fontId="1" type="noConversion"/>
  </si>
  <si>
    <t>line</t>
    <phoneticPr fontId="1" type="noConversion"/>
  </si>
  <si>
    <t>skill_thor</t>
    <phoneticPr fontId="1" type="noConversion"/>
  </si>
  <si>
    <t>德古拉腐蚀术弹道</t>
  </si>
  <si>
    <t>德古拉腐蚀术弹道</t>
    <phoneticPr fontId="1" type="noConversion"/>
  </si>
  <si>
    <t>corrosion</t>
    <phoneticPr fontId="1" type="noConversion"/>
  </si>
  <si>
    <t>skill_lightning_storm</t>
    <phoneticPr fontId="1" type="noConversion"/>
  </si>
  <si>
    <t>精灵游侠普通攻击</t>
    <phoneticPr fontId="1" type="noConversion"/>
  </si>
  <si>
    <t>blow_frisbee</t>
    <phoneticPr fontId="1" type="noConversion"/>
  </si>
  <si>
    <t>牛头勇士震地击</t>
    <phoneticPr fontId="1" type="noConversion"/>
  </si>
  <si>
    <t>吉尔伽美什圣火漫天嘲讽</t>
    <phoneticPr fontId="1" type="noConversion"/>
  </si>
  <si>
    <t>吉尔伽美什圣火漫天弹道</t>
    <phoneticPr fontId="1" type="noConversion"/>
  </si>
  <si>
    <t>buff_ice_slow</t>
    <phoneticPr fontId="1" type="noConversion"/>
  </si>
  <si>
    <t>仙游者正义之光</t>
    <phoneticPr fontId="1" type="noConversion"/>
  </si>
  <si>
    <t>女神雅典娜奉献弹道</t>
    <phoneticPr fontId="1" type="noConversion"/>
  </si>
  <si>
    <t>chiefrabbi_arcanemissiles</t>
    <phoneticPr fontId="1" type="noConversion"/>
  </si>
  <si>
    <t>刀锋女皇召唤刺蛇协助战斗</t>
    <phoneticPr fontId="1" type="noConversion"/>
  </si>
  <si>
    <t>刀锋女皇使用锋利的爪子对敌人照成伤害并且眩晕。</t>
    <phoneticPr fontId="1" type="noConversion"/>
  </si>
  <si>
    <t>蛛魔兽剧毒撕咬持续流血血量</t>
    <phoneticPr fontId="1" type="noConversion"/>
  </si>
  <si>
    <t>蛛魔兽剧毒撕咬弹道</t>
    <phoneticPr fontId="1" type="noConversion"/>
  </si>
  <si>
    <t>blow_wine_bomb</t>
  </si>
  <si>
    <t>小叮当高压酒炮攻击弹道</t>
    <phoneticPr fontId="1" type="noConversion"/>
  </si>
  <si>
    <t>craftsman_wine_attack</t>
    <phoneticPr fontId="1" type="noConversion"/>
  </si>
  <si>
    <t>skill_theyhad</t>
  </si>
  <si>
    <t>flame_mage_attack</t>
    <phoneticPr fontId="1" type="noConversion"/>
  </si>
  <si>
    <t>blood_priest_attack</t>
    <phoneticPr fontId="1" type="noConversion"/>
  </si>
  <si>
    <t>the_priest_fire</t>
    <phoneticPr fontId="1" type="noConversion"/>
  </si>
  <si>
    <t>blow_theyhad</t>
    <phoneticPr fontId="1" type="noConversion"/>
  </si>
  <si>
    <t>仙游者正义之光群体加攻速</t>
  </si>
  <si>
    <t>仙游者正义之光概率加能量恢复速率</t>
  </si>
  <si>
    <t>仙游者正义之光群体加攻击</t>
  </si>
  <si>
    <t>顶盾步兵盾墙加伤害减免</t>
  </si>
  <si>
    <t>美队盾牌援护之加物理防御</t>
  </si>
  <si>
    <t>美队盾牌援护之加魔法防御</t>
  </si>
  <si>
    <t>美队英勇飞跃伤害</t>
  </si>
  <si>
    <t>小叮当退化射线降低物防</t>
  </si>
  <si>
    <t>小叮当退化射线降低魔防</t>
  </si>
  <si>
    <t>小叮当退化射线降低攻击</t>
  </si>
  <si>
    <t>嗜血狼人野性阻击伤害</t>
  </si>
  <si>
    <t>超能大白酒精喷洒伤害</t>
  </si>
  <si>
    <t>超能大白酒精喷洒概率降低物防</t>
  </si>
  <si>
    <t>超能大白重拳伤害</t>
  </si>
  <si>
    <t>超能大白火焰喷射伤害</t>
  </si>
  <si>
    <t>超能大白火焰喷射遇酒爆炸伤害</t>
  </si>
  <si>
    <t>花仙子缠绕伤害</t>
  </si>
  <si>
    <t>花仙子愈合加血</t>
  </si>
  <si>
    <t>花仙子愈合持续加血血量</t>
  </si>
  <si>
    <t>花仙子宁静加血</t>
  </si>
  <si>
    <t>冰雪女王冰锥术伤害</t>
  </si>
  <si>
    <t>冰雪女王冰晶爆炸减移动速度</t>
  </si>
  <si>
    <t>冰雪女王冰晶爆炸减攻击速度</t>
  </si>
  <si>
    <t>李小龙双截棍伤害</t>
  </si>
  <si>
    <t>李小龙旋风腿伤害</t>
  </si>
  <si>
    <t>李小龙翻滚冲锋伤害</t>
  </si>
  <si>
    <t>李小龙翻滚冲锋降低攻速</t>
  </si>
  <si>
    <t>李小龙翻滚冲锋降低移速</t>
  </si>
  <si>
    <t>雷神索尔普通攻击伤害</t>
  </si>
  <si>
    <t>雷神索尔电环收缩伤害</t>
  </si>
  <si>
    <t>雷神索尔风暴之锤伤害</t>
  </si>
  <si>
    <t>雷神索尔天神下凡提升攻击</t>
  </si>
  <si>
    <t>雷神索尔天神下凡提升物防</t>
  </si>
  <si>
    <t>雷神索尔天神下凡提升魔防</t>
  </si>
  <si>
    <t>娅美蝶暗言术伤害</t>
  </si>
  <si>
    <t>娅美蝶暗言术回血</t>
  </si>
  <si>
    <t>娅美蝶暗之守护加物防</t>
  </si>
  <si>
    <t>娅美蝶暗之守护加魔防</t>
  </si>
  <si>
    <t>娅美蝶暗之守护加血血量</t>
  </si>
  <si>
    <t>娅美蝶暗光之气提升攻击</t>
  </si>
  <si>
    <t>娅美蝶暗光之气提升攻速</t>
  </si>
  <si>
    <t>娅美蝶暗光之气提升能量速率</t>
  </si>
  <si>
    <t>牛头勇士普通攻击伤害</t>
  </si>
  <si>
    <t>牛头勇士破釜沉舟加血</t>
  </si>
  <si>
    <t>牛头勇士破釜沉舟加物理防御</t>
  </si>
  <si>
    <t>牛头勇士破釜沉舟加魔法防御</t>
  </si>
  <si>
    <t>牛头勇士沟壑伤害</t>
  </si>
  <si>
    <t>牛头勇士震地击伤害</t>
  </si>
  <si>
    <t>牛头勇士震地击持续流血血量</t>
  </si>
  <si>
    <t>鳄鱼战士普通攻击伤害</t>
  </si>
  <si>
    <t>鳄鱼战士挥扫伤害</t>
  </si>
  <si>
    <t>九尾妖狐闪电链1传伤害</t>
  </si>
  <si>
    <t>人鱼公主水泡术伤害</t>
  </si>
  <si>
    <t>人鱼公主水泡术降低攻速</t>
  </si>
  <si>
    <t>人鱼公主水泡术降低移速</t>
  </si>
  <si>
    <t>人鱼公主温玉之水增加伤害减免</t>
  </si>
  <si>
    <t>精灵游侠普通攻击伤害</t>
  </si>
  <si>
    <t>精灵游侠浸毒射击伤害</t>
  </si>
  <si>
    <t>精灵游侠浸毒射击中毒流血</t>
  </si>
  <si>
    <t>精灵游侠击退射击伤害</t>
  </si>
  <si>
    <t>精灵游侠灼热箭雨灼烧流血</t>
  </si>
  <si>
    <t>半神星火术之伤害</t>
  </si>
  <si>
    <t>半神根须缠绕之伤害</t>
  </si>
  <si>
    <t>半神根须缠绕之持续流血血量</t>
  </si>
  <si>
    <t>米迦勒普通攻击伤害</t>
  </si>
  <si>
    <t>米迦勒圣光回响持续加血血量</t>
  </si>
  <si>
    <t>米迦勒圣光回响圣光标记增加能量恢复</t>
  </si>
  <si>
    <t>米迦勒洗礼加血</t>
  </si>
  <si>
    <t>米迦勒洗礼反伤</t>
  </si>
  <si>
    <t>米迦勒洗礼伤害</t>
  </si>
  <si>
    <t>哈迪斯普通攻击伤害</t>
  </si>
  <si>
    <t>哈迪斯怨念深渊伤害</t>
  </si>
  <si>
    <t>哈迪斯死亡冲击伤害</t>
  </si>
  <si>
    <t>女神雅典娜奉献伤害</t>
  </si>
  <si>
    <t>女神雅典娜奉献几率提升能量恢复</t>
  </si>
  <si>
    <t>女神雅典娜圣剑伤害</t>
  </si>
  <si>
    <t>齐天大圣普通攻击伤害</t>
  </si>
  <si>
    <t>齐天大圣振奋怒吼提升自身攻击</t>
  </si>
  <si>
    <t>齐天大圣振奋怒吼提升自身格挡</t>
  </si>
  <si>
    <t>齐天大圣横冲直撞伤害</t>
  </si>
  <si>
    <t>吉尔伽美什神圣之甲提升物防</t>
  </si>
  <si>
    <t>吉尔伽美什神圣之甲提升魔防</t>
  </si>
  <si>
    <t>吉尔伽美什圣火漫天伤害</t>
  </si>
  <si>
    <t>吉尔伽美什神力禁锢伤害</t>
  </si>
  <si>
    <t>女武神普通攻击伤害</t>
  </si>
  <si>
    <t>女武神上古锁链伤害</t>
  </si>
  <si>
    <t>骷髅射手普通攻击伤害</t>
  </si>
  <si>
    <t>骷髅巫师普通攻击伤害</t>
  </si>
  <si>
    <t>骷髅战士普通攻击伤害</t>
  </si>
  <si>
    <t>蛇发女妖秘术异蛇回血</t>
  </si>
  <si>
    <t>蛇发女妖秘术异蛇之1传伤害</t>
  </si>
  <si>
    <t>德古拉吸血鬼之拥之加血</t>
  </si>
  <si>
    <t>月亮女神新月打击伤害</t>
  </si>
  <si>
    <t>月亮女神新月打击提升自身闪避</t>
  </si>
  <si>
    <t>刀锋女皇女王之爪伤害</t>
  </si>
  <si>
    <t>刀锋女皇灵能漩涡伤害</t>
  </si>
  <si>
    <t>莉莉丝普通攻击伤害</t>
  </si>
  <si>
    <t>莉莉丝地狱之吻提升攻速</t>
  </si>
  <si>
    <t>莉莉丝地狱之吻加攻击</t>
  </si>
  <si>
    <t>莉莉丝恶魔之镰伤害</t>
  </si>
  <si>
    <t>莉莉丝恶魔之镰添加冰标记降低攻速</t>
  </si>
  <si>
    <t>路西法冰霜护甲提升物防</t>
  </si>
  <si>
    <t>路西法冰霜护甲提升魔防</t>
  </si>
  <si>
    <t>路西法冰霜护甲持续回血血量</t>
  </si>
  <si>
    <t>路西法冰霜护甲受击降低攻速</t>
  </si>
  <si>
    <t>路西法冰霜护甲受击降低移速</t>
  </si>
  <si>
    <t>路西法冰突刺伤害</t>
  </si>
  <si>
    <t>路西法冰突刺添加冰标记降低攻速</t>
  </si>
  <si>
    <t>路西法冰突刺添加冰标记降低移速</t>
  </si>
  <si>
    <t>路西法暴风雪伤害</t>
  </si>
  <si>
    <t>死亡骑士暗影冲击伤害</t>
  </si>
  <si>
    <t>死亡骑士地狱守护提升伤害减免</t>
  </si>
  <si>
    <t>死亡骑士死亡缠绕减自己血</t>
  </si>
  <si>
    <t>死亡骑士死亡缠绕为友方回血</t>
  </si>
  <si>
    <t>死亡骑士暗影冲击友方回血</t>
  </si>
  <si>
    <t>超能大白火焰喷射</t>
    <phoneticPr fontId="1" type="noConversion"/>
  </si>
  <si>
    <t>风暴之灵气功波</t>
    <phoneticPr fontId="1" type="noConversion"/>
  </si>
  <si>
    <t>blow_evil_little</t>
    <phoneticPr fontId="1" type="noConversion"/>
  </si>
  <si>
    <t>owner</t>
    <phoneticPr fontId="1" type="noConversion"/>
  </si>
  <si>
    <t>李小龙旋风踢buff击退</t>
    <phoneticPr fontId="1" type="noConversion"/>
  </si>
  <si>
    <t>李小龙翻滚冲锋降低移速</t>
    <phoneticPr fontId="1" type="noConversion"/>
  </si>
  <si>
    <t>李小龙翻滚冲锋击退</t>
    <phoneticPr fontId="1" type="noConversion"/>
  </si>
  <si>
    <t>李小龙翻滚冲锋挑起</t>
    <phoneticPr fontId="1" type="noConversion"/>
  </si>
  <si>
    <t>warm_water</t>
    <phoneticPr fontId="1" type="noConversion"/>
  </si>
  <si>
    <t>skill_spin_kick</t>
  </si>
  <si>
    <t>overtime</t>
    <phoneticPr fontId="1" type="noConversion"/>
  </si>
  <si>
    <t>slow</t>
    <phoneticPr fontId="1" type="noConversion"/>
  </si>
  <si>
    <t>attr</t>
    <phoneticPr fontId="1" type="noConversion"/>
  </si>
  <si>
    <t>atkrate</t>
    <phoneticPr fontId="1" type="noConversion"/>
  </si>
  <si>
    <t>buff_ice_slow</t>
    <phoneticPr fontId="1" type="noConversion"/>
  </si>
  <si>
    <t>李小龙旋风腿伤害</t>
    <phoneticPr fontId="1" type="noConversion"/>
  </si>
  <si>
    <t>李小龙旋风腿伤害buff效果</t>
    <phoneticPr fontId="1" type="noConversion"/>
  </si>
  <si>
    <t>李小龙旋风踢击退buff延迟效果</t>
    <phoneticPr fontId="1" type="noConversion"/>
  </si>
  <si>
    <t>李小龙施展旋风腿，持续对范围内敌人并造成大量伤害并击退敌人。</t>
    <phoneticPr fontId="1" type="noConversion"/>
  </si>
  <si>
    <t>冰雪女王跳至目标区域，引导冰雪之力对圆形范围内所有敌方造成伤害，同时降低他们的移动速度和攻击速度，并有一定概率使其沉默。</t>
    <phoneticPr fontId="1" type="noConversion"/>
  </si>
  <si>
    <t>李小龙向前腾空冲起，将冲击过的敌人踢飞，并造成伤害并降低双速。</t>
    <phoneticPr fontId="1" type="noConversion"/>
  </si>
  <si>
    <t>刀锋女皇灵能漩涡降命中</t>
  </si>
  <si>
    <t>debuff</t>
    <phoneticPr fontId="1" type="noConversion"/>
  </si>
  <si>
    <t>刀锋女皇制造一个灵能结界，对周围的敌方目标造成伤害并降低敌人命中。</t>
    <phoneticPr fontId="1" type="noConversion"/>
  </si>
  <si>
    <t>buff_hitdown</t>
    <phoneticPr fontId="1" type="noConversion"/>
  </si>
  <si>
    <t>刀锋女皇灵能漩涡自身buff</t>
    <phoneticPr fontId="1" type="noConversion"/>
  </si>
  <si>
    <t>刀锋女皇灵能漩涡伤害</t>
    <phoneticPr fontId="1" type="noConversion"/>
  </si>
  <si>
    <t>刀锋女皇灵能漩涡降命中</t>
    <phoneticPr fontId="1" type="noConversion"/>
  </si>
  <si>
    <t>bomb_wine</t>
  </si>
  <si>
    <t>哈迪斯召唤死神</t>
    <phoneticPr fontId="1" type="noConversion"/>
  </si>
  <si>
    <t>light</t>
    <phoneticPr fontId="1" type="noConversion"/>
  </si>
  <si>
    <t>哈迪斯召唤死神消除光标记</t>
    <phoneticPr fontId="1" type="noConversion"/>
  </si>
  <si>
    <t>combo</t>
    <phoneticPr fontId="1" type="noConversion"/>
  </si>
  <si>
    <t>blow_thunder_little</t>
    <phoneticPr fontId="1" type="noConversion"/>
  </si>
  <si>
    <t>蛇发女妖凛冽寒风清除冰标记</t>
    <phoneticPr fontId="1" type="noConversion"/>
  </si>
  <si>
    <t>凛冽寒风</t>
    <phoneticPr fontId="1" type="noConversion"/>
  </si>
  <si>
    <t>blow_banshee</t>
  </si>
  <si>
    <t>blow_ice_srokes_knight</t>
    <phoneticPr fontId="1" type="noConversion"/>
  </si>
  <si>
    <t>blow_ice_ordinary_knight</t>
    <phoneticPr fontId="1" type="noConversion"/>
  </si>
  <si>
    <t>目标阵营</t>
    <phoneticPr fontId="2" type="noConversion"/>
  </si>
  <si>
    <t>blow_ice_lilisi</t>
  </si>
  <si>
    <t>雷神索尔天神下凡提升移动速度</t>
  </si>
  <si>
    <t>wushen_varian</t>
  </si>
  <si>
    <t>buff_wushen_wind</t>
    <phoneticPr fontId="1" type="noConversion"/>
  </si>
  <si>
    <t>女武神持续回复自身生命并在一定时间内增加物理防御及魔法防御。</t>
    <phoneticPr fontId="1" type="noConversion"/>
  </si>
  <si>
    <t>anti_restriction,anti_stun,anti_silence</t>
    <phoneticPr fontId="1" type="noConversion"/>
  </si>
  <si>
    <t>雷神索尔天神下凡提升增加移动速度</t>
    <phoneticPr fontId="1" type="noConversion"/>
  </si>
  <si>
    <t>雷神索尔天神下凡自身免疫控制</t>
    <phoneticPr fontId="1" type="noConversion"/>
  </si>
  <si>
    <t>blow_banshee</t>
    <phoneticPr fontId="1" type="noConversion"/>
  </si>
  <si>
    <t>blow_cut_blue</t>
    <phoneticPr fontId="1" type="noConversion"/>
  </si>
  <si>
    <t>blow_bleed</t>
  </si>
  <si>
    <t>机甲少女</t>
    <phoneticPr fontId="1" type="noConversion"/>
  </si>
  <si>
    <t>1,1</t>
  </si>
  <si>
    <t>1,3</t>
  </si>
  <si>
    <t>1,2</t>
  </si>
  <si>
    <t>6,1</t>
  </si>
  <si>
    <t>12,3</t>
  </si>
  <si>
    <t>6,2</t>
  </si>
  <si>
    <t>12,1</t>
  </si>
  <si>
    <t>6,4</t>
  </si>
  <si>
    <t>12,4</t>
  </si>
  <si>
    <t>6,3</t>
  </si>
  <si>
    <t>7,2</t>
  </si>
  <si>
    <t>7,4</t>
  </si>
  <si>
    <t>7,3</t>
  </si>
  <si>
    <t>11,2</t>
  </si>
  <si>
    <t>11,4</t>
  </si>
  <si>
    <t>16,3</t>
  </si>
  <si>
    <t>11,3</t>
  </si>
  <si>
    <t>16,1</t>
  </si>
  <si>
    <t>11,1</t>
  </si>
  <si>
    <t>16,4</t>
  </si>
  <si>
    <t>17,3</t>
  </si>
  <si>
    <t>17,2</t>
  </si>
  <si>
    <t>17,1</t>
  </si>
  <si>
    <t>12,2</t>
  </si>
  <si>
    <t>16,2</t>
  </si>
  <si>
    <t>17,4</t>
  </si>
  <si>
    <t>18,2</t>
  </si>
  <si>
    <t>18,3</t>
  </si>
  <si>
    <t>女武神剑气激射</t>
    <phoneticPr fontId="1" type="noConversion"/>
  </si>
  <si>
    <t>女武神剑气激射弹道</t>
    <phoneticPr fontId="1" type="noConversion"/>
  </si>
  <si>
    <t>blow_cut_large</t>
    <phoneticPr fontId="1" type="noConversion"/>
  </si>
  <si>
    <t>莉莉丝挥舞巨大的镰刀，对扇形范围内目标造成伤害并有概率使其移动速度和攻击速度降低，并为其添加&lt;&amp;image:ice&gt;&lt;&amp;/&gt;印记。</t>
    <phoneticPr fontId="1" type="noConversion"/>
  </si>
  <si>
    <t>女武神发出剑气，对扇形范围内目标造成伤害并将敌人击退</t>
    <phoneticPr fontId="1" type="noConversion"/>
  </si>
  <si>
    <t>剑气激射</t>
    <phoneticPr fontId="1" type="noConversion"/>
  </si>
  <si>
    <t>女武神剑气激射伤害</t>
    <phoneticPr fontId="1" type="noConversion"/>
  </si>
  <si>
    <t>女武神剑气激射挑起</t>
    <phoneticPr fontId="1" type="noConversion"/>
  </si>
  <si>
    <t>女武神剑气激射击退</t>
    <phoneticPr fontId="1" type="noConversion"/>
  </si>
  <si>
    <t>嗜血狼人野性阻击</t>
    <phoneticPr fontId="1" type="noConversion"/>
  </si>
  <si>
    <t>腐臭云雾</t>
    <phoneticPr fontId="1" type="noConversion"/>
  </si>
  <si>
    <t>hurt</t>
    <phoneticPr fontId="1" type="noConversion"/>
  </si>
  <si>
    <t>胡尔克战争践踏延迟伤害</t>
    <phoneticPr fontId="1" type="noConversion"/>
  </si>
  <si>
    <t>女武神之盾</t>
    <phoneticPr fontId="1" type="noConversion"/>
  </si>
  <si>
    <t>avenger_varian</t>
    <phoneticPr fontId="1" type="noConversion"/>
  </si>
  <si>
    <t>avenger_varian</t>
    <phoneticPr fontId="1" type="noConversion"/>
  </si>
  <si>
    <t>丛林祭司为生命百分比最低的友方目标施展秘术，减少其所受伤害。</t>
    <phoneticPr fontId="1" type="noConversion"/>
  </si>
  <si>
    <t>skill_valkyries_gas</t>
    <phoneticPr fontId="1" type="noConversion"/>
  </si>
  <si>
    <t>targets</t>
    <phoneticPr fontId="1" type="noConversion"/>
  </si>
  <si>
    <t>buff_halos</t>
    <phoneticPr fontId="1" type="noConversion"/>
  </si>
  <si>
    <t>月神箭</t>
  </si>
  <si>
    <t>point</t>
    <phoneticPr fontId="1" type="noConversion"/>
  </si>
  <si>
    <t>target</t>
    <phoneticPr fontId="1" type="noConversion"/>
  </si>
  <si>
    <t>point</t>
    <phoneticPr fontId="1" type="noConversion"/>
  </si>
  <si>
    <t>hostile</t>
    <phoneticPr fontId="1" type="noConversion"/>
  </si>
  <si>
    <t>force</t>
    <phoneticPr fontId="1" type="noConversion"/>
  </si>
  <si>
    <t>月亮女神月神箭弹道</t>
    <phoneticPr fontId="1" type="noConversion"/>
  </si>
  <si>
    <t>月亮女神月神箭伤害</t>
  </si>
  <si>
    <t>月亮女神月神箭伤害</t>
    <phoneticPr fontId="1" type="noConversion"/>
  </si>
  <si>
    <t>月亮女神月神箭降低格挡</t>
  </si>
  <si>
    <t>月亮女神月神箭降低格挡</t>
    <phoneticPr fontId="1" type="noConversion"/>
  </si>
  <si>
    <t>block</t>
    <phoneticPr fontId="1" type="noConversion"/>
  </si>
  <si>
    <t>月之光束</t>
    <phoneticPr fontId="1" type="noConversion"/>
  </si>
  <si>
    <t>月亮女神月光之束伤害</t>
  </si>
  <si>
    <t>月亮女神月光之束伤害</t>
    <phoneticPr fontId="1" type="noConversion"/>
  </si>
  <si>
    <t>月亮女神月光之束沉默</t>
    <phoneticPr fontId="1" type="noConversion"/>
  </si>
  <si>
    <t>月亮女神月光之束延迟弹道</t>
    <phoneticPr fontId="1" type="noConversion"/>
  </si>
  <si>
    <t>黑魔导少女普通攻击</t>
  </si>
  <si>
    <t>黑魔导少女奥术飞弹</t>
  </si>
  <si>
    <t>黑魔导少女引导奥术飞弹攻击敌方，对目标造成多次伤害。</t>
  </si>
  <si>
    <t>黑魔导少女抗拒火环</t>
  </si>
  <si>
    <t>黑魔导少女召唤抗拒火环将身边的人推出一定范围并对其造成伤害。</t>
  </si>
  <si>
    <t>黑魔导少女火焰雨</t>
  </si>
  <si>
    <t>黑魔导少女普通攻击弹道</t>
  </si>
  <si>
    <t>黑魔导少女普通攻击伤害</t>
  </si>
  <si>
    <t>黑魔导少女奥术飞弹弹道</t>
  </si>
  <si>
    <t>黑魔导少女奥术飞弹伤害</t>
  </si>
  <si>
    <t>黑魔导少女抗拒火环之击退</t>
  </si>
  <si>
    <t>黑魔导少女抗拒火环之伤害</t>
  </si>
  <si>
    <t>黑魔导少女火焰雨伤害</t>
  </si>
  <si>
    <t>黑魔导少女火焰雨之遇酒爆炸</t>
  </si>
  <si>
    <t>黑魔导少女火焰雨之遇酒炸起眩晕</t>
  </si>
  <si>
    <t>黑魔导少女火焰雨清除酒标记</t>
  </si>
  <si>
    <t>targets</t>
    <phoneticPr fontId="1" type="noConversion"/>
  </si>
  <si>
    <t>ux_icon_skill_166</t>
    <phoneticPr fontId="1" type="noConversion"/>
  </si>
  <si>
    <t>ux_icon_skill_170</t>
    <phoneticPr fontId="1" type="noConversion"/>
  </si>
  <si>
    <t>ux_icon_skill_167</t>
    <phoneticPr fontId="1" type="noConversion"/>
  </si>
  <si>
    <t>ux_icon_skill_164</t>
    <phoneticPr fontId="1" type="noConversion"/>
  </si>
  <si>
    <t>ux_icon_skill_113</t>
    <phoneticPr fontId="1" type="noConversion"/>
  </si>
  <si>
    <t>18,1</t>
  </si>
  <si>
    <t>饥荒骑士普通攻击</t>
    <phoneticPr fontId="1" type="noConversion"/>
  </si>
  <si>
    <t>饥荒骑士暗影冲击</t>
    <phoneticPr fontId="1" type="noConversion"/>
  </si>
  <si>
    <t>饥荒骑士地狱守护</t>
    <phoneticPr fontId="1" type="noConversion"/>
  </si>
  <si>
    <t>饥荒骑士死亡缠绕</t>
    <phoneticPr fontId="1" type="noConversion"/>
  </si>
  <si>
    <t>死亡骑士普通攻击</t>
    <phoneticPr fontId="1" type="noConversion"/>
  </si>
  <si>
    <t>死亡骑士无光之盾</t>
    <phoneticPr fontId="1" type="noConversion"/>
  </si>
  <si>
    <t>死亡骑士凛风冲击</t>
    <phoneticPr fontId="1" type="noConversion"/>
  </si>
  <si>
    <t>死亡骑士冰霜之环</t>
    <phoneticPr fontId="1" type="noConversion"/>
  </si>
  <si>
    <t>死亡骑士给自己释放一个无光之盾，吸收伤害并嘲讽附近的敌人。</t>
    <phoneticPr fontId="1" type="noConversion"/>
  </si>
  <si>
    <t>月亮女神普通攻击</t>
    <phoneticPr fontId="1" type="noConversion"/>
  </si>
  <si>
    <t>月亮女神新月打击</t>
    <phoneticPr fontId="1" type="noConversion"/>
  </si>
  <si>
    <t>小叮当退化射线降低攻击</t>
    <phoneticPr fontId="1" type="noConversion"/>
  </si>
  <si>
    <t>小叮当化射线沉默</t>
    <phoneticPr fontId="1" type="noConversion"/>
  </si>
  <si>
    <t>不败金身</t>
    <phoneticPr fontId="1" type="noConversion"/>
  </si>
  <si>
    <t>齐天大圣不败金身</t>
    <phoneticPr fontId="1" type="noConversion"/>
  </si>
  <si>
    <t>定海神针</t>
    <phoneticPr fontId="1" type="noConversion"/>
  </si>
  <si>
    <t>齐天大圣定海神针</t>
    <phoneticPr fontId="1" type="noConversion"/>
  </si>
  <si>
    <t>女武神对一个敌方扔出盾牌，击中目标后盾牌随机传递到附近其他敌方身上，对其造成伤害及嘲讽。</t>
    <phoneticPr fontId="1" type="noConversion"/>
  </si>
  <si>
    <t>齐天大圣定海神针降低物防</t>
  </si>
  <si>
    <t>齐天大圣定海神针降低物防</t>
    <phoneticPr fontId="1" type="noConversion"/>
  </si>
  <si>
    <t>齐天大圣定海神针降低魔防</t>
    <phoneticPr fontId="1" type="noConversion"/>
  </si>
  <si>
    <t>齐天大圣定海神针降低攻击</t>
  </si>
  <si>
    <t>齐天大圣定海神针降低攻击</t>
    <phoneticPr fontId="1" type="noConversion"/>
  </si>
  <si>
    <t>齐天大圣定海神针沉默</t>
    <phoneticPr fontId="1" type="noConversion"/>
  </si>
  <si>
    <t>小叮当对单体目标发射退化射线，对目标造成伤害，使其变小，降低其攻击和防御，并沉默目标。</t>
    <phoneticPr fontId="1" type="noConversion"/>
  </si>
  <si>
    <t>elven_anger_attack</t>
    <phoneticPr fontId="1" type="noConversion"/>
  </si>
  <si>
    <t>娅美蝶暗光之气几率添加圣光标记能量恢复</t>
  </si>
  <si>
    <t>月亮女神月之光束</t>
    <phoneticPr fontId="1" type="noConversion"/>
  </si>
  <si>
    <t>月亮女神月神箭</t>
    <phoneticPr fontId="1" type="noConversion"/>
  </si>
  <si>
    <t>cynthia_godarrows_attack</t>
    <phoneticPr fontId="1" type="noConversion"/>
  </si>
  <si>
    <t>月亮女神普通攻击伤害</t>
    <phoneticPr fontId="1" type="noConversion"/>
  </si>
  <si>
    <t>月亮女神普通攻击弹道</t>
    <phoneticPr fontId="1" type="noConversion"/>
  </si>
  <si>
    <t>cynthia_godarrows_skill</t>
    <phoneticPr fontId="1" type="noConversion"/>
  </si>
  <si>
    <t>buff_heal</t>
    <phoneticPr fontId="1" type="noConversion"/>
  </si>
  <si>
    <t>ux_icon_skill_106</t>
    <phoneticPr fontId="1" type="noConversion"/>
  </si>
  <si>
    <t>ux_icon_skill_107</t>
    <phoneticPr fontId="1" type="noConversion"/>
  </si>
  <si>
    <t>blow_degeneration_ray</t>
    <phoneticPr fontId="1" type="noConversion"/>
  </si>
  <si>
    <t>buff_degeneration</t>
    <phoneticPr fontId="1" type="noConversion"/>
  </si>
  <si>
    <t>齐天大圣定海神针攻击伤害</t>
    <phoneticPr fontId="1" type="noConversion"/>
  </si>
  <si>
    <t>齐天大圣定海神针降低魔防</t>
    <phoneticPr fontId="1" type="noConversion"/>
  </si>
  <si>
    <t>齐天大圣定海神针降低物防魔防变小沉默</t>
    <phoneticPr fontId="1" type="noConversion"/>
  </si>
  <si>
    <t>blow_cut_blue</t>
    <phoneticPr fontId="1" type="noConversion"/>
  </si>
  <si>
    <t>blow_ski_011_hurt</t>
    <phoneticPr fontId="1" type="noConversion"/>
  </si>
  <si>
    <t>blow_cut_little_bruce_lee</t>
    <phoneticPr fontId="1" type="noConversion"/>
  </si>
  <si>
    <t>blow_cut_large_lee</t>
    <phoneticPr fontId="1" type="noConversion"/>
  </si>
  <si>
    <t>blow_entangling_root_014_hurt</t>
    <phoneticPr fontId="1" type="noConversion"/>
  </si>
  <si>
    <t>blow_cut_ski_905_hurt</t>
    <phoneticPr fontId="1" type="noConversion"/>
  </si>
  <si>
    <t>齐天大圣定海神针降低物防魔防变小</t>
    <phoneticPr fontId="1" type="noConversion"/>
  </si>
  <si>
    <t>圣光使者圣光降临</t>
    <phoneticPr fontId="1" type="noConversion"/>
  </si>
  <si>
    <t>buff_stun_031_hit</t>
    <phoneticPr fontId="1" type="noConversion"/>
  </si>
  <si>
    <t>先知圣者治疗术</t>
    <phoneticPr fontId="1" type="noConversion"/>
  </si>
  <si>
    <t>blow_light_little</t>
    <phoneticPr fontId="1" type="noConversion"/>
  </si>
  <si>
    <t>skill_elf_assassin_firearrowrain</t>
    <phoneticPr fontId="1" type="noConversion"/>
  </si>
  <si>
    <t>blow_ski_039_hurt</t>
    <phoneticPr fontId="1" type="noConversion"/>
  </si>
  <si>
    <t>blow_cut_gedou</t>
    <phoneticPr fontId="1" type="noConversion"/>
  </si>
  <si>
    <t>blow_ski_901_hurt</t>
    <phoneticPr fontId="1" type="noConversion"/>
  </si>
  <si>
    <t>blow_ski_902_hurt</t>
    <phoneticPr fontId="1" type="noConversion"/>
  </si>
  <si>
    <t>buff_defence_ski_042_hurt</t>
    <phoneticPr fontId="1" type="noConversion"/>
  </si>
  <si>
    <t>blow_weapon</t>
    <phoneticPr fontId="1" type="noConversion"/>
  </si>
  <si>
    <t>buff_resuscitate_wind</t>
    <phoneticPr fontId="1" type="noConversion"/>
  </si>
  <si>
    <t>buff_stun_ski_050_hit</t>
    <phoneticPr fontId="1" type="noConversion"/>
  </si>
  <si>
    <t>胡尔克践踏怒吼</t>
    <phoneticPr fontId="1" type="noConversion"/>
  </si>
  <si>
    <t>blow_ski_050_hurt</t>
    <phoneticPr fontId="1" type="noConversion"/>
  </si>
  <si>
    <t>blow_ski_908_hurt</t>
    <phoneticPr fontId="1" type="noConversion"/>
  </si>
  <si>
    <t>参数4</t>
    <phoneticPr fontId="1" type="noConversion"/>
  </si>
  <si>
    <t>参数5</t>
    <phoneticPr fontId="1" type="noConversion"/>
  </si>
  <si>
    <t>parm4</t>
    <phoneticPr fontId="1" type="noConversion"/>
  </si>
  <si>
    <t>parm5</t>
    <phoneticPr fontId="1" type="noConversion"/>
  </si>
  <si>
    <t>blow_ski_055_hurt</t>
    <phoneticPr fontId="1" type="noConversion"/>
  </si>
  <si>
    <t>嗜血狼人嗜血狂攻伤害</t>
    <phoneticPr fontId="1" type="noConversion"/>
  </si>
  <si>
    <t>buff_watershield_060_hurt</t>
    <phoneticPr fontId="1" type="noConversion"/>
  </si>
  <si>
    <t>water_ball</t>
    <phoneticPr fontId="1" type="noConversion"/>
  </si>
  <si>
    <t>blow_water_ball</t>
    <phoneticPr fontId="1" type="noConversion"/>
  </si>
  <si>
    <t>buff_shadow</t>
    <phoneticPr fontId="1" type="noConversion"/>
  </si>
  <si>
    <t>鳄鱼雷克巨浪</t>
    <phoneticPr fontId="1" type="noConversion"/>
  </si>
  <si>
    <t>blow_ski_906_hurt</t>
    <phoneticPr fontId="1" type="noConversion"/>
  </si>
  <si>
    <t>鳄鱼雷克锚击伤害</t>
    <phoneticPr fontId="1" type="noConversion"/>
  </si>
  <si>
    <t>blow_ski_068_hurt</t>
  </si>
  <si>
    <t>鳄鱼雷克毁灭伤害</t>
    <phoneticPr fontId="1" type="noConversion"/>
  </si>
  <si>
    <t>震地击</t>
    <phoneticPr fontId="1" type="noConversion"/>
  </si>
  <si>
    <t>blow_heal_ski_079_hurt</t>
    <phoneticPr fontId="1" type="noConversion"/>
  </si>
  <si>
    <t>blow_ski_078_hurt</t>
    <phoneticPr fontId="1" type="noConversion"/>
  </si>
  <si>
    <t>blow_light_large</t>
    <phoneticPr fontId="1" type="noConversion"/>
  </si>
  <si>
    <t>buff_light_ski_085_hurt_3</t>
    <phoneticPr fontId="1" type="noConversion"/>
  </si>
  <si>
    <t>holy_sword</t>
    <phoneticPr fontId="1" type="noConversion"/>
  </si>
  <si>
    <t>blow_evil_little</t>
    <phoneticPr fontId="1" type="noConversion"/>
  </si>
  <si>
    <t>blow_ski_904_hurt</t>
    <phoneticPr fontId="1" type="noConversion"/>
  </si>
  <si>
    <t>blow_ski_909_hurt</t>
    <phoneticPr fontId="1" type="noConversion"/>
  </si>
  <si>
    <t>blow_ski_053_hurt</t>
  </si>
  <si>
    <t>the_son_0f_a_god_attack</t>
    <phoneticPr fontId="1" type="noConversion"/>
  </si>
  <si>
    <t>爱之天使爱之源泉</t>
    <phoneticPr fontId="1" type="noConversion"/>
  </si>
  <si>
    <t>blow_healwavese_122_hurt</t>
    <phoneticPr fontId="1" type="noConversion"/>
  </si>
  <si>
    <t>蛇发女妖叉状闪电</t>
    <phoneticPr fontId="1" type="noConversion"/>
  </si>
  <si>
    <t>blow_ski_076_hurt</t>
    <phoneticPr fontId="1" type="noConversion"/>
  </si>
  <si>
    <t>force</t>
    <phoneticPr fontId="1" type="noConversion"/>
  </si>
  <si>
    <t>mystic_snake</t>
    <phoneticPr fontId="1" type="noConversion"/>
  </si>
  <si>
    <t>blow_cold_wind</t>
    <phoneticPr fontId="1" type="noConversion"/>
  </si>
  <si>
    <t>blow_weapon</t>
    <phoneticPr fontId="1" type="noConversion"/>
  </si>
  <si>
    <t>buff_no_light_shield</t>
    <phoneticPr fontId="1" type="noConversion"/>
  </si>
  <si>
    <t>blow_cut</t>
  </si>
  <si>
    <t>blow_ice_srokes_queen</t>
    <phoneticPr fontId="1" type="noConversion"/>
  </si>
  <si>
    <t>blow_ice_cone</t>
    <phoneticPr fontId="1" type="noConversion"/>
  </si>
  <si>
    <t>鳄鱼雷克挥扫</t>
    <phoneticPr fontId="1" type="noConversion"/>
  </si>
  <si>
    <t>blow_ski_070_hurt</t>
    <phoneticPr fontId="1" type="noConversion"/>
  </si>
  <si>
    <t>blow_ski_069_hurt</t>
    <phoneticPr fontId="1" type="noConversion"/>
  </si>
  <si>
    <t>blow_heal_ski_015_hurt</t>
    <phoneticPr fontId="1" type="noConversion"/>
  </si>
  <si>
    <t>blow_ski_013_hurt</t>
    <phoneticPr fontId="1" type="noConversion"/>
  </si>
  <si>
    <t>死亡骑士无光之盾加吸伤护盾</t>
  </si>
  <si>
    <t>死亡骑士无光之盾嘲讽状态</t>
  </si>
  <si>
    <t>死亡骑士无光之盾嘲讽</t>
  </si>
  <si>
    <t>死亡骑士无光之盾嘲讽沉默</t>
  </si>
  <si>
    <t>死亡骑士凛风冲击弹道</t>
  </si>
  <si>
    <t>死亡骑士凛风冲击伤害</t>
  </si>
  <si>
    <t>死亡骑士冰霜之环遇冰冰封</t>
  </si>
  <si>
    <t>死亡骑士冰霜之环扩散挑起</t>
  </si>
  <si>
    <t>死亡骑士冰霜之环扩散伤害</t>
  </si>
  <si>
    <t>死亡骑士冰霜之环扩散延迟场力</t>
  </si>
  <si>
    <t>死亡骑士冰霜之环收缩延迟场力</t>
  </si>
  <si>
    <t>死亡骑士冰霜之环收缩拉怪伤害</t>
  </si>
  <si>
    <t>死亡骑士冰霜之环收缩拉怪(不用)</t>
  </si>
  <si>
    <t>死亡骑士冰霜之环清除冰标记</t>
  </si>
  <si>
    <t>饥荒骑士普通攻击弹道</t>
  </si>
  <si>
    <t>饥荒骑士暗影冲击弹道</t>
  </si>
  <si>
    <t>饥荒骑士暗影冲击伤害</t>
  </si>
  <si>
    <t>饥荒骑士暗影冲击击退眩晕</t>
  </si>
  <si>
    <t>饥荒骑士死亡缠绕减自己血</t>
  </si>
  <si>
    <t>饥荒骑士暗影冲击友方回血</t>
  </si>
  <si>
    <t>buff_shield</t>
    <phoneticPr fontId="1" type="noConversion"/>
  </si>
  <si>
    <t>blow_fireball_ski_034_hurt</t>
    <phoneticPr fontId="1" type="noConversion"/>
  </si>
  <si>
    <t>blow_ski_170_hurt</t>
    <phoneticPr fontId="1" type="noConversion"/>
  </si>
  <si>
    <t>blow_ski_051_hurt</t>
  </si>
  <si>
    <t>blow_banshee</t>
    <phoneticPr fontId="1" type="noConversion"/>
  </si>
  <si>
    <t>vashj_coldwind</t>
    <phoneticPr fontId="1" type="noConversion"/>
  </si>
  <si>
    <t>tauren_warriors_gully</t>
    <phoneticPr fontId="1" type="noConversion"/>
  </si>
  <si>
    <t>buff_god</t>
    <phoneticPr fontId="1" type="noConversion"/>
  </si>
  <si>
    <t>blow_static_thor</t>
    <phoneticPr fontId="1" type="noConversion"/>
  </si>
  <si>
    <t>blow_entangling_roots</t>
    <phoneticPr fontId="1" type="noConversion"/>
  </si>
  <si>
    <t>blow_nature_little</t>
    <phoneticPr fontId="1" type="noConversion"/>
  </si>
  <si>
    <t>blow_heal1</t>
    <phoneticPr fontId="1" type="noConversion"/>
  </si>
  <si>
    <t>blow_ski_117_hurt</t>
    <phoneticPr fontId="1" type="noConversion"/>
  </si>
  <si>
    <t>skill_fire</t>
    <phoneticPr fontId="1" type="noConversion"/>
  </si>
  <si>
    <t>blow_ice_srokes_knight</t>
    <phoneticPr fontId="1" type="noConversion"/>
  </si>
  <si>
    <t>buff_ice_circle</t>
    <phoneticPr fontId="1" type="noConversion"/>
  </si>
  <si>
    <t>blow_blessing</t>
    <phoneticPr fontId="1" type="noConversion"/>
  </si>
  <si>
    <t>vashj_attack</t>
    <phoneticPr fontId="1" type="noConversion"/>
  </si>
  <si>
    <t>blow_ski_901_hurt</t>
    <phoneticPr fontId="1" type="noConversion"/>
  </si>
  <si>
    <t>blow_cut_little</t>
    <phoneticPr fontId="1" type="noConversion"/>
  </si>
  <si>
    <t>craftsman_attack</t>
    <phoneticPr fontId="1" type="noConversion"/>
  </si>
  <si>
    <t>blow_light_117_hurt</t>
    <phoneticPr fontId="1" type="noConversion"/>
  </si>
  <si>
    <t>tyrande_attack</t>
    <phoneticPr fontId="1" type="noConversion"/>
  </si>
  <si>
    <t>invincible</t>
    <phoneticPr fontId="1" type="noConversion"/>
  </si>
  <si>
    <t>李小龙旋风腿自身免疫控制</t>
    <phoneticPr fontId="1" type="noConversion"/>
  </si>
  <si>
    <t>嗜血狼人冲向目标对其造成伤害，然后将其朝前撞击，同时嗜血狼人紧跟上去对其继续攻击。</t>
    <phoneticPr fontId="1" type="noConversion"/>
  </si>
  <si>
    <t>silence</t>
    <phoneticPr fontId="1" type="noConversion"/>
  </si>
  <si>
    <t>freeze</t>
    <phoneticPr fontId="1" type="noConversion"/>
  </si>
  <si>
    <t>freeze</t>
    <phoneticPr fontId="1" type="noConversion"/>
  </si>
  <si>
    <t>freeze</t>
    <phoneticPr fontId="1" type="noConversion"/>
  </si>
  <si>
    <t>ice</t>
    <phoneticPr fontId="1" type="noConversion"/>
  </si>
  <si>
    <t>freeze</t>
    <phoneticPr fontId="1" type="noConversion"/>
  </si>
  <si>
    <t>超能大白酒精喷洒概率降低魔防</t>
    <phoneticPr fontId="1" type="noConversion"/>
  </si>
  <si>
    <t>buff</t>
  </si>
  <si>
    <t>buff</t>
    <phoneticPr fontId="1" type="noConversion"/>
  </si>
  <si>
    <t>debuff</t>
  </si>
  <si>
    <t>move</t>
  </si>
  <si>
    <t>hot</t>
    <phoneticPr fontId="1" type="noConversion"/>
  </si>
  <si>
    <t>blood</t>
    <phoneticPr fontId="1" type="noConversion"/>
  </si>
  <si>
    <t>buff</t>
    <phoneticPr fontId="1" type="noConversion"/>
  </si>
  <si>
    <t>buff</t>
    <phoneticPr fontId="1" type="noConversion"/>
  </si>
  <si>
    <t>buff</t>
    <phoneticPr fontId="1" type="noConversion"/>
  </si>
  <si>
    <t>dot</t>
    <phoneticPr fontId="1" type="noConversion"/>
  </si>
  <si>
    <t>wine</t>
    <phoneticPr fontId="1" type="noConversion"/>
  </si>
  <si>
    <t>hot</t>
    <phoneticPr fontId="1" type="noConversion"/>
  </si>
  <si>
    <t>dot</t>
    <phoneticPr fontId="1" type="noConversion"/>
  </si>
  <si>
    <t>hot</t>
    <phoneticPr fontId="1" type="noConversion"/>
  </si>
  <si>
    <t>skill_cynthia_monthguanzhishu</t>
    <phoneticPr fontId="1" type="noConversion"/>
  </si>
  <si>
    <t>月亮女神新月打击弹道</t>
    <phoneticPr fontId="1" type="noConversion"/>
  </si>
  <si>
    <t>blow_cynthia_moonhit</t>
    <phoneticPr fontId="1" type="noConversion"/>
  </si>
  <si>
    <t>blow_ski_062_hit</t>
    <phoneticPr fontId="1" type="noConversion"/>
  </si>
  <si>
    <t>lightning_ball</t>
    <phoneticPr fontId="1" type="noConversion"/>
  </si>
  <si>
    <t>blow_lightning_skeleton</t>
    <phoneticPr fontId="1" type="noConversion"/>
  </si>
  <si>
    <t>qigong_wave</t>
    <phoneticPr fontId="1" type="noConversion"/>
  </si>
  <si>
    <t>blow_ski_064_hurt</t>
    <phoneticPr fontId="1" type="noConversion"/>
  </si>
  <si>
    <t>turalyon_attack</t>
    <phoneticPr fontId="1" type="noConversion"/>
  </si>
  <si>
    <t>降低格挡</t>
    <phoneticPr fontId="1" type="noConversion"/>
  </si>
  <si>
    <t>反弹伤害</t>
    <phoneticPr fontId="1" type="noConversion"/>
  </si>
  <si>
    <t>hp</t>
    <phoneticPr fontId="1" type="noConversion"/>
  </si>
  <si>
    <t>skill_tblade_queen</t>
    <phoneticPr fontId="1" type="noConversion"/>
  </si>
  <si>
    <t>skill_cynthia_moonhit_wave</t>
    <phoneticPr fontId="1" type="noConversion"/>
  </si>
  <si>
    <t>饥荒骑士地狱守护提升伤害减免</t>
    <phoneticPr fontId="1" type="noConversion"/>
  </si>
  <si>
    <t>shadow strike_wave</t>
  </si>
  <si>
    <t>blow_deathknight</t>
  </si>
  <si>
    <t>饥荒骑士死亡缠绕为友方持续回血</t>
    <phoneticPr fontId="1" type="noConversion"/>
  </si>
  <si>
    <t>饥荒骑士死亡缠绕为友方回血血量</t>
    <phoneticPr fontId="1" type="noConversion"/>
  </si>
  <si>
    <t>饥荒骑士死亡缠绕弹道</t>
    <phoneticPr fontId="1" type="noConversion"/>
  </si>
  <si>
    <t>牛头勇士对自身周围敌方造成大量伤害并有一定概率附加&lt;&amp;image:blood&gt;&lt;&amp;/&gt;印记，使其流血，受到持续伤害。</t>
    <phoneticPr fontId="1" type="noConversion"/>
  </si>
  <si>
    <t>娅美蝶暗言术回血</t>
    <phoneticPr fontId="1" type="noConversion"/>
  </si>
  <si>
    <t>corrosion2</t>
    <phoneticPr fontId="1" type="noConversion"/>
  </si>
  <si>
    <t>blow_shadowword</t>
  </si>
  <si>
    <t>娅美蝶暗之守护加血血量</t>
    <phoneticPr fontId="1" type="noConversion"/>
  </si>
  <si>
    <t>buff_turalyon_guardian</t>
  </si>
  <si>
    <t>德古拉释放吸血蝙蝠对范围内的敌方目标进行多次攻击，为自己持续回复生命。</t>
    <phoneticPr fontId="1" type="noConversion"/>
  </si>
  <si>
    <t>blow_death</t>
  </si>
  <si>
    <t>corrosion</t>
    <phoneticPr fontId="1" type="noConversion"/>
  </si>
  <si>
    <t>buff_hellguard</t>
    <phoneticPr fontId="1" type="noConversion"/>
  </si>
  <si>
    <t>blow_death_coil</t>
    <phoneticPr fontId="1" type="noConversion"/>
  </si>
  <si>
    <t>死亡骑士发出凛冽寒冰对矩形范围内的敌人造成伤害并吸取一定生命值。</t>
    <phoneticPr fontId="1" type="noConversion"/>
  </si>
  <si>
    <t>莉莉丝极尽抚媚，献出地狱之吻，为单个友方提升攻击速度和攻击。</t>
    <phoneticPr fontId="1" type="noConversion"/>
  </si>
  <si>
    <t>鳄鱼战士挥动三叉戟，对周围的敌方目标造成伤害，并嘲讽他们，使其强制攻击自己。</t>
    <phoneticPr fontId="1" type="noConversion"/>
  </si>
  <si>
    <t>饥荒骑士挥动血色镰刀，对扇形范围内敌方目标造成伤害，并将其击退，同时回复范围内友方一定生命。</t>
    <phoneticPr fontId="1" type="noConversion"/>
  </si>
  <si>
    <t>饥荒骑士以自身生命为献祭，通过死亡缠绕治疗范围内友方单位。</t>
    <phoneticPr fontId="1" type="noConversion"/>
  </si>
  <si>
    <t>饥荒骑士为单体友方目标施展来自地狱的邪术，减少其所受伤害。</t>
    <phoneticPr fontId="1" type="noConversion"/>
  </si>
  <si>
    <t>超能大白酒精喷洒</t>
    <phoneticPr fontId="1" type="noConversion"/>
  </si>
  <si>
    <t>buff_iceshield2</t>
  </si>
  <si>
    <t>skill_alcohol_spray</t>
    <phoneticPr fontId="1" type="noConversion"/>
  </si>
  <si>
    <t>no_eff</t>
  </si>
  <si>
    <t>skill_flame_spraying</t>
    <phoneticPr fontId="1" type="noConversion"/>
  </si>
  <si>
    <t>skill_lucifer_blizzardwind</t>
    <phoneticPr fontId="1" type="noConversion"/>
  </si>
  <si>
    <t>blow_ice_large2</t>
    <phoneticPr fontId="1" type="noConversion"/>
  </si>
  <si>
    <t>超能大白重拳弹道</t>
    <phoneticPr fontId="1" type="noConversion"/>
  </si>
  <si>
    <t>超能大白酒精喷洒弹道</t>
    <phoneticPr fontId="1" type="noConversion"/>
  </si>
  <si>
    <t>饥荒骑士挥动血色镰刀，对扇形范围内目标造成&lt;&amp;color:skill_sel_red&gt;{result.15441302}&lt;&amp;/&gt;点伤害，并将敌人击退且眩晕，同时回复范围内友方&lt;&amp;color:skill_sel_green&gt;{result.15441306}&lt;&amp;/&gt;点生命。</t>
    <phoneticPr fontId="1" type="noConversion"/>
  </si>
  <si>
    <t>小叮当对单体目标发射高压酒炮，对敌方目标造成伤害并附加&lt;&amp;image:wine&gt;&lt;&amp;/&gt;印记，同时减少防御。</t>
    <phoneticPr fontId="1" type="noConversion"/>
  </si>
  <si>
    <t>guldan_attack</t>
    <phoneticPr fontId="1" type="noConversion"/>
  </si>
  <si>
    <t>blow_death_impact</t>
    <phoneticPr fontId="1" type="noConversion"/>
  </si>
  <si>
    <t>路西法为生命百分比最低的单个友方目标制造冰霜护甲，一段时间内提高其防御并持续回血生命，受到攻击时有一定概率使攻击者的移动速度和攻击速度降低。</t>
    <phoneticPr fontId="1" type="noConversion"/>
  </si>
  <si>
    <t>路西法冰霜护甲受击添加冰标记(不用)</t>
    <phoneticPr fontId="1" type="noConversion"/>
  </si>
  <si>
    <t>target</t>
    <phoneticPr fontId="1" type="noConversion"/>
  </si>
  <si>
    <t>circle</t>
    <phoneticPr fontId="1" type="noConversion"/>
  </si>
  <si>
    <t>skill</t>
    <phoneticPr fontId="1" type="noConversion"/>
  </si>
  <si>
    <t>blow_light_ski_086_hurt</t>
    <phoneticPr fontId="1" type="noConversion"/>
  </si>
  <si>
    <t>combo</t>
    <phoneticPr fontId="1" type="noConversion"/>
  </si>
  <si>
    <t>skill_captain_overfly</t>
    <phoneticPr fontId="1" type="noConversion"/>
  </si>
  <si>
    <t>blow_cut_large_016_hurt</t>
    <phoneticPr fontId="1" type="noConversion"/>
  </si>
  <si>
    <t>avenger_varian</t>
    <phoneticPr fontId="1" type="noConversion"/>
  </si>
  <si>
    <t>blow_frisbee</t>
    <phoneticPr fontId="1" type="noConversion"/>
  </si>
  <si>
    <t>muradin_hammer</t>
    <phoneticPr fontId="1" type="noConversion"/>
  </si>
  <si>
    <t>blow_thunder_large_023_hurt</t>
    <phoneticPr fontId="1" type="noConversion"/>
  </si>
  <si>
    <t>blow_smite</t>
    <phoneticPr fontId="1" type="noConversion"/>
  </si>
  <si>
    <t>blow_heal_ski_037_hurt</t>
    <phoneticPr fontId="1" type="noConversion"/>
  </si>
  <si>
    <t>blow_arcane_large</t>
    <phoneticPr fontId="1" type="noConversion"/>
  </si>
  <si>
    <t>blow_fire_large_030_hurt</t>
  </si>
  <si>
    <t>skill_flamerain</t>
    <phoneticPr fontId="1" type="noConversion"/>
  </si>
  <si>
    <t>blow_fire_large_028_hurt</t>
    <phoneticPr fontId="1" type="noConversion"/>
  </si>
  <si>
    <t>blow_ski_153_hurt</t>
    <phoneticPr fontId="1" type="noConversion"/>
  </si>
  <si>
    <t>corrosion</t>
    <phoneticPr fontId="1" type="noConversion"/>
  </si>
  <si>
    <t>blow_evil_large_150_hurt</t>
  </si>
  <si>
    <t>blow_evil_large_152_hurt_2</t>
    <phoneticPr fontId="1" type="noConversion"/>
  </si>
  <si>
    <t>hell_kiss</t>
    <phoneticPr fontId="1" type="noConversion"/>
  </si>
  <si>
    <t>blow_evil_little</t>
    <phoneticPr fontId="1" type="noConversion"/>
  </si>
  <si>
    <t>buff_attackup_151_hurt</t>
  </si>
  <si>
    <t>sylvanas_attack</t>
    <phoneticPr fontId="1" type="noConversion"/>
  </si>
  <si>
    <t>blow_stab_shake</t>
    <phoneticPr fontId="1" type="noConversion"/>
  </si>
  <si>
    <t>blow_evil_large_159_hit</t>
    <phoneticPr fontId="1" type="noConversion"/>
  </si>
  <si>
    <t>skill_flyme_sky</t>
    <phoneticPr fontId="1" type="noConversion"/>
  </si>
  <si>
    <t>skill_imprisonment</t>
    <phoneticPr fontId="1" type="noConversion"/>
  </si>
  <si>
    <t>blow_fire_large_104_hurt</t>
    <phoneticPr fontId="1" type="noConversion"/>
  </si>
  <si>
    <t>blow_forkedlightning_skeleton</t>
    <phoneticPr fontId="1" type="noConversion"/>
  </si>
  <si>
    <t>buff_tblade</t>
    <phoneticPr fontId="1" type="noConversion"/>
  </si>
  <si>
    <t>buff_embrace_of_vampires</t>
    <phoneticPr fontId="1" type="noConversion"/>
  </si>
  <si>
    <t>blow_weapon</t>
    <phoneticPr fontId="1" type="noConversion"/>
  </si>
  <si>
    <t>buff_putrid_mist</t>
    <phoneticPr fontId="1" type="noConversion"/>
  </si>
  <si>
    <t xml:space="preserve">buff_meet_accumulate </t>
    <phoneticPr fontId="1" type="noConversion"/>
  </si>
  <si>
    <t>buff_holyarmor</t>
    <phoneticPr fontId="1" type="noConversion"/>
  </si>
  <si>
    <t>blow_tblade</t>
    <phoneticPr fontId="1" type="noConversion"/>
  </si>
  <si>
    <t>blow_heal_152_hurt_3</t>
  </si>
  <si>
    <t>blow_cut_red_024_hurt</t>
    <phoneticPr fontId="1" type="noConversion"/>
  </si>
  <si>
    <t>blow_invincible_cut</t>
    <phoneticPr fontId="1" type="noConversion"/>
  </si>
  <si>
    <t>buff_encouragingroar</t>
    <phoneticPr fontId="1" type="noConversion"/>
  </si>
  <si>
    <t>九尾妖狐释放一道会连续传递的闪电,对单个目标造成伤害，然后传递附近最多5名敌人，造成的伤害随传递次数递减</t>
    <phoneticPr fontId="1" type="noConversion"/>
  </si>
  <si>
    <t>九尾妖狐普通攻击伤害</t>
    <phoneticPr fontId="1" type="noConversion"/>
  </si>
  <si>
    <t>九尾妖狐闪电链1传伤害</t>
    <phoneticPr fontId="1" type="noConversion"/>
  </si>
  <si>
    <t>九尾妖狐闪电链1传弹道</t>
    <phoneticPr fontId="1" type="noConversion"/>
  </si>
  <si>
    <t>九尾妖狐闪电链3传弹道</t>
    <phoneticPr fontId="1" type="noConversion"/>
  </si>
  <si>
    <t>九尾妖狐闪电链4传弹道</t>
    <phoneticPr fontId="1" type="noConversion"/>
  </si>
  <si>
    <t>九尾妖狐闪电链5传弹道</t>
  </si>
  <si>
    <t>九尾妖狐释放一道会连续传递的闪电，攻击到一个目标后依次传递到多随机敌方目标身上，对他们依次造成&lt;&amp;color:skill_sel_red&gt;{result.15241102}&lt;&amp;/&gt;、&lt;&amp;color:skill_sel_red&gt;{result.15241103}&lt;&amp;/&gt;、&lt;&amp;color:skill_sel_red&gt;{result.15241104}&lt;&amp;/&gt;、&lt;&amp;color:skill_sel_red&gt;{result.15241105}&lt;&amp;/&gt;、&lt;&amp;color:skill_sel_red&gt;{result.15241106}&lt;&amp;/&gt;点伤害。</t>
    <phoneticPr fontId="1" type="noConversion"/>
  </si>
  <si>
    <t>blow_rampage_cut</t>
    <phoneticPr fontId="1" type="noConversion"/>
  </si>
  <si>
    <t>九尾妖狐闪电链1传伤害</t>
    <phoneticPr fontId="1" type="noConversion"/>
  </si>
  <si>
    <t>九尾妖狐闪电链弹道2传</t>
  </si>
  <si>
    <t>九尾妖狐闪电链弹道2传</t>
    <phoneticPr fontId="1" type="noConversion"/>
  </si>
  <si>
    <t>九尾妖狐闪电链弹道3传</t>
  </si>
  <si>
    <t>九尾妖狐闪电链弹道4传</t>
  </si>
  <si>
    <t>九尾妖狐闪电链弹道5传</t>
  </si>
  <si>
    <t>九尾妖狐闪电链弹道2传伤害</t>
    <phoneticPr fontId="1" type="noConversion"/>
  </si>
  <si>
    <t>九尾妖狐闪电链弹道3传伤害</t>
    <phoneticPr fontId="1" type="noConversion"/>
  </si>
  <si>
    <t>九尾妖狐闪电链弹道4传伤害</t>
    <phoneticPr fontId="1" type="noConversion"/>
  </si>
  <si>
    <t>九尾妖狐闪电链弹道5传伤害</t>
    <phoneticPr fontId="1" type="noConversion"/>
  </si>
  <si>
    <t>blow_forkedlightning</t>
  </si>
  <si>
    <t>哈迪斯怨念深渊</t>
    <phoneticPr fontId="1" type="noConversion"/>
  </si>
  <si>
    <t>灵魂锁链</t>
    <phoneticPr fontId="1" type="noConversion"/>
  </si>
  <si>
    <t>米迦勒灵魂锁链</t>
    <phoneticPr fontId="1" type="noConversion"/>
  </si>
  <si>
    <t>哈迪斯死亡冲击伤害</t>
    <phoneticPr fontId="1" type="noConversion"/>
  </si>
  <si>
    <t>blow_evil_large</t>
  </si>
  <si>
    <t>哈迪斯召唤死神不可重复召唤</t>
    <phoneticPr fontId="1" type="noConversion"/>
  </si>
  <si>
    <t>summon_death1</t>
    <phoneticPr fontId="1" type="noConversion"/>
  </si>
  <si>
    <t>dead</t>
    <phoneticPr fontId="1" type="noConversion"/>
  </si>
  <si>
    <t>九尾妖狐先祖图腾</t>
    <phoneticPr fontId="1" type="noConversion"/>
  </si>
  <si>
    <t>九尾妖狐先祖图腾不可重复召唤</t>
    <phoneticPr fontId="1" type="noConversion"/>
  </si>
  <si>
    <t>buff_resentment</t>
    <phoneticPr fontId="1" type="noConversion"/>
  </si>
  <si>
    <t>skill_anchored</t>
    <phoneticPr fontId="1" type="noConversion"/>
  </si>
  <si>
    <t>summon_death</t>
  </si>
  <si>
    <t>moveless,handless</t>
    <phoneticPr fontId="1" type="noConversion"/>
  </si>
  <si>
    <t>普通攻击</t>
    <phoneticPr fontId="1" type="noConversion"/>
  </si>
  <si>
    <t>冰雪女王-雪人普通攻击</t>
  </si>
  <si>
    <t>instant</t>
    <phoneticPr fontId="1" type="noConversion"/>
  </si>
  <si>
    <t>point</t>
    <phoneticPr fontId="1" type="noConversion"/>
  </si>
  <si>
    <t>hostile</t>
    <phoneticPr fontId="1" type="noConversion"/>
  </si>
  <si>
    <t>select_point</t>
    <phoneticPr fontId="1" type="noConversion"/>
  </si>
  <si>
    <t>handless</t>
    <phoneticPr fontId="1" type="noConversion"/>
  </si>
  <si>
    <t>被动格挡</t>
    <phoneticPr fontId="1" type="noConversion"/>
  </si>
  <si>
    <t>冰雪女王-雪人被动加格挡</t>
  </si>
  <si>
    <t>passive</t>
    <phoneticPr fontId="1" type="noConversion"/>
  </si>
  <si>
    <t>恢复</t>
    <phoneticPr fontId="1" type="noConversion"/>
  </si>
  <si>
    <t>冰雪女王-雪人恢复加血</t>
  </si>
  <si>
    <t>为血最少友方回复HP</t>
    <phoneticPr fontId="1" type="noConversion"/>
  </si>
  <si>
    <t>instant</t>
    <phoneticPr fontId="1" type="noConversion"/>
  </si>
  <si>
    <t>friendly</t>
    <phoneticPr fontId="1" type="noConversion"/>
  </si>
  <si>
    <t>select_point</t>
    <phoneticPr fontId="1" type="noConversion"/>
  </si>
  <si>
    <t>hp_min</t>
    <phoneticPr fontId="1" type="noConversion"/>
  </si>
  <si>
    <t>skill004</t>
  </si>
  <si>
    <t>雪人普通攻击伤害</t>
  </si>
  <si>
    <t>target</t>
    <phoneticPr fontId="1" type="noConversion"/>
  </si>
  <si>
    <t>point</t>
    <phoneticPr fontId="1" type="noConversion"/>
  </si>
  <si>
    <t>hostile</t>
    <phoneticPr fontId="1" type="noConversion"/>
  </si>
  <si>
    <t>attack</t>
    <phoneticPr fontId="1" type="noConversion"/>
  </si>
  <si>
    <t>hurt</t>
    <phoneticPr fontId="1" type="noConversion"/>
  </si>
  <si>
    <t>雪人被动加格挡</t>
  </si>
  <si>
    <t>owner</t>
    <phoneticPr fontId="1" type="noConversion"/>
  </si>
  <si>
    <t>friendly</t>
    <phoneticPr fontId="1" type="noConversion"/>
  </si>
  <si>
    <t>buff</t>
    <phoneticPr fontId="1" type="noConversion"/>
  </si>
  <si>
    <t>雪人恢复加血</t>
  </si>
  <si>
    <t>circle</t>
    <phoneticPr fontId="1" type="noConversion"/>
  </si>
  <si>
    <t>hp_min</t>
    <phoneticPr fontId="1" type="noConversion"/>
  </si>
  <si>
    <t>heal</t>
    <phoneticPr fontId="1" type="noConversion"/>
  </si>
  <si>
    <t>雪人恢复加血血量</t>
  </si>
  <si>
    <t>replace</t>
    <phoneticPr fontId="1" type="noConversion"/>
  </si>
  <si>
    <t>buff</t>
    <phoneticPr fontId="1" type="noConversion"/>
  </si>
  <si>
    <t>attr</t>
    <phoneticPr fontId="1" type="noConversion"/>
  </si>
  <si>
    <t>block</t>
  </si>
  <si>
    <t>hot</t>
    <phoneticPr fontId="1" type="noConversion"/>
  </si>
  <si>
    <t>eot</t>
    <phoneticPr fontId="1" type="noConversion"/>
  </si>
  <si>
    <t>buff_hot</t>
    <phoneticPr fontId="1" type="noConversion"/>
  </si>
  <si>
    <t>hp</t>
  </si>
  <si>
    <t>雪人普通攻击伤害</t>
    <phoneticPr fontId="1" type="noConversion"/>
  </si>
  <si>
    <t>普通攻击</t>
    <phoneticPr fontId="1" type="noConversion"/>
  </si>
  <si>
    <t>独角魔-小强普通攻击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</si>
  <si>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</si>
  <si>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</si>
  <si>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</si>
  <si>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</si>
  <si>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</si>
  <si>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被动双防</t>
    <phoneticPr fontId="1" type="noConversion"/>
  </si>
  <si>
    <t>独角魔-小强被动双防</t>
    <phoneticPr fontId="1" type="noConversion"/>
  </si>
  <si>
    <t>passive</t>
    <phoneticPr fontId="1" type="noConversion"/>
  </si>
  <si>
    <t>小强普通攻击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</si>
  <si>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</si>
  <si>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</si>
  <si>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</si>
  <si>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</si>
  <si>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</si>
  <si>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blow_cut_little</t>
    <phoneticPr fontId="1" type="noConversion"/>
  </si>
  <si>
    <t>小强被动加物防</t>
    <phoneticPr fontId="1" type="noConversion"/>
  </si>
  <si>
    <t>owner</t>
    <phoneticPr fontId="1" type="noConversion"/>
  </si>
  <si>
    <t>buff</t>
    <phoneticPr fontId="1" type="noConversion"/>
  </si>
  <si>
    <t>小强被动加魔防</t>
    <phoneticPr fontId="1" type="noConversion"/>
  </si>
  <si>
    <t>owner</t>
    <phoneticPr fontId="1" type="noConversion"/>
  </si>
  <si>
    <t>小强被动加物防</t>
  </si>
  <si>
    <t>小强被动加魔防</t>
  </si>
  <si>
    <t>小强普通攻击</t>
  </si>
  <si>
    <t>skill_death_impact</t>
    <phoneticPr fontId="1" type="noConversion"/>
  </si>
  <si>
    <t>普通攻击</t>
    <phoneticPr fontId="1" type="noConversion"/>
  </si>
  <si>
    <t>剑圣分身普攻</t>
    <phoneticPr fontId="1" type="noConversion"/>
  </si>
  <si>
    <t>instant</t>
    <phoneticPr fontId="1" type="noConversion"/>
  </si>
  <si>
    <t>point</t>
    <phoneticPr fontId="1" type="noConversion"/>
  </si>
  <si>
    <t>point</t>
    <phoneticPr fontId="1" type="noConversion"/>
  </si>
  <si>
    <t>hostile</t>
    <phoneticPr fontId="1" type="noConversion"/>
  </si>
  <si>
    <t>select_point</t>
    <phoneticPr fontId="1" type="noConversion"/>
  </si>
  <si>
    <t>handless</t>
    <phoneticPr fontId="1" type="noConversion"/>
  </si>
  <si>
    <t>被动暴击</t>
    <phoneticPr fontId="1" type="noConversion"/>
  </si>
  <si>
    <t>剑圣分身暴击</t>
    <phoneticPr fontId="1" type="noConversion"/>
  </si>
  <si>
    <t>剑圣分身暴击</t>
    <phoneticPr fontId="1" type="noConversion"/>
  </si>
  <si>
    <t>passive</t>
    <phoneticPr fontId="1" type="noConversion"/>
  </si>
  <si>
    <t>target</t>
    <phoneticPr fontId="1" type="noConversion"/>
  </si>
  <si>
    <t>point</t>
    <phoneticPr fontId="1" type="noConversion"/>
  </si>
  <si>
    <t>hostile</t>
    <phoneticPr fontId="1" type="noConversion"/>
  </si>
  <si>
    <t>owner</t>
    <phoneticPr fontId="1" type="noConversion"/>
  </si>
  <si>
    <t>剑圣分身普攻</t>
    <phoneticPr fontId="1" type="noConversion"/>
  </si>
  <si>
    <t>target</t>
    <phoneticPr fontId="1" type="noConversion"/>
  </si>
  <si>
    <t>point</t>
    <phoneticPr fontId="1" type="noConversion"/>
  </si>
  <si>
    <t>attack</t>
    <phoneticPr fontId="1" type="noConversion"/>
  </si>
  <si>
    <t>hurt</t>
    <phoneticPr fontId="1" type="noConversion"/>
  </si>
  <si>
    <t>blow_cut_little</t>
    <phoneticPr fontId="1" type="noConversion"/>
  </si>
  <si>
    <t>owner</t>
    <phoneticPr fontId="1" type="noConversion"/>
  </si>
  <si>
    <t>buff</t>
    <phoneticPr fontId="1" type="noConversion"/>
  </si>
  <si>
    <t>剑圣分身暴击</t>
  </si>
  <si>
    <t>replace</t>
    <phoneticPr fontId="1" type="noConversion"/>
  </si>
  <si>
    <t>replace</t>
    <phoneticPr fontId="1" type="noConversion"/>
  </si>
  <si>
    <t>buff</t>
    <phoneticPr fontId="1" type="noConversion"/>
  </si>
  <si>
    <t>attr</t>
    <phoneticPr fontId="1" type="noConversion"/>
  </si>
  <si>
    <t>critical</t>
  </si>
  <si>
    <t>剑圣分身普攻</t>
  </si>
  <si>
    <t>哥布林亲王-小地精普通攻击</t>
    <phoneticPr fontId="1" type="noConversion"/>
  </si>
  <si>
    <t>instant</t>
    <phoneticPr fontId="1" type="noConversion"/>
  </si>
  <si>
    <t>select_point</t>
    <phoneticPr fontId="1" type="noConversion"/>
  </si>
  <si>
    <t>select_point</t>
    <phoneticPr fontId="1" type="noConversion"/>
  </si>
  <si>
    <t>被动闪避</t>
    <phoneticPr fontId="1" type="noConversion"/>
  </si>
  <si>
    <t>哥布林亲王-小地精被动加闪避</t>
    <phoneticPr fontId="1" type="noConversion"/>
  </si>
  <si>
    <t>小地精普通攻击弹道</t>
    <phoneticPr fontId="1" type="noConversion"/>
  </si>
  <si>
    <t>target</t>
    <phoneticPr fontId="1" type="noConversion"/>
  </si>
  <si>
    <t>target</t>
    <phoneticPr fontId="1" type="noConversion"/>
  </si>
  <si>
    <t>point</t>
    <phoneticPr fontId="1" type="noConversion"/>
  </si>
  <si>
    <t>小地精普通攻击伤害</t>
    <phoneticPr fontId="1" type="noConversion"/>
  </si>
  <si>
    <t>point</t>
    <phoneticPr fontId="1" type="noConversion"/>
  </si>
  <si>
    <t>hostile</t>
    <phoneticPr fontId="1" type="noConversion"/>
  </si>
  <si>
    <t>hurt</t>
    <phoneticPr fontId="1" type="noConversion"/>
  </si>
  <si>
    <t>16998002</t>
  </si>
  <si>
    <t>小地精被动加闪避</t>
    <phoneticPr fontId="1" type="noConversion"/>
  </si>
  <si>
    <t>owner</t>
    <phoneticPr fontId="1" type="noConversion"/>
  </si>
  <si>
    <t>buff</t>
    <phoneticPr fontId="1" type="noConversion"/>
  </si>
  <si>
    <t>buff</t>
    <phoneticPr fontId="1" type="noConversion"/>
  </si>
  <si>
    <t>missile</t>
    <phoneticPr fontId="1" type="noConversion"/>
  </si>
  <si>
    <t>char</t>
    <phoneticPr fontId="1" type="noConversion"/>
  </si>
  <si>
    <t>char</t>
    <phoneticPr fontId="1" type="noConversion"/>
  </si>
  <si>
    <t>line</t>
    <phoneticPr fontId="1" type="noConversion"/>
  </si>
  <si>
    <t>line</t>
    <phoneticPr fontId="1" type="noConversion"/>
  </si>
  <si>
    <t>garyvickers_attack</t>
    <phoneticPr fontId="1" type="noConversion"/>
  </si>
  <si>
    <t>小地精普攻几率流血</t>
    <phoneticPr fontId="1" type="noConversion"/>
  </si>
  <si>
    <t>hit</t>
    <phoneticPr fontId="1" type="noConversion"/>
  </si>
  <si>
    <t>random</t>
    <phoneticPr fontId="1" type="noConversion"/>
  </si>
  <si>
    <t>小地精被动加闪避</t>
  </si>
  <si>
    <t>replace</t>
    <phoneticPr fontId="1" type="noConversion"/>
  </si>
  <si>
    <t>buff</t>
    <phoneticPr fontId="1" type="noConversion"/>
  </si>
  <si>
    <t>attr</t>
    <phoneticPr fontId="1" type="noConversion"/>
  </si>
  <si>
    <t>小地精普通攻击伤害</t>
  </si>
  <si>
    <t>犬妖贤者-火舌图腾普通攻击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</si>
  <si>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</si>
  <si>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</si>
  <si>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</si>
  <si>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</si>
  <si>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</si>
  <si>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犬妖贤者-火舌图腾普通攻击弹道</t>
    <phoneticPr fontId="1" type="noConversion"/>
  </si>
  <si>
    <t>target</t>
    <phoneticPr fontId="1" type="noConversion"/>
  </si>
  <si>
    <t>point</t>
    <phoneticPr fontId="1" type="noConversion"/>
  </si>
  <si>
    <t>hostile</t>
    <phoneticPr fontId="1" type="noConversion"/>
  </si>
  <si>
    <t>force</t>
    <phoneticPr fontId="1" type="noConversion"/>
  </si>
  <si>
    <t>犬妖贤者-火舌图腾普通攻击伤害</t>
    <phoneticPr fontId="1" type="noConversion"/>
  </si>
  <si>
    <t>attack</t>
    <phoneticPr fontId="1" type="noConversion"/>
  </si>
  <si>
    <t>hurt</t>
    <phoneticPr fontId="1" type="noConversion"/>
  </si>
  <si>
    <t>blow_fire_large</t>
    <phoneticPr fontId="1" type="noConversion"/>
  </si>
  <si>
    <t>missile</t>
    <phoneticPr fontId="1" type="noConversion"/>
  </si>
  <si>
    <t>char</t>
    <phoneticPr fontId="1" type="noConversion"/>
  </si>
  <si>
    <t>line</t>
    <phoneticPr fontId="1" type="noConversion"/>
  </si>
  <si>
    <t>fireball_attack</t>
    <phoneticPr fontId="1" type="noConversion"/>
  </si>
  <si>
    <t>犬妖贤者-火舌图腾普通攻击伤害</t>
  </si>
  <si>
    <t>九尾妖狐-幽灵狐普通攻击</t>
    <phoneticPr fontId="1" type="noConversion"/>
  </si>
  <si>
    <t>point</t>
    <phoneticPr fontId="1" type="noConversion"/>
  </si>
  <si>
    <t>select_point</t>
    <phoneticPr fontId="1" type="noConversion"/>
  </si>
  <si>
    <t>handless</t>
    <phoneticPr fontId="1" type="noConversion"/>
  </si>
  <si>
    <t>被动攻击</t>
    <phoneticPr fontId="1" type="noConversion"/>
  </si>
  <si>
    <t>九尾妖狐-幽灵狐被动加攻击</t>
    <phoneticPr fontId="1" type="noConversion"/>
  </si>
  <si>
    <t>九尾妖狐-幽灵狐普通攻击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</si>
  <si>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</si>
  <si>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</si>
  <si>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</si>
  <si>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</si>
  <si>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</si>
  <si>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九尾妖狐-幽灵狐被动加攻击</t>
    <phoneticPr fontId="1" type="noConversion"/>
  </si>
  <si>
    <t>owner</t>
    <phoneticPr fontId="1" type="noConversion"/>
  </si>
  <si>
    <t>friendly</t>
    <phoneticPr fontId="1" type="noConversion"/>
  </si>
  <si>
    <t>buff</t>
    <phoneticPr fontId="1" type="noConversion"/>
  </si>
  <si>
    <t>幽灵狼普通攻击概率流血</t>
    <phoneticPr fontId="1" type="noConversion"/>
  </si>
  <si>
    <t>幽灵狼普通攻击概率流血</t>
    <phoneticPr fontId="1" type="noConversion"/>
  </si>
  <si>
    <t>target</t>
    <phoneticPr fontId="1" type="noConversion"/>
  </si>
  <si>
    <t>point</t>
    <phoneticPr fontId="1" type="noConversion"/>
  </si>
  <si>
    <t>hostile</t>
    <phoneticPr fontId="1" type="noConversion"/>
  </si>
  <si>
    <t>blood</t>
    <phoneticPr fontId="1" type="noConversion"/>
  </si>
  <si>
    <t>buff</t>
    <phoneticPr fontId="1" type="noConversion"/>
  </si>
  <si>
    <t>小地精普攻几率流血</t>
    <phoneticPr fontId="1" type="noConversion"/>
  </si>
  <si>
    <t>target</t>
    <phoneticPr fontId="1" type="noConversion"/>
  </si>
  <si>
    <t>point</t>
    <phoneticPr fontId="1" type="noConversion"/>
  </si>
  <si>
    <t>hostile</t>
    <phoneticPr fontId="1" type="noConversion"/>
  </si>
  <si>
    <t>blood</t>
    <phoneticPr fontId="1" type="noConversion"/>
  </si>
  <si>
    <t>buff</t>
    <phoneticPr fontId="1" type="noConversion"/>
  </si>
  <si>
    <t>小地精普攻几率流血血量</t>
    <phoneticPr fontId="1" type="noConversion"/>
  </si>
  <si>
    <t>hurt</t>
    <phoneticPr fontId="1" type="noConversion"/>
  </si>
  <si>
    <t>replace</t>
    <phoneticPr fontId="1" type="noConversion"/>
  </si>
  <si>
    <t>dot</t>
    <phoneticPr fontId="1" type="noConversion"/>
  </si>
  <si>
    <t>eot</t>
    <phoneticPr fontId="1" type="noConversion"/>
  </si>
  <si>
    <t>buff_bleed</t>
    <phoneticPr fontId="1" type="noConversion"/>
  </si>
  <si>
    <t>九尾妖狐-幽灵狐被动加攻击</t>
  </si>
  <si>
    <t>replace</t>
    <phoneticPr fontId="1" type="noConversion"/>
  </si>
  <si>
    <t>buff</t>
    <phoneticPr fontId="1" type="noConversion"/>
  </si>
  <si>
    <t>attr</t>
    <phoneticPr fontId="1" type="noConversion"/>
  </si>
  <si>
    <t>小地精普攻几率流血血量</t>
  </si>
  <si>
    <t>九尾妖狐-幽灵狐普通攻击</t>
  </si>
  <si>
    <t>普通攻击</t>
    <phoneticPr fontId="1" type="noConversion"/>
  </si>
  <si>
    <t>哈迪斯-死神普通攻击</t>
    <phoneticPr fontId="1" type="noConversion"/>
  </si>
  <si>
    <t>instant</t>
    <phoneticPr fontId="1" type="noConversion"/>
  </si>
  <si>
    <t>point</t>
    <phoneticPr fontId="1" type="noConversion"/>
  </si>
  <si>
    <t>hostile</t>
    <phoneticPr fontId="1" type="noConversion"/>
  </si>
  <si>
    <t>select_point</t>
    <phoneticPr fontId="1" type="noConversion"/>
  </si>
  <si>
    <t>暗影球</t>
    <phoneticPr fontId="1" type="noConversion"/>
  </si>
  <si>
    <t>哈迪斯-死神暗影球</t>
    <phoneticPr fontId="1" type="noConversion"/>
  </si>
  <si>
    <t>skill076</t>
  </si>
  <si>
    <t>暗影波</t>
    <phoneticPr fontId="1" type="noConversion"/>
  </si>
  <si>
    <t>哈迪斯-死神暗影波</t>
    <phoneticPr fontId="1" type="noConversion"/>
  </si>
  <si>
    <t>rectline</t>
    <phoneticPr fontId="1" type="noConversion"/>
  </si>
  <si>
    <t>select_rect_arrow</t>
    <phoneticPr fontId="1" type="noConversion"/>
  </si>
  <si>
    <t>侍主</t>
    <phoneticPr fontId="1" type="noConversion"/>
  </si>
  <si>
    <t>死神侍主</t>
    <phoneticPr fontId="1" type="noConversion"/>
  </si>
  <si>
    <t>为血最少友方回复HP（光标记下才可用）</t>
    <phoneticPr fontId="1" type="noConversion"/>
  </si>
  <si>
    <t>friendly</t>
    <phoneticPr fontId="1" type="noConversion"/>
  </si>
  <si>
    <t>hp_min</t>
    <phoneticPr fontId="1" type="noConversion"/>
  </si>
  <si>
    <t>哈迪斯-死神普通攻击弹道</t>
    <phoneticPr fontId="1" type="noConversion"/>
  </si>
  <si>
    <t>target</t>
    <phoneticPr fontId="1" type="noConversion"/>
  </si>
  <si>
    <t>force</t>
    <phoneticPr fontId="1" type="noConversion"/>
  </si>
  <si>
    <t>哈迪斯-死神普通攻击伤害</t>
    <phoneticPr fontId="1" type="noConversion"/>
  </si>
  <si>
    <t>attack</t>
    <phoneticPr fontId="1" type="noConversion"/>
  </si>
  <si>
    <t>hurt</t>
    <phoneticPr fontId="1" type="noConversion"/>
  </si>
  <si>
    <t>blow_evil_little</t>
    <phoneticPr fontId="1" type="noConversion"/>
  </si>
  <si>
    <t>哈迪斯-死神暗影球弹道</t>
    <phoneticPr fontId="1" type="noConversion"/>
  </si>
  <si>
    <t>哈迪斯-死神暗影球伤害</t>
    <phoneticPr fontId="1" type="noConversion"/>
  </si>
  <si>
    <t>skill</t>
    <phoneticPr fontId="1" type="noConversion"/>
  </si>
  <si>
    <t>blow_evil_large</t>
    <phoneticPr fontId="1" type="noConversion"/>
  </si>
  <si>
    <t>blow_evil_large</t>
    <phoneticPr fontId="1" type="noConversion"/>
  </si>
  <si>
    <t>哈迪斯-死神暗影球沉默</t>
    <phoneticPr fontId="1" type="noConversion"/>
  </si>
  <si>
    <t>silence</t>
    <phoneticPr fontId="1" type="noConversion"/>
  </si>
  <si>
    <t>buff</t>
    <phoneticPr fontId="1" type="noConversion"/>
  </si>
  <si>
    <t>哈迪斯-死神暗影波弹道</t>
    <phoneticPr fontId="1" type="noConversion"/>
  </si>
  <si>
    <t>pin_rect</t>
    <phoneticPr fontId="1" type="noConversion"/>
  </si>
  <si>
    <t>哈迪斯-死神暗影波伤害</t>
    <phoneticPr fontId="1" type="noConversion"/>
  </si>
  <si>
    <t>overrect</t>
    <phoneticPr fontId="1" type="noConversion"/>
  </si>
  <si>
    <t>哈迪斯-死神暗影波击退眩晕</t>
    <phoneticPr fontId="1" type="noConversion"/>
  </si>
  <si>
    <t>哈迪斯-死神侍主持续加血</t>
    <phoneticPr fontId="1" type="noConversion"/>
  </si>
  <si>
    <t>friendly</t>
    <phoneticPr fontId="1" type="noConversion"/>
  </si>
  <si>
    <t>heal</t>
    <phoneticPr fontId="1" type="noConversion"/>
  </si>
  <si>
    <t>heal</t>
    <phoneticPr fontId="1" type="noConversion"/>
  </si>
  <si>
    <t>missile</t>
    <phoneticPr fontId="1" type="noConversion"/>
  </si>
  <si>
    <t>char</t>
    <phoneticPr fontId="1" type="noConversion"/>
  </si>
  <si>
    <t>line</t>
    <phoneticPr fontId="1" type="noConversion"/>
  </si>
  <si>
    <t>kelthuzad_attack</t>
    <phoneticPr fontId="1" type="noConversion"/>
  </si>
  <si>
    <t>wave</t>
    <phoneticPr fontId="1" type="noConversion"/>
  </si>
  <si>
    <t>ground</t>
    <phoneticPr fontId="1" type="noConversion"/>
  </si>
  <si>
    <t>shadow_wave</t>
    <phoneticPr fontId="1" type="noConversion"/>
  </si>
  <si>
    <t>replace</t>
    <phoneticPr fontId="1" type="noConversion"/>
  </si>
  <si>
    <t>shift</t>
    <phoneticPr fontId="1" type="noConversion"/>
  </si>
  <si>
    <t>hot</t>
    <phoneticPr fontId="1" type="noConversion"/>
  </si>
  <si>
    <t>eot</t>
    <phoneticPr fontId="1" type="noConversion"/>
  </si>
  <si>
    <t>buff_hot</t>
    <phoneticPr fontId="1" type="noConversion"/>
  </si>
  <si>
    <t>state</t>
    <phoneticPr fontId="1" type="noConversion"/>
  </si>
  <si>
    <t>buff_silence</t>
    <phoneticPr fontId="1" type="noConversion"/>
  </si>
  <si>
    <t>replace</t>
    <phoneticPr fontId="1" type="noConversion"/>
  </si>
  <si>
    <t>dot</t>
    <phoneticPr fontId="1" type="noConversion"/>
  </si>
  <si>
    <t>dot</t>
    <phoneticPr fontId="1" type="noConversion"/>
  </si>
  <si>
    <t>eot</t>
    <phoneticPr fontId="1" type="noConversion"/>
  </si>
  <si>
    <t>buff_bleed</t>
    <phoneticPr fontId="1" type="noConversion"/>
  </si>
  <si>
    <t>哈迪斯-死神普通攻击伤害</t>
  </si>
  <si>
    <t>哈迪斯-死神暗影球伤害</t>
  </si>
  <si>
    <t>哈迪斯-死神暗影波伤害</t>
  </si>
  <si>
    <t>普通攻击</t>
    <phoneticPr fontId="1" type="noConversion"/>
  </si>
  <si>
    <t>邪神洛基-恶魔普通攻击</t>
    <phoneticPr fontId="1" type="noConversion"/>
  </si>
  <si>
    <t>instant</t>
    <phoneticPr fontId="1" type="noConversion"/>
  </si>
  <si>
    <t>point</t>
    <phoneticPr fontId="1" type="noConversion"/>
  </si>
  <si>
    <t>hostile</t>
    <phoneticPr fontId="1" type="noConversion"/>
  </si>
  <si>
    <t>select_point</t>
    <phoneticPr fontId="1" type="noConversion"/>
  </si>
  <si>
    <t>治疗</t>
    <phoneticPr fontId="1" type="noConversion"/>
  </si>
  <si>
    <t>邪神洛基-恶魔治疗</t>
    <phoneticPr fontId="1" type="noConversion"/>
  </si>
  <si>
    <t>为血最少友方回复HP</t>
    <phoneticPr fontId="1" type="noConversion"/>
  </si>
  <si>
    <t>friendly</t>
    <phoneticPr fontId="1" type="noConversion"/>
  </si>
  <si>
    <t>hp_min</t>
    <phoneticPr fontId="1" type="noConversion"/>
  </si>
  <si>
    <t>邪神洛基召唤恶魔普通攻击弹道</t>
    <phoneticPr fontId="1" type="noConversion"/>
  </si>
  <si>
    <t>target</t>
    <phoneticPr fontId="1" type="noConversion"/>
  </si>
  <si>
    <t>point</t>
    <phoneticPr fontId="1" type="noConversion"/>
  </si>
  <si>
    <t>hostile</t>
    <phoneticPr fontId="1" type="noConversion"/>
  </si>
  <si>
    <t>force</t>
    <phoneticPr fontId="1" type="noConversion"/>
  </si>
  <si>
    <t>邪神洛基召唤恶魔普通攻击伤害</t>
    <phoneticPr fontId="1" type="noConversion"/>
  </si>
  <si>
    <t>attack</t>
    <phoneticPr fontId="1" type="noConversion"/>
  </si>
  <si>
    <t>hurt</t>
    <phoneticPr fontId="1" type="noConversion"/>
  </si>
  <si>
    <t>blow_evil_little</t>
    <phoneticPr fontId="1" type="noConversion"/>
  </si>
  <si>
    <t>邪神洛基召唤恶魔治疗</t>
    <phoneticPr fontId="1" type="noConversion"/>
  </si>
  <si>
    <t>point</t>
    <phoneticPr fontId="1" type="noConversion"/>
  </si>
  <si>
    <t>friendly</t>
    <phoneticPr fontId="1" type="noConversion"/>
  </si>
  <si>
    <t>heal</t>
    <phoneticPr fontId="1" type="noConversion"/>
  </si>
  <si>
    <t>blow_heal</t>
    <phoneticPr fontId="1" type="noConversion"/>
  </si>
  <si>
    <t>missile</t>
    <phoneticPr fontId="1" type="noConversion"/>
  </si>
  <si>
    <t>char</t>
    <phoneticPr fontId="1" type="noConversion"/>
  </si>
  <si>
    <t>line</t>
    <phoneticPr fontId="1" type="noConversion"/>
  </si>
  <si>
    <t>evil_attack</t>
    <phoneticPr fontId="1" type="noConversion"/>
  </si>
  <si>
    <t>邪神洛基召唤恶魔普通攻击伤害</t>
  </si>
  <si>
    <t>邪神洛基召唤恶魔治疗</t>
  </si>
  <si>
    <t>普通攻击</t>
    <phoneticPr fontId="1" type="noConversion"/>
  </si>
  <si>
    <t>饥荒骑士-食尸鬼普通攻击</t>
    <phoneticPr fontId="1" type="noConversion"/>
  </si>
  <si>
    <t>instant</t>
    <phoneticPr fontId="1" type="noConversion"/>
  </si>
  <si>
    <t>handless</t>
    <phoneticPr fontId="1" type="noConversion"/>
  </si>
  <si>
    <t>被动命中</t>
    <phoneticPr fontId="1" type="noConversion"/>
  </si>
  <si>
    <t>饥荒骑士-食尸鬼被动加命中</t>
    <phoneticPr fontId="1" type="noConversion"/>
  </si>
  <si>
    <t>passive</t>
    <phoneticPr fontId="1" type="noConversion"/>
  </si>
  <si>
    <t>食尸鬼普通攻击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</si>
  <si>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</si>
  <si>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</si>
  <si>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</si>
  <si>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</si>
  <si>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</si>
  <si>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blow_evil_little</t>
    <phoneticPr fontId="1" type="noConversion"/>
  </si>
  <si>
    <t>食尸鬼被动加命中</t>
    <phoneticPr fontId="1" type="noConversion"/>
  </si>
  <si>
    <t>owner</t>
    <phoneticPr fontId="1" type="noConversion"/>
  </si>
  <si>
    <t>buff</t>
    <phoneticPr fontId="1" type="noConversion"/>
  </si>
  <si>
    <t>食尸鬼被动加命中</t>
  </si>
  <si>
    <t>replace</t>
    <phoneticPr fontId="1" type="noConversion"/>
  </si>
  <si>
    <t>buff</t>
    <phoneticPr fontId="1" type="noConversion"/>
  </si>
  <si>
    <t>attr</t>
    <phoneticPr fontId="1" type="noConversion"/>
  </si>
  <si>
    <t>食尸鬼普通攻击</t>
  </si>
  <si>
    <t>刀锋女皇-刺蛇普攻</t>
    <phoneticPr fontId="1" type="noConversion"/>
  </si>
  <si>
    <t>刀锋女皇-刺蛇被动加攻击</t>
    <phoneticPr fontId="1" type="noConversion"/>
  </si>
  <si>
    <t>毒镖</t>
    <phoneticPr fontId="1" type="noConversion"/>
  </si>
  <si>
    <t>刀锋女皇-刺蛇毒镖</t>
    <phoneticPr fontId="1" type="noConversion"/>
  </si>
  <si>
    <t>skill022</t>
  </si>
  <si>
    <t>刺蛇普攻伤害</t>
    <phoneticPr fontId="1" type="noConversion"/>
  </si>
  <si>
    <t>被动加攻击</t>
    <phoneticPr fontId="1" type="noConversion"/>
  </si>
  <si>
    <t>刺蛇毒镖导弹</t>
    <phoneticPr fontId="1" type="noConversion"/>
  </si>
  <si>
    <t>刺蛇毒镖伤害</t>
    <phoneticPr fontId="1" type="noConversion"/>
  </si>
  <si>
    <t>刺蛇毒镖持续流血</t>
    <phoneticPr fontId="1" type="noConversion"/>
  </si>
  <si>
    <t>刺蛇毒镖持续流血血量</t>
    <phoneticPr fontId="1" type="noConversion"/>
  </si>
  <si>
    <t>dot</t>
    <phoneticPr fontId="1" type="noConversion"/>
  </si>
  <si>
    <t>missile</t>
    <phoneticPr fontId="1" type="noConversion"/>
  </si>
  <si>
    <t>hydralisks_attack</t>
  </si>
  <si>
    <t>被动加攻击</t>
  </si>
  <si>
    <t>overtime</t>
    <phoneticPr fontId="1" type="noConversion"/>
  </si>
  <si>
    <t>dot</t>
    <phoneticPr fontId="1" type="noConversion"/>
  </si>
  <si>
    <t>eot</t>
    <phoneticPr fontId="1" type="noConversion"/>
  </si>
  <si>
    <t>buff_corrode</t>
    <phoneticPr fontId="1" type="noConversion"/>
  </si>
  <si>
    <t>刺蛇普攻伤害</t>
  </si>
  <si>
    <t>刺蛇毒镖伤害</t>
  </si>
  <si>
    <t>刺蛇毒镖持续流血血量</t>
  </si>
  <si>
    <t>哈迪斯-死神侍主持续加血血量</t>
    <phoneticPr fontId="1" type="noConversion"/>
  </si>
  <si>
    <t>target</t>
    <phoneticPr fontId="1" type="noConversion"/>
  </si>
  <si>
    <t>point</t>
    <phoneticPr fontId="1" type="noConversion"/>
  </si>
  <si>
    <t>friendly</t>
    <phoneticPr fontId="1" type="noConversion"/>
  </si>
  <si>
    <t>heal</t>
    <phoneticPr fontId="1" type="noConversion"/>
  </si>
  <si>
    <t>heal</t>
    <phoneticPr fontId="1" type="noConversion"/>
  </si>
  <si>
    <t>哈迪斯-死神侍主持续加血血量</t>
  </si>
  <si>
    <t>buff_turalyon_dark</t>
    <phoneticPr fontId="1" type="noConversion"/>
  </si>
  <si>
    <t>death_buff</t>
    <phoneticPr fontId="1" type="noConversion"/>
  </si>
  <si>
    <t>齐天大圣将能量瞬间爆发，对圆形范围内多个敌方目标造成伤害，并嘲讽他们，如果齐天大圣自身有&lt;&amp;image:light&gt;&lt;&amp;/&gt;印记，则还能对其造成晕眩。</t>
    <phoneticPr fontId="1" type="noConversion"/>
  </si>
  <si>
    <t>哈迪斯发出死亡之气冲向四周，对周围的多名敌人造成伤害。</t>
    <phoneticPr fontId="1" type="noConversion"/>
  </si>
  <si>
    <t>哈迪斯召唤死神协助战斗，当哈迪斯身上具有&lt;&amp;image:light&gt;&lt;&amp;/&gt;印记时，召唤的死神将更加强悍。战斗中只能同时存在一个死神</t>
    <phoneticPr fontId="1" type="noConversion"/>
  </si>
  <si>
    <t>圣化</t>
    <phoneticPr fontId="1" type="noConversion"/>
  </si>
  <si>
    <t>女神雅典娜圣化</t>
    <phoneticPr fontId="1" type="noConversion"/>
  </si>
  <si>
    <t>女神雅典娜圣化提升攻速</t>
    <phoneticPr fontId="1" type="noConversion"/>
  </si>
  <si>
    <t>女神雅典娜圣化提升攻速</t>
    <phoneticPr fontId="1" type="noConversion"/>
  </si>
  <si>
    <t>target</t>
    <phoneticPr fontId="1" type="noConversion"/>
  </si>
  <si>
    <t>circle</t>
    <phoneticPr fontId="1" type="noConversion"/>
  </si>
  <si>
    <t>friendly</t>
    <phoneticPr fontId="1" type="noConversion"/>
  </si>
  <si>
    <t>女神雅典娜圣化持续回血</t>
    <phoneticPr fontId="1" type="noConversion"/>
  </si>
  <si>
    <t>heal</t>
    <phoneticPr fontId="1" type="noConversion"/>
  </si>
  <si>
    <t>女神雅典娜圣化清除光标记</t>
    <phoneticPr fontId="1" type="noConversion"/>
  </si>
  <si>
    <t>女神雅典娜圣剑延迟效果</t>
    <phoneticPr fontId="1" type="noConversion"/>
  </si>
  <si>
    <t>point</t>
    <phoneticPr fontId="1" type="noConversion"/>
  </si>
  <si>
    <t>force</t>
    <phoneticPr fontId="1" type="noConversion"/>
  </si>
  <si>
    <t>女神雅典娜圣化自身有光标记则友方免疫控制</t>
    <phoneticPr fontId="1" type="noConversion"/>
  </si>
  <si>
    <t>buff</t>
    <phoneticPr fontId="1" type="noConversion"/>
  </si>
  <si>
    <t>女神雅典娜圣化自身有光标记则友方提升攻击</t>
    <phoneticPr fontId="1" type="noConversion"/>
  </si>
  <si>
    <t>女神雅典娜圣化自身有光标记则友方免疫控制并提升攻击</t>
    <phoneticPr fontId="1" type="noConversion"/>
  </si>
  <si>
    <t>owner_state</t>
    <phoneticPr fontId="1" type="noConversion"/>
  </si>
  <si>
    <t>light</t>
    <phoneticPr fontId="1" type="noConversion"/>
  </si>
  <si>
    <t>overtime</t>
    <phoneticPr fontId="1" type="noConversion"/>
  </si>
  <si>
    <t>buff</t>
    <phoneticPr fontId="1" type="noConversion"/>
  </si>
  <si>
    <t>attr</t>
    <phoneticPr fontId="1" type="noConversion"/>
  </si>
  <si>
    <t>atkrate</t>
    <phoneticPr fontId="1" type="noConversion"/>
  </si>
  <si>
    <t>buff_attackup_ski_084_hit</t>
    <phoneticPr fontId="1" type="noConversion"/>
  </si>
  <si>
    <t>replace</t>
    <phoneticPr fontId="1" type="noConversion"/>
  </si>
  <si>
    <t>state</t>
    <phoneticPr fontId="1" type="noConversion"/>
  </si>
  <si>
    <t>anti_restriction,anti_stun,anti_silence</t>
    <phoneticPr fontId="1" type="noConversion"/>
  </si>
  <si>
    <t>attack</t>
    <phoneticPr fontId="5" type="noConversion"/>
  </si>
  <si>
    <t>女神雅典娜圣化持续回血</t>
  </si>
  <si>
    <t>女神雅典娜圣化自身有光标记则友方提升攻击</t>
    <phoneticPr fontId="1" type="noConversion"/>
  </si>
  <si>
    <t>skill_athena_sanctify</t>
    <phoneticPr fontId="1" type="noConversion"/>
  </si>
  <si>
    <t>娅美蝶发动秘术，对单体敌方造成伤害，并为该敌人附近的多名友方恢复生命。</t>
    <phoneticPr fontId="1" type="noConversion"/>
  </si>
  <si>
    <t>娅美蝶发动暗之守护，为圆形范围内的友方目标提升防御，同时为其持续恢复生命。</t>
    <phoneticPr fontId="1" type="noConversion"/>
  </si>
  <si>
    <t>月亮女神利用月光对直线上的敌人造成伤害，并大幅度提升自身闪避。</t>
    <phoneticPr fontId="1" type="noConversion"/>
  </si>
  <si>
    <t>月亮女神对目标射出月神箭，对单个敌人进行多次连续打击，并大幅度降低敌人格挡。</t>
    <phoneticPr fontId="1" type="noConversion"/>
  </si>
  <si>
    <t>月亮女神召唤月亮的光芒，对圆形区域内敌人造成大量伤害并使其沉默。</t>
    <phoneticPr fontId="1" type="noConversion"/>
  </si>
  <si>
    <t>齐天大圣祭出不败金身，为自身增加攻击与格挡。</t>
    <phoneticPr fontId="1" type="noConversion"/>
  </si>
  <si>
    <t>齐天大圣召唤定海神针，对圆形区域内的敌方目标造成伤害，有一定几率使其变小，降低其攻击和防御，并沉默目标。</t>
    <phoneticPr fontId="1" type="noConversion"/>
  </si>
  <si>
    <t>哈迪斯撕裂地面，对圆形范围内的敌人造成伤害并禁止其移动和普通攻击。</t>
    <phoneticPr fontId="1" type="noConversion"/>
  </si>
  <si>
    <t>chance</t>
    <phoneticPr fontId="1" type="noConversion"/>
  </si>
  <si>
    <t>chance</t>
    <phoneticPr fontId="1" type="noConversion"/>
  </si>
  <si>
    <t>女神雅典娜奉献伤害</t>
    <phoneticPr fontId="1" type="noConversion"/>
  </si>
  <si>
    <t>女神雅典娜普通攻击弹道</t>
    <phoneticPr fontId="1" type="noConversion"/>
  </si>
  <si>
    <t>女神雅典娜奉献伤害弹道(不用)</t>
    <phoneticPr fontId="1" type="noConversion"/>
  </si>
  <si>
    <t>女神雅典娜奉献空效果(不用)</t>
    <phoneticPr fontId="1" type="noConversion"/>
  </si>
  <si>
    <t>blow_heal_ski_084_hit</t>
    <phoneticPr fontId="1" type="noConversion"/>
  </si>
  <si>
    <t>女神雅典娜奉献几率增加圣光标记与提升能量速率</t>
    <phoneticPr fontId="1" type="noConversion"/>
  </si>
  <si>
    <t>娅美蝶暗光之气提升攻速(不用)</t>
    <phoneticPr fontId="1" type="noConversion"/>
  </si>
  <si>
    <t>娅美蝶暗光之气几率增加圣光标记与提升能力速率</t>
    <phoneticPr fontId="1" type="noConversion"/>
  </si>
  <si>
    <t>娅美蝶暗光之气几率添加圣光标记能量恢复(不用)</t>
    <phoneticPr fontId="1" type="noConversion"/>
  </si>
  <si>
    <t>女神雅典娜奉献概率加光标记(不用)</t>
    <phoneticPr fontId="1" type="noConversion"/>
  </si>
  <si>
    <t>食人魔在短时间内提升自己的伤害减免。</t>
    <phoneticPr fontId="1" type="noConversion"/>
  </si>
  <si>
    <t>山丘之王向敌方目标投掷风暴之锤，对敌方目标造成伤害，并晕眩一段时间。</t>
    <phoneticPr fontId="1" type="noConversion"/>
  </si>
  <si>
    <t>食人魔让腐臭云雾环绕在自身范围内，对自身范围内敌人持续嘲讽并造成伤害。</t>
    <phoneticPr fontId="1" type="noConversion"/>
  </si>
  <si>
    <t>山丘之王发出怒吼，对自身范围内敌方目标造成伤害，并嘲讽范围内的敌方</t>
    <phoneticPr fontId="1" type="noConversion"/>
  </si>
  <si>
    <t>山丘之王震击地面，对范围内敌方目标造成伤害，并将范围内敌方目标向后方击退，降低其降低移动速度和攻击速度。</t>
    <phoneticPr fontId="1" type="noConversion"/>
  </si>
  <si>
    <t>米迦勒圣光回响持续加血</t>
    <phoneticPr fontId="1" type="noConversion"/>
  </si>
  <si>
    <t>米迦勒圣光回响弹道</t>
    <phoneticPr fontId="1" type="noConversion"/>
  </si>
  <si>
    <t>soul_shackles</t>
  </si>
  <si>
    <t>blow_heal</t>
    <phoneticPr fontId="1" type="noConversion"/>
  </si>
  <si>
    <t>米迦勒为生命百分比最低的友方恢复生命并对该友方周围的敌人造成伤害，同时让该友方在一段时间内反弹伤害。</t>
    <phoneticPr fontId="1" type="noConversion"/>
  </si>
  <si>
    <t>米迦勒使用圣光对范围内的友方持续加血，一定几率为范围内友方添加&lt;&amp;image:light&gt;&lt;&amp;/&gt;印记。</t>
    <phoneticPr fontId="1" type="noConversion"/>
  </si>
  <si>
    <t>米迦勒对范围内范生命百分比最低的友方施展灵魂绑定，被绑定的任一角色受到伤害时，一部分伤害平均分摊给其他绑定的所有角色。</t>
    <phoneticPr fontId="1" type="noConversion"/>
  </si>
  <si>
    <t>anti_restriction,anti_stun,anti_silence</t>
    <phoneticPr fontId="1" type="noConversion"/>
  </si>
  <si>
    <t>蛇发女妖凛冽寒风遇冰冰冻</t>
    <phoneticPr fontId="1" type="noConversion"/>
  </si>
  <si>
    <t>冰雪女王使用冰锥攻击单个目标并使其冰冻。</t>
    <phoneticPr fontId="1" type="noConversion"/>
  </si>
  <si>
    <t>九尾妖狐先祖图腾</t>
    <phoneticPr fontId="1" type="noConversion"/>
  </si>
  <si>
    <t>风暴之灵召唤闪电风暴，对范围内敌方目标造成持续伤害，同时为范围内友方持续回复生命。</t>
    <phoneticPr fontId="1" type="noConversion"/>
  </si>
  <si>
    <t>雅典娜将法杖插在目标区域，并进行引导，使法杖周围友方大幅提升攻击速度并持续回复生命。如果自己有&lt;&amp;image:light&gt;&lt;&amp;/&gt;印记，还能使周围友方免疫缠绕、变形、牵引、击飞、冰封、眩晕、沉默，并增加攻击力。</t>
    <phoneticPr fontId="1" type="noConversion"/>
  </si>
  <si>
    <t>雷神索尔变身，大幅度提升自身攻击、防御和移动速度，并给自身附带免疫缠绕、变形、牵引、击飞、冰封、眩晕、沉默，普攻时造成范围伤害，并且有概率使目标眩晕。</t>
    <phoneticPr fontId="1" type="noConversion"/>
  </si>
  <si>
    <t>buff_turalyon_dark</t>
  </si>
  <si>
    <t>blow_spirit_chain</t>
    <phoneticPr fontId="1" type="noConversion"/>
  </si>
  <si>
    <t>buff_soul_shackles</t>
    <phoneticPr fontId="1" type="noConversion"/>
  </si>
  <si>
    <t>buff_light_shield</t>
    <phoneticPr fontId="1" type="noConversion"/>
  </si>
  <si>
    <t>娅美蝶为圆形范围内友方增加攻击，有一定概率为其附加&lt;&amp;image:light&gt;&lt;&amp;/&gt;印记，并增加能量获取速率。</t>
    <phoneticPr fontId="1" type="noConversion"/>
  </si>
  <si>
    <t>路西法施展冰突刺，将单个敌人击飞眩晕，对其添加&lt;&amp;image:ice&gt;&lt;&amp;/&gt;印记，降低其双速并造成伤害。</t>
    <phoneticPr fontId="1" type="noConversion"/>
  </si>
  <si>
    <t>blow_baptism</t>
    <phoneticPr fontId="1" type="noConversion"/>
  </si>
  <si>
    <t>buff_smaller</t>
  </si>
  <si>
    <t>buff_force_shield</t>
    <phoneticPr fontId="1" type="noConversion"/>
  </si>
  <si>
    <t>描述</t>
    <phoneticPr fontId="2" type="noConversion"/>
  </si>
  <si>
    <t>desc</t>
    <phoneticPr fontId="2" type="noConversion"/>
  </si>
  <si>
    <t>嗜血狼人冲向目标对其造成&lt;&amp;color:skill_sel_red&gt;{result.15140511}&lt;&amp;/&gt;点伤害，然后&lt;&amp;color:skill_sel_yellow&gt;将目标朝前撞击，并紧跟上去继续攻击&lt;&amp;/&gt;。</t>
    <phoneticPr fontId="1" type="noConversion"/>
  </si>
  <si>
    <t>嗜血狼人对单个目标发出嗜血一击，造成&lt;&amp;color:skill_sel_red&gt;{result.15140509}&lt;&amp;/&gt;点伤害，如果目标身上有&lt;&amp;image:blood&gt;&lt;&amp;/&gt;印记，则造成额外&lt;&amp;color:skill_sel_red&gt;{result.15140510}&lt;&amp;/&gt;点真实伤害。</t>
    <phoneticPr fontId="1" type="noConversion"/>
  </si>
  <si>
    <t>ux_icon_skill_214</t>
  </si>
  <si>
    <t>ux_icon_skill_213</t>
    <phoneticPr fontId="5" type="noConversion"/>
  </si>
  <si>
    <t>ux_icon_skill_212</t>
  </si>
  <si>
    <t>ux_icon_skill_211</t>
  </si>
  <si>
    <t>ux_icon_skill_210</t>
  </si>
  <si>
    <t>编号</t>
    <phoneticPr fontId="2" type="noConversion"/>
  </si>
  <si>
    <t>九尾妖狐闪电链2传弹道</t>
    <phoneticPr fontId="1" type="noConversion"/>
  </si>
  <si>
    <t>娅美蝶普通攻击弹道</t>
    <phoneticPr fontId="1" type="noConversion"/>
  </si>
  <si>
    <t>圣光使者圣光锁链之嘲讽附带沉默</t>
    <phoneticPr fontId="1" type="noConversion"/>
  </si>
  <si>
    <t>齐天大圣定海神针攻击伤害</t>
  </si>
  <si>
    <t>光标记死神效果</t>
  </si>
  <si>
    <t>等级</t>
    <phoneticPr fontId="2" type="noConversion"/>
  </si>
  <si>
    <t>大招倍数</t>
    <phoneticPr fontId="1" type="noConversion"/>
  </si>
  <si>
    <t>属性1比最小</t>
    <phoneticPr fontId="2" type="noConversion"/>
  </si>
  <si>
    <t>属性2</t>
    <phoneticPr fontId="1" type="noConversion"/>
  </si>
  <si>
    <t>属性2等级系数</t>
    <phoneticPr fontId="1" type="noConversion"/>
  </si>
  <si>
    <t>属性3等级系数</t>
    <phoneticPr fontId="1" type="noConversion"/>
  </si>
  <si>
    <t>绝对值最小</t>
    <phoneticPr fontId="2" type="noConversion"/>
  </si>
  <si>
    <t>绝对值最大</t>
    <phoneticPr fontId="2" type="noConversion"/>
  </si>
  <si>
    <t>系数</t>
    <phoneticPr fontId="1" type="noConversion"/>
  </si>
  <si>
    <t>level</t>
    <phoneticPr fontId="2" type="noConversion"/>
  </si>
  <si>
    <t>burst</t>
    <phoneticPr fontId="1" type="noConversion"/>
  </si>
  <si>
    <t>attr1</t>
    <phoneticPr fontId="1" type="noConversion"/>
  </si>
  <si>
    <t>attr1_ratio_min</t>
    <phoneticPr fontId="2" type="noConversion"/>
  </si>
  <si>
    <t>attr1_level</t>
    <phoneticPr fontId="1" type="noConversion"/>
  </si>
  <si>
    <t>attr2_level</t>
    <phoneticPr fontId="1" type="noConversion"/>
  </si>
  <si>
    <t>attr3</t>
    <phoneticPr fontId="1" type="noConversion"/>
  </si>
  <si>
    <t>attr3_ratio_min</t>
    <phoneticPr fontId="2" type="noConversion"/>
  </si>
  <si>
    <t>attr3_ratio_max</t>
    <phoneticPr fontId="2" type="noConversion"/>
  </si>
  <si>
    <t>value_min</t>
    <phoneticPr fontId="2" type="noConversion"/>
  </si>
  <si>
    <t>value_max</t>
    <phoneticPr fontId="2" type="noConversion"/>
  </si>
  <si>
    <t>破坏提升攻击</t>
    <phoneticPr fontId="1" type="noConversion"/>
  </si>
  <si>
    <t>提升攻击</t>
    <phoneticPr fontId="1" type="noConversion"/>
  </si>
  <si>
    <t>提升攻击</t>
    <phoneticPr fontId="1" type="noConversion"/>
  </si>
  <si>
    <t>提升攻击</t>
    <phoneticPr fontId="1" type="noConversion"/>
  </si>
  <si>
    <t>破坏提升攻击</t>
    <phoneticPr fontId="1" type="noConversion"/>
  </si>
  <si>
    <t>提升攻击</t>
    <phoneticPr fontId="1" type="noConversion"/>
  </si>
  <si>
    <t>坚韧提升物防</t>
    <phoneticPr fontId="1" type="noConversion"/>
  </si>
  <si>
    <t>提升物防</t>
    <phoneticPr fontId="1" type="noConversion"/>
  </si>
  <si>
    <t>坚韧提升物防</t>
    <phoneticPr fontId="1" type="noConversion"/>
  </si>
  <si>
    <t>提升物防</t>
    <phoneticPr fontId="1" type="noConversion"/>
  </si>
  <si>
    <t>提升物防</t>
    <phoneticPr fontId="1" type="noConversion"/>
  </si>
  <si>
    <t>屏障提升魔防</t>
    <phoneticPr fontId="1" type="noConversion"/>
  </si>
  <si>
    <t>提升魔防</t>
    <phoneticPr fontId="1" type="noConversion"/>
  </si>
  <si>
    <t>提升魔防</t>
    <phoneticPr fontId="1" type="noConversion"/>
  </si>
  <si>
    <t>屏障提升魔防</t>
    <phoneticPr fontId="1" type="noConversion"/>
  </si>
  <si>
    <t>命力提升生命</t>
    <phoneticPr fontId="1" type="noConversion"/>
  </si>
  <si>
    <t>提升生命</t>
    <phoneticPr fontId="1" type="noConversion"/>
  </si>
  <si>
    <t>提升生命</t>
    <phoneticPr fontId="1" type="noConversion"/>
  </si>
  <si>
    <t>命力提升生命</t>
    <phoneticPr fontId="1" type="noConversion"/>
  </si>
  <si>
    <t>提升生命</t>
    <phoneticPr fontId="1" type="noConversion"/>
  </si>
  <si>
    <t>命力提升生命</t>
    <phoneticPr fontId="1" type="noConversion"/>
  </si>
  <si>
    <t>提升生命</t>
    <phoneticPr fontId="1" type="noConversion"/>
  </si>
  <si>
    <t>霸者提升额外伤害</t>
    <phoneticPr fontId="1" type="noConversion"/>
  </si>
  <si>
    <t>提升额外伤害</t>
    <phoneticPr fontId="1" type="noConversion"/>
  </si>
  <si>
    <t>提升额外伤害</t>
    <phoneticPr fontId="1" type="noConversion"/>
  </si>
  <si>
    <t>提升额外伤害</t>
    <phoneticPr fontId="1" type="noConversion"/>
  </si>
  <si>
    <t>提升额外伤害</t>
    <phoneticPr fontId="1" type="noConversion"/>
  </si>
  <si>
    <t>霸者提升额外伤害</t>
    <phoneticPr fontId="1" type="noConversion"/>
  </si>
  <si>
    <t>霸者提升额外伤害</t>
    <phoneticPr fontId="1" type="noConversion"/>
  </si>
  <si>
    <t>稳固提升额外免伤</t>
    <phoneticPr fontId="1" type="noConversion"/>
  </si>
  <si>
    <t>提升额外免伤</t>
    <phoneticPr fontId="1" type="noConversion"/>
  </si>
  <si>
    <t>稳固提升额外免伤</t>
    <phoneticPr fontId="1" type="noConversion"/>
  </si>
  <si>
    <t>稳固提升额外免伤</t>
    <phoneticPr fontId="1" type="noConversion"/>
  </si>
  <si>
    <t>提升额外免伤</t>
    <phoneticPr fontId="1" type="noConversion"/>
  </si>
  <si>
    <t>提升额外免伤</t>
    <phoneticPr fontId="1" type="noConversion"/>
  </si>
  <si>
    <t>破血提升攻击百分比</t>
    <phoneticPr fontId="1" type="noConversion"/>
  </si>
  <si>
    <t>提升攻击百分比</t>
    <phoneticPr fontId="1" type="noConversion"/>
  </si>
  <si>
    <t>破血提升攻击百分比</t>
    <phoneticPr fontId="1" type="noConversion"/>
  </si>
  <si>
    <t>提升攻击百分比</t>
    <phoneticPr fontId="1" type="noConversion"/>
  </si>
  <si>
    <t>提升攻击百分比</t>
    <phoneticPr fontId="1" type="noConversion"/>
  </si>
  <si>
    <t>破血提升攻击百分比</t>
    <phoneticPr fontId="1" type="noConversion"/>
  </si>
  <si>
    <t>韧壁提升物防百分比</t>
    <phoneticPr fontId="1" type="noConversion"/>
  </si>
  <si>
    <t>提升物防百分比</t>
    <phoneticPr fontId="1" type="noConversion"/>
  </si>
  <si>
    <t>韧壁提升物防百分比</t>
    <phoneticPr fontId="1" type="noConversion"/>
  </si>
  <si>
    <t>提升物防百分比</t>
    <phoneticPr fontId="1" type="noConversion"/>
  </si>
  <si>
    <t>韧壁提升物防百分比</t>
    <phoneticPr fontId="1" type="noConversion"/>
  </si>
  <si>
    <t>屏护提升魔防百分比</t>
    <phoneticPr fontId="1" type="noConversion"/>
  </si>
  <si>
    <t>提升魔防百分比</t>
    <phoneticPr fontId="1" type="noConversion"/>
  </si>
  <si>
    <t>提升魔防百分比</t>
    <phoneticPr fontId="1" type="noConversion"/>
  </si>
  <si>
    <t>屏护提升魔防百分比</t>
    <phoneticPr fontId="1" type="noConversion"/>
  </si>
  <si>
    <t>提升魔防百分比</t>
    <phoneticPr fontId="1" type="noConversion"/>
  </si>
  <si>
    <t>耐力提升生命百分比</t>
    <phoneticPr fontId="1" type="noConversion"/>
  </si>
  <si>
    <t>提升生命百分比</t>
    <phoneticPr fontId="1" type="noConversion"/>
  </si>
  <si>
    <t>提升生命百分比</t>
    <phoneticPr fontId="1" type="noConversion"/>
  </si>
  <si>
    <t>耐力提升生命百分比</t>
    <phoneticPr fontId="1" type="noConversion"/>
  </si>
  <si>
    <t>耐力提升生命百分比</t>
    <phoneticPr fontId="1" type="noConversion"/>
  </si>
  <si>
    <t>耐力提升生命百分比</t>
    <phoneticPr fontId="1" type="noConversion"/>
  </si>
  <si>
    <t>提升生命百分比</t>
    <phoneticPr fontId="1" type="noConversion"/>
  </si>
  <si>
    <t>暴击提升暴击等级</t>
    <phoneticPr fontId="1" type="noConversion"/>
  </si>
  <si>
    <t>提升暴击</t>
    <phoneticPr fontId="1" type="noConversion"/>
  </si>
  <si>
    <t>提升暴击</t>
    <phoneticPr fontId="1" type="noConversion"/>
  </si>
  <si>
    <t>暴击提升暴击等级</t>
    <phoneticPr fontId="1" type="noConversion"/>
  </si>
  <si>
    <t>提升暴击</t>
    <phoneticPr fontId="1" type="noConversion"/>
  </si>
  <si>
    <t>提升暴击</t>
    <phoneticPr fontId="1" type="noConversion"/>
  </si>
  <si>
    <t>韧性提升韧性等级</t>
    <phoneticPr fontId="1" type="noConversion"/>
  </si>
  <si>
    <t>提升韧性</t>
    <phoneticPr fontId="1" type="noConversion"/>
  </si>
  <si>
    <t>韧性提升韧性等级</t>
    <phoneticPr fontId="1" type="noConversion"/>
  </si>
  <si>
    <t>提升韧性</t>
    <phoneticPr fontId="1" type="noConversion"/>
  </si>
  <si>
    <t>韧性提升韧性等级</t>
    <phoneticPr fontId="1" type="noConversion"/>
  </si>
  <si>
    <t>提升韧性</t>
    <phoneticPr fontId="1" type="noConversion"/>
  </si>
  <si>
    <t>击破提升击破等级</t>
    <phoneticPr fontId="1" type="noConversion"/>
  </si>
  <si>
    <t>提升击破</t>
    <phoneticPr fontId="1" type="noConversion"/>
  </si>
  <si>
    <t>提升击破</t>
    <phoneticPr fontId="1" type="noConversion"/>
  </si>
  <si>
    <t>击破提升击破等级</t>
    <phoneticPr fontId="1" type="noConversion"/>
  </si>
  <si>
    <t>击破提升击破等级</t>
    <phoneticPr fontId="1" type="noConversion"/>
  </si>
  <si>
    <t>格挡提升格挡</t>
    <phoneticPr fontId="1" type="noConversion"/>
  </si>
  <si>
    <t>提升格挡</t>
    <phoneticPr fontId="1" type="noConversion"/>
  </si>
  <si>
    <t>格挡提升格挡</t>
    <phoneticPr fontId="1" type="noConversion"/>
  </si>
  <si>
    <t>格挡提升格挡</t>
    <phoneticPr fontId="1" type="noConversion"/>
  </si>
  <si>
    <t>命中提升命中</t>
    <phoneticPr fontId="1" type="noConversion"/>
  </si>
  <si>
    <t>提升命中</t>
    <phoneticPr fontId="1" type="noConversion"/>
  </si>
  <si>
    <t>命中提升命中</t>
    <phoneticPr fontId="1" type="noConversion"/>
  </si>
  <si>
    <t>提升命中</t>
    <phoneticPr fontId="1" type="noConversion"/>
  </si>
  <si>
    <t>提升命中</t>
    <phoneticPr fontId="1" type="noConversion"/>
  </si>
  <si>
    <t>命中提升命中</t>
    <phoneticPr fontId="1" type="noConversion"/>
  </si>
  <si>
    <t>闪避提升闪避</t>
    <phoneticPr fontId="1" type="noConversion"/>
  </si>
  <si>
    <t>提升闪避</t>
    <phoneticPr fontId="1" type="noConversion"/>
  </si>
  <si>
    <t>闪避提升闪避</t>
    <phoneticPr fontId="1" type="noConversion"/>
  </si>
  <si>
    <t>提升闪避</t>
    <phoneticPr fontId="1" type="noConversion"/>
  </si>
  <si>
    <t>提升闪避</t>
    <phoneticPr fontId="1" type="noConversion"/>
  </si>
  <si>
    <t>狂怒之提升暴击</t>
    <phoneticPr fontId="1" type="noConversion"/>
  </si>
  <si>
    <t>狂怒之提升暴击</t>
    <phoneticPr fontId="1" type="noConversion"/>
  </si>
  <si>
    <t>狂怒之提升暴击</t>
    <phoneticPr fontId="1" type="noConversion"/>
  </si>
  <si>
    <t>狂怒之提升暴击倍数</t>
    <phoneticPr fontId="1" type="noConversion"/>
  </si>
  <si>
    <t>狂怒之提升暴击倍数</t>
    <phoneticPr fontId="1" type="noConversion"/>
  </si>
  <si>
    <t>狂怒之提升暴击倍数</t>
    <phoneticPr fontId="1" type="noConversion"/>
  </si>
  <si>
    <t>狂怒之提升暴击倍数</t>
    <phoneticPr fontId="1" type="noConversion"/>
  </si>
  <si>
    <t>狂怒之提升暴击倍数</t>
    <phoneticPr fontId="1" type="noConversion"/>
  </si>
  <si>
    <t>壁垒之提升格挡</t>
    <phoneticPr fontId="1" type="noConversion"/>
  </si>
  <si>
    <t>壁垒之提升格挡</t>
    <phoneticPr fontId="1" type="noConversion"/>
  </si>
  <si>
    <t>壁垒之提升格挡</t>
    <phoneticPr fontId="1" type="noConversion"/>
  </si>
  <si>
    <t>壁垒之提升格挡</t>
    <phoneticPr fontId="1" type="noConversion"/>
  </si>
  <si>
    <t>壁垒之提升格挡倍数</t>
    <phoneticPr fontId="1" type="noConversion"/>
  </si>
  <si>
    <t>壁垒之提升格挡倍数</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</si>
  <si>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</si>
  <si>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</si>
  <si>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</si>
  <si>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</si>
  <si>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</si>
  <si>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</si>
  <si>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自利提升免伤率</t>
    <phoneticPr fontId="1" type="noConversion"/>
  </si>
  <si>
    <t>自利提升免伤率</t>
    <phoneticPr fontId="1" type="noConversion"/>
  </si>
  <si>
    <t>自利提升免伤率</t>
    <phoneticPr fontId="1" type="noConversion"/>
  </si>
  <si>
    <t>士气减少技能初冷时间百分比</t>
    <phoneticPr fontId="1" type="noConversion"/>
  </si>
  <si>
    <t>士气减少技能初冷时间百分比</t>
    <phoneticPr fontId="1" type="noConversion"/>
  </si>
  <si>
    <t>士气减少技能初冷时间百分比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</si>
  <si>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</si>
  <si>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</si>
  <si>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</si>
  <si>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</si>
  <si>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</si>
  <si>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</si>
  <si>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破生对生灵伤害加成</t>
  </si>
  <si>
    <t>破兽对兽灵伤害加成</t>
  </si>
  <si>
    <t>破神对神灵伤害加成</t>
  </si>
  <si>
    <t>破魔对魔灵伤害加成</t>
  </si>
  <si>
    <t>抵生被生灵伤害减免</t>
  </si>
  <si>
    <t>抵兽被兽灵伤害减免</t>
  </si>
  <si>
    <t>抵神被神灵伤害减免</t>
  </si>
  <si>
    <t>抵魔被魔灵伤害减免</t>
  </si>
  <si>
    <t>生进光环之提升生灵伤害率</t>
  </si>
  <si>
    <t>生固光环之提升生灵免伤率</t>
  </si>
  <si>
    <t>兽进光环之提升兽灵伤害率</t>
  </si>
  <si>
    <t>兽固光环之提升兽灵免伤率</t>
  </si>
  <si>
    <t>神进光环之提升神灵伤害率</t>
  </si>
  <si>
    <t>神固光环之提升神灵免伤率</t>
  </si>
  <si>
    <t>魔进光环之提升魔灵伤害率</t>
  </si>
  <si>
    <t>魔固光环之提升魔灵免伤率</t>
  </si>
  <si>
    <t>荆棘光环之反伤比例</t>
    <phoneticPr fontId="1" type="noConversion"/>
  </si>
  <si>
    <t>荆棘光环之反伤比例</t>
    <phoneticPr fontId="1" type="noConversion"/>
  </si>
  <si>
    <t>attack</t>
    <phoneticPr fontId="1" type="noConversion"/>
  </si>
  <si>
    <t>荆棘光环之反伤比例</t>
    <phoneticPr fontId="1" type="noConversion"/>
  </si>
  <si>
    <t>attack</t>
    <phoneticPr fontId="1" type="noConversion"/>
  </si>
  <si>
    <t>attack</t>
    <phoneticPr fontId="1" type="noConversion"/>
  </si>
  <si>
    <t>荆棘光环之反伤比例</t>
    <phoneticPr fontId="1" type="noConversion"/>
  </si>
  <si>
    <t>荆棘光环之反伤比例</t>
    <phoneticPr fontId="1" type="noConversion"/>
  </si>
  <si>
    <t>attack</t>
    <phoneticPr fontId="1" type="noConversion"/>
  </si>
  <si>
    <t>耐久光环之提升攻速</t>
  </si>
  <si>
    <t>专注光环之提升物防</t>
  </si>
  <si>
    <t>专注光环之提升魔防</t>
    <phoneticPr fontId="5" type="noConversion"/>
  </si>
  <si>
    <t>专注光环之提升魔防</t>
    <phoneticPr fontId="5" type="noConversion"/>
  </si>
  <si>
    <t>专注光环之提升魔防</t>
    <phoneticPr fontId="5" type="noConversion"/>
  </si>
  <si>
    <t>专注光环之提升魔防</t>
    <phoneticPr fontId="5" type="noConversion"/>
  </si>
  <si>
    <t>邪恶光环之持续回血</t>
    <phoneticPr fontId="5" type="noConversion"/>
  </si>
  <si>
    <t>邪恶光环之持续回血</t>
    <phoneticPr fontId="5" type="noConversion"/>
  </si>
  <si>
    <t>邪恶光环之持续回血</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</si>
  <si>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</si>
  <si>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</si>
  <si>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</si>
  <si>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</si>
  <si>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</si>
  <si>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妖艳光环之敌方男性伤害减免</t>
    <phoneticPr fontId="5" type="noConversion"/>
  </si>
  <si>
    <t>妖艳光环之敌方男性伤害减免</t>
    <phoneticPr fontId="5" type="noConversion"/>
  </si>
  <si>
    <t>妖艳光环之敌方男性伤害减免</t>
    <phoneticPr fontId="5"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</si>
  <si>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</si>
  <si>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</si>
  <si>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</si>
  <si>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</si>
  <si>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</si>
  <si>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</si>
  <si>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</si>
  <si>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</si>
  <si>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</si>
  <si>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</si>
  <si>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</si>
  <si>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</si>
  <si>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压制之自身生命比对方高时提升伤害加成</t>
    <phoneticPr fontId="5" type="noConversion"/>
  </si>
  <si>
    <t>压制之自身生命比对方高时提升伤害加成</t>
    <phoneticPr fontId="5" type="noConversion"/>
  </si>
  <si>
    <t>压制之自身生命比对方高时提升伤害加成</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</si>
  <si>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</si>
  <si>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</si>
  <si>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</si>
  <si>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</si>
  <si>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</si>
  <si>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战意之自身生命比对方低时提升伤害加成</t>
    <phoneticPr fontId="5" type="noConversion"/>
  </si>
  <si>
    <t>战意之自身生命比对方低时提升伤害加成</t>
    <phoneticPr fontId="5" type="noConversion"/>
  </si>
  <si>
    <t>战意之自身生命比对方低时提升伤害加成</t>
    <phoneticPr fontId="5" type="noConversion"/>
  </si>
  <si>
    <t>警戒之自身生命比对方低时提升伤害减免</t>
    <phoneticPr fontId="5" type="noConversion"/>
  </si>
  <si>
    <t>警戒之自身生命比对方低时提升伤害减免</t>
    <phoneticPr fontId="5" type="noConversion"/>
  </si>
  <si>
    <t>斩杀之对生命低于一半的目标时提升伤害加成</t>
    <phoneticPr fontId="5" type="noConversion"/>
  </si>
  <si>
    <t>斩杀之对生命低于一半的目标时提升伤害加成</t>
    <phoneticPr fontId="5" type="noConversion"/>
  </si>
  <si>
    <t>斩杀之对生命低于一半的目标时提升伤害加成</t>
    <phoneticPr fontId="5" type="noConversion"/>
  </si>
  <si>
    <t>遗馈之死亡时回复己方全体一定生命</t>
    <phoneticPr fontId="5" type="noConversion"/>
  </si>
  <si>
    <t>遗馈之死亡时回复己方全体一定生命</t>
    <phoneticPr fontId="5" type="noConversion"/>
  </si>
  <si>
    <t>hp</t>
    <phoneticPr fontId="1" type="noConversion"/>
  </si>
  <si>
    <t>遗馈之死亡时回复己方全体一定生命</t>
    <phoneticPr fontId="5" type="noConversion"/>
  </si>
  <si>
    <t>遗馈之死亡时回复己方全体一定生命</t>
    <phoneticPr fontId="5" type="noConversion"/>
  </si>
  <si>
    <t>hp</t>
    <phoneticPr fontId="1" type="noConversion"/>
  </si>
  <si>
    <t>遗馈之死亡时回复己方全体一定生命</t>
    <phoneticPr fontId="5" type="noConversion"/>
  </si>
  <si>
    <t>遗赠之死亡时回复己方血最少目标一定生命</t>
    <phoneticPr fontId="5" type="noConversion"/>
  </si>
  <si>
    <t>遗赠之死亡时回复己方血最少目标一定生命</t>
    <phoneticPr fontId="5" type="noConversion"/>
  </si>
  <si>
    <t>hp</t>
    <phoneticPr fontId="1" type="noConversion"/>
  </si>
  <si>
    <t>遗技之死亡时降低敌方全体伤害率</t>
    <phoneticPr fontId="1" type="noConversion"/>
  </si>
  <si>
    <t>遗技之死亡时降低敌方全体伤害率</t>
    <phoneticPr fontId="1" type="noConversion"/>
  </si>
  <si>
    <t>遗技之死亡时降低敌方全体伤害率</t>
    <phoneticPr fontId="1" type="noConversion"/>
  </si>
  <si>
    <t>遗谋之死亡时提高己方全体免伤</t>
    <phoneticPr fontId="5" type="noConversion"/>
  </si>
  <si>
    <t>遗谋之死亡时提高己方全体免伤</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</si>
  <si>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</si>
  <si>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</si>
  <si>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</si>
  <si>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</si>
  <si>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</si>
  <si>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</si>
  <si>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诛杀之击杀后回复自己一定生命</t>
    <phoneticPr fontId="5" type="noConversion"/>
  </si>
  <si>
    <t>诛杀之击杀后回复自己一定生命</t>
    <phoneticPr fontId="5" type="noConversion"/>
  </si>
  <si>
    <t>hp</t>
    <phoneticPr fontId="1" type="noConversion"/>
  </si>
  <si>
    <t>诛杀之击杀后回复自己一定生命</t>
    <phoneticPr fontId="5" type="noConversion"/>
  </si>
  <si>
    <t>hp</t>
    <phoneticPr fontId="1" type="noConversion"/>
  </si>
  <si>
    <t>崎岖之几率</t>
    <phoneticPr fontId="5" type="noConversion"/>
  </si>
  <si>
    <t>崎岖之几率</t>
    <phoneticPr fontId="5" type="noConversion"/>
  </si>
  <si>
    <t>崎岖之几率</t>
    <phoneticPr fontId="5" type="noConversion"/>
  </si>
  <si>
    <t>崎岖之几率</t>
    <phoneticPr fontId="5" type="noConversion"/>
  </si>
  <si>
    <t>崎岖之几率</t>
    <phoneticPr fontId="5" type="noConversion"/>
  </si>
  <si>
    <t>寒冻之几率</t>
    <phoneticPr fontId="5" type="noConversion"/>
  </si>
  <si>
    <t>寒冻之几率</t>
    <phoneticPr fontId="5" type="noConversion"/>
  </si>
  <si>
    <t>寒冻之几率</t>
    <phoneticPr fontId="5" type="noConversion"/>
  </si>
  <si>
    <t>酒气之加酒标记几率</t>
    <phoneticPr fontId="1" type="noConversion"/>
  </si>
  <si>
    <t>酒气之加酒标记几率</t>
    <phoneticPr fontId="1"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</si>
  <si>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</si>
  <si>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</si>
  <si>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</si>
  <si>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</si>
  <si>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</si>
  <si>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</si>
  <si>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冰魂之伤害减免</t>
    <phoneticPr fontId="5" type="noConversion"/>
  </si>
  <si>
    <t>冰魂之伤害减免</t>
    <phoneticPr fontId="5" type="noConversion"/>
  </si>
  <si>
    <t>冰魂之伤害减免</t>
    <phoneticPr fontId="5" type="noConversion"/>
  </si>
  <si>
    <t>酒魔之伤害加成</t>
    <phoneticPr fontId="5" type="noConversion"/>
  </si>
  <si>
    <t>酒魔之伤害加成</t>
    <phoneticPr fontId="5" type="noConversion"/>
  </si>
  <si>
    <t>冰魔之伤害加成</t>
    <phoneticPr fontId="5" type="noConversion"/>
  </si>
  <si>
    <t>冰魔之伤害加成</t>
    <phoneticPr fontId="5" type="noConversion"/>
  </si>
  <si>
    <t>冰魔之伤害加成</t>
    <phoneticPr fontId="5" type="noConversion"/>
  </si>
  <si>
    <t>冰魔之伤害加成</t>
    <phoneticPr fontId="5" type="noConversion"/>
  </si>
  <si>
    <t>冰魔之伤害加成</t>
    <phoneticPr fontId="5" type="noConversion"/>
  </si>
  <si>
    <t>酒晕之降低物防</t>
    <phoneticPr fontId="1" type="noConversion"/>
  </si>
  <si>
    <t>酒晕之降低物防</t>
    <phoneticPr fontId="1" type="noConversion"/>
  </si>
  <si>
    <t>酒晕之降低物防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</si>
  <si>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</si>
  <si>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</si>
  <si>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</si>
  <si>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</si>
  <si>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</si>
  <si>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</si>
  <si>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酒晕之几率</t>
    <phoneticPr fontId="1" type="noConversion"/>
  </si>
  <si>
    <t>酒晕之几率</t>
    <phoneticPr fontId="1" type="noConversion"/>
  </si>
  <si>
    <t>酒晕之几率</t>
    <phoneticPr fontId="1" type="noConversion"/>
  </si>
  <si>
    <t>酒晕之几率</t>
    <phoneticPr fontId="1" type="noConversion"/>
  </si>
  <si>
    <t>酒晕之几率</t>
    <phoneticPr fontId="1" type="noConversion"/>
  </si>
  <si>
    <t>冰风之降攻速</t>
    <phoneticPr fontId="1" type="noConversion"/>
  </si>
  <si>
    <t>冰风之降攻速</t>
    <phoneticPr fontId="1" type="noConversion"/>
  </si>
  <si>
    <t>冰风之降攻速</t>
    <phoneticPr fontId="1" type="noConversion"/>
  </si>
  <si>
    <t>冰风之几率</t>
    <phoneticPr fontId="1" type="noConversion"/>
  </si>
  <si>
    <t>冰风之几率</t>
    <phoneticPr fontId="1" type="noConversion"/>
  </si>
  <si>
    <t>冰风之几率</t>
    <phoneticPr fontId="1" type="noConversion"/>
  </si>
  <si>
    <t>吸血之比例</t>
    <phoneticPr fontId="1" type="noConversion"/>
  </si>
  <si>
    <t>吸血之比例</t>
    <phoneticPr fontId="1" type="noConversion"/>
  </si>
  <si>
    <t>吸血之比例</t>
    <phoneticPr fontId="1" type="noConversion"/>
  </si>
  <si>
    <t>吸血之比例</t>
    <phoneticPr fontId="1" type="noConversion"/>
  </si>
  <si>
    <t>严谨之提升伤害率</t>
    <phoneticPr fontId="5" type="noConversion"/>
  </si>
  <si>
    <t>严谨之提升伤害率</t>
    <phoneticPr fontId="5" type="noConversion"/>
  </si>
  <si>
    <t>严谨之提升伤害率</t>
    <phoneticPr fontId="5" type="noConversion"/>
  </si>
  <si>
    <t>严谨之提升命中率</t>
    <phoneticPr fontId="5" type="noConversion"/>
  </si>
  <si>
    <t>严谨之提升命中率</t>
    <phoneticPr fontId="5" type="noConversion"/>
  </si>
  <si>
    <t>圣洁之提升伤害率</t>
    <phoneticPr fontId="5" type="noConversion"/>
  </si>
  <si>
    <t>圣洁之提升伤害率</t>
    <phoneticPr fontId="5" type="noConversion"/>
  </si>
  <si>
    <t>圣洁之提升伤害率</t>
    <phoneticPr fontId="5" type="noConversion"/>
  </si>
  <si>
    <t>圣洁之提升伤害率</t>
    <phoneticPr fontId="5" type="noConversion"/>
  </si>
  <si>
    <t>圣洁之提升伤害率</t>
    <phoneticPr fontId="5" type="noConversion"/>
  </si>
  <si>
    <t>圣洁之提升格挡率</t>
  </si>
  <si>
    <t>鲁莽之提升免伤率</t>
    <phoneticPr fontId="5" type="noConversion"/>
  </si>
  <si>
    <t>鲁莽之提升免伤率</t>
    <phoneticPr fontId="5" type="noConversion"/>
  </si>
  <si>
    <t>鲁莽之提升韧性</t>
    <phoneticPr fontId="5" type="noConversion"/>
  </si>
  <si>
    <t>鲁莽之提升韧性</t>
    <phoneticPr fontId="5" type="noConversion"/>
  </si>
  <si>
    <t>鲁莽之提升韧性</t>
    <phoneticPr fontId="5" type="noConversion"/>
  </si>
  <si>
    <t>英勇之提升免伤率</t>
    <phoneticPr fontId="5" type="noConversion"/>
  </si>
  <si>
    <t>英勇之提升免伤率</t>
    <phoneticPr fontId="5" type="noConversion"/>
  </si>
  <si>
    <t>英勇之提升免伤率</t>
    <phoneticPr fontId="5" type="noConversion"/>
  </si>
  <si>
    <t>英勇之降低治疗率</t>
    <phoneticPr fontId="5" type="noConversion"/>
  </si>
  <si>
    <t>英勇之降低治疗率</t>
    <phoneticPr fontId="5" type="noConversion"/>
  </si>
  <si>
    <t>英勇之降低治疗率</t>
    <phoneticPr fontId="5" type="noConversion"/>
  </si>
  <si>
    <t>英勇之普攻时降低治疗率几率</t>
    <phoneticPr fontId="5" type="noConversion"/>
  </si>
  <si>
    <t>英勇之普攻时降低治疗率几率</t>
    <phoneticPr fontId="5" type="noConversion"/>
  </si>
  <si>
    <t>英勇之普攻时降低治疗率几率</t>
    <phoneticPr fontId="5" type="noConversion"/>
  </si>
  <si>
    <t>英勇之普攻时降低治疗率几率</t>
    <phoneticPr fontId="5" type="noConversion"/>
  </si>
  <si>
    <t>战神之提升伤害率</t>
    <phoneticPr fontId="5" type="noConversion"/>
  </si>
  <si>
    <t>战神之提升伤害率</t>
    <phoneticPr fontId="5" type="noConversion"/>
  </si>
  <si>
    <t>战神之提升伤害率</t>
    <phoneticPr fontId="5" type="noConversion"/>
  </si>
  <si>
    <t>战神之提升伤害率</t>
    <phoneticPr fontId="5" type="noConversion"/>
  </si>
  <si>
    <t>战神之提升免伤率</t>
    <phoneticPr fontId="5" type="noConversion"/>
  </si>
  <si>
    <t>战神之提升免伤率</t>
    <phoneticPr fontId="5" type="noConversion"/>
  </si>
  <si>
    <t>战神之提升免伤率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</si>
  <si>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</si>
  <si>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</si>
  <si>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</si>
  <si>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</si>
  <si>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</si>
  <si>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</si>
  <si>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冰甲之提升物防</t>
    <phoneticPr fontId="5" type="noConversion"/>
  </si>
  <si>
    <t>冰甲之提升物防</t>
    <phoneticPr fontId="5" type="noConversion"/>
  </si>
  <si>
    <t>冰甲之提升物防</t>
    <phoneticPr fontId="5" type="noConversion"/>
  </si>
  <si>
    <t>冰甲之提升魔防</t>
    <phoneticPr fontId="5" type="noConversion"/>
  </si>
  <si>
    <t>冰甲之提升魔防</t>
    <phoneticPr fontId="5" type="noConversion"/>
  </si>
  <si>
    <t>冰甲之降低移动速度</t>
    <phoneticPr fontId="1" type="noConversion"/>
  </si>
  <si>
    <t>冰甲之降低移动速度</t>
    <phoneticPr fontId="1" type="noConversion"/>
  </si>
  <si>
    <t>冰甲之降低移动速度</t>
    <phoneticPr fontId="1" type="noConversion"/>
  </si>
  <si>
    <t>冰甲之降低移动速度</t>
    <phoneticPr fontId="1" type="noConversion"/>
  </si>
  <si>
    <t>冰甲之降低移动速度</t>
    <phoneticPr fontId="1" type="noConversion"/>
  </si>
  <si>
    <t>冰甲之降低攻击速度</t>
    <phoneticPr fontId="1" type="noConversion"/>
  </si>
  <si>
    <t>冰甲之降低攻击速度</t>
    <phoneticPr fontId="1" type="noConversion"/>
  </si>
  <si>
    <t>冰甲之降低攻击速度</t>
    <phoneticPr fontId="1" type="noConversion"/>
  </si>
  <si>
    <t>冰甲之降低攻击速度</t>
    <phoneticPr fontId="1" type="noConversion"/>
  </si>
  <si>
    <t>冰甲之降低攻击速度</t>
    <phoneticPr fontId="1" type="noConversion"/>
  </si>
  <si>
    <t>无暇之死亡复活之回血</t>
  </si>
  <si>
    <t>hp</t>
    <phoneticPr fontId="1" type="noConversion"/>
  </si>
  <si>
    <t>暗灵之提升伤害率</t>
  </si>
  <si>
    <t>暗灵之提升闪避率</t>
  </si>
  <si>
    <t>无暇之提升闪避(不用)</t>
    <phoneticPr fontId="1" type="noConversion"/>
  </si>
  <si>
    <t>无暇之提升闪避(不用)</t>
    <phoneticPr fontId="1" type="noConversion"/>
  </si>
  <si>
    <t>无暇之提升闪避(不用)</t>
    <phoneticPr fontId="1" type="noConversion"/>
  </si>
  <si>
    <t>激怒之自己生命低于80%提升伤害加成</t>
    <phoneticPr fontId="5" type="noConversion"/>
  </si>
  <si>
    <t>激怒之自己生命低于80%提升伤害加成</t>
  </si>
  <si>
    <t>激怒之自己生命低于60%提升伤害加成</t>
    <phoneticPr fontId="1" type="noConversion"/>
  </si>
  <si>
    <t>激怒之自己生命低于60%提升伤害加成</t>
    <phoneticPr fontId="1" type="noConversion"/>
  </si>
  <si>
    <t>激怒之自己生命低于60%提升伤害加成</t>
  </si>
  <si>
    <t>激怒之自己生命低于40%提升伤害加成</t>
    <phoneticPr fontId="1" type="noConversion"/>
  </si>
  <si>
    <t>激怒之自己生命低于40%提升伤害加成</t>
    <phoneticPr fontId="1" type="noConversion"/>
  </si>
  <si>
    <t>激怒之自己生命低于40%提升伤害加成</t>
  </si>
  <si>
    <t>激怒之自己生命低于20%提升伤害加成</t>
    <phoneticPr fontId="1" type="noConversion"/>
  </si>
  <si>
    <t>激怒之自己生命低于20%提升伤害加成</t>
  </si>
  <si>
    <t>龟缩之自己生命低于80%提升伤害减免</t>
    <phoneticPr fontId="5" type="noConversion"/>
  </si>
  <si>
    <t>龟缩之自己生命低于80%提升伤害减免</t>
  </si>
  <si>
    <t>龟缩之自己生命低于60%提升伤害减免</t>
    <phoneticPr fontId="1" type="noConversion"/>
  </si>
  <si>
    <t>龟缩之自己生命低于60%提升伤害减免</t>
  </si>
  <si>
    <t>龟缩之自己生命低于40%提升伤害减免</t>
    <phoneticPr fontId="1" type="noConversion"/>
  </si>
  <si>
    <t>龟缩之自己生命低于40%提升伤害减免</t>
  </si>
  <si>
    <t>龟缩之自己生命低于20%提升伤害减免</t>
    <phoneticPr fontId="1" type="noConversion"/>
  </si>
  <si>
    <t>龟缩之自己生命低于20%提升伤害减免</t>
  </si>
  <si>
    <t>酒气之降低物防</t>
    <phoneticPr fontId="1" type="noConversion"/>
  </si>
  <si>
    <t>酒气之降低物防</t>
    <phoneticPr fontId="1" type="noConversion"/>
  </si>
  <si>
    <t>酒气之降低物防</t>
    <phoneticPr fontId="1" type="noConversion"/>
  </si>
  <si>
    <t>酒气之降低物防</t>
    <phoneticPr fontId="1" type="noConversion"/>
  </si>
  <si>
    <t>酒气之降低物防</t>
    <phoneticPr fontId="1" type="noConversion"/>
  </si>
  <si>
    <t>酒气之降低魔防</t>
  </si>
  <si>
    <t>冰风之降低移动速度</t>
    <phoneticPr fontId="1" type="noConversion"/>
  </si>
  <si>
    <t>冰风之降低移动速度</t>
  </si>
  <si>
    <t>冰风之降低移动速度</t>
    <phoneticPr fontId="1" type="noConversion"/>
  </si>
  <si>
    <t>吸血之几率</t>
  </si>
  <si>
    <t>严谨之提升击破率</t>
    <phoneticPr fontId="5" type="noConversion"/>
  </si>
  <si>
    <t>严谨之提升击破率</t>
    <phoneticPr fontId="5" type="noConversion"/>
  </si>
  <si>
    <t>严谨之提升击破率</t>
    <phoneticPr fontId="5" type="noConversion"/>
  </si>
  <si>
    <t>严谨之提升击破率</t>
    <phoneticPr fontId="5" type="noConversion"/>
  </si>
  <si>
    <t>英灵之提升暴击倍数</t>
    <phoneticPr fontId="5" type="noConversion"/>
  </si>
  <si>
    <t>圣洁之提升暴击倍数</t>
    <phoneticPr fontId="5" type="noConversion"/>
  </si>
  <si>
    <t>圣洁之提升暴击倍数</t>
    <phoneticPr fontId="5" type="noConversion"/>
  </si>
  <si>
    <t>圣洁之提升暴击倍数</t>
    <phoneticPr fontId="5"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</si>
  <si>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</si>
  <si>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</si>
  <si>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</si>
  <si>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</si>
  <si>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</si>
  <si>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</si>
  <si>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英灵之提升暴击</t>
    <phoneticPr fontId="1" type="noConversion"/>
  </si>
  <si>
    <t>英灵之提升暴击</t>
    <phoneticPr fontId="1" type="noConversion"/>
  </si>
  <si>
    <t>英灵之提升暴击</t>
    <phoneticPr fontId="1" type="noConversion"/>
  </si>
  <si>
    <t>圣洁之提升格挡倍数</t>
    <phoneticPr fontId="5" type="noConversion"/>
  </si>
  <si>
    <t>圣洁之提升格挡倍数</t>
    <phoneticPr fontId="5" type="noConversion"/>
  </si>
  <si>
    <t>圣洁之提升格挡倍数</t>
    <phoneticPr fontId="5" type="noConversion"/>
  </si>
  <si>
    <t>圣洁之提升格挡倍数</t>
    <phoneticPr fontId="5" type="noConversion"/>
  </si>
  <si>
    <t>圣洁之提升格挡倍数</t>
    <phoneticPr fontId="5"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</si>
  <si>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</si>
  <si>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</si>
  <si>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</si>
  <si>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</si>
  <si>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</si>
  <si>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</si>
  <si>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</si>
  <si>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血气之加血标记几率</t>
  </si>
  <si>
    <t>血气之降低物防</t>
    <phoneticPr fontId="1" type="noConversion"/>
  </si>
  <si>
    <t>血气之降低物防</t>
    <phoneticPr fontId="1" type="noConversion"/>
  </si>
  <si>
    <t>血气之降低物防</t>
  </si>
  <si>
    <t>血气之降低魔防</t>
  </si>
  <si>
    <t>血魂之伤害减免</t>
  </si>
  <si>
    <t>血魔之伤害加成</t>
  </si>
  <si>
    <t>血晕之降低物防</t>
  </si>
  <si>
    <t>血晕之降低魔防</t>
  </si>
  <si>
    <t>血晕之几率</t>
  </si>
  <si>
    <t>光魔之伤害加成</t>
  </si>
  <si>
    <t>精灵游侠灼热箭雨击飞</t>
    <phoneticPr fontId="1" type="noConversion"/>
  </si>
  <si>
    <t>圣光使者圣盾</t>
    <phoneticPr fontId="1" type="noConversion"/>
  </si>
  <si>
    <t>圣光之锤</t>
    <phoneticPr fontId="1" type="noConversion"/>
  </si>
  <si>
    <t>圣光使者圣光之锤伤害</t>
  </si>
  <si>
    <t>圣光使者圣光之锤伤害</t>
    <phoneticPr fontId="1" type="noConversion"/>
  </si>
  <si>
    <t>圣光使者圣光之锤眩晕</t>
    <phoneticPr fontId="1" type="noConversion"/>
  </si>
  <si>
    <t>先知圣者惩击降低攻击</t>
    <phoneticPr fontId="1" type="noConversion"/>
  </si>
  <si>
    <t>护体神盾</t>
    <phoneticPr fontId="1" type="noConversion"/>
  </si>
  <si>
    <t>先知圣者护体神盾</t>
  </si>
  <si>
    <t>先知圣者护体神盾</t>
    <phoneticPr fontId="1" type="noConversion"/>
  </si>
  <si>
    <t>先知圣者护体神盾</t>
    <phoneticPr fontId="1" type="noConversion"/>
  </si>
  <si>
    <t>先知圣者治疗术增加减免伤害</t>
  </si>
  <si>
    <t>先知圣者治疗术增加减免伤害</t>
    <phoneticPr fontId="1" type="noConversion"/>
  </si>
  <si>
    <t>投掷</t>
    <phoneticPr fontId="1" type="noConversion"/>
  </si>
  <si>
    <t>醉拳</t>
    <phoneticPr fontId="1" type="noConversion"/>
  </si>
  <si>
    <t>格斗小子醉拳</t>
    <phoneticPr fontId="1" type="noConversion"/>
  </si>
  <si>
    <t>格斗小子投掷弹道</t>
    <phoneticPr fontId="1" type="noConversion"/>
  </si>
  <si>
    <t>格斗小子投掷伤害</t>
    <phoneticPr fontId="1" type="noConversion"/>
  </si>
  <si>
    <t>格斗小子投掷降低物防</t>
  </si>
  <si>
    <t>格斗小子投掷降低魔防</t>
  </si>
  <si>
    <t>格斗小子投掷概率加酒标记</t>
    <phoneticPr fontId="1" type="noConversion"/>
  </si>
  <si>
    <t>格斗小子投掷酒标记降低物防</t>
    <phoneticPr fontId="1" type="noConversion"/>
  </si>
  <si>
    <t>格斗小子醉拳增加暴击</t>
  </si>
  <si>
    <t>格斗小子醉拳增加暴击</t>
    <phoneticPr fontId="1" type="noConversion"/>
  </si>
  <si>
    <t>格斗小子醉拳增加闪避</t>
  </si>
  <si>
    <t>格斗小子醉拳增加闪避</t>
    <phoneticPr fontId="1" type="noConversion"/>
  </si>
  <si>
    <t>哥布林火焰雨伤害</t>
  </si>
  <si>
    <t>哥布林火焰雨伤害</t>
    <phoneticPr fontId="1" type="noConversion"/>
  </si>
  <si>
    <t>半神根须缠绕之持续流血</t>
    <phoneticPr fontId="1" type="noConversion"/>
  </si>
  <si>
    <t>哥布林火焰雨之持续流血血量</t>
  </si>
  <si>
    <t>哥布林火焰雨之持续流血血量</t>
    <phoneticPr fontId="1" type="noConversion"/>
  </si>
  <si>
    <t>血祝术</t>
    <phoneticPr fontId="1" type="noConversion"/>
  </si>
  <si>
    <t>咕叽咕叽血祝术</t>
    <phoneticPr fontId="1" type="noConversion"/>
  </si>
  <si>
    <t>咕叽咕叽为最虚弱的队友持续回复生命。</t>
    <phoneticPr fontId="1" type="noConversion"/>
  </si>
  <si>
    <t>花仙子愈合持续加血血量</t>
    <phoneticPr fontId="1" type="noConversion"/>
  </si>
  <si>
    <t>咕叽咕叽血祝术持续加血</t>
    <phoneticPr fontId="1" type="noConversion"/>
  </si>
  <si>
    <t>咕叽咕叽血祝术持续加血血量</t>
    <phoneticPr fontId="1" type="noConversion"/>
  </si>
  <si>
    <t>咕叽咕叽治疗祷言加血</t>
    <phoneticPr fontId="1" type="noConversion"/>
  </si>
  <si>
    <t>格斗小子投掷酒标记降低魔防</t>
    <phoneticPr fontId="1" type="noConversion"/>
  </si>
  <si>
    <t>胡尔克复苏之风提升自身魔防</t>
    <phoneticPr fontId="1" type="noConversion"/>
  </si>
  <si>
    <t>咕叽咕叽治疗祷言提升魔防</t>
  </si>
  <si>
    <t>咕叽咕叽治疗祷言提升魔防</t>
    <phoneticPr fontId="1" type="noConversion"/>
  </si>
  <si>
    <t>咕叽咕叽治疗祷言提升防御</t>
  </si>
  <si>
    <t>咕叽咕叽治疗祷言提升防御</t>
    <phoneticPr fontId="1" type="noConversion"/>
  </si>
  <si>
    <t>普通攻击</t>
    <phoneticPr fontId="1" type="noConversion"/>
  </si>
  <si>
    <t>鳄鱼战士蛮力爆发</t>
    <phoneticPr fontId="1" type="noConversion"/>
  </si>
  <si>
    <t>鳄鱼战士蛮力爆发提升自身攻击</t>
  </si>
  <si>
    <t>鳄鱼战士蛮力爆发提升自身攻击</t>
    <phoneticPr fontId="1" type="noConversion"/>
  </si>
  <si>
    <t>鳄鱼战士蛮力爆发提升自身防御</t>
  </si>
  <si>
    <t>鳄鱼战士蛮力爆发提升自身防御</t>
    <phoneticPr fontId="1" type="noConversion"/>
  </si>
  <si>
    <t>蓄力击</t>
    <phoneticPr fontId="1" type="noConversion"/>
  </si>
  <si>
    <t>鳄鱼战士蓄力击伤害</t>
  </si>
  <si>
    <t>鳄鱼战士蓄力击伤害</t>
    <phoneticPr fontId="1" type="noConversion"/>
  </si>
  <si>
    <t>鳄鱼战士蓄力击退</t>
    <phoneticPr fontId="1" type="noConversion"/>
  </si>
  <si>
    <t>鳄鱼战士挥扫伤害</t>
    <phoneticPr fontId="1" type="noConversion"/>
  </si>
  <si>
    <t>鳄鱼战士旋风击血标记伤害</t>
    <phoneticPr fontId="1" type="noConversion"/>
  </si>
  <si>
    <t>鳄鱼战士旋风击伤害</t>
    <phoneticPr fontId="1" type="noConversion"/>
  </si>
  <si>
    <t>鳄鱼战士旋风击清除血标记</t>
    <phoneticPr fontId="1" type="noConversion"/>
  </si>
  <si>
    <t>丛林半神星火术降低闪避</t>
  </si>
  <si>
    <t>丛林半神星火术降低闪避</t>
    <phoneticPr fontId="1" type="noConversion"/>
  </si>
  <si>
    <t>丛林半神星火术降低格挡</t>
  </si>
  <si>
    <t>丛林半神星火术降低格挡</t>
    <phoneticPr fontId="1" type="noConversion"/>
  </si>
  <si>
    <t>召唤树人</t>
    <phoneticPr fontId="1" type="noConversion"/>
  </si>
  <si>
    <t>丛林半神星火术</t>
    <phoneticPr fontId="1" type="noConversion"/>
  </si>
  <si>
    <t>丛林半神召唤树人</t>
    <phoneticPr fontId="1" type="noConversion"/>
  </si>
  <si>
    <t>爱神之箭</t>
    <phoneticPr fontId="1" type="noConversion"/>
  </si>
  <si>
    <t>爱之天使爱神之箭</t>
    <phoneticPr fontId="1" type="noConversion"/>
  </si>
  <si>
    <t>爱之天使爱神之箭伤害</t>
  </si>
  <si>
    <t>爱之天使爱神之箭伤害</t>
    <phoneticPr fontId="1" type="noConversion"/>
  </si>
  <si>
    <t>爱之天使爱神之箭降低攻击</t>
  </si>
  <si>
    <t>爱之天使爱神之箭降低攻击</t>
    <phoneticPr fontId="1" type="noConversion"/>
  </si>
  <si>
    <t>爱之天使爱神之箭降低防御</t>
  </si>
  <si>
    <t>爱之天使爱神之箭降低防御</t>
    <phoneticPr fontId="1" type="noConversion"/>
  </si>
  <si>
    <t>仙气四溢</t>
    <phoneticPr fontId="1" type="noConversion"/>
  </si>
  <si>
    <t>仙云禁锢</t>
  </si>
  <si>
    <t>仙游者仙气四溢</t>
    <phoneticPr fontId="1" type="noConversion"/>
  </si>
  <si>
    <t>仙游者仙云禁锢</t>
    <phoneticPr fontId="1" type="noConversion"/>
  </si>
  <si>
    <t>仙游者仙气四溢伤害</t>
  </si>
  <si>
    <t>仙游者仙气四溢伤害</t>
    <phoneticPr fontId="1" type="noConversion"/>
  </si>
  <si>
    <t>仙游者仙气四溢弹道</t>
    <phoneticPr fontId="1" type="noConversion"/>
  </si>
  <si>
    <t>仙游者仙气四溢击退</t>
    <phoneticPr fontId="1" type="noConversion"/>
  </si>
  <si>
    <t>仙游者仙云禁锢禁锢</t>
    <phoneticPr fontId="1" type="noConversion"/>
  </si>
  <si>
    <t>仙游者仙云禁锢流血</t>
    <phoneticPr fontId="1" type="noConversion"/>
  </si>
  <si>
    <t>仙游者仙云禁锢持续流血</t>
    <phoneticPr fontId="1" type="noConversion"/>
  </si>
  <si>
    <t>沉默箭</t>
    <phoneticPr fontId="1" type="noConversion"/>
  </si>
  <si>
    <t>瘟疫骑士沉默箭弹道</t>
    <phoneticPr fontId="1" type="noConversion"/>
  </si>
  <si>
    <t>瘟疫骑士沉默箭沉默</t>
    <phoneticPr fontId="1" type="noConversion"/>
  </si>
  <si>
    <t>瘟疫骑士沉默箭伤害</t>
  </si>
  <si>
    <t>瘟疫骑士沉默箭伤害</t>
    <phoneticPr fontId="1" type="noConversion"/>
  </si>
  <si>
    <t>ux_icon_skill_161</t>
  </si>
  <si>
    <t>ux_icon_skill_149</t>
  </si>
  <si>
    <t>暗影波</t>
    <phoneticPr fontId="1" type="noConversion"/>
  </si>
  <si>
    <t>骷髅巫师暗影波</t>
    <phoneticPr fontId="1" type="noConversion"/>
  </si>
  <si>
    <t>死亡脉冲</t>
    <phoneticPr fontId="1" type="noConversion"/>
  </si>
  <si>
    <t>恶魔之拥</t>
    <phoneticPr fontId="1" type="noConversion"/>
  </si>
  <si>
    <t>骷髅巫师恶魔之拥增加韧性</t>
  </si>
  <si>
    <t>骷髅巫师恶魔之拥增加格挡</t>
  </si>
  <si>
    <t>buff</t>
    <phoneticPr fontId="1" type="noConversion"/>
  </si>
  <si>
    <t>blow_healwave1</t>
    <phoneticPr fontId="1" type="noConversion"/>
  </si>
  <si>
    <t>handless</t>
    <phoneticPr fontId="1" type="noConversion"/>
  </si>
  <si>
    <t>instant</t>
    <phoneticPr fontId="1" type="noConversion"/>
  </si>
  <si>
    <t>friendly</t>
    <phoneticPr fontId="1" type="noConversion"/>
  </si>
  <si>
    <t>silence</t>
    <phoneticPr fontId="1" type="noConversion"/>
  </si>
  <si>
    <t>select_point</t>
    <phoneticPr fontId="1" type="noConversion"/>
  </si>
  <si>
    <t>hp_min</t>
    <phoneticPr fontId="1" type="noConversion"/>
  </si>
  <si>
    <t>骷髅巫师普通攻击弹道</t>
  </si>
  <si>
    <t>骷髅巫师死亡脉冲弹道</t>
  </si>
  <si>
    <t>骷髅巫师死亡脉冲伤害</t>
  </si>
  <si>
    <t>骷髅巫师死亡脉冲回血</t>
  </si>
  <si>
    <t>骷髅巫师暗影波弹道1传治疗</t>
  </si>
  <si>
    <t>骷髅巫师暗影波弹道2传</t>
  </si>
  <si>
    <t>骷髅巫师暗影波弹道2传治疗</t>
  </si>
  <si>
    <t>骷髅巫师暗影波弹道3传</t>
  </si>
  <si>
    <t>骷髅巫师暗影波弹道3传治疗</t>
  </si>
  <si>
    <t>骷髅巫师暗影波弹道4传</t>
  </si>
  <si>
    <t>骷髅巫师暗影波弹道4传治疗</t>
  </si>
  <si>
    <t>骷髅巫师暗影波弹道5传</t>
  </si>
  <si>
    <t>骷髅巫师暗影波弹道5传治疗</t>
  </si>
  <si>
    <t>replace</t>
    <phoneticPr fontId="1" type="noConversion"/>
  </si>
  <si>
    <t>attr</t>
    <phoneticPr fontId="1" type="noConversion"/>
  </si>
  <si>
    <t>buff_defenceup</t>
    <phoneticPr fontId="1" type="noConversion"/>
  </si>
  <si>
    <t>eot</t>
    <phoneticPr fontId="1" type="noConversion"/>
  </si>
  <si>
    <t>骷髅巫师恶魔之拥增加韧性</t>
    <phoneticPr fontId="1" type="noConversion"/>
  </si>
  <si>
    <t>骷髅巫师恶魔之拥增加格挡</t>
    <phoneticPr fontId="1" type="noConversion"/>
  </si>
  <si>
    <t>resilience</t>
  </si>
  <si>
    <t>死亡烟云</t>
  </si>
  <si>
    <t>食人魔普通攻击</t>
    <phoneticPr fontId="1" type="noConversion"/>
  </si>
  <si>
    <t>食人魔死亡烟云</t>
    <phoneticPr fontId="1" type="noConversion"/>
  </si>
  <si>
    <t>debuff</t>
    <phoneticPr fontId="1" type="noConversion"/>
  </si>
  <si>
    <t>食人魔死亡烟云降低攻速</t>
    <phoneticPr fontId="1" type="noConversion"/>
  </si>
  <si>
    <t>食人魔死亡烟云降低命中</t>
    <phoneticPr fontId="1" type="noConversion"/>
  </si>
  <si>
    <t>instant</t>
    <phoneticPr fontId="1" type="noConversion"/>
  </si>
  <si>
    <t>盾牌飞射</t>
    <phoneticPr fontId="1" type="noConversion"/>
  </si>
  <si>
    <t>骷髅战</t>
  </si>
  <si>
    <t>冲锋</t>
    <phoneticPr fontId="1" type="noConversion"/>
  </si>
  <si>
    <t>骷髅战士盾牌冲锋</t>
    <phoneticPr fontId="1" type="noConversion"/>
  </si>
  <si>
    <t>女武神复仇者之盾之1传弹道</t>
    <phoneticPr fontId="1" type="noConversion"/>
  </si>
  <si>
    <t>骷髅战士盾牌飞射复仇者之盾之1传弹道</t>
    <phoneticPr fontId="1" type="noConversion"/>
  </si>
  <si>
    <t>骷髅战士盾牌飞射复仇者之盾之2传弹道</t>
    <phoneticPr fontId="1" type="noConversion"/>
  </si>
  <si>
    <t>骷髅战士盾牌飞射复仇者之盾之3传弹道</t>
    <phoneticPr fontId="1" type="noConversion"/>
  </si>
  <si>
    <t>骷髅战士盾牌飞射复仇者之盾之4传弹道</t>
    <phoneticPr fontId="1" type="noConversion"/>
  </si>
  <si>
    <t>女武神复仇者之盾之1传伤害</t>
    <phoneticPr fontId="1" type="noConversion"/>
  </si>
  <si>
    <t>骷髅战士盾牌飞射复仇者之盾1传降低攻击</t>
  </si>
  <si>
    <t>骷髅战士盾牌飞射复仇者之盾1传伤害</t>
    <phoneticPr fontId="1" type="noConversion"/>
  </si>
  <si>
    <t>骷髅战士盾牌飞射复仇者之盾1传降低攻击</t>
    <phoneticPr fontId="1" type="noConversion"/>
  </si>
  <si>
    <t>骷髅战士盾牌飞射复仇者之盾2传伤害</t>
  </si>
  <si>
    <t>骷髅战士盾牌飞射复仇者之盾2传伤害</t>
    <phoneticPr fontId="1" type="noConversion"/>
  </si>
  <si>
    <t>骷髅战士盾牌飞射复仇者之盾2传降低攻击</t>
  </si>
  <si>
    <t>骷髅战士盾牌飞射复仇者之盾2传降低攻击</t>
    <phoneticPr fontId="1" type="noConversion"/>
  </si>
  <si>
    <t>骷髅战士盾牌飞射复仇者之盾3传伤害</t>
  </si>
  <si>
    <t>骷髅战士盾牌飞射复仇者之盾3传伤害</t>
    <phoneticPr fontId="1" type="noConversion"/>
  </si>
  <si>
    <t>骷髅战士盾牌飞射复仇者之盾3传降低攻击</t>
  </si>
  <si>
    <t>骷髅战士盾牌飞射复仇者之盾3传降低攻击</t>
    <phoneticPr fontId="1" type="noConversion"/>
  </si>
  <si>
    <t>骷髅战士盾牌飞射复仇者之盾4传伤害</t>
  </si>
  <si>
    <t>骷髅战士盾牌飞射复仇者之盾4传伤害</t>
    <phoneticPr fontId="1" type="noConversion"/>
  </si>
  <si>
    <t>骷髅战士盾牌飞射复仇者之盾4传降低攻击</t>
  </si>
  <si>
    <t>骷髅战士盾牌飞射复仇者之盾4传降低攻击</t>
    <phoneticPr fontId="1" type="noConversion"/>
  </si>
  <si>
    <t>骷髅战士盾牌冲锋伤害</t>
  </si>
  <si>
    <t>骷髅战士盾牌猛击伤害</t>
  </si>
  <si>
    <t>骷髅战士盾牌猛击伤害眩晕</t>
    <phoneticPr fontId="1" type="noConversion"/>
  </si>
  <si>
    <t>骷髅战士盾牌冲锋伤害</t>
    <phoneticPr fontId="1" type="noConversion"/>
  </si>
  <si>
    <t>骷髅战士盾牌冲锋挑起</t>
    <phoneticPr fontId="1" type="noConversion"/>
  </si>
  <si>
    <t>扫射</t>
    <phoneticPr fontId="1" type="noConversion"/>
  </si>
  <si>
    <t>冰霜箭雨</t>
    <phoneticPr fontId="1" type="noConversion"/>
  </si>
  <si>
    <t>骷髅射手击退射击</t>
    <phoneticPr fontId="1" type="noConversion"/>
  </si>
  <si>
    <t>骷髅射手扫射</t>
    <phoneticPr fontId="1" type="noConversion"/>
  </si>
  <si>
    <t>骷髅射手扫射提升自身攻速</t>
  </si>
  <si>
    <t>骷髅射手扫射提升自身攻速</t>
    <phoneticPr fontId="1" type="noConversion"/>
  </si>
  <si>
    <t>骷髅射手扫射提升自身命中</t>
  </si>
  <si>
    <t>骷髅射手扫射提升自身命中</t>
    <phoneticPr fontId="1" type="noConversion"/>
  </si>
  <si>
    <t>骷髅射手冰霜箭雨概率冰标记</t>
    <phoneticPr fontId="1" type="noConversion"/>
  </si>
  <si>
    <t>骷髅射手冰霜箭雨延迟伤害</t>
    <phoneticPr fontId="1" type="noConversion"/>
  </si>
  <si>
    <t>骷髅射手冰霜箭雨伤害</t>
  </si>
  <si>
    <t>骷髅射手冰霜箭雨伤害</t>
    <phoneticPr fontId="1" type="noConversion"/>
  </si>
  <si>
    <t>lie</t>
    <phoneticPr fontId="1" type="noConversion"/>
  </si>
  <si>
    <t>仙游者仙云禁锢持续流血</t>
  </si>
  <si>
    <t>独角魔召唤小甲虫继承攻击比例</t>
  </si>
  <si>
    <t>独角魔召唤小甲虫继承血防比例</t>
  </si>
  <si>
    <t>人鱼公主唤潮之佑吸伤护盾</t>
    <phoneticPr fontId="1" type="noConversion"/>
  </si>
  <si>
    <t>小叮当向目标范围区域发射多枚火箭弹，对范围区域内的敌方目标造成伤害和眩晕。</t>
    <phoneticPr fontId="1" type="noConversion"/>
  </si>
  <si>
    <t>食人魔死亡烟云弹道</t>
    <phoneticPr fontId="1" type="noConversion"/>
  </si>
  <si>
    <t>食人魔死亡烟云伤害</t>
  </si>
  <si>
    <t>食人魔死亡烟云伤害</t>
    <phoneticPr fontId="1" type="noConversion"/>
  </si>
  <si>
    <t>食人魔死亡烟云降低攻速</t>
  </si>
  <si>
    <t>食人魔死亡烟云降低命中</t>
  </si>
  <si>
    <t>蛮力爆发</t>
    <phoneticPr fontId="1" type="noConversion"/>
  </si>
  <si>
    <t>鳄鱼战士蛮力爆发，增加自身攻击与防御</t>
    <phoneticPr fontId="1" type="noConversion"/>
  </si>
  <si>
    <t>超能大白挥动拳头对前方小范围目标造成伤害，并击退眩晕敌人。</t>
    <phoneticPr fontId="1" type="noConversion"/>
  </si>
  <si>
    <t>鳄鱼战士蓄力击</t>
    <phoneticPr fontId="1" type="noConversion"/>
  </si>
  <si>
    <t>鳄鱼战士对单个目标造成伤害，并击退眩晕敌人。</t>
    <phoneticPr fontId="1" type="noConversion"/>
  </si>
  <si>
    <t>鳄鱼战士对单个目标造成&lt;&amp;color:skill_sel_red&gt;{result.15220305}&lt;&amp;/&gt;点伤害，并击退眩晕敌人。</t>
    <phoneticPr fontId="1" type="noConversion"/>
  </si>
  <si>
    <t>普通攻击</t>
    <phoneticPr fontId="1" type="noConversion"/>
  </si>
  <si>
    <t>娅美蝶普通攻击</t>
    <phoneticPr fontId="1" type="noConversion"/>
  </si>
  <si>
    <t>暗光之气</t>
    <phoneticPr fontId="1" type="noConversion"/>
  </si>
  <si>
    <t>娅美蝶暗光之气</t>
    <phoneticPr fontId="1" type="noConversion"/>
  </si>
  <si>
    <t>暗言术</t>
    <phoneticPr fontId="1" type="noConversion"/>
  </si>
  <si>
    <t>娅美蝶暗言术</t>
    <phoneticPr fontId="1" type="noConversion"/>
  </si>
  <si>
    <t>暗之守护</t>
    <phoneticPr fontId="1" type="noConversion"/>
  </si>
  <si>
    <t>娅美蝶暗之守护</t>
    <phoneticPr fontId="1" type="noConversion"/>
  </si>
  <si>
    <t>瘟疫骑士沉默箭</t>
    <phoneticPr fontId="1" type="noConversion"/>
  </si>
  <si>
    <t>格斗小子投掷</t>
    <phoneticPr fontId="1" type="noConversion"/>
  </si>
  <si>
    <t>小叮当对敌方单体目标发射退化射线，造成&lt;&amp;color:skill_sel_red&gt;{result.15140404}&lt;&amp;/&gt;点伤害，使其变小，攻击和防御、魔防降低&lt;&amp;color:skill_sel_red&gt;{result.15140405.%}&lt;&amp;/&gt;，并沉默目标。</t>
    <phoneticPr fontId="1" type="noConversion"/>
  </si>
  <si>
    <t>爱之天使对单个目标造成伤害，并降低其双防</t>
    <phoneticPr fontId="1" type="noConversion"/>
  </si>
  <si>
    <t>丛林半神对单个目标造成伤害，并降低目标闪避与格挡。</t>
    <phoneticPr fontId="1" type="noConversion"/>
  </si>
  <si>
    <t>丛林半神召唤树人协助战斗，树人能为最虚弱的友方回复生命。</t>
    <phoneticPr fontId="1" type="noConversion"/>
  </si>
  <si>
    <t>丛林半神召唤树人</t>
    <phoneticPr fontId="1" type="noConversion"/>
  </si>
  <si>
    <t>圣光使者圣光之锤</t>
    <phoneticPr fontId="1" type="noConversion"/>
  </si>
  <si>
    <t>圣光使者挥动圣光之锤敲击地面，对自身范围内敌方目标造成伤害，并使其晕眩</t>
    <phoneticPr fontId="1" type="noConversion"/>
  </si>
  <si>
    <t>骷髅战士勇猛的发起冲锋，冲向一个目标身边将其挑起并造成伤害。</t>
    <phoneticPr fontId="1" type="noConversion"/>
  </si>
  <si>
    <t>先知圣者惩击</t>
    <phoneticPr fontId="1" type="noConversion"/>
  </si>
  <si>
    <t>先知圣者惩击降低攻击</t>
    <phoneticPr fontId="1" type="noConversion"/>
  </si>
  <si>
    <t>先知圣者治疗术</t>
    <phoneticPr fontId="1" type="noConversion"/>
  </si>
  <si>
    <t>人鱼公主为单体友方目标套上水波护盾，吸收一定伤害。</t>
    <phoneticPr fontId="1" type="noConversion"/>
  </si>
  <si>
    <t>骷髅巫师恶魔之拥</t>
    <phoneticPr fontId="1" type="noConversion"/>
  </si>
  <si>
    <t>骷髅巫师对血最少的友方目标释放暗影波，然后依次传递给其他最多4个友方，为友方恢复生命，恢复生命依次递减。</t>
    <phoneticPr fontId="1" type="noConversion"/>
  </si>
  <si>
    <t>先知圣者感知生命之力，为范围内友方目标回复生命，并为范围内友方增加伤害减免。</t>
    <phoneticPr fontId="1" type="noConversion"/>
  </si>
  <si>
    <t>ux_icon_skill_180</t>
    <phoneticPr fontId="1" type="noConversion"/>
  </si>
  <si>
    <t>ux_icon_skill_181</t>
    <phoneticPr fontId="1" type="noConversion"/>
  </si>
  <si>
    <t>ux_icon_skill_182</t>
    <phoneticPr fontId="1" type="noConversion"/>
  </si>
  <si>
    <t>ux_icon_skill_183</t>
    <phoneticPr fontId="1" type="noConversion"/>
  </si>
  <si>
    <t>ux_icon_skill_184</t>
  </si>
  <si>
    <t>ux_icon_skill_185</t>
    <phoneticPr fontId="1" type="noConversion"/>
  </si>
  <si>
    <t>ux_icon_skill_186</t>
  </si>
  <si>
    <t>ux_icon_skill_187</t>
  </si>
  <si>
    <t>ux_icon_skill_188</t>
  </si>
  <si>
    <t>ux_icon_skill_189</t>
    <phoneticPr fontId="1" type="noConversion"/>
  </si>
  <si>
    <t>ux_icon_skill_190</t>
  </si>
  <si>
    <t>ux_icon_skill_191</t>
  </si>
  <si>
    <t>ux_icon_skill_192</t>
  </si>
  <si>
    <t>骷髅战士盾牌猛击</t>
    <phoneticPr fontId="1" type="noConversion"/>
  </si>
  <si>
    <t>ux_icon_skill_193</t>
  </si>
  <si>
    <t>ux_icon_skill_194</t>
    <phoneticPr fontId="1" type="noConversion"/>
  </si>
  <si>
    <t>ux_icon_skill_195</t>
    <phoneticPr fontId="1" type="noConversion"/>
  </si>
  <si>
    <t>ux_icon_skill_196</t>
  </si>
  <si>
    <t>ux_icon_skill_197</t>
    <phoneticPr fontId="1" type="noConversion"/>
  </si>
  <si>
    <t>仙游者利用正义能量为范围内的友方提升攻击速度及攻击力并概率为友方添加&lt;&amp;image:light&gt;&lt;&amp;/&gt;印记</t>
    <phoneticPr fontId="1" type="noConversion"/>
  </si>
  <si>
    <t>刀锋女皇普通攻击</t>
    <phoneticPr fontId="1" type="noConversion"/>
  </si>
  <si>
    <t>刀锋女皇女王之爪</t>
    <phoneticPr fontId="1" type="noConversion"/>
  </si>
  <si>
    <t>刀锋女皇召唤刺蛇</t>
    <phoneticPr fontId="1" type="noConversion"/>
  </si>
  <si>
    <t>刀锋女皇灵能漩涡</t>
    <phoneticPr fontId="1" type="noConversion"/>
  </si>
  <si>
    <t>hostile</t>
    <phoneticPr fontId="1" type="noConversion"/>
  </si>
  <si>
    <t>美队对单个敌方扔出盾牌，击中目标后，盾牌随机传递到附近其他敌方身上，对其造成伤害及嘲讽。</t>
    <phoneticPr fontId="1" type="noConversion"/>
  </si>
  <si>
    <t>骷髅战士盾牌飞射</t>
    <phoneticPr fontId="1" type="noConversion"/>
  </si>
  <si>
    <t>blow_heal</t>
    <phoneticPr fontId="1" type="noConversion"/>
  </si>
  <si>
    <t>blow_heal3</t>
  </si>
  <si>
    <t>blow_fire_large</t>
  </si>
  <si>
    <t>buff_searing_large</t>
  </si>
  <si>
    <t>爱之天使爱神之箭弹道</t>
    <phoneticPr fontId="1" type="noConversion"/>
  </si>
  <si>
    <t>the_son_0f_a_god_god_arrows</t>
  </si>
  <si>
    <t>blow_cut_hit</t>
  </si>
  <si>
    <t>skill_strange_power</t>
    <phoneticPr fontId="1" type="noConversion"/>
  </si>
  <si>
    <t>哥布林召唤黑火炸药爆炸</t>
    <phoneticPr fontId="1" type="noConversion"/>
  </si>
  <si>
    <t>bomb</t>
    <phoneticPr fontId="1" type="noConversion"/>
  </si>
  <si>
    <t>丛林半神-小树人普通攻击</t>
    <phoneticPr fontId="1" type="noConversion"/>
  </si>
  <si>
    <t>丛林半神-小树人恢复加血</t>
    <phoneticPr fontId="1" type="noConversion"/>
  </si>
  <si>
    <t>小树人普通攻击伤害</t>
    <phoneticPr fontId="1" type="noConversion"/>
  </si>
  <si>
    <t>小树人恢复加血</t>
    <phoneticPr fontId="1" type="noConversion"/>
  </si>
  <si>
    <t>小树人恢复加血血量</t>
  </si>
  <si>
    <t>小树人普通攻击伤害</t>
  </si>
  <si>
    <t>丛林半神召唤小树人血防继承比例</t>
    <phoneticPr fontId="1" type="noConversion"/>
  </si>
  <si>
    <t>丛林半神召唤小树人攻击继承比例</t>
    <phoneticPr fontId="1" type="noConversion"/>
  </si>
  <si>
    <t>小树人恢复加血血量</t>
    <phoneticPr fontId="1" type="noConversion"/>
  </si>
  <si>
    <t>格斗小子释放醉拳，提升自身暴击与闪避</t>
    <phoneticPr fontId="1" type="noConversion"/>
  </si>
  <si>
    <t>骷髅射手提升自身攻击速度及命中</t>
    <phoneticPr fontId="1" type="noConversion"/>
  </si>
  <si>
    <t>黑魔导少女召唤火环将&lt;&amp;color:skill_sel_yellow&gt;身边的敌人击退&lt;&amp;/&gt;并对敌方目标造成&lt;&amp;color:skill_sel_red&gt;{result.15340303}&lt;&amp;/&gt;点伤害。</t>
    <phoneticPr fontId="1" type="noConversion"/>
  </si>
  <si>
    <t>抗拒火环</t>
    <phoneticPr fontId="1" type="noConversion"/>
  </si>
  <si>
    <t>dust_radiant</t>
    <phoneticPr fontId="1" type="noConversion"/>
  </si>
  <si>
    <t>poison_arrow_wave</t>
    <phoneticPr fontId="1" type="noConversion"/>
  </si>
  <si>
    <t>buff_lock</t>
    <phoneticPr fontId="1" type="noConversion"/>
  </si>
  <si>
    <t>blow_light_little</t>
  </si>
  <si>
    <t>buff_cloud_imprisoned</t>
    <phoneticPr fontId="5" type="noConversion"/>
  </si>
  <si>
    <t>dead_wizard_attack</t>
    <phoneticPr fontId="1" type="noConversion"/>
  </si>
  <si>
    <t>blow_evil_little</t>
    <phoneticPr fontId="1" type="noConversion"/>
  </si>
  <si>
    <t>blow_heal2</t>
    <phoneticPr fontId="1" type="noConversion"/>
  </si>
  <si>
    <t>kiljaeden_carrion_swarm</t>
    <phoneticPr fontId="1" type="noConversion"/>
  </si>
  <si>
    <t>impact_wave</t>
    <phoneticPr fontId="1" type="noConversion"/>
  </si>
  <si>
    <t>knight_rider_skill</t>
    <phoneticPr fontId="1" type="noConversion"/>
  </si>
  <si>
    <t>force_demon_sickle_wave</t>
    <phoneticPr fontId="1" type="noConversion"/>
  </si>
  <si>
    <t>skill_death_cloud</t>
    <phoneticPr fontId="1" type="noConversion"/>
  </si>
  <si>
    <t>drunken_master</t>
  </si>
  <si>
    <t>skill_muradin_thunder</t>
    <phoneticPr fontId="1" type="noConversion"/>
  </si>
  <si>
    <t>shield_flies</t>
    <phoneticPr fontId="1" type="noConversion"/>
  </si>
  <si>
    <t>盾牌猛击</t>
    <phoneticPr fontId="1" type="noConversion"/>
  </si>
  <si>
    <t>blow_cut_hit</t>
    <phoneticPr fontId="1" type="noConversion"/>
  </si>
  <si>
    <t>骷髅战士盾牌猛击伤害</t>
    <phoneticPr fontId="1" type="noConversion"/>
  </si>
  <si>
    <t>blow_cut</t>
    <phoneticPr fontId="1" type="noConversion"/>
  </si>
  <si>
    <t>骷髅战士盾牌冲锋眩晕</t>
    <phoneticPr fontId="1" type="noConversion"/>
  </si>
  <si>
    <t>stun</t>
    <phoneticPr fontId="1" type="noConversion"/>
  </si>
  <si>
    <t>state</t>
    <phoneticPr fontId="1" type="noConversion"/>
  </si>
  <si>
    <t>moveless,handless,silence</t>
    <phoneticPr fontId="1" type="noConversion"/>
  </si>
  <si>
    <t>buff_varian_assault</t>
    <phoneticPr fontId="5" type="noConversion"/>
  </si>
  <si>
    <t>先知圣者为单体友方目标套上护体神盾，吸收一定伤害。</t>
    <phoneticPr fontId="1" type="noConversion"/>
  </si>
  <si>
    <t>blow_cut_brown_154_hurt</t>
    <phoneticPr fontId="1" type="noConversion"/>
  </si>
  <si>
    <t>blow_ice_little</t>
  </si>
  <si>
    <t>骷髅射手冰霜箭雨</t>
    <phoneticPr fontId="1" type="noConversion"/>
  </si>
  <si>
    <t>骷髅射手向目标区域射出大量冰霜箭雨，对敌方目标造成伤害，几率增加&lt;&amp;image:ice&gt;&lt;&amp;/&gt;印记</t>
    <phoneticPr fontId="1" type="noConversion"/>
  </si>
  <si>
    <t>blow_thunder_large</t>
    <phoneticPr fontId="1" type="noConversion"/>
  </si>
  <si>
    <t>skill_hulk_war_stomp</t>
    <phoneticPr fontId="1" type="noConversion"/>
  </si>
  <si>
    <t>skill_holy_ligh_thammer</t>
  </si>
  <si>
    <t>buff_light_of_justice_hand</t>
    <phoneticPr fontId="5" type="noConversion"/>
  </si>
  <si>
    <t>buff_protector_god_shield</t>
  </si>
  <si>
    <t>silence_arrow</t>
  </si>
  <si>
    <t>美队跳跃向目标地点，对周围的敌方目标造成伤害，将范围内敌方眩晕。</t>
    <phoneticPr fontId="1" type="noConversion"/>
  </si>
  <si>
    <t>骷髅巫师腐死亡脉冲</t>
    <phoneticPr fontId="1" type="noConversion"/>
  </si>
  <si>
    <t>blow_healwave1</t>
    <phoneticPr fontId="1" type="noConversion"/>
  </si>
  <si>
    <t>仙游者对扇形范围内敌方目标造成伤害，并将范围内敌方击退且眩晕。</t>
    <phoneticPr fontId="1" type="noConversion"/>
  </si>
  <si>
    <t>仙游者对扇形范围内目标造成&lt;&amp;color:skill_sel_red&gt;{result.15120209}&lt;&amp;/&gt;点伤害，并将范围内敌方击退且眩晕。</t>
    <phoneticPr fontId="1" type="noConversion"/>
  </si>
  <si>
    <t>食人魔向敌方目标范围区释放死亡烟雾，对范围区域内的敌方目标造成持续伤害，并降低敌方目标攻速与命中。</t>
    <phoneticPr fontId="1" type="noConversion"/>
  </si>
  <si>
    <t>瘟疫骑士发射沉默箭对扇敌方目标造成伤害，并沉默敌方目标。</t>
    <phoneticPr fontId="1" type="noConversion"/>
  </si>
  <si>
    <t>哥布林亲王召唤</t>
    <phoneticPr fontId="1" type="noConversion"/>
  </si>
  <si>
    <t>哥布林亲王火焰雨</t>
    <phoneticPr fontId="1" type="noConversion"/>
  </si>
  <si>
    <t>格斗小子对单个敌方目标丢出酒瓶，造成圆形范围伤害，概率增加酒标记，并且降低双防。</t>
    <phoneticPr fontId="1" type="noConversion"/>
  </si>
  <si>
    <t>格斗小子释放醉拳，提升自身&lt;&amp;color:skill_sel_green&gt;{result.15320109}&lt;&amp;/&gt;点暴击&lt;&amp;color:skill_sel_green&gt;{result.15320110}&lt;&amp;/&gt;点闪避</t>
    <phoneticPr fontId="1" type="noConversion"/>
  </si>
  <si>
    <t>骷髅巫师释放恶魔之拥，为血量最少的友方增加韧性与格挡。</t>
    <phoneticPr fontId="1" type="noConversion"/>
  </si>
  <si>
    <t>骷髅巫师发出死亡脉冲，对矩形范围内的敌人造成伤害，并为范围内的友方回复生命。</t>
    <phoneticPr fontId="1" type="noConversion"/>
  </si>
  <si>
    <t>骷髅战士对单个敌方扔出盾牌，击中目标后，盾牌随机传递到附近其他敌方身上，对其造成伤害及降低攻击。</t>
    <phoneticPr fontId="1" type="noConversion"/>
  </si>
  <si>
    <t>骷髅战士发动盾牌猛击敌人，对敌造成伤害且眩晕敌人</t>
    <phoneticPr fontId="1" type="noConversion"/>
  </si>
  <si>
    <t>先知圣者施放圣光法术，对敌方目标造成伤害并降低攻击。</t>
    <phoneticPr fontId="1" type="noConversion"/>
  </si>
  <si>
    <t>丛林半神召唤树人协助战斗，树人继承召唤者&lt;&amp;color:skill_sel_green&gt;{result.15140802.%}&lt;&amp;/&gt;的生命及防御属性、&lt;&amp;color:skill_sel_green&gt;{result.15140803.%}&lt;&amp;/&gt;的攻击属性。树人能为最虚弱的友方回复生命。</t>
    <phoneticPr fontId="1" type="noConversion"/>
  </si>
  <si>
    <t>爱之天使对单个目标造成造成&lt;&amp;color:skill_sel_red&gt;{result.15330407}&lt;&amp;/&gt;点伤害，并降低防御、魔防&lt;&amp;color:skill_sel_red&gt;{result.15330408.%}&lt;&amp;/&gt;</t>
    <phoneticPr fontId="1" type="noConversion"/>
  </si>
  <si>
    <t>骷髅巫师死亡脉冲伤害</t>
    <phoneticPr fontId="1" type="noConversion"/>
  </si>
  <si>
    <t>blow_devil</t>
    <phoneticPr fontId="1" type="noConversion"/>
  </si>
  <si>
    <t>blow_cut_ski_047_hurt</t>
    <phoneticPr fontId="1" type="noConversion"/>
  </si>
  <si>
    <t>黑魔导少女引导火焰雨降临目标区域，对范围内的敌方目标造成伤害。如果敌方目标身上有&lt;&amp;image:wine&gt;&lt;&amp;/&gt;印记，则必然使其爆炸。</t>
    <phoneticPr fontId="1" type="noConversion"/>
  </si>
  <si>
    <t>超能大白对扇形区域喷射火焰，对范围内的敌方目标造成伤害。如果敌方目标身上有&lt;&amp;image:wine&gt;&lt;&amp;/&gt;印记，则必然使其爆炸。</t>
    <phoneticPr fontId="1" type="noConversion"/>
  </si>
  <si>
    <t>蛇发女妖朝扇形区域放出龙卷风，将范围内的敌方目标卷起并造成伤害，如果目标身上有&lt;&amp;image:ice&gt;&lt;&amp;/&gt;印记则必定冰封。</t>
    <phoneticPr fontId="1" type="noConversion"/>
  </si>
  <si>
    <t>死亡骑士跳向敌群并释放冰环，将敌人挑起并造成伤害，冰环收缩时再次对其造成伤害。如果敌方身上有&lt;&amp;image:ice&gt;&lt;&amp;/&gt;印记则必定冰封。</t>
    <phoneticPr fontId="1" type="noConversion"/>
  </si>
  <si>
    <t>瘟疫骑士向目标区域射出大量冰箭箭矢，对敌方目标造成伤害，如果目标身上有&lt;&amp;image:ice&gt;&lt;&amp;/&gt;印记则必定冰封。</t>
    <phoneticPr fontId="1" type="noConversion"/>
  </si>
  <si>
    <t>路西法引导暴风雪降临，对范围内敌人造成持续伤害，如果目标身上有&lt;&amp;image:ice&gt;&lt;&amp;/&gt;印记则必定冰封。</t>
    <phoneticPr fontId="1" type="noConversion"/>
  </si>
  <si>
    <t>精灵游侠灼热箭雨酒爆炸伤害</t>
    <phoneticPr fontId="1" type="noConversion"/>
  </si>
  <si>
    <t>精灵游侠灼热箭雨清除酒标记</t>
    <phoneticPr fontId="1" type="noConversion"/>
  </si>
  <si>
    <t>精灵游侠向目标区域射出大量燃烧的箭矢，对范围内的敌方目标造成伤害。如果敌方目标身上有&lt;&amp;image:wine&gt;&lt;&amp;/&gt;印记，则使其爆炸眩晕。</t>
    <phoneticPr fontId="1" type="noConversion"/>
  </si>
  <si>
    <t>哥布林火焰雨之持续流血</t>
    <phoneticPr fontId="1" type="noConversion"/>
  </si>
  <si>
    <t>哥布林火焰雨之持续流血概率</t>
    <phoneticPr fontId="1" type="noConversion"/>
  </si>
  <si>
    <t>仙游者对单体敌方目标造成流血效果及禁锢效果。</t>
    <phoneticPr fontId="1" type="noConversion"/>
  </si>
  <si>
    <t>骷髅战士盾牌飞射复仇者之盾1传伤害</t>
    <phoneticPr fontId="1" type="noConversion"/>
  </si>
  <si>
    <t>闪电盾</t>
  </si>
  <si>
    <t>虚无之增加物防</t>
  </si>
  <si>
    <t>虚无之降低魔防</t>
  </si>
  <si>
    <t>虚无之禁普攻</t>
  </si>
  <si>
    <t>虚无之免疫普攻伤害</t>
  </si>
  <si>
    <t>放逐之增加魔防</t>
  </si>
  <si>
    <t>放逐之降低物防</t>
  </si>
  <si>
    <t>放逐之禁普攻</t>
  </si>
  <si>
    <t>变形大师效果</t>
  </si>
  <si>
    <t>天谴眩晕之眩晕</t>
  </si>
  <si>
    <t>孤注一掷之提高伤害加成</t>
  </si>
  <si>
    <t>孤注一掷之提高攻击</t>
  </si>
  <si>
    <t>孤注一掷之降低伤害减免</t>
  </si>
  <si>
    <t>孤注一掷之降低物理防御</t>
  </si>
  <si>
    <t>孤注一掷之降低魔法防御</t>
  </si>
  <si>
    <t>稳扎稳打之降低伤害加成</t>
  </si>
  <si>
    <t>稳扎稳打之降低攻击</t>
  </si>
  <si>
    <t>稳扎稳打之提高伤害减免</t>
  </si>
  <si>
    <t>稳扎稳打之提高物理防御</t>
  </si>
  <si>
    <t>稳扎稳打之提高魔法防御</t>
  </si>
  <si>
    <t>地动山摇之眩晕</t>
  </si>
  <si>
    <t>天外之音之沉默</t>
  </si>
  <si>
    <t>天火降临延迟伤害</t>
  </si>
  <si>
    <t>寒冻领域延迟冰封</t>
  </si>
  <si>
    <t>寒冻领域冰封</t>
  </si>
  <si>
    <t>真理屏障吸收伤害延迟护盾</t>
  </si>
  <si>
    <t>真理屏障吸收伤害护盾</t>
  </si>
  <si>
    <t>buff_truth_barrier</t>
  </si>
  <si>
    <t>星移电掣延迟效果</t>
  </si>
  <si>
    <t>星移电掣提升攻速</t>
  </si>
  <si>
    <t>圣光壁垒延迟效果</t>
  </si>
  <si>
    <t>圣光壁垒提升物防</t>
  </si>
  <si>
    <t>圣光壁垒提升魔防</t>
  </si>
  <si>
    <t>圣城新歌</t>
  </si>
  <si>
    <t>死亡收割</t>
  </si>
  <si>
    <t>life_burst</t>
  </si>
  <si>
    <t>创世之约</t>
  </si>
  <si>
    <t>energy_burst</t>
  </si>
  <si>
    <t>破灭诉说之伤害提升</t>
  </si>
  <si>
    <t>自由战歌之降低技能消耗</t>
  </si>
  <si>
    <t>生命之歌之治疗量增加</t>
  </si>
  <si>
    <t>生命之歌之增益状态时间延长</t>
  </si>
  <si>
    <t>黑暗之灾之减损状态时间延长</t>
  </si>
  <si>
    <t>编号</t>
    <phoneticPr fontId="5" type="noConversion"/>
  </si>
  <si>
    <t>等级</t>
    <phoneticPr fontId="1" type="noConversion"/>
  </si>
  <si>
    <t>名称</t>
    <phoneticPr fontId="5" type="noConversion"/>
  </si>
  <si>
    <t>大招倍数</t>
    <phoneticPr fontId="1" type="noConversion"/>
  </si>
  <si>
    <t>持续时间</t>
    <phoneticPr fontId="5" type="noConversion"/>
  </si>
  <si>
    <t>覆盖规则</t>
    <phoneticPr fontId="1" type="noConversion"/>
  </si>
  <si>
    <t>覆盖参数</t>
    <phoneticPr fontId="1" type="noConversion"/>
  </si>
  <si>
    <t>分组</t>
    <phoneticPr fontId="1" type="noConversion"/>
  </si>
  <si>
    <t>参数1</t>
    <phoneticPr fontId="1" type="noConversion"/>
  </si>
  <si>
    <t>美术特效</t>
    <phoneticPr fontId="1" type="noConversion"/>
  </si>
  <si>
    <t>id</t>
    <phoneticPr fontId="2" type="noConversion"/>
  </si>
  <si>
    <t>level</t>
    <phoneticPr fontId="1" type="noConversion"/>
  </si>
  <si>
    <t>name</t>
    <phoneticPr fontId="2" type="noConversion"/>
  </si>
  <si>
    <t>burst</t>
    <phoneticPr fontId="1" type="noConversion"/>
  </si>
  <si>
    <t>duration</t>
    <phoneticPr fontId="5" type="noConversion"/>
  </si>
  <si>
    <t>overlap_type</t>
    <phoneticPr fontId="1" type="noConversion"/>
  </si>
  <si>
    <t>overlap_parm</t>
    <phoneticPr fontId="1" type="noConversion"/>
  </si>
  <si>
    <t>group</t>
    <phoneticPr fontId="1" type="noConversion"/>
  </si>
  <si>
    <t>parm1</t>
    <phoneticPr fontId="1" type="noConversion"/>
  </si>
  <si>
    <t>parm2</t>
    <phoneticPr fontId="1" type="noConversion"/>
  </si>
  <si>
    <t>parm3</t>
    <phoneticPr fontId="1" type="noConversion"/>
  </si>
  <si>
    <t>parm4</t>
    <phoneticPr fontId="1" type="noConversion"/>
  </si>
  <si>
    <t>sfx</t>
    <phoneticPr fontId="1" type="noConversion"/>
  </si>
  <si>
    <t>overtime</t>
    <phoneticPr fontId="1" type="noConversion"/>
  </si>
  <si>
    <t>eot</t>
    <phoneticPr fontId="1" type="noConversion"/>
  </si>
  <si>
    <t>buff_lightning</t>
    <phoneticPr fontId="1" type="noConversion"/>
  </si>
  <si>
    <t>attr</t>
    <phoneticPr fontId="1" type="noConversion"/>
  </si>
  <si>
    <t>phydef</t>
    <phoneticPr fontId="1" type="noConversion"/>
  </si>
  <si>
    <t>buff_void</t>
    <phoneticPr fontId="1" type="noConversion"/>
  </si>
  <si>
    <t>magdef</t>
    <phoneticPr fontId="1" type="noConversion"/>
  </si>
  <si>
    <t>state</t>
    <phoneticPr fontId="1" type="noConversion"/>
  </si>
  <si>
    <t>handless</t>
    <phoneticPr fontId="1" type="noConversion"/>
  </si>
  <si>
    <t>anti_attack</t>
    <phoneticPr fontId="1" type="noConversion"/>
  </si>
  <si>
    <t>buff_exile</t>
    <phoneticPr fontId="1" type="noConversion"/>
  </si>
  <si>
    <t>replace</t>
    <phoneticPr fontId="1" type="noConversion"/>
  </si>
  <si>
    <t>buff_shadow</t>
    <phoneticPr fontId="1" type="noConversion"/>
  </si>
  <si>
    <t>stun</t>
    <phoneticPr fontId="1" type="noConversion"/>
  </si>
  <si>
    <t>moveless,handless,silence</t>
    <phoneticPr fontId="1" type="noConversion"/>
  </si>
  <si>
    <t>damage_up</t>
    <phoneticPr fontId="1" type="noConversion"/>
  </si>
  <si>
    <t>buff_gamble</t>
    <phoneticPr fontId="1" type="noConversion"/>
  </si>
  <si>
    <t>attack</t>
    <phoneticPr fontId="5" type="noConversion"/>
  </si>
  <si>
    <t>damage_down</t>
    <phoneticPr fontId="1" type="noConversion"/>
  </si>
  <si>
    <t>buff_steadily</t>
    <phoneticPr fontId="1" type="noConversion"/>
  </si>
  <si>
    <t>silence</t>
    <phoneticPr fontId="1" type="noConversion"/>
  </si>
  <si>
    <t>buff_silence</t>
    <phoneticPr fontId="1" type="noConversion"/>
  </si>
  <si>
    <t>freeze</t>
    <phoneticPr fontId="1" type="noConversion"/>
  </si>
  <si>
    <t>mod</t>
    <phoneticPr fontId="1" type="noConversion"/>
  </si>
  <si>
    <t>atkrate</t>
    <phoneticPr fontId="1" type="noConversion"/>
  </si>
  <si>
    <t>buff_speed_up</t>
    <phoneticPr fontId="1" type="noConversion"/>
  </si>
  <si>
    <t>buff_defence_body</t>
    <phoneticPr fontId="1" type="noConversion"/>
  </si>
  <si>
    <t>hp_burst</t>
    <phoneticPr fontId="1" type="noConversion"/>
  </si>
  <si>
    <t>burst_skill_hurt</t>
    <phoneticPr fontId="1" type="noConversion"/>
  </si>
  <si>
    <t>burst_skill_cost</t>
    <phoneticPr fontId="1" type="noConversion"/>
  </si>
  <si>
    <t>burst_skill_heal</t>
    <phoneticPr fontId="1" type="noConversion"/>
  </si>
  <si>
    <t>burst_skill_buff_duration</t>
    <phoneticPr fontId="1" type="noConversion"/>
  </si>
  <si>
    <t>burst_skill_debuff_duration</t>
    <phoneticPr fontId="1" type="noConversion"/>
  </si>
  <si>
    <t>击退射击</t>
    <phoneticPr fontId="1" type="noConversion"/>
  </si>
  <si>
    <t>死亡骑士无光之盾吸伤</t>
    <phoneticPr fontId="1" type="noConversion"/>
  </si>
  <si>
    <t>死亡骑士凛风冲击伤害吸血</t>
    <phoneticPr fontId="1" type="noConversion"/>
  </si>
  <si>
    <t>死亡骑士冰霜之环几率冰封几率</t>
    <phoneticPr fontId="1" type="noConversion"/>
  </si>
  <si>
    <t>九尾妖狐召唤先祖图腾，为范围内多名友方提升攻击和暴击，同时限制范围内敌方的移动、沉默，并造成流血伤害。在战斗中只能存在一个图腾。</t>
    <phoneticPr fontId="1" type="noConversion"/>
  </si>
  <si>
    <t>哥布林引导火焰雨降临目标区域，对范围内的敌方目标造成伤害，并有几率对范围内敌方目标造成流血伤害。</t>
    <phoneticPr fontId="1" type="noConversion"/>
  </si>
  <si>
    <t>火焰雨</t>
    <phoneticPr fontId="1" type="noConversion"/>
  </si>
  <si>
    <t>blow_static_thor</t>
    <phoneticPr fontId="1" type="noConversion"/>
  </si>
  <si>
    <t>blow_electricring</t>
    <phoneticPr fontId="1" type="noConversion"/>
  </si>
  <si>
    <t>编号</t>
    <phoneticPr fontId="2" type="noConversion"/>
  </si>
  <si>
    <t>等级</t>
    <phoneticPr fontId="1" type="noConversion"/>
  </si>
  <si>
    <t>名称</t>
    <phoneticPr fontId="2" type="noConversion"/>
  </si>
  <si>
    <t>范围初始点</t>
    <phoneticPr fontId="2" type="noConversion"/>
  </si>
  <si>
    <t>范围类型</t>
    <phoneticPr fontId="2" type="noConversion"/>
  </si>
  <si>
    <t>范围参数1</t>
    <phoneticPr fontId="2" type="noConversion"/>
  </si>
  <si>
    <t>范围参数2</t>
    <phoneticPr fontId="2" type="noConversion"/>
  </si>
  <si>
    <t>目标阵营</t>
    <phoneticPr fontId="2" type="noConversion"/>
  </si>
  <si>
    <t>目标条件</t>
    <phoneticPr fontId="1" type="noConversion"/>
  </si>
  <si>
    <t>目标条件参数1</t>
    <phoneticPr fontId="1" type="noConversion"/>
  </si>
  <si>
    <t>目标条件参数2</t>
    <phoneticPr fontId="1" type="noConversion"/>
  </si>
  <si>
    <t>目标个数</t>
    <phoneticPr fontId="2" type="noConversion"/>
  </si>
  <si>
    <t>分组</t>
    <phoneticPr fontId="1" type="noConversion"/>
  </si>
  <si>
    <t>类型</t>
    <phoneticPr fontId="2" type="noConversion"/>
  </si>
  <si>
    <t>参数1</t>
    <phoneticPr fontId="5" type="noConversion"/>
  </si>
  <si>
    <t>参数2</t>
    <phoneticPr fontId="1" type="noConversion"/>
  </si>
  <si>
    <t>参数3</t>
    <phoneticPr fontId="1" type="noConversion"/>
  </si>
  <si>
    <t>参数4</t>
    <phoneticPr fontId="1" type="noConversion"/>
  </si>
  <si>
    <t>修饰1</t>
    <phoneticPr fontId="1" type="noConversion"/>
  </si>
  <si>
    <t>修饰2</t>
    <phoneticPr fontId="1" type="noConversion"/>
  </si>
  <si>
    <t>修饰3</t>
    <phoneticPr fontId="1" type="noConversion"/>
  </si>
  <si>
    <t>美术特效</t>
    <phoneticPr fontId="1" type="noConversion"/>
  </si>
  <si>
    <t>事件1</t>
    <phoneticPr fontId="1" type="noConversion"/>
  </si>
  <si>
    <t>事件1参数1</t>
    <phoneticPr fontId="1" type="noConversion"/>
  </si>
  <si>
    <t>事件1参数2</t>
    <phoneticPr fontId="1" type="noConversion"/>
  </si>
  <si>
    <t>事件1参数3</t>
    <phoneticPr fontId="1" type="noConversion"/>
  </si>
  <si>
    <t>事件2</t>
    <phoneticPr fontId="1" type="noConversion"/>
  </si>
  <si>
    <t>事件2参数1</t>
    <phoneticPr fontId="1" type="noConversion"/>
  </si>
  <si>
    <t>事件2参数2</t>
    <phoneticPr fontId="1" type="noConversion"/>
  </si>
  <si>
    <t>事件2参数3</t>
    <phoneticPr fontId="1" type="noConversion"/>
  </si>
  <si>
    <t>id</t>
    <phoneticPr fontId="2" type="noConversion"/>
  </si>
  <si>
    <t>level</t>
    <phoneticPr fontId="1" type="noConversion"/>
  </si>
  <si>
    <t>name</t>
    <phoneticPr fontId="2" type="noConversion"/>
  </si>
  <si>
    <t>area_origin</t>
    <phoneticPr fontId="2" type="noConversion"/>
  </si>
  <si>
    <t>area_type</t>
    <phoneticPr fontId="2" type="noConversion"/>
  </si>
  <si>
    <t>area_parm1</t>
    <phoneticPr fontId="2" type="noConversion"/>
  </si>
  <si>
    <t>area_parm2</t>
    <phoneticPr fontId="1" type="noConversion"/>
  </si>
  <si>
    <t>target_type</t>
    <phoneticPr fontId="2" type="noConversion"/>
  </si>
  <si>
    <t>target_filter</t>
    <phoneticPr fontId="1" type="noConversion"/>
  </si>
  <si>
    <t>target_filter_parm1</t>
    <phoneticPr fontId="1" type="noConversion"/>
  </si>
  <si>
    <t>target_filter_parm2</t>
    <phoneticPr fontId="1" type="noConversion"/>
  </si>
  <si>
    <t>target_count</t>
    <phoneticPr fontId="2" type="noConversion"/>
  </si>
  <si>
    <t>group</t>
    <phoneticPr fontId="1" type="noConversion"/>
  </si>
  <si>
    <t>type</t>
    <phoneticPr fontId="2" type="noConversion"/>
  </si>
  <si>
    <t>parm1</t>
    <phoneticPr fontId="2" type="noConversion"/>
  </si>
  <si>
    <t>parm2</t>
    <phoneticPr fontId="1" type="noConversion"/>
  </si>
  <si>
    <t>parm3</t>
    <phoneticPr fontId="1" type="noConversion"/>
  </si>
  <si>
    <t>parm4</t>
    <phoneticPr fontId="1" type="noConversion"/>
  </si>
  <si>
    <t>mod1</t>
    <phoneticPr fontId="1" type="noConversion"/>
  </si>
  <si>
    <t>mod2</t>
    <phoneticPr fontId="1" type="noConversion"/>
  </si>
  <si>
    <t>mod3</t>
    <phoneticPr fontId="1" type="noConversion"/>
  </si>
  <si>
    <t>sfx</t>
    <phoneticPr fontId="1" type="noConversion"/>
  </si>
  <si>
    <t>event1</t>
    <phoneticPr fontId="1" type="noConversion"/>
  </si>
  <si>
    <t>event1parm1</t>
    <phoneticPr fontId="1" type="noConversion"/>
  </si>
  <si>
    <t>event1parm2</t>
    <phoneticPr fontId="1" type="noConversion"/>
  </si>
  <si>
    <t>event1parm3</t>
    <phoneticPr fontId="1" type="noConversion"/>
  </si>
  <si>
    <t>event2</t>
    <phoneticPr fontId="1" type="noConversion"/>
  </si>
  <si>
    <t>event2parm1</t>
    <phoneticPr fontId="1" type="noConversion"/>
  </si>
  <si>
    <t>event2parm2</t>
    <phoneticPr fontId="1" type="noConversion"/>
  </si>
  <si>
    <t>event2parm3</t>
    <phoneticPr fontId="1" type="noConversion"/>
  </si>
  <si>
    <t>生进光环</t>
  </si>
  <si>
    <t>owner</t>
    <phoneticPr fontId="1" type="noConversion"/>
  </si>
  <si>
    <t>circle</t>
    <phoneticPr fontId="1" type="noConversion"/>
  </si>
  <si>
    <t>friendly</t>
    <phoneticPr fontId="1" type="noConversion"/>
  </si>
  <si>
    <t>faction</t>
    <phoneticPr fontId="1" type="noConversion"/>
  </si>
  <si>
    <t>alliance</t>
    <phoneticPr fontId="10" type="noConversion"/>
  </si>
  <si>
    <t>buff</t>
    <phoneticPr fontId="1" type="noConversion"/>
  </si>
  <si>
    <t>生固光环</t>
  </si>
  <si>
    <t>兽进光环</t>
  </si>
  <si>
    <t>horde</t>
    <phoneticPr fontId="10" type="noConversion"/>
  </si>
  <si>
    <t>兽固光环</t>
  </si>
  <si>
    <t>神进光环</t>
    <phoneticPr fontId="1" type="noConversion"/>
  </si>
  <si>
    <t>order</t>
    <phoneticPr fontId="10" type="noConversion"/>
  </si>
  <si>
    <t>神固光环</t>
    <phoneticPr fontId="1" type="noConversion"/>
  </si>
  <si>
    <t>魔进光环</t>
  </si>
  <si>
    <t>chaos</t>
    <phoneticPr fontId="10" type="noConversion"/>
  </si>
  <si>
    <t>魔固光环</t>
  </si>
  <si>
    <t>荆棘光环</t>
    <phoneticPr fontId="5" type="noConversion"/>
  </si>
  <si>
    <t>耐久光环</t>
    <phoneticPr fontId="5" type="noConversion"/>
  </si>
  <si>
    <t>专注光环</t>
    <phoneticPr fontId="5" type="noConversion"/>
  </si>
  <si>
    <t>邪恶光环</t>
    <phoneticPr fontId="5" type="noConversion"/>
  </si>
  <si>
    <t>team</t>
    <phoneticPr fontId="1" type="noConversion"/>
  </si>
  <si>
    <t>combating</t>
    <phoneticPr fontId="1" type="noConversion"/>
  </si>
  <si>
    <t>heal</t>
    <phoneticPr fontId="1" type="noConversion"/>
  </si>
  <si>
    <t>美娇光环</t>
    <phoneticPr fontId="5" type="noConversion"/>
  </si>
  <si>
    <t>gender</t>
    <phoneticPr fontId="1" type="noConversion"/>
  </si>
  <si>
    <t>female</t>
    <phoneticPr fontId="1" type="noConversion"/>
  </si>
  <si>
    <t>妖艳光环</t>
    <phoneticPr fontId="5" type="noConversion"/>
  </si>
  <si>
    <t>hostile</t>
    <phoneticPr fontId="1" type="noConversion"/>
  </si>
  <si>
    <t>male</t>
    <phoneticPr fontId="1" type="noConversion"/>
  </si>
  <si>
    <t>遗馈</t>
    <phoneticPr fontId="5" type="noConversion"/>
  </si>
  <si>
    <t>blow_heal</t>
    <phoneticPr fontId="1" type="noConversion"/>
  </si>
  <si>
    <t>遗赠</t>
    <phoneticPr fontId="5" type="noConversion"/>
  </si>
  <si>
    <t>hp_min</t>
    <phoneticPr fontId="1" type="noConversion"/>
  </si>
  <si>
    <t>遗技</t>
    <phoneticPr fontId="5" type="noConversion"/>
  </si>
  <si>
    <t>遗谋</t>
    <phoneticPr fontId="5" type="noConversion"/>
  </si>
  <si>
    <t>嗜杀</t>
    <phoneticPr fontId="5" type="noConversion"/>
  </si>
  <si>
    <t>point</t>
    <phoneticPr fontId="1" type="noConversion"/>
  </si>
  <si>
    <t>诛杀</t>
    <phoneticPr fontId="5" type="noConversion"/>
  </si>
  <si>
    <t>崎岖之眩晕</t>
    <phoneticPr fontId="5" type="noConversion"/>
  </si>
  <si>
    <t>taget</t>
    <phoneticPr fontId="1" type="noConversion"/>
  </si>
  <si>
    <t>stun</t>
    <phoneticPr fontId="1" type="noConversion"/>
  </si>
  <si>
    <t>寒冻之冰封</t>
    <phoneticPr fontId="5" type="noConversion"/>
  </si>
  <si>
    <t>freeze</t>
  </si>
  <si>
    <t>酒气</t>
    <phoneticPr fontId="5" type="noConversion"/>
  </si>
  <si>
    <t>wine</t>
    <phoneticPr fontId="1" type="noConversion"/>
  </si>
  <si>
    <t>酒晕之加酒状态</t>
    <phoneticPr fontId="1" type="noConversion"/>
  </si>
  <si>
    <t>酒晕之降低物防</t>
    <phoneticPr fontId="1" type="noConversion"/>
  </si>
  <si>
    <t>酒晕之降低魔防</t>
    <phoneticPr fontId="1" type="noConversion"/>
  </si>
  <si>
    <t>冰风之加冰状态</t>
    <phoneticPr fontId="1" type="noConversion"/>
  </si>
  <si>
    <t>ice</t>
    <phoneticPr fontId="1" type="noConversion"/>
  </si>
  <si>
    <t>冰风之降低攻速</t>
    <phoneticPr fontId="1" type="noConversion"/>
  </si>
  <si>
    <t>英勇之普攻时几率降低治疗率</t>
    <phoneticPr fontId="5" type="noConversion"/>
  </si>
  <si>
    <t>debuff</t>
    <phoneticPr fontId="1" type="noConversion"/>
  </si>
  <si>
    <t>冰甲之附加冰标记</t>
    <phoneticPr fontId="1" type="noConversion"/>
  </si>
  <si>
    <t>冰甲之降低移动速度</t>
    <phoneticPr fontId="1" type="noConversion"/>
  </si>
  <si>
    <t>冰甲之降低攻击速度</t>
    <phoneticPr fontId="1" type="noConversion"/>
  </si>
  <si>
    <t>neardeath</t>
    <phoneticPr fontId="1" type="noConversion"/>
  </si>
  <si>
    <t>无暇之免疫</t>
  </si>
  <si>
    <t>荆棘光环反伤之伤害</t>
    <phoneticPr fontId="1" type="noConversion"/>
  </si>
  <si>
    <t>hurtback</t>
    <phoneticPr fontId="1" type="noConversion"/>
  </si>
  <si>
    <t>酒气之降低物防</t>
    <phoneticPr fontId="1" type="noConversion"/>
  </si>
  <si>
    <t>酒气之降低魔防</t>
    <phoneticPr fontId="1" type="noConversion"/>
  </si>
  <si>
    <t>冰风之降低移动速度</t>
    <phoneticPr fontId="1" type="noConversion"/>
  </si>
  <si>
    <t>势能之初始获得能量</t>
    <phoneticPr fontId="1" type="noConversion"/>
  </si>
  <si>
    <t>state</t>
    <phoneticPr fontId="1" type="noConversion"/>
  </si>
  <si>
    <t>nil</t>
    <phoneticPr fontId="1" type="noConversion"/>
  </si>
  <si>
    <t>energy</t>
    <phoneticPr fontId="1" type="noConversion"/>
  </si>
  <si>
    <t>血气</t>
    <phoneticPr fontId="5" type="noConversion"/>
  </si>
  <si>
    <t>blood</t>
    <phoneticPr fontId="1" type="noConversion"/>
  </si>
  <si>
    <t>血气之降低物防</t>
    <phoneticPr fontId="1" type="noConversion"/>
  </si>
  <si>
    <t>血气之降低魔防</t>
    <phoneticPr fontId="1" type="noConversion"/>
  </si>
  <si>
    <t>血晕之加酒状态</t>
    <phoneticPr fontId="1" type="noConversion"/>
  </si>
  <si>
    <t>血晕之降低物防</t>
    <phoneticPr fontId="1" type="noConversion"/>
  </si>
  <si>
    <t>血晕之降低魔防</t>
    <phoneticPr fontId="1" type="noConversion"/>
  </si>
  <si>
    <t>蓄能之初始获得能量</t>
    <phoneticPr fontId="1" type="noConversion"/>
  </si>
  <si>
    <t>聚能之初始获得能量</t>
    <phoneticPr fontId="1" type="noConversion"/>
  </si>
  <si>
    <t>超能大白对扇形范围敌方酒精喷洒，造成伤害，概率添加&lt;&amp;image:wine&gt;&lt;&amp;/&gt;印记，并且降低双防。</t>
    <phoneticPr fontId="1" type="noConversion"/>
  </si>
  <si>
    <t>九尾妖狐召唤幽灵狐</t>
    <phoneticPr fontId="1" type="noConversion"/>
  </si>
  <si>
    <t>九尾妖狐发动媚术，召唤幽灵狐为他战斗。</t>
    <phoneticPr fontId="1" type="noConversion"/>
  </si>
  <si>
    <t>幽灵狐</t>
  </si>
  <si>
    <t>九尾妖狐召唤幽灵狐协助战斗，幽灵狐继承召唤者&lt;&amp;color:skill_sel_green&gt;{result.15241107.%}&lt;&amp;/&gt;的生命及防御属性、&lt;&amp;color:skill_sel_green&gt;{result.15241108.%}&lt;&amp;/&gt;的攻击属性。幽灵狐的普通攻击有几率附加造成流血伤害。</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</si>
</sst>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quot;级&quot;"/>
  </numFmts>
  <fonts count="19" x14ac:knownFonts="1">
    <font>
      <sz val="11"/>
      <color theme="1"/>
      <name val="宋体"/>
      <family val="2"/>
      <charset val="134"/>
      <scheme val="minor"/>
    </font>
    <font>
      <sz val="9"/>
      <name val="宋体"/>
      <family val="2"/>
      <charset val="134"/>
      <scheme val="minor"/>
    </font>
    <font>
      <sz val="11"/>
      <color theme="1"/>
      <name val="宋体"/>
      <family val="2"/>
      <scheme val="minor"/>
    </font>
    <font>
      <b/>
      <sz val="9"/>
      <color indexed="81"/>
      <name val="宋体"/>
      <family val="3"/>
      <charset val="134"/>
    </font>
    <font>
      <sz val="9"/>
      <color indexed="81"/>
      <name val="宋体"/>
      <family val="3"/>
      <charset val="134"/>
    </font>
    <font>
      <sz val="9"/>
      <name val="宋体"/>
      <family val="3"/>
      <charset val="134"/>
      <scheme val="minor"/>
    </font>
    <font>
      <sz val="10"/>
      <color theme="1"/>
      <name val="微软雅黑"/>
      <family val="2"/>
      <charset val="134"/>
    </font>
    <font>
      <sz val="11"/>
      <color theme="1"/>
      <name val="微软雅黑"/>
      <family val="2"/>
      <charset val="134"/>
    </font>
    <font>
      <sz val="10"/>
      <name val="微软雅黑"/>
      <family val="2"/>
      <charset val="134"/>
    </font>
    <font>
      <sz val="11"/>
      <name val="微软雅黑"/>
      <family val="2"/>
      <charset val="134"/>
    </font>
    <font>
      <sz val="9"/>
      <name val="宋体"/>
      <family val="3"/>
      <charset val="134"/>
    </font>
    <font>
      <sz val="10"/>
      <color indexed="8"/>
      <name val="微软雅黑"/>
      <family val="2"/>
      <charset val="134"/>
    </font>
    <font>
      <sz val="11"/>
      <color theme="1"/>
      <name val="宋体"/>
      <family val="2"/>
      <charset val="134"/>
      <scheme val="minor"/>
    </font>
    <font>
      <sz val="11"/>
      <color rgb="FFFF0000"/>
      <name val="微软雅黑"/>
      <family val="2"/>
      <charset val="134"/>
    </font>
    <font>
      <sz val="11"/>
      <color rgb="FF333333"/>
      <name val="微软雅黑"/>
      <family val="2"/>
      <charset val="134"/>
    </font>
    <font>
      <sz val="10"/>
      <color rgb="FFFF0000"/>
      <name val="微软雅黑"/>
      <family val="2"/>
      <charset val="134"/>
    </font>
    <font>
      <b/>
      <sz val="11"/>
      <color theme="1"/>
      <name val="微软雅黑"/>
      <family val="2"/>
      <charset val="134"/>
    </font>
    <font>
      <sz val="11"/>
      <color rgb="FFFF00FF"/>
      <name val="微软雅黑"/>
      <family val="2"/>
      <charset val="134"/>
    </font>
    <font>
      <sz val="10"/>
      <color theme="2"/>
      <name val="微软雅黑"/>
      <family val="2"/>
      <charset val="134"/>
    </font>
  </fonts>
  <fills count="2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99FF"/>
        <bgColor indexed="64"/>
      </patternFill>
    </fill>
    <fill>
      <patternFill patternType="solid">
        <fgColor theme="5"/>
        <bgColor indexed="64"/>
      </patternFill>
    </fill>
    <fill>
      <patternFill patternType="solid">
        <fgColor theme="4"/>
        <bgColor indexed="64"/>
      </patternFill>
    </fill>
    <fill>
      <patternFill patternType="solid">
        <fgColor theme="7" tint="-0.249977111117893"/>
        <bgColor indexed="64"/>
      </patternFill>
    </fill>
    <fill>
      <patternFill patternType="solid">
        <fgColor rgb="FFC000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rgb="FFFFFF99"/>
        <bgColor indexed="64"/>
      </patternFill>
    </fill>
    <fill>
      <patternFill patternType="solid">
        <fgColor theme="7" tint="0.39997558519241921"/>
        <bgColor indexed="64"/>
      </patternFill>
    </fill>
    <fill>
      <patternFill patternType="solid">
        <fgColor theme="6"/>
        <bgColor indexed="64"/>
      </patternFill>
    </fill>
    <fill>
      <patternFill patternType="solid">
        <fgColor rgb="FFFFFFCC"/>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alignment vertical="center"/>
    </xf>
    <xf numFmtId="9" fontId="12" fillId="0" borderId="0" applyFont="0" applyFill="0" applyBorder="0" applyAlignment="0" applyProtection="0">
      <alignment vertical="center"/>
    </xf>
    <xf numFmtId="0" fontId="12" fillId="0" borderId="0">
      <alignment vertical="center"/>
    </xf>
  </cellStyleXfs>
  <cellXfs count="163">
    <xf numFmtId="0" fontId="0" fillId="0" borderId="0" xfId="0">
      <alignment vertical="center"/>
    </xf>
    <xf numFmtId="0" fontId="6" fillId="0" borderId="0" xfId="0" applyFont="1" applyAlignment="1">
      <alignment horizontal="center" vertical="center"/>
    </xf>
    <xf numFmtId="0" fontId="6" fillId="0" borderId="0" xfId="0" applyFont="1" applyFill="1" applyAlignment="1">
      <alignment horizontal="center" vertical="center"/>
    </xf>
    <xf numFmtId="0" fontId="6" fillId="0" borderId="0" xfId="0" applyFont="1" applyAlignment="1">
      <alignment horizontal="left" vertical="center"/>
    </xf>
    <xf numFmtId="0" fontId="6" fillId="3" borderId="0" xfId="0" applyFont="1" applyFill="1" applyAlignment="1">
      <alignment horizontal="center" vertical="center"/>
    </xf>
    <xf numFmtId="0" fontId="6" fillId="2" borderId="0" xfId="0" applyFont="1" applyFill="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0" fontId="6" fillId="4" borderId="1" xfId="0" applyFont="1" applyFill="1" applyBorder="1" applyAlignment="1">
      <alignment horizontal="center" vertical="center"/>
    </xf>
    <xf numFmtId="0" fontId="8" fillId="4" borderId="0" xfId="0" applyFont="1" applyFill="1" applyAlignment="1">
      <alignment horizontal="center" vertical="center"/>
    </xf>
    <xf numFmtId="0" fontId="6" fillId="2" borderId="1" xfId="0" applyFont="1" applyFill="1" applyBorder="1" applyAlignment="1">
      <alignment horizontal="center" vertical="center"/>
    </xf>
    <xf numFmtId="0" fontId="6" fillId="6"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6" borderId="0" xfId="0" applyFont="1" applyFill="1" applyAlignment="1">
      <alignment horizontal="center" vertical="center"/>
    </xf>
    <xf numFmtId="0" fontId="6" fillId="6" borderId="0" xfId="0" applyFont="1" applyFill="1" applyAlignment="1">
      <alignment horizontal="left" vertical="center"/>
    </xf>
    <xf numFmtId="0" fontId="6" fillId="0" borderId="0" xfId="0" applyFont="1">
      <alignment vertical="center"/>
    </xf>
    <xf numFmtId="0" fontId="6" fillId="4" borderId="1" xfId="0" applyFont="1" applyFill="1" applyBorder="1" applyAlignment="1">
      <alignment horizontal="left" vertical="center"/>
    </xf>
    <xf numFmtId="0" fontId="7" fillId="4" borderId="0" xfId="0" applyFont="1" applyFill="1" applyBorder="1" applyAlignment="1">
      <alignment horizontal="center" vertical="center"/>
    </xf>
    <xf numFmtId="0" fontId="8" fillId="4" borderId="1" xfId="0" applyFont="1" applyFill="1" applyBorder="1" applyAlignment="1">
      <alignment horizontal="center" vertical="center"/>
    </xf>
    <xf numFmtId="0" fontId="11" fillId="0" borderId="0" xfId="0" applyFont="1" applyAlignment="1">
      <alignment horizontal="center" vertical="center"/>
    </xf>
    <xf numFmtId="0" fontId="7" fillId="4" borderId="1" xfId="0" applyFont="1" applyFill="1" applyBorder="1" applyAlignment="1">
      <alignment horizontal="left" vertical="center"/>
    </xf>
    <xf numFmtId="0" fontId="6" fillId="4" borderId="0"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6" fillId="4" borderId="0" xfId="0" applyFont="1" applyFill="1" applyBorder="1" applyAlignment="1">
      <alignment horizontal="left" vertical="center"/>
    </xf>
    <xf numFmtId="0" fontId="9" fillId="4" borderId="1" xfId="0" applyFont="1" applyFill="1" applyBorder="1" applyAlignment="1">
      <alignment horizontal="left" vertical="center"/>
    </xf>
    <xf numFmtId="0" fontId="7" fillId="4" borderId="1" xfId="0" applyFont="1" applyFill="1" applyBorder="1" applyAlignment="1">
      <alignment horizontal="left"/>
    </xf>
    <xf numFmtId="0" fontId="6" fillId="4" borderId="0" xfId="0" applyFont="1" applyFill="1">
      <alignment vertical="center"/>
    </xf>
    <xf numFmtId="0" fontId="6" fillId="7" borderId="1" xfId="0" applyFont="1" applyFill="1" applyBorder="1" applyAlignment="1">
      <alignment horizontal="center" vertical="center"/>
    </xf>
    <xf numFmtId="0" fontId="7" fillId="4" borderId="0" xfId="0" applyFont="1" applyFill="1" applyAlignment="1">
      <alignment horizontal="center"/>
    </xf>
    <xf numFmtId="0" fontId="7" fillId="4" borderId="0" xfId="0" applyFont="1" applyFill="1" applyAlignment="1">
      <alignment horizontal="left" vertical="center"/>
    </xf>
    <xf numFmtId="0" fontId="6" fillId="10" borderId="0" xfId="0" applyFont="1" applyFill="1" applyAlignment="1">
      <alignment horizontal="center" vertical="center"/>
    </xf>
    <xf numFmtId="0" fontId="7" fillId="6" borderId="0"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5" borderId="1" xfId="0" applyFont="1" applyFill="1" applyBorder="1" applyAlignment="1">
      <alignment horizontal="center" vertical="center"/>
    </xf>
    <xf numFmtId="0" fontId="7" fillId="4" borderId="0" xfId="0" applyFont="1" applyFill="1" applyAlignment="1">
      <alignment horizontal="center" vertical="center"/>
    </xf>
    <xf numFmtId="0" fontId="7" fillId="8"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4" borderId="3" xfId="0" applyFont="1" applyFill="1" applyBorder="1" applyAlignment="1">
      <alignment horizontal="center" vertical="center"/>
    </xf>
    <xf numFmtId="0" fontId="7" fillId="11" borderId="1" xfId="0" applyFont="1" applyFill="1" applyBorder="1" applyAlignment="1">
      <alignment horizontal="center" vertical="center"/>
    </xf>
    <xf numFmtId="9" fontId="6" fillId="0" borderId="0" xfId="1" applyFont="1" applyAlignment="1">
      <alignment horizontal="center" vertical="center"/>
    </xf>
    <xf numFmtId="0" fontId="6" fillId="14" borderId="0" xfId="0" applyFont="1" applyFill="1" applyAlignment="1">
      <alignment horizontal="center" vertical="center"/>
    </xf>
    <xf numFmtId="176" fontId="6" fillId="0" borderId="0" xfId="1" applyNumberFormat="1" applyFont="1" applyAlignment="1">
      <alignment horizontal="center" vertical="center"/>
    </xf>
    <xf numFmtId="10" fontId="6" fillId="0" borderId="0" xfId="1" applyNumberFormat="1" applyFont="1" applyAlignment="1">
      <alignment horizontal="center" vertical="center"/>
    </xf>
    <xf numFmtId="177" fontId="6" fillId="15" borderId="0" xfId="0" applyNumberFormat="1" applyFont="1" applyFill="1" applyAlignment="1">
      <alignment horizontal="center" vertical="center"/>
    </xf>
    <xf numFmtId="0" fontId="6" fillId="15" borderId="0" xfId="0" applyNumberFormat="1" applyFont="1" applyFill="1" applyAlignment="1">
      <alignment horizontal="center" vertical="center"/>
    </xf>
    <xf numFmtId="9" fontId="6" fillId="10" borderId="0" xfId="1" applyFont="1" applyFill="1" applyAlignment="1">
      <alignment horizontal="center" vertical="center"/>
    </xf>
    <xf numFmtId="9" fontId="6" fillId="3" borderId="0" xfId="1" applyFont="1" applyFill="1" applyAlignment="1">
      <alignment horizontal="center" vertical="center"/>
    </xf>
    <xf numFmtId="0" fontId="6" fillId="12" borderId="0" xfId="0" applyFont="1" applyFill="1" applyAlignment="1">
      <alignment horizontal="center" vertical="center"/>
    </xf>
    <xf numFmtId="0" fontId="7" fillId="2" borderId="1" xfId="0" applyFont="1" applyFill="1" applyBorder="1" applyAlignment="1">
      <alignment horizontal="left" vertical="center"/>
    </xf>
    <xf numFmtId="0" fontId="7" fillId="0" borderId="0" xfId="0" applyFont="1" applyAlignment="1">
      <alignment horizontal="left" vertical="center"/>
    </xf>
    <xf numFmtId="0" fontId="7" fillId="10" borderId="1" xfId="0" applyFont="1" applyFill="1" applyBorder="1" applyAlignment="1">
      <alignment horizontal="left" vertical="center"/>
    </xf>
    <xf numFmtId="0" fontId="7" fillId="6" borderId="0" xfId="0" applyFont="1" applyFill="1" applyAlignment="1">
      <alignment horizontal="left" vertical="center"/>
    </xf>
    <xf numFmtId="0" fontId="7" fillId="4" borderId="0" xfId="0" applyFont="1" applyFill="1" applyBorder="1" applyAlignment="1">
      <alignment horizontal="left" vertical="center"/>
    </xf>
    <xf numFmtId="0" fontId="7" fillId="4" borderId="3" xfId="0" applyFont="1" applyFill="1" applyBorder="1" applyAlignment="1">
      <alignment horizontal="left" vertical="center"/>
    </xf>
    <xf numFmtId="0" fontId="7" fillId="9" borderId="0" xfId="0" applyFont="1" applyFill="1" applyBorder="1" applyAlignment="1">
      <alignment horizontal="left" vertical="center"/>
    </xf>
    <xf numFmtId="0" fontId="9" fillId="4" borderId="0" xfId="0" applyFont="1" applyFill="1" applyBorder="1" applyAlignment="1">
      <alignment horizontal="left" vertical="center"/>
    </xf>
    <xf numFmtId="0" fontId="7" fillId="4" borderId="0" xfId="0" applyFont="1" applyFill="1" applyBorder="1">
      <alignment vertical="center"/>
    </xf>
    <xf numFmtId="0" fontId="7" fillId="2" borderId="0" xfId="0" applyFont="1" applyFill="1" applyBorder="1" applyAlignment="1">
      <alignment horizontal="center" vertical="center"/>
    </xf>
    <xf numFmtId="0" fontId="7" fillId="16" borderId="0" xfId="0" applyFont="1" applyFill="1" applyBorder="1" applyAlignment="1">
      <alignment horizontal="left" vertical="center"/>
    </xf>
    <xf numFmtId="0" fontId="7" fillId="13" borderId="0" xfId="0" applyFont="1" applyFill="1" applyBorder="1" applyAlignment="1">
      <alignment horizontal="center" vertical="center"/>
    </xf>
    <xf numFmtId="0" fontId="7" fillId="0" borderId="0" xfId="0" applyFont="1" applyFill="1" applyBorder="1" applyAlignment="1">
      <alignment horizontal="left" vertical="center"/>
    </xf>
    <xf numFmtId="0" fontId="7" fillId="16" borderId="1"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1" xfId="0" applyFont="1" applyFill="1" applyBorder="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0" fontId="13" fillId="4" borderId="0" xfId="0" applyFont="1" applyFill="1" applyAlignment="1">
      <alignment horizontal="center" vertical="center"/>
    </xf>
    <xf numFmtId="0" fontId="7" fillId="13" borderId="0" xfId="0" applyFont="1" applyFill="1" applyAlignment="1">
      <alignment horizontal="center" vertical="center"/>
    </xf>
    <xf numFmtId="0" fontId="7" fillId="6" borderId="0" xfId="0" applyFont="1" applyFill="1" applyAlignment="1">
      <alignment horizontal="center" vertical="center"/>
    </xf>
    <xf numFmtId="0" fontId="13"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0" xfId="0" applyFont="1" applyFill="1" applyAlignment="1">
      <alignment horizontal="center" vertical="center"/>
    </xf>
    <xf numFmtId="0" fontId="7" fillId="13" borderId="1" xfId="0" applyFont="1" applyFill="1" applyBorder="1" applyAlignment="1">
      <alignment horizontal="center" vertical="center"/>
    </xf>
    <xf numFmtId="0" fontId="7" fillId="0" borderId="0" xfId="0" applyFont="1" applyFill="1" applyAlignment="1">
      <alignment horizontal="center" vertical="center"/>
    </xf>
    <xf numFmtId="0" fontId="7" fillId="4" borderId="2"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0" xfId="0" applyFont="1" applyFill="1" applyAlignment="1">
      <alignment horizontal="center" vertical="center"/>
    </xf>
    <xf numFmtId="0" fontId="6" fillId="12" borderId="0" xfId="0" applyFont="1" applyFill="1" applyAlignment="1">
      <alignment horizontal="left" vertical="center"/>
    </xf>
    <xf numFmtId="0" fontId="7" fillId="16" borderId="1" xfId="0" applyFont="1" applyFill="1" applyBorder="1" applyAlignment="1">
      <alignment horizontal="lef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0" fontId="7" fillId="5" borderId="0" xfId="0" applyFont="1" applyFill="1" applyBorder="1" applyAlignment="1">
      <alignment horizontal="center" vertical="center"/>
    </xf>
    <xf numFmtId="0" fontId="7" fillId="5" borderId="0" xfId="0" applyFont="1" applyFill="1" applyBorder="1" applyAlignment="1">
      <alignment horizontal="left" vertical="center"/>
    </xf>
    <xf numFmtId="0" fontId="7" fillId="16" borderId="1" xfId="0" applyFont="1" applyFill="1" applyBorder="1">
      <alignment vertical="center"/>
    </xf>
    <xf numFmtId="0" fontId="13" fillId="4" borderId="1" xfId="0" applyFont="1" applyFill="1" applyBorder="1" applyAlignment="1">
      <alignment horizontal="left" vertical="center"/>
    </xf>
    <xf numFmtId="0" fontId="7" fillId="13" borderId="1" xfId="0" applyFont="1" applyFill="1" applyBorder="1" applyAlignment="1">
      <alignment horizontal="left" vertical="center"/>
    </xf>
    <xf numFmtId="0" fontId="13" fillId="4" borderId="0" xfId="0" applyFont="1" applyFill="1" applyBorder="1" applyAlignment="1">
      <alignment horizontal="left" vertical="center"/>
    </xf>
    <xf numFmtId="0" fontId="15" fillId="4" borderId="1"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0" xfId="0" applyFont="1" applyFill="1" applyAlignment="1">
      <alignment horizontal="center" vertical="center"/>
    </xf>
    <xf numFmtId="0" fontId="15" fillId="4" borderId="0" xfId="0" applyFont="1" applyFill="1" applyAlignment="1">
      <alignment horizontal="left" vertical="center"/>
    </xf>
    <xf numFmtId="0" fontId="13"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3" fillId="2" borderId="0" xfId="0" applyFont="1" applyFill="1" applyBorder="1" applyAlignment="1">
      <alignment horizontal="center" vertical="center"/>
    </xf>
    <xf numFmtId="0" fontId="13" fillId="2" borderId="0" xfId="0" applyFont="1" applyFill="1" applyAlignment="1">
      <alignment horizontal="center" vertical="center"/>
    </xf>
    <xf numFmtId="0" fontId="13" fillId="2" borderId="0" xfId="0" applyFont="1" applyFill="1" applyBorder="1" applyAlignment="1">
      <alignment horizontal="left" vertical="center"/>
    </xf>
    <xf numFmtId="0" fontId="8" fillId="2" borderId="1" xfId="0" applyFont="1" applyFill="1" applyBorder="1" applyAlignment="1">
      <alignment horizontal="center" vertical="center"/>
    </xf>
    <xf numFmtId="0" fontId="7" fillId="2" borderId="0" xfId="0" applyFont="1" applyFill="1" applyBorder="1" applyAlignment="1">
      <alignment horizontal="left" vertical="center"/>
    </xf>
    <xf numFmtId="0" fontId="7" fillId="13" borderId="0" xfId="0" applyFont="1" applyFill="1" applyBorder="1" applyAlignment="1">
      <alignment horizontal="left" vertical="center"/>
    </xf>
    <xf numFmtId="0" fontId="7" fillId="17" borderId="1" xfId="0" applyFont="1" applyFill="1" applyBorder="1" applyAlignment="1">
      <alignment horizontal="left" vertical="center"/>
    </xf>
    <xf numFmtId="0" fontId="7" fillId="4" borderId="1" xfId="0" applyFont="1" applyFill="1" applyBorder="1" applyAlignment="1">
      <alignment horizontal="left" vertical="center"/>
    </xf>
    <xf numFmtId="0" fontId="7" fillId="4" borderId="1" xfId="0" applyFont="1" applyFill="1" applyBorder="1" applyAlignment="1">
      <alignment horizontal="left" vertical="center"/>
    </xf>
    <xf numFmtId="0" fontId="7" fillId="9" borderId="1" xfId="0" applyFont="1" applyFill="1" applyBorder="1" applyAlignment="1">
      <alignment horizontal="left" vertical="center"/>
    </xf>
    <xf numFmtId="0" fontId="9" fillId="18" borderId="0" xfId="0" applyFont="1" applyFill="1" applyAlignment="1">
      <alignment horizontal="center" vertical="center"/>
    </xf>
    <xf numFmtId="0" fontId="16"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xf>
    <xf numFmtId="0" fontId="7" fillId="3" borderId="1" xfId="0" applyFont="1" applyFill="1" applyBorder="1" applyAlignment="1">
      <alignment horizontal="center" vertical="center" wrapText="1"/>
    </xf>
    <xf numFmtId="0" fontId="7" fillId="19" borderId="1" xfId="0" applyFont="1" applyFill="1" applyBorder="1" applyAlignment="1">
      <alignment horizontal="center" vertical="center"/>
    </xf>
    <xf numFmtId="0" fontId="7" fillId="4"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1" xfId="0" applyNumberFormat="1" applyFont="1" applyFill="1" applyBorder="1" applyAlignment="1">
      <alignment horizontal="center" vertical="center"/>
    </xf>
    <xf numFmtId="0" fontId="7" fillId="4" borderId="0" xfId="0" applyNumberFormat="1" applyFont="1" applyFill="1" applyAlignment="1">
      <alignment horizontal="center" vertical="center"/>
    </xf>
    <xf numFmtId="0" fontId="7" fillId="3" borderId="0" xfId="0" applyNumberFormat="1" applyFont="1" applyFill="1" applyBorder="1" applyAlignment="1">
      <alignment horizontal="left" vertical="center"/>
    </xf>
    <xf numFmtId="0" fontId="7" fillId="3" borderId="0" xfId="0" applyFont="1" applyFill="1" applyBorder="1" applyAlignment="1">
      <alignment horizontal="left" vertical="center"/>
    </xf>
    <xf numFmtId="0" fontId="7" fillId="3" borderId="0" xfId="0" applyNumberFormat="1" applyFont="1" applyFill="1" applyAlignment="1">
      <alignment horizontal="center" vertical="center"/>
    </xf>
    <xf numFmtId="0" fontId="7" fillId="3" borderId="0" xfId="0" applyFont="1" applyFill="1" applyAlignment="1">
      <alignment horizontal="center" vertical="center"/>
    </xf>
    <xf numFmtId="0" fontId="7" fillId="2" borderId="0" xfId="0" applyNumberFormat="1" applyFont="1" applyFill="1" applyAlignment="1">
      <alignment horizontal="center" vertical="center"/>
    </xf>
    <xf numFmtId="0" fontId="7" fillId="0" borderId="0" xfId="0" applyFont="1" applyFill="1" applyBorder="1" applyAlignment="1">
      <alignment horizontal="center" vertical="center"/>
    </xf>
    <xf numFmtId="0" fontId="6" fillId="2" borderId="0" xfId="0" applyNumberFormat="1" applyFont="1" applyFill="1" applyAlignment="1">
      <alignment horizontal="center" vertical="center"/>
    </xf>
    <xf numFmtId="0" fontId="6"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20" borderId="1" xfId="0" applyNumberFormat="1" applyFont="1" applyFill="1" applyBorder="1" applyAlignment="1">
      <alignment horizontal="center" vertical="center"/>
    </xf>
    <xf numFmtId="0" fontId="6" fillId="20" borderId="1" xfId="0" applyFont="1" applyFill="1" applyBorder="1" applyAlignment="1">
      <alignment horizontal="center" vertical="center"/>
    </xf>
    <xf numFmtId="0" fontId="6" fillId="20" borderId="4" xfId="0" applyFont="1" applyFill="1" applyBorder="1" applyAlignment="1">
      <alignment horizontal="center" vertical="center"/>
    </xf>
    <xf numFmtId="0" fontId="6" fillId="2" borderId="0"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vertical="center"/>
    </xf>
    <xf numFmtId="0" fontId="9" fillId="3" borderId="1" xfId="0" applyFont="1" applyFill="1" applyBorder="1" applyAlignment="1">
      <alignment horizontal="center" vertical="center"/>
    </xf>
    <xf numFmtId="0" fontId="7" fillId="3" borderId="0" xfId="0" applyNumberFormat="1" applyFont="1" applyFill="1" applyBorder="1" applyAlignment="1">
      <alignment horizontal="center" vertical="center"/>
    </xf>
    <xf numFmtId="0" fontId="6" fillId="4" borderId="0" xfId="0" applyNumberFormat="1" applyFont="1" applyFill="1" applyAlignment="1">
      <alignment horizontal="center" vertical="center"/>
    </xf>
    <xf numFmtId="0" fontId="7" fillId="10" borderId="0" xfId="0" applyFont="1" applyFill="1" applyAlignment="1">
      <alignment horizontal="center" vertical="center"/>
    </xf>
    <xf numFmtId="0" fontId="15" fillId="0" borderId="0" xfId="0" applyFont="1">
      <alignment vertical="center"/>
    </xf>
    <xf numFmtId="0" fontId="7" fillId="21" borderId="0" xfId="0" applyFont="1" applyFill="1" applyAlignment="1"/>
    <xf numFmtId="0" fontId="17" fillId="4"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7" borderId="1" xfId="0" applyFont="1" applyFill="1" applyBorder="1" applyAlignment="1">
      <alignment horizontal="center" vertical="center"/>
    </xf>
    <xf numFmtId="0" fontId="0" fillId="0" borderId="0" xfId="0" applyAlignment="1">
      <alignment vertical="center"/>
    </xf>
    <xf numFmtId="0" fontId="6" fillId="2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2"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4" borderId="7" xfId="0" applyFont="1" applyFill="1" applyBorder="1" applyAlignment="1">
      <alignment horizontal="center" vertical="center"/>
    </xf>
    <xf numFmtId="0" fontId="7" fillId="23" borderId="1" xfId="0" applyFont="1" applyFill="1" applyBorder="1" applyAlignment="1">
      <alignment horizontal="center" vertical="center"/>
    </xf>
    <xf numFmtId="0" fontId="6" fillId="23" borderId="0" xfId="0" applyFont="1" applyFill="1" applyAlignment="1">
      <alignment horizontal="center" vertical="center"/>
    </xf>
    <xf numFmtId="0" fontId="7" fillId="23" borderId="0" xfId="0" applyFont="1" applyFill="1" applyAlignment="1">
      <alignment horizontal="center" vertical="center"/>
    </xf>
    <xf numFmtId="0" fontId="8" fillId="23" borderId="0" xfId="0" applyFont="1" applyFill="1" applyAlignment="1">
      <alignment horizontal="center" vertical="center"/>
    </xf>
    <xf numFmtId="0" fontId="6" fillId="10" borderId="1" xfId="0" applyFont="1" applyFill="1" applyBorder="1" applyAlignment="1">
      <alignment horizontal="left" vertical="center"/>
    </xf>
    <xf numFmtId="0" fontId="18" fillId="4" borderId="0" xfId="0" applyFont="1" applyFill="1" applyAlignment="1">
      <alignment horizontal="center" vertical="center"/>
    </xf>
    <xf numFmtId="0" fontId="7" fillId="4" borderId="1" xfId="0" applyFont="1" applyFill="1" applyBorder="1">
      <alignment vertical="center"/>
    </xf>
    <xf numFmtId="0" fontId="6" fillId="0" borderId="1" xfId="0" applyFont="1" applyBorder="1" applyAlignment="1">
      <alignment horizontal="left" vertical="center"/>
    </xf>
    <xf numFmtId="0" fontId="6" fillId="0" borderId="8" xfId="0" applyFont="1" applyBorder="1" applyAlignment="1">
      <alignment horizontal="center" vertical="center"/>
    </xf>
    <xf numFmtId="0" fontId="6" fillId="0" borderId="1" xfId="0" applyFont="1" applyFill="1" applyBorder="1" applyAlignment="1">
      <alignment horizontal="center" vertical="center"/>
    </xf>
    <xf numFmtId="0" fontId="7" fillId="2" borderId="1" xfId="0" applyFont="1" applyFill="1" applyBorder="1">
      <alignment vertical="center"/>
    </xf>
    <xf numFmtId="0" fontId="6" fillId="0" borderId="4" xfId="0" applyFont="1" applyFill="1" applyBorder="1" applyAlignment="1">
      <alignment horizontal="center" vertical="center"/>
    </xf>
    <xf numFmtId="0" fontId="7" fillId="2" borderId="0" xfId="0" applyNumberFormat="1" applyFont="1" applyFill="1" applyBorder="1" applyAlignment="1">
      <alignment horizontal="left" vertical="center"/>
    </xf>
  </cellXfs>
  <cellStyles count="3">
    <cellStyle name="百分比" xfId="1" builtinId="5"/>
    <cellStyle name="常规" xfId="0" builtinId="0"/>
    <cellStyle name="常规 2" xfId="2"/>
  </cellStyles>
  <dxfs count="2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6699"/>
      <color rgb="FF99FF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26694;&#265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值模型"/>
      <sheetName val="英雄模型"/>
      <sheetName val="天赋"/>
      <sheetName val="英雄初始值"/>
      <sheetName val="英雄等级属性"/>
      <sheetName val="英雄升星"/>
      <sheetName val="英雄升阶"/>
      <sheetName val="能量消耗"/>
      <sheetName val="技能"/>
      <sheetName val="神迹技能"/>
      <sheetName val="冒险战力"/>
      <sheetName val="命运之塔战力"/>
      <sheetName val="战力公式"/>
      <sheetName val="Sheet2"/>
      <sheetName val="Sheet1"/>
      <sheetName val="英雄战力"/>
      <sheetName val="爬塔战力"/>
      <sheetName val="产出消耗"/>
    </sheetNames>
    <sheetDataSet>
      <sheetData sheetId="0">
        <row r="3">
          <cell r="O3">
            <v>1</v>
          </cell>
          <cell r="P3">
            <v>0.4</v>
          </cell>
        </row>
        <row r="4">
          <cell r="O4">
            <v>2</v>
          </cell>
          <cell r="P4">
            <v>0.9</v>
          </cell>
        </row>
        <row r="5">
          <cell r="O5">
            <v>3</v>
          </cell>
          <cell r="P5">
            <v>1.6</v>
          </cell>
        </row>
        <row r="6">
          <cell r="O6">
            <v>4</v>
          </cell>
          <cell r="P6">
            <v>2.6</v>
          </cell>
        </row>
        <row r="7">
          <cell r="O7">
            <v>5</v>
          </cell>
          <cell r="P7">
            <v>4</v>
          </cell>
        </row>
        <row r="8">
          <cell r="O8">
            <v>6</v>
          </cell>
          <cell r="P8">
            <v>5.8</v>
          </cell>
        </row>
        <row r="9">
          <cell r="O9">
            <v>7</v>
          </cell>
          <cell r="P9">
            <v>8.1</v>
          </cell>
        </row>
        <row r="13">
          <cell r="O13">
            <v>1</v>
          </cell>
          <cell r="P13">
            <v>0.3</v>
          </cell>
        </row>
        <row r="14">
          <cell r="O14">
            <v>2</v>
          </cell>
          <cell r="P14">
            <v>0.7</v>
          </cell>
        </row>
        <row r="15">
          <cell r="O15">
            <v>3</v>
          </cell>
          <cell r="P15">
            <v>1.1000000000000001</v>
          </cell>
        </row>
        <row r="16">
          <cell r="O16">
            <v>4</v>
          </cell>
          <cell r="P16">
            <v>1.9</v>
          </cell>
        </row>
        <row r="17">
          <cell r="O17">
            <v>5</v>
          </cell>
          <cell r="P17">
            <v>2.7</v>
          </cell>
        </row>
        <row r="18">
          <cell r="O18">
            <v>6</v>
          </cell>
          <cell r="P18">
            <v>4.3000000000000007</v>
          </cell>
        </row>
        <row r="19">
          <cell r="O19">
            <v>7</v>
          </cell>
          <cell r="P19">
            <v>5.9</v>
          </cell>
          <cell r="Y19" t="str">
            <v>评级</v>
          </cell>
          <cell r="Z19" t="str">
            <v>初始生命</v>
          </cell>
          <cell r="AA19" t="str">
            <v>初始攻击</v>
          </cell>
          <cell r="AB19" t="str">
            <v>初始防御</v>
          </cell>
          <cell r="AC19" t="str">
            <v>生命成长</v>
          </cell>
          <cell r="AD19" t="str">
            <v>攻击成长</v>
          </cell>
          <cell r="AE19" t="str">
            <v>防御成长</v>
          </cell>
        </row>
        <row r="20">
          <cell r="Y20">
            <v>1</v>
          </cell>
          <cell r="Z20">
            <v>960</v>
          </cell>
          <cell r="AA20">
            <v>24</v>
          </cell>
          <cell r="AB20">
            <v>12</v>
          </cell>
          <cell r="AC20">
            <v>60</v>
          </cell>
          <cell r="AD20">
            <v>5</v>
          </cell>
          <cell r="AE20">
            <v>2</v>
          </cell>
        </row>
        <row r="21">
          <cell r="Y21">
            <v>2</v>
          </cell>
          <cell r="Z21">
            <v>960</v>
          </cell>
          <cell r="AA21">
            <v>24</v>
          </cell>
          <cell r="AB21">
            <v>12</v>
          </cell>
          <cell r="AC21">
            <v>60</v>
          </cell>
          <cell r="AD21">
            <v>5</v>
          </cell>
          <cell r="AE21">
            <v>2</v>
          </cell>
        </row>
        <row r="22">
          <cell r="Y22">
            <v>3</v>
          </cell>
          <cell r="Z22">
            <v>960</v>
          </cell>
          <cell r="AA22">
            <v>24</v>
          </cell>
          <cell r="AB22">
            <v>12</v>
          </cell>
          <cell r="AC22">
            <v>60</v>
          </cell>
          <cell r="AD22">
            <v>5</v>
          </cell>
          <cell r="AE22">
            <v>2</v>
          </cell>
          <cell r="AH22">
            <v>1</v>
          </cell>
          <cell r="AI22">
            <v>0</v>
          </cell>
          <cell r="AJ22">
            <v>0</v>
          </cell>
          <cell r="AK22">
            <v>0</v>
          </cell>
          <cell r="AL22">
            <v>0</v>
          </cell>
          <cell r="AM22">
            <v>0</v>
          </cell>
          <cell r="AN22">
            <v>0</v>
          </cell>
        </row>
        <row r="23">
          <cell r="Y23">
            <v>4</v>
          </cell>
          <cell r="Z23">
            <v>960</v>
          </cell>
          <cell r="AA23">
            <v>24</v>
          </cell>
          <cell r="AB23">
            <v>12</v>
          </cell>
          <cell r="AC23">
            <v>60</v>
          </cell>
          <cell r="AD23">
            <v>5</v>
          </cell>
          <cell r="AE23">
            <v>2</v>
          </cell>
          <cell r="AH23">
            <v>2</v>
          </cell>
          <cell r="AI23">
            <v>0</v>
          </cell>
          <cell r="AJ23">
            <v>0</v>
          </cell>
          <cell r="AK23">
            <v>0</v>
          </cell>
          <cell r="AL23">
            <v>0</v>
          </cell>
          <cell r="AM23">
            <v>0</v>
          </cell>
          <cell r="AN23">
            <v>0</v>
          </cell>
        </row>
        <row r="24">
          <cell r="Y24">
            <v>5</v>
          </cell>
          <cell r="Z24">
            <v>960</v>
          </cell>
          <cell r="AA24">
            <v>24</v>
          </cell>
          <cell r="AB24">
            <v>12</v>
          </cell>
          <cell r="AC24">
            <v>60</v>
          </cell>
          <cell r="AD24">
            <v>5</v>
          </cell>
          <cell r="AE24">
            <v>2</v>
          </cell>
          <cell r="AH24">
            <v>3</v>
          </cell>
          <cell r="AI24">
            <v>0</v>
          </cell>
          <cell r="AJ24">
            <v>0</v>
          </cell>
          <cell r="AK24">
            <v>0</v>
          </cell>
          <cell r="AL24">
            <v>0</v>
          </cell>
          <cell r="AM24">
            <v>0</v>
          </cell>
          <cell r="AN24">
            <v>0</v>
          </cell>
        </row>
        <row r="25">
          <cell r="Y25">
            <v>6</v>
          </cell>
          <cell r="Z25">
            <v>1872</v>
          </cell>
          <cell r="AA25">
            <v>46</v>
          </cell>
          <cell r="AB25">
            <v>23</v>
          </cell>
          <cell r="AC25">
            <v>102</v>
          </cell>
          <cell r="AD25">
            <v>10</v>
          </cell>
          <cell r="AE25">
            <v>2</v>
          </cell>
          <cell r="AH25">
            <v>4</v>
          </cell>
          <cell r="AI25">
            <v>0</v>
          </cell>
          <cell r="AJ25">
            <v>0</v>
          </cell>
          <cell r="AK25">
            <v>0</v>
          </cell>
          <cell r="AL25">
            <v>0</v>
          </cell>
          <cell r="AM25">
            <v>0</v>
          </cell>
          <cell r="AN25">
            <v>0</v>
          </cell>
        </row>
        <row r="26">
          <cell r="Y26">
            <v>7</v>
          </cell>
          <cell r="Z26">
            <v>2433</v>
          </cell>
          <cell r="AA26">
            <v>59</v>
          </cell>
          <cell r="AB26">
            <v>29</v>
          </cell>
          <cell r="AC26">
            <v>132</v>
          </cell>
          <cell r="AD26">
            <v>13</v>
          </cell>
          <cell r="AE26">
            <v>2</v>
          </cell>
          <cell r="AH26">
            <v>5</v>
          </cell>
          <cell r="AI26">
            <v>0</v>
          </cell>
          <cell r="AJ26">
            <v>0</v>
          </cell>
          <cell r="AK26">
            <v>0</v>
          </cell>
          <cell r="AL26">
            <v>0</v>
          </cell>
          <cell r="AM26">
            <v>0</v>
          </cell>
          <cell r="AN26">
            <v>0</v>
          </cell>
        </row>
        <row r="27">
          <cell r="Y27">
            <v>8</v>
          </cell>
          <cell r="Z27">
            <v>2433</v>
          </cell>
          <cell r="AA27">
            <v>59</v>
          </cell>
          <cell r="AB27">
            <v>29</v>
          </cell>
          <cell r="AC27">
            <v>132</v>
          </cell>
          <cell r="AD27">
            <v>13</v>
          </cell>
          <cell r="AE27">
            <v>2</v>
          </cell>
          <cell r="AH27">
            <v>6</v>
          </cell>
          <cell r="AI27">
            <v>650</v>
          </cell>
          <cell r="AJ27">
            <v>20</v>
          </cell>
          <cell r="AK27">
            <v>0</v>
          </cell>
          <cell r="AL27">
            <v>42</v>
          </cell>
          <cell r="AM27">
            <v>2</v>
          </cell>
          <cell r="AN27">
            <v>0</v>
          </cell>
        </row>
        <row r="28">
          <cell r="Y28">
            <v>9</v>
          </cell>
          <cell r="Z28">
            <v>2433</v>
          </cell>
          <cell r="AA28">
            <v>59</v>
          </cell>
          <cell r="AB28">
            <v>29</v>
          </cell>
          <cell r="AC28">
            <v>132</v>
          </cell>
          <cell r="AD28">
            <v>13</v>
          </cell>
          <cell r="AE28">
            <v>2</v>
          </cell>
          <cell r="AH28">
            <v>7</v>
          </cell>
          <cell r="AI28">
            <v>812</v>
          </cell>
          <cell r="AJ28">
            <v>20</v>
          </cell>
          <cell r="AK28">
            <v>0</v>
          </cell>
          <cell r="AL28">
            <v>52</v>
          </cell>
          <cell r="AM28">
            <v>2</v>
          </cell>
          <cell r="AN28">
            <v>0</v>
          </cell>
        </row>
        <row r="29">
          <cell r="Y29">
            <v>10</v>
          </cell>
          <cell r="Z29">
            <v>2433</v>
          </cell>
          <cell r="AA29">
            <v>59</v>
          </cell>
          <cell r="AB29">
            <v>29</v>
          </cell>
          <cell r="AC29">
            <v>132</v>
          </cell>
          <cell r="AD29">
            <v>13</v>
          </cell>
          <cell r="AE29">
            <v>2</v>
          </cell>
          <cell r="AH29">
            <v>8</v>
          </cell>
          <cell r="AI29">
            <v>812</v>
          </cell>
          <cell r="AJ29">
            <v>20</v>
          </cell>
          <cell r="AK29">
            <v>0</v>
          </cell>
          <cell r="AL29">
            <v>52</v>
          </cell>
          <cell r="AM29">
            <v>2</v>
          </cell>
          <cell r="AN29">
            <v>0</v>
          </cell>
        </row>
        <row r="30">
          <cell r="Y30">
            <v>11</v>
          </cell>
          <cell r="Z30">
            <v>3840</v>
          </cell>
          <cell r="AA30">
            <v>96</v>
          </cell>
          <cell r="AB30">
            <v>48</v>
          </cell>
          <cell r="AC30">
            <v>180</v>
          </cell>
          <cell r="AD30">
            <v>15</v>
          </cell>
          <cell r="AE30">
            <v>4</v>
          </cell>
          <cell r="AH30">
            <v>9</v>
          </cell>
          <cell r="AI30">
            <v>812</v>
          </cell>
          <cell r="AJ30">
            <v>20</v>
          </cell>
          <cell r="AK30">
            <v>0</v>
          </cell>
          <cell r="AL30">
            <v>52</v>
          </cell>
          <cell r="AM30">
            <v>2</v>
          </cell>
          <cell r="AN30">
            <v>0</v>
          </cell>
        </row>
        <row r="31">
          <cell r="Y31">
            <v>12</v>
          </cell>
          <cell r="Z31">
            <v>5244</v>
          </cell>
          <cell r="AA31">
            <v>131</v>
          </cell>
          <cell r="AB31">
            <v>66</v>
          </cell>
          <cell r="AC31">
            <v>240</v>
          </cell>
          <cell r="AD31">
            <v>15</v>
          </cell>
          <cell r="AE31">
            <v>4</v>
          </cell>
          <cell r="AH31">
            <v>10</v>
          </cell>
          <cell r="AI31">
            <v>812</v>
          </cell>
          <cell r="AJ31">
            <v>20</v>
          </cell>
          <cell r="AK31">
            <v>0</v>
          </cell>
          <cell r="AL31">
            <v>52</v>
          </cell>
          <cell r="AM31">
            <v>2</v>
          </cell>
          <cell r="AN31">
            <v>0</v>
          </cell>
        </row>
        <row r="32">
          <cell r="Y32">
            <v>13</v>
          </cell>
          <cell r="Z32">
            <v>5244</v>
          </cell>
          <cell r="AA32">
            <v>131</v>
          </cell>
          <cell r="AB32">
            <v>66</v>
          </cell>
          <cell r="AC32">
            <v>240</v>
          </cell>
          <cell r="AD32">
            <v>15</v>
          </cell>
          <cell r="AE32">
            <v>4</v>
          </cell>
          <cell r="AH32">
            <v>11</v>
          </cell>
          <cell r="AI32">
            <v>1200</v>
          </cell>
          <cell r="AJ32">
            <v>30</v>
          </cell>
          <cell r="AK32">
            <v>0</v>
          </cell>
          <cell r="AL32">
            <v>76</v>
          </cell>
          <cell r="AM32">
            <v>2</v>
          </cell>
          <cell r="AN32">
            <v>0</v>
          </cell>
        </row>
        <row r="33">
          <cell r="Y33">
            <v>14</v>
          </cell>
          <cell r="Z33">
            <v>5244</v>
          </cell>
          <cell r="AA33">
            <v>131</v>
          </cell>
          <cell r="AB33">
            <v>66</v>
          </cell>
          <cell r="AC33">
            <v>240</v>
          </cell>
          <cell r="AD33">
            <v>15</v>
          </cell>
          <cell r="AE33">
            <v>4</v>
          </cell>
          <cell r="AH33">
            <v>12</v>
          </cell>
          <cell r="AI33">
            <v>1520</v>
          </cell>
          <cell r="AJ33">
            <v>40</v>
          </cell>
          <cell r="AK33">
            <v>0</v>
          </cell>
          <cell r="AL33">
            <v>97</v>
          </cell>
          <cell r="AM33">
            <v>3</v>
          </cell>
          <cell r="AN33">
            <v>0</v>
          </cell>
        </row>
        <row r="34">
          <cell r="Y34">
            <v>15</v>
          </cell>
          <cell r="Z34">
            <v>5244</v>
          </cell>
          <cell r="AA34">
            <v>131</v>
          </cell>
          <cell r="AB34">
            <v>66</v>
          </cell>
          <cell r="AC34">
            <v>240</v>
          </cell>
          <cell r="AD34">
            <v>15</v>
          </cell>
          <cell r="AE34">
            <v>4</v>
          </cell>
          <cell r="AH34">
            <v>13</v>
          </cell>
          <cell r="AI34">
            <v>1520</v>
          </cell>
          <cell r="AJ34">
            <v>40</v>
          </cell>
          <cell r="AK34">
            <v>0</v>
          </cell>
          <cell r="AL34">
            <v>97</v>
          </cell>
          <cell r="AM34">
            <v>3</v>
          </cell>
          <cell r="AN34">
            <v>0</v>
          </cell>
        </row>
        <row r="35">
          <cell r="Y35">
            <v>16</v>
          </cell>
          <cell r="Z35">
            <v>9504</v>
          </cell>
          <cell r="AA35">
            <v>237</v>
          </cell>
          <cell r="AB35">
            <v>118</v>
          </cell>
          <cell r="AC35">
            <v>360</v>
          </cell>
          <cell r="AD35">
            <v>20</v>
          </cell>
          <cell r="AE35">
            <v>6</v>
          </cell>
          <cell r="AH35">
            <v>14</v>
          </cell>
          <cell r="AI35">
            <v>1520</v>
          </cell>
          <cell r="AJ35">
            <v>40</v>
          </cell>
          <cell r="AK35">
            <v>0</v>
          </cell>
          <cell r="AL35">
            <v>97</v>
          </cell>
          <cell r="AM35">
            <v>3</v>
          </cell>
          <cell r="AN35">
            <v>0</v>
          </cell>
        </row>
        <row r="36">
          <cell r="Y36">
            <v>17</v>
          </cell>
          <cell r="Z36">
            <v>12545</v>
          </cell>
          <cell r="AA36">
            <v>314</v>
          </cell>
          <cell r="AB36">
            <v>157</v>
          </cell>
          <cell r="AC36">
            <v>450</v>
          </cell>
          <cell r="AD36">
            <v>25</v>
          </cell>
          <cell r="AE36">
            <v>8</v>
          </cell>
          <cell r="AH36">
            <v>15</v>
          </cell>
          <cell r="AI36">
            <v>1520</v>
          </cell>
          <cell r="AJ36">
            <v>40</v>
          </cell>
          <cell r="AK36">
            <v>0</v>
          </cell>
          <cell r="AL36">
            <v>97</v>
          </cell>
          <cell r="AM36">
            <v>3</v>
          </cell>
          <cell r="AN36">
            <v>0</v>
          </cell>
        </row>
        <row r="37">
          <cell r="Y37">
            <v>18</v>
          </cell>
          <cell r="Z37">
            <v>15724</v>
          </cell>
          <cell r="AA37">
            <v>395</v>
          </cell>
          <cell r="AB37">
            <v>197</v>
          </cell>
          <cell r="AC37">
            <v>540</v>
          </cell>
          <cell r="AD37">
            <v>25</v>
          </cell>
          <cell r="AE37">
            <v>10</v>
          </cell>
          <cell r="AH37">
            <v>16</v>
          </cell>
          <cell r="AI37">
            <v>2600</v>
          </cell>
          <cell r="AJ37">
            <v>70</v>
          </cell>
          <cell r="AK37">
            <v>0</v>
          </cell>
          <cell r="AL37">
            <v>165</v>
          </cell>
          <cell r="AM37">
            <v>5</v>
          </cell>
          <cell r="AN37">
            <v>0</v>
          </cell>
        </row>
        <row r="38">
          <cell r="Y38">
            <v>19</v>
          </cell>
          <cell r="Z38">
            <v>15724</v>
          </cell>
          <cell r="AA38">
            <v>395</v>
          </cell>
          <cell r="AB38">
            <v>197</v>
          </cell>
          <cell r="AC38">
            <v>540</v>
          </cell>
          <cell r="AD38">
            <v>25</v>
          </cell>
          <cell r="AE38">
            <v>10</v>
          </cell>
          <cell r="AH38">
            <v>17</v>
          </cell>
          <cell r="AI38">
            <v>3370</v>
          </cell>
          <cell r="AJ38">
            <v>90</v>
          </cell>
          <cell r="AK38">
            <v>0</v>
          </cell>
          <cell r="AL38">
            <v>214</v>
          </cell>
          <cell r="AM38">
            <v>6</v>
          </cell>
          <cell r="AN38">
            <v>0</v>
          </cell>
        </row>
        <row r="39">
          <cell r="Y39">
            <v>20</v>
          </cell>
          <cell r="Z39">
            <v>15724</v>
          </cell>
          <cell r="AA39">
            <v>395</v>
          </cell>
          <cell r="AB39">
            <v>197</v>
          </cell>
          <cell r="AC39">
            <v>540</v>
          </cell>
          <cell r="AD39">
            <v>25</v>
          </cell>
          <cell r="AE39">
            <v>10</v>
          </cell>
          <cell r="AH39">
            <v>18</v>
          </cell>
          <cell r="AI39">
            <v>4240</v>
          </cell>
          <cell r="AJ39">
            <v>110</v>
          </cell>
          <cell r="AK39">
            <v>0</v>
          </cell>
          <cell r="AL39">
            <v>269</v>
          </cell>
          <cell r="AM39">
            <v>6</v>
          </cell>
          <cell r="AN39">
            <v>0</v>
          </cell>
        </row>
        <row r="40">
          <cell r="AH40">
            <v>19</v>
          </cell>
          <cell r="AI40">
            <v>4240</v>
          </cell>
          <cell r="AJ40">
            <v>110</v>
          </cell>
          <cell r="AK40">
            <v>0</v>
          </cell>
          <cell r="AL40">
            <v>269</v>
          </cell>
          <cell r="AM40">
            <v>7</v>
          </cell>
          <cell r="AN40">
            <v>0</v>
          </cell>
        </row>
        <row r="41">
          <cell r="AH41">
            <v>20</v>
          </cell>
          <cell r="AI41">
            <v>4240</v>
          </cell>
          <cell r="AJ41">
            <v>110</v>
          </cell>
          <cell r="AK41">
            <v>0</v>
          </cell>
          <cell r="AL41">
            <v>269</v>
          </cell>
          <cell r="AM41">
            <v>7</v>
          </cell>
          <cell r="AN41">
            <v>0</v>
          </cell>
        </row>
        <row r="42">
          <cell r="Y42">
            <v>0</v>
          </cell>
          <cell r="Z42">
            <v>0</v>
          </cell>
        </row>
        <row r="43">
          <cell r="Y43">
            <v>1</v>
          </cell>
          <cell r="Z43">
            <v>0.08</v>
          </cell>
        </row>
        <row r="44">
          <cell r="Y44">
            <v>2</v>
          </cell>
          <cell r="Z44">
            <v>0.16</v>
          </cell>
        </row>
        <row r="45">
          <cell r="Y45">
            <v>3</v>
          </cell>
          <cell r="Z45">
            <v>0.24</v>
          </cell>
        </row>
        <row r="46">
          <cell r="Y46">
            <v>4</v>
          </cell>
          <cell r="Z46">
            <v>0.32</v>
          </cell>
        </row>
        <row r="47">
          <cell r="Y47">
            <v>5</v>
          </cell>
          <cell r="Z47">
            <v>0.4</v>
          </cell>
        </row>
        <row r="48">
          <cell r="Y48">
            <v>6</v>
          </cell>
          <cell r="Z48">
            <v>0.48</v>
          </cell>
        </row>
        <row r="49">
          <cell r="Y49">
            <v>7</v>
          </cell>
          <cell r="Z49">
            <v>0.56000000000000005</v>
          </cell>
        </row>
        <row r="50">
          <cell r="Y50">
            <v>8</v>
          </cell>
          <cell r="Z50">
            <v>0.64</v>
          </cell>
        </row>
        <row r="51">
          <cell r="Y51">
            <v>9</v>
          </cell>
          <cell r="Z51">
            <v>0.72</v>
          </cell>
        </row>
        <row r="52">
          <cell r="Y52">
            <v>10</v>
          </cell>
          <cell r="Z52">
            <v>0.8</v>
          </cell>
        </row>
      </sheetData>
      <sheetData sheetId="1"/>
      <sheetData sheetId="2">
        <row r="4">
          <cell r="B4">
            <v>180</v>
          </cell>
        </row>
      </sheetData>
      <sheetData sheetId="3"/>
      <sheetData sheetId="4">
        <row r="1">
          <cell r="Y1">
            <v>2</v>
          </cell>
          <cell r="Z1">
            <v>3</v>
          </cell>
          <cell r="AA1">
            <v>4</v>
          </cell>
        </row>
        <row r="2">
          <cell r="X2" t="str">
            <v>评级，职业</v>
          </cell>
          <cell r="Y2" t="str">
            <v>生命</v>
          </cell>
          <cell r="Z2" t="str">
            <v>攻击</v>
          </cell>
          <cell r="AA2" t="str">
            <v>防御</v>
          </cell>
          <cell r="AB2" t="str">
            <v>倍数</v>
          </cell>
          <cell r="AC2" t="str">
            <v>生命</v>
          </cell>
          <cell r="AD2" t="str">
            <v>攻击</v>
          </cell>
          <cell r="AE2" t="str">
            <v>防御</v>
          </cell>
        </row>
        <row r="3">
          <cell r="X3" t="str">
            <v>1,1</v>
          </cell>
          <cell r="Y3">
            <v>134</v>
          </cell>
          <cell r="Z3">
            <v>3</v>
          </cell>
          <cell r="AA3">
            <v>2</v>
          </cell>
          <cell r="AB3">
            <v>10</v>
          </cell>
          <cell r="AC3">
            <v>1056</v>
          </cell>
          <cell r="AD3">
            <v>21</v>
          </cell>
          <cell r="AE3">
            <v>13</v>
          </cell>
        </row>
        <row r="4">
          <cell r="X4" t="str">
            <v>2,1</v>
          </cell>
          <cell r="Y4">
            <v>154</v>
          </cell>
          <cell r="Z4">
            <v>4</v>
          </cell>
          <cell r="AA4">
            <v>2</v>
          </cell>
          <cell r="AB4">
            <v>10</v>
          </cell>
          <cell r="AC4">
            <v>1214</v>
          </cell>
          <cell r="AD4">
            <v>24</v>
          </cell>
          <cell r="AE4">
            <v>15</v>
          </cell>
        </row>
        <row r="5">
          <cell r="X5" t="str">
            <v>3,1</v>
          </cell>
          <cell r="Y5">
            <v>174</v>
          </cell>
          <cell r="Z5">
            <v>4</v>
          </cell>
          <cell r="AA5">
            <v>3</v>
          </cell>
          <cell r="AB5">
            <v>10</v>
          </cell>
          <cell r="AC5">
            <v>1372</v>
          </cell>
          <cell r="AD5">
            <v>28</v>
          </cell>
          <cell r="AE5">
            <v>17</v>
          </cell>
        </row>
        <row r="6">
          <cell r="X6" t="str">
            <v>4,1</v>
          </cell>
          <cell r="Y6">
            <v>194</v>
          </cell>
          <cell r="Z6">
            <v>4</v>
          </cell>
          <cell r="AA6">
            <v>3</v>
          </cell>
          <cell r="AB6">
            <v>10</v>
          </cell>
          <cell r="AC6">
            <v>1531</v>
          </cell>
          <cell r="AD6">
            <v>31</v>
          </cell>
          <cell r="AE6">
            <v>19</v>
          </cell>
        </row>
        <row r="7">
          <cell r="X7" t="str">
            <v>5,1</v>
          </cell>
          <cell r="Y7">
            <v>214</v>
          </cell>
          <cell r="Z7">
            <v>5</v>
          </cell>
          <cell r="AA7">
            <v>3</v>
          </cell>
          <cell r="AB7">
            <v>10</v>
          </cell>
          <cell r="AC7">
            <v>1689</v>
          </cell>
          <cell r="AD7">
            <v>34</v>
          </cell>
          <cell r="AE7">
            <v>21</v>
          </cell>
        </row>
        <row r="8">
          <cell r="X8" t="str">
            <v>6,1</v>
          </cell>
          <cell r="Y8">
            <v>201</v>
          </cell>
          <cell r="Z8">
            <v>5</v>
          </cell>
          <cell r="AA8">
            <v>3</v>
          </cell>
          <cell r="AB8">
            <v>10</v>
          </cell>
          <cell r="AC8">
            <v>1584</v>
          </cell>
          <cell r="AD8">
            <v>32</v>
          </cell>
          <cell r="AE8">
            <v>19</v>
          </cell>
        </row>
        <row r="9">
          <cell r="X9" t="str">
            <v>7,1</v>
          </cell>
          <cell r="Y9">
            <v>231</v>
          </cell>
          <cell r="Z9">
            <v>5</v>
          </cell>
          <cell r="AA9">
            <v>3</v>
          </cell>
          <cell r="AB9">
            <v>10</v>
          </cell>
          <cell r="AC9">
            <v>1821</v>
          </cell>
          <cell r="AD9">
            <v>37</v>
          </cell>
          <cell r="AE9">
            <v>22</v>
          </cell>
        </row>
        <row r="10">
          <cell r="X10" t="str">
            <v>8,1</v>
          </cell>
          <cell r="Y10">
            <v>262</v>
          </cell>
          <cell r="Z10">
            <v>6</v>
          </cell>
          <cell r="AA10">
            <v>4</v>
          </cell>
          <cell r="AB10">
            <v>10</v>
          </cell>
          <cell r="AC10">
            <v>2064</v>
          </cell>
          <cell r="AD10">
            <v>42</v>
          </cell>
          <cell r="AE10">
            <v>25</v>
          </cell>
        </row>
        <row r="11">
          <cell r="X11" t="str">
            <v>9,1</v>
          </cell>
          <cell r="Y11">
            <v>293</v>
          </cell>
          <cell r="Z11">
            <v>6</v>
          </cell>
          <cell r="AA11">
            <v>4</v>
          </cell>
          <cell r="AB11">
            <v>10</v>
          </cell>
          <cell r="AC11">
            <v>2307</v>
          </cell>
          <cell r="AD11">
            <v>47</v>
          </cell>
          <cell r="AE11">
            <v>28</v>
          </cell>
        </row>
        <row r="12">
          <cell r="X12" t="str">
            <v>10,1</v>
          </cell>
          <cell r="Y12">
            <v>323</v>
          </cell>
          <cell r="Z12">
            <v>7</v>
          </cell>
          <cell r="AA12">
            <v>4</v>
          </cell>
          <cell r="AB12">
            <v>10</v>
          </cell>
          <cell r="AC12">
            <v>2550</v>
          </cell>
          <cell r="AD12">
            <v>52</v>
          </cell>
          <cell r="AE12">
            <v>31</v>
          </cell>
        </row>
        <row r="13">
          <cell r="X13" t="str">
            <v>11,1</v>
          </cell>
          <cell r="Y13">
            <v>335</v>
          </cell>
          <cell r="Z13">
            <v>7</v>
          </cell>
          <cell r="AA13">
            <v>5</v>
          </cell>
          <cell r="AB13">
            <v>10</v>
          </cell>
          <cell r="AC13">
            <v>2640</v>
          </cell>
          <cell r="AD13">
            <v>54</v>
          </cell>
          <cell r="AE13">
            <v>33</v>
          </cell>
        </row>
        <row r="14">
          <cell r="X14" t="str">
            <v>12,1</v>
          </cell>
          <cell r="Y14">
            <v>369</v>
          </cell>
          <cell r="Z14">
            <v>8</v>
          </cell>
          <cell r="AA14">
            <v>5</v>
          </cell>
          <cell r="AB14">
            <v>9.6</v>
          </cell>
          <cell r="AC14">
            <v>3036</v>
          </cell>
          <cell r="AD14">
            <v>62</v>
          </cell>
          <cell r="AE14">
            <v>37</v>
          </cell>
        </row>
        <row r="15">
          <cell r="X15" t="str">
            <v>13,1</v>
          </cell>
          <cell r="Y15">
            <v>418</v>
          </cell>
          <cell r="Z15">
            <v>9</v>
          </cell>
          <cell r="AA15">
            <v>6</v>
          </cell>
          <cell r="AB15">
            <v>9.6</v>
          </cell>
          <cell r="AC15">
            <v>3432</v>
          </cell>
          <cell r="AD15">
            <v>70</v>
          </cell>
          <cell r="AE15">
            <v>42</v>
          </cell>
        </row>
        <row r="16">
          <cell r="X16" t="str">
            <v>14,1</v>
          </cell>
          <cell r="Y16">
            <v>450</v>
          </cell>
          <cell r="Z16">
            <v>10</v>
          </cell>
          <cell r="AA16">
            <v>6</v>
          </cell>
          <cell r="AB16">
            <v>9.6</v>
          </cell>
          <cell r="AC16">
            <v>3696</v>
          </cell>
          <cell r="AD16">
            <v>75</v>
          </cell>
          <cell r="AE16">
            <v>46</v>
          </cell>
        </row>
        <row r="17">
          <cell r="X17" t="str">
            <v>15,1</v>
          </cell>
          <cell r="Y17">
            <v>482</v>
          </cell>
          <cell r="Z17">
            <v>10</v>
          </cell>
          <cell r="AA17">
            <v>6</v>
          </cell>
          <cell r="AB17">
            <v>9.6</v>
          </cell>
          <cell r="AC17">
            <v>3960</v>
          </cell>
          <cell r="AD17">
            <v>81</v>
          </cell>
          <cell r="AE17">
            <v>49</v>
          </cell>
        </row>
        <row r="18">
          <cell r="X18" t="str">
            <v>16,1</v>
          </cell>
          <cell r="Y18">
            <v>602</v>
          </cell>
          <cell r="Z18">
            <v>13</v>
          </cell>
          <cell r="AA18">
            <v>8</v>
          </cell>
          <cell r="AB18">
            <v>10</v>
          </cell>
          <cell r="AC18">
            <v>4752</v>
          </cell>
          <cell r="AD18">
            <v>97</v>
          </cell>
          <cell r="AE18">
            <v>59</v>
          </cell>
        </row>
        <row r="19">
          <cell r="X19" t="str">
            <v>17,1</v>
          </cell>
          <cell r="Y19">
            <v>672</v>
          </cell>
          <cell r="Z19">
            <v>14</v>
          </cell>
          <cell r="AA19">
            <v>9</v>
          </cell>
          <cell r="AB19">
            <v>9.3000000000000007</v>
          </cell>
          <cell r="AC19">
            <v>5702</v>
          </cell>
          <cell r="AD19">
            <v>116</v>
          </cell>
          <cell r="AE19">
            <v>71</v>
          </cell>
        </row>
        <row r="20">
          <cell r="X20" t="str">
            <v>18,1</v>
          </cell>
          <cell r="Y20">
            <v>758</v>
          </cell>
          <cell r="Z20">
            <v>16</v>
          </cell>
          <cell r="AA20">
            <v>10</v>
          </cell>
          <cell r="AB20">
            <v>9</v>
          </cell>
          <cell r="AC20">
            <v>6652</v>
          </cell>
          <cell r="AD20">
            <v>136</v>
          </cell>
          <cell r="AE20">
            <v>83</v>
          </cell>
        </row>
        <row r="21">
          <cell r="X21" t="str">
            <v>19,1</v>
          </cell>
          <cell r="Y21">
            <v>867</v>
          </cell>
          <cell r="Z21">
            <v>18</v>
          </cell>
          <cell r="AA21">
            <v>11</v>
          </cell>
          <cell r="AB21">
            <v>9</v>
          </cell>
          <cell r="AC21">
            <v>7603</v>
          </cell>
          <cell r="AD21">
            <v>155</v>
          </cell>
          <cell r="AE21">
            <v>95</v>
          </cell>
        </row>
        <row r="22">
          <cell r="X22" t="str">
            <v>20,1</v>
          </cell>
          <cell r="Y22">
            <v>975</v>
          </cell>
          <cell r="Z22">
            <v>20</v>
          </cell>
          <cell r="AA22">
            <v>13</v>
          </cell>
          <cell r="AB22">
            <v>9</v>
          </cell>
          <cell r="AC22">
            <v>8553</v>
          </cell>
          <cell r="AD22">
            <v>174</v>
          </cell>
          <cell r="AE22">
            <v>106</v>
          </cell>
        </row>
        <row r="23">
          <cell r="X23" t="str">
            <v>1,2</v>
          </cell>
          <cell r="Y23">
            <v>122</v>
          </cell>
          <cell r="Z23">
            <v>4</v>
          </cell>
          <cell r="AA23">
            <v>2</v>
          </cell>
          <cell r="AB23">
            <v>10</v>
          </cell>
          <cell r="AC23">
            <v>960</v>
          </cell>
          <cell r="AD23">
            <v>24</v>
          </cell>
          <cell r="AE23">
            <v>12</v>
          </cell>
        </row>
        <row r="24">
          <cell r="X24" t="str">
            <v>2,2</v>
          </cell>
          <cell r="Y24">
            <v>140</v>
          </cell>
          <cell r="Z24">
            <v>4</v>
          </cell>
          <cell r="AA24">
            <v>2</v>
          </cell>
          <cell r="AB24">
            <v>10</v>
          </cell>
          <cell r="AC24">
            <v>1104</v>
          </cell>
          <cell r="AD24">
            <v>27</v>
          </cell>
          <cell r="AE24">
            <v>13</v>
          </cell>
        </row>
        <row r="25">
          <cell r="X25" t="str">
            <v>3,2</v>
          </cell>
          <cell r="Y25">
            <v>158</v>
          </cell>
          <cell r="Z25">
            <v>4</v>
          </cell>
          <cell r="AA25">
            <v>2</v>
          </cell>
          <cell r="AB25">
            <v>10</v>
          </cell>
          <cell r="AC25">
            <v>1248</v>
          </cell>
          <cell r="AD25">
            <v>31</v>
          </cell>
          <cell r="AE25">
            <v>15</v>
          </cell>
        </row>
        <row r="26">
          <cell r="X26" t="str">
            <v>4,2</v>
          </cell>
          <cell r="Y26">
            <v>177</v>
          </cell>
          <cell r="Z26">
            <v>5</v>
          </cell>
          <cell r="AA26">
            <v>3</v>
          </cell>
          <cell r="AB26">
            <v>10</v>
          </cell>
          <cell r="AC26">
            <v>1392</v>
          </cell>
          <cell r="AD26">
            <v>34</v>
          </cell>
          <cell r="AE26">
            <v>17</v>
          </cell>
        </row>
        <row r="27">
          <cell r="X27" t="str">
            <v>5,2</v>
          </cell>
          <cell r="Y27">
            <v>195</v>
          </cell>
          <cell r="Z27">
            <v>5</v>
          </cell>
          <cell r="AA27">
            <v>3</v>
          </cell>
          <cell r="AB27">
            <v>10</v>
          </cell>
          <cell r="AC27">
            <v>1536</v>
          </cell>
          <cell r="AD27">
            <v>38</v>
          </cell>
          <cell r="AE27">
            <v>19</v>
          </cell>
        </row>
        <row r="28">
          <cell r="X28" t="str">
            <v>6,2</v>
          </cell>
          <cell r="Y28">
            <v>183</v>
          </cell>
          <cell r="Z28">
            <v>5</v>
          </cell>
          <cell r="AA28">
            <v>3</v>
          </cell>
          <cell r="AB28">
            <v>10</v>
          </cell>
          <cell r="AC28">
            <v>1440</v>
          </cell>
          <cell r="AD28">
            <v>36</v>
          </cell>
          <cell r="AE28">
            <v>18</v>
          </cell>
        </row>
        <row r="29">
          <cell r="X29" t="str">
            <v>7,2</v>
          </cell>
          <cell r="Y29">
            <v>210</v>
          </cell>
          <cell r="Z29">
            <v>6</v>
          </cell>
          <cell r="AA29">
            <v>3</v>
          </cell>
          <cell r="AB29">
            <v>10</v>
          </cell>
          <cell r="AC29">
            <v>1656</v>
          </cell>
          <cell r="AD29">
            <v>41</v>
          </cell>
          <cell r="AE29">
            <v>20</v>
          </cell>
        </row>
        <row r="30">
          <cell r="X30" t="str">
            <v>8,2</v>
          </cell>
          <cell r="Y30">
            <v>238</v>
          </cell>
          <cell r="Z30">
            <v>6</v>
          </cell>
          <cell r="AA30">
            <v>3</v>
          </cell>
          <cell r="AB30">
            <v>10</v>
          </cell>
          <cell r="AC30">
            <v>1876</v>
          </cell>
          <cell r="AD30">
            <v>46</v>
          </cell>
          <cell r="AE30">
            <v>23</v>
          </cell>
        </row>
        <row r="31">
          <cell r="X31" t="str">
            <v>9,2</v>
          </cell>
          <cell r="Y31">
            <v>266</v>
          </cell>
          <cell r="Z31">
            <v>7</v>
          </cell>
          <cell r="AA31">
            <v>4</v>
          </cell>
          <cell r="AB31">
            <v>10</v>
          </cell>
          <cell r="AC31">
            <v>2097</v>
          </cell>
          <cell r="AD31">
            <v>52</v>
          </cell>
          <cell r="AE31">
            <v>26</v>
          </cell>
        </row>
        <row r="32">
          <cell r="X32" t="str">
            <v>10,2</v>
          </cell>
          <cell r="Y32">
            <v>294</v>
          </cell>
          <cell r="Z32">
            <v>8</v>
          </cell>
          <cell r="AA32">
            <v>4</v>
          </cell>
          <cell r="AB32">
            <v>10</v>
          </cell>
          <cell r="AC32">
            <v>2318</v>
          </cell>
          <cell r="AD32">
            <v>57</v>
          </cell>
          <cell r="AE32">
            <v>28</v>
          </cell>
        </row>
        <row r="33">
          <cell r="X33" t="str">
            <v>11,2</v>
          </cell>
          <cell r="Y33">
            <v>304</v>
          </cell>
          <cell r="Z33">
            <v>8</v>
          </cell>
          <cell r="AA33">
            <v>4</v>
          </cell>
          <cell r="AB33">
            <v>10</v>
          </cell>
          <cell r="AC33">
            <v>2400</v>
          </cell>
          <cell r="AD33">
            <v>60</v>
          </cell>
          <cell r="AE33">
            <v>30</v>
          </cell>
        </row>
        <row r="34">
          <cell r="X34" t="str">
            <v>12,2</v>
          </cell>
          <cell r="Y34">
            <v>336</v>
          </cell>
          <cell r="Z34">
            <v>9</v>
          </cell>
          <cell r="AA34">
            <v>5</v>
          </cell>
          <cell r="AB34">
            <v>9.6</v>
          </cell>
          <cell r="AC34">
            <v>2760</v>
          </cell>
          <cell r="AD34">
            <v>69</v>
          </cell>
          <cell r="AE34">
            <v>34</v>
          </cell>
        </row>
        <row r="35">
          <cell r="X35" t="str">
            <v>13,2</v>
          </cell>
          <cell r="Y35">
            <v>380</v>
          </cell>
          <cell r="Z35">
            <v>10</v>
          </cell>
          <cell r="AA35">
            <v>5</v>
          </cell>
          <cell r="AB35">
            <v>9.6</v>
          </cell>
          <cell r="AC35">
            <v>3120</v>
          </cell>
          <cell r="AD35">
            <v>78</v>
          </cell>
          <cell r="AE35">
            <v>39</v>
          </cell>
        </row>
        <row r="36">
          <cell r="X36" t="str">
            <v>14,2</v>
          </cell>
          <cell r="Y36">
            <v>409</v>
          </cell>
          <cell r="Z36">
            <v>11</v>
          </cell>
          <cell r="AA36">
            <v>6</v>
          </cell>
          <cell r="AB36">
            <v>9.6</v>
          </cell>
          <cell r="AC36">
            <v>3360</v>
          </cell>
          <cell r="AD36">
            <v>84</v>
          </cell>
          <cell r="AE36">
            <v>42</v>
          </cell>
        </row>
        <row r="37">
          <cell r="X37" t="str">
            <v>15,2</v>
          </cell>
          <cell r="Y37">
            <v>438</v>
          </cell>
          <cell r="Z37">
            <v>11</v>
          </cell>
          <cell r="AA37">
            <v>6</v>
          </cell>
          <cell r="AB37">
            <v>9.6</v>
          </cell>
          <cell r="AC37">
            <v>3600</v>
          </cell>
          <cell r="AD37">
            <v>90</v>
          </cell>
          <cell r="AE37">
            <v>45</v>
          </cell>
        </row>
        <row r="38">
          <cell r="X38" t="str">
            <v>16,2</v>
          </cell>
          <cell r="Y38">
            <v>547</v>
          </cell>
          <cell r="Z38">
            <v>14</v>
          </cell>
          <cell r="AA38">
            <v>7</v>
          </cell>
          <cell r="AB38">
            <v>10</v>
          </cell>
          <cell r="AC38">
            <v>4320</v>
          </cell>
          <cell r="AD38">
            <v>108</v>
          </cell>
          <cell r="AE38">
            <v>54</v>
          </cell>
        </row>
        <row r="39">
          <cell r="X39" t="str">
            <v>17,2</v>
          </cell>
          <cell r="Y39">
            <v>611</v>
          </cell>
          <cell r="Z39">
            <v>16</v>
          </cell>
          <cell r="AA39">
            <v>8</v>
          </cell>
          <cell r="AB39">
            <v>9.3000000000000007</v>
          </cell>
          <cell r="AC39">
            <v>5184</v>
          </cell>
          <cell r="AD39">
            <v>129</v>
          </cell>
          <cell r="AE39">
            <v>64</v>
          </cell>
        </row>
        <row r="40">
          <cell r="X40" t="str">
            <v>18,2</v>
          </cell>
          <cell r="Y40">
            <v>690</v>
          </cell>
          <cell r="Z40">
            <v>18</v>
          </cell>
          <cell r="AA40">
            <v>9</v>
          </cell>
          <cell r="AB40">
            <v>9</v>
          </cell>
          <cell r="AC40">
            <v>6048</v>
          </cell>
          <cell r="AD40">
            <v>151</v>
          </cell>
          <cell r="AE40">
            <v>75</v>
          </cell>
        </row>
        <row r="41">
          <cell r="X41" t="str">
            <v>19,2</v>
          </cell>
          <cell r="Y41">
            <v>788</v>
          </cell>
          <cell r="Z41">
            <v>20</v>
          </cell>
          <cell r="AA41">
            <v>10</v>
          </cell>
          <cell r="AB41">
            <v>9</v>
          </cell>
          <cell r="AC41">
            <v>6912</v>
          </cell>
          <cell r="AD41">
            <v>172</v>
          </cell>
          <cell r="AE41">
            <v>86</v>
          </cell>
        </row>
        <row r="42">
          <cell r="X42" t="str">
            <v>20,2</v>
          </cell>
          <cell r="Y42">
            <v>886</v>
          </cell>
          <cell r="Z42">
            <v>23</v>
          </cell>
          <cell r="AA42">
            <v>12</v>
          </cell>
          <cell r="AB42">
            <v>9</v>
          </cell>
          <cell r="AC42">
            <v>7776</v>
          </cell>
          <cell r="AD42">
            <v>194</v>
          </cell>
          <cell r="AE42">
            <v>97</v>
          </cell>
        </row>
        <row r="43">
          <cell r="X43" t="str">
            <v>1,3</v>
          </cell>
          <cell r="Y43">
            <v>110</v>
          </cell>
          <cell r="Z43">
            <v>4</v>
          </cell>
          <cell r="AA43">
            <v>2</v>
          </cell>
          <cell r="AB43">
            <v>10</v>
          </cell>
          <cell r="AC43">
            <v>864</v>
          </cell>
          <cell r="AD43">
            <v>25</v>
          </cell>
          <cell r="AE43">
            <v>10</v>
          </cell>
        </row>
        <row r="44">
          <cell r="X44" t="str">
            <v>2,3</v>
          </cell>
          <cell r="Y44">
            <v>126</v>
          </cell>
          <cell r="Z44">
            <v>4</v>
          </cell>
          <cell r="AA44">
            <v>2</v>
          </cell>
          <cell r="AB44">
            <v>10</v>
          </cell>
          <cell r="AC44">
            <v>993</v>
          </cell>
          <cell r="AD44">
            <v>28</v>
          </cell>
          <cell r="AE44">
            <v>12</v>
          </cell>
        </row>
        <row r="45">
          <cell r="X45" t="str">
            <v>3,3</v>
          </cell>
          <cell r="Y45">
            <v>143</v>
          </cell>
          <cell r="Z45">
            <v>5</v>
          </cell>
          <cell r="AA45">
            <v>2</v>
          </cell>
          <cell r="AB45">
            <v>10</v>
          </cell>
          <cell r="AC45">
            <v>1123</v>
          </cell>
          <cell r="AD45">
            <v>32</v>
          </cell>
          <cell r="AE45">
            <v>14</v>
          </cell>
        </row>
        <row r="46">
          <cell r="X46" t="str">
            <v>4,3</v>
          </cell>
          <cell r="Y46">
            <v>159</v>
          </cell>
          <cell r="Z46">
            <v>5</v>
          </cell>
          <cell r="AA46">
            <v>2</v>
          </cell>
          <cell r="AB46">
            <v>10</v>
          </cell>
          <cell r="AC46">
            <v>1252</v>
          </cell>
          <cell r="AD46">
            <v>36</v>
          </cell>
          <cell r="AE46">
            <v>15</v>
          </cell>
        </row>
        <row r="47">
          <cell r="X47" t="str">
            <v>5,3</v>
          </cell>
          <cell r="Y47">
            <v>175</v>
          </cell>
          <cell r="Z47">
            <v>6</v>
          </cell>
          <cell r="AA47">
            <v>3</v>
          </cell>
          <cell r="AB47">
            <v>10</v>
          </cell>
          <cell r="AC47">
            <v>1382</v>
          </cell>
          <cell r="AD47">
            <v>40</v>
          </cell>
          <cell r="AE47">
            <v>17</v>
          </cell>
        </row>
        <row r="48">
          <cell r="X48" t="str">
            <v>6,3</v>
          </cell>
          <cell r="Y48">
            <v>165</v>
          </cell>
          <cell r="Z48">
            <v>5</v>
          </cell>
          <cell r="AA48">
            <v>3</v>
          </cell>
          <cell r="AB48">
            <v>10</v>
          </cell>
          <cell r="AC48">
            <v>1296</v>
          </cell>
          <cell r="AD48">
            <v>37</v>
          </cell>
          <cell r="AE48">
            <v>16</v>
          </cell>
        </row>
        <row r="49">
          <cell r="X49" t="str">
            <v>7,3</v>
          </cell>
          <cell r="Y49">
            <v>189</v>
          </cell>
          <cell r="Z49">
            <v>6</v>
          </cell>
          <cell r="AA49">
            <v>3</v>
          </cell>
          <cell r="AB49">
            <v>10</v>
          </cell>
          <cell r="AC49">
            <v>1490</v>
          </cell>
          <cell r="AD49">
            <v>43</v>
          </cell>
          <cell r="AE49">
            <v>18</v>
          </cell>
        </row>
        <row r="50">
          <cell r="X50" t="str">
            <v>8,3</v>
          </cell>
          <cell r="Y50">
            <v>214</v>
          </cell>
          <cell r="Z50">
            <v>7</v>
          </cell>
          <cell r="AA50">
            <v>3</v>
          </cell>
          <cell r="AB50">
            <v>10</v>
          </cell>
          <cell r="AC50">
            <v>1689</v>
          </cell>
          <cell r="AD50">
            <v>49</v>
          </cell>
          <cell r="AE50">
            <v>21</v>
          </cell>
        </row>
        <row r="51">
          <cell r="X51" t="str">
            <v>9,3</v>
          </cell>
          <cell r="Y51">
            <v>239</v>
          </cell>
          <cell r="Z51">
            <v>7</v>
          </cell>
          <cell r="AA51">
            <v>3</v>
          </cell>
          <cell r="AB51">
            <v>10</v>
          </cell>
          <cell r="AC51">
            <v>1887</v>
          </cell>
          <cell r="AD51">
            <v>55</v>
          </cell>
          <cell r="AE51">
            <v>23</v>
          </cell>
        </row>
        <row r="52">
          <cell r="X52" t="str">
            <v>10,3</v>
          </cell>
          <cell r="Y52">
            <v>265</v>
          </cell>
          <cell r="Z52">
            <v>8</v>
          </cell>
          <cell r="AA52">
            <v>4</v>
          </cell>
          <cell r="AB52">
            <v>10</v>
          </cell>
          <cell r="AC52">
            <v>2086</v>
          </cell>
          <cell r="AD52">
            <v>60</v>
          </cell>
          <cell r="AE52">
            <v>26</v>
          </cell>
        </row>
        <row r="53">
          <cell r="X53" t="str">
            <v>11,3</v>
          </cell>
          <cell r="Y53">
            <v>274</v>
          </cell>
          <cell r="Z53">
            <v>8</v>
          </cell>
          <cell r="AA53">
            <v>4</v>
          </cell>
          <cell r="AB53">
            <v>10</v>
          </cell>
          <cell r="AC53">
            <v>2160</v>
          </cell>
          <cell r="AD53">
            <v>63</v>
          </cell>
          <cell r="AE53">
            <v>27</v>
          </cell>
        </row>
        <row r="54">
          <cell r="X54" t="str">
            <v>12,3</v>
          </cell>
          <cell r="Y54">
            <v>302</v>
          </cell>
          <cell r="Z54">
            <v>9</v>
          </cell>
          <cell r="AA54">
            <v>4</v>
          </cell>
          <cell r="AB54">
            <v>9.6</v>
          </cell>
          <cell r="AC54">
            <v>2484</v>
          </cell>
          <cell r="AD54">
            <v>72</v>
          </cell>
          <cell r="AE54">
            <v>31</v>
          </cell>
        </row>
        <row r="55">
          <cell r="X55" t="str">
            <v>13,3</v>
          </cell>
          <cell r="Y55">
            <v>342</v>
          </cell>
          <cell r="Z55">
            <v>10</v>
          </cell>
          <cell r="AA55">
            <v>5</v>
          </cell>
          <cell r="AB55">
            <v>9.6</v>
          </cell>
          <cell r="AC55">
            <v>2808</v>
          </cell>
          <cell r="AD55">
            <v>81</v>
          </cell>
          <cell r="AE55">
            <v>35</v>
          </cell>
        </row>
        <row r="56">
          <cell r="X56" t="str">
            <v>14,3</v>
          </cell>
          <cell r="Y56">
            <v>368</v>
          </cell>
          <cell r="Z56">
            <v>11</v>
          </cell>
          <cell r="AA56">
            <v>5</v>
          </cell>
          <cell r="AB56">
            <v>9.6</v>
          </cell>
          <cell r="AC56">
            <v>3024</v>
          </cell>
          <cell r="AD56">
            <v>88</v>
          </cell>
          <cell r="AE56">
            <v>37</v>
          </cell>
        </row>
        <row r="57">
          <cell r="X57" t="str">
            <v>15,3</v>
          </cell>
          <cell r="Y57">
            <v>394</v>
          </cell>
          <cell r="Z57">
            <v>12</v>
          </cell>
          <cell r="AA57">
            <v>5</v>
          </cell>
          <cell r="AB57">
            <v>9.6</v>
          </cell>
          <cell r="AC57">
            <v>3240</v>
          </cell>
          <cell r="AD57">
            <v>94</v>
          </cell>
          <cell r="AE57">
            <v>40</v>
          </cell>
        </row>
        <row r="58">
          <cell r="X58" t="str">
            <v>16,3</v>
          </cell>
          <cell r="Y58">
            <v>493</v>
          </cell>
          <cell r="Z58">
            <v>15</v>
          </cell>
          <cell r="AA58">
            <v>7</v>
          </cell>
          <cell r="AB58">
            <v>10</v>
          </cell>
          <cell r="AC58">
            <v>3888</v>
          </cell>
          <cell r="AD58">
            <v>113</v>
          </cell>
          <cell r="AE58">
            <v>48</v>
          </cell>
        </row>
        <row r="59">
          <cell r="X59" t="str">
            <v>17,3</v>
          </cell>
          <cell r="Y59">
            <v>550</v>
          </cell>
          <cell r="Z59">
            <v>17</v>
          </cell>
          <cell r="AA59">
            <v>7</v>
          </cell>
          <cell r="AB59">
            <v>9.3000000000000007</v>
          </cell>
          <cell r="AC59">
            <v>4665</v>
          </cell>
          <cell r="AD59">
            <v>136</v>
          </cell>
          <cell r="AE59">
            <v>58</v>
          </cell>
        </row>
        <row r="60">
          <cell r="X60" t="str">
            <v>18,3</v>
          </cell>
          <cell r="Y60">
            <v>621</v>
          </cell>
          <cell r="Z60">
            <v>18</v>
          </cell>
          <cell r="AA60">
            <v>8</v>
          </cell>
          <cell r="AB60">
            <v>9</v>
          </cell>
          <cell r="AC60">
            <v>5443</v>
          </cell>
          <cell r="AD60">
            <v>158</v>
          </cell>
          <cell r="AE60">
            <v>68</v>
          </cell>
        </row>
        <row r="61">
          <cell r="X61" t="str">
            <v>19,3</v>
          </cell>
          <cell r="Y61">
            <v>709</v>
          </cell>
          <cell r="Z61">
            <v>21</v>
          </cell>
          <cell r="AA61">
            <v>9</v>
          </cell>
          <cell r="AB61">
            <v>9</v>
          </cell>
          <cell r="AC61">
            <v>6220</v>
          </cell>
          <cell r="AD61">
            <v>181</v>
          </cell>
          <cell r="AE61">
            <v>77</v>
          </cell>
        </row>
        <row r="62">
          <cell r="X62" t="str">
            <v>20,3</v>
          </cell>
          <cell r="Y62">
            <v>798</v>
          </cell>
          <cell r="Z62">
            <v>24</v>
          </cell>
          <cell r="AA62">
            <v>10</v>
          </cell>
          <cell r="AB62">
            <v>9</v>
          </cell>
          <cell r="AC62">
            <v>6998</v>
          </cell>
          <cell r="AD62">
            <v>204</v>
          </cell>
          <cell r="AE62">
            <v>87</v>
          </cell>
        </row>
        <row r="63">
          <cell r="X63" t="str">
            <v>1,4</v>
          </cell>
          <cell r="Y63">
            <v>115</v>
          </cell>
          <cell r="Z63">
            <v>3</v>
          </cell>
          <cell r="AA63">
            <v>2</v>
          </cell>
          <cell r="AB63">
            <v>9</v>
          </cell>
          <cell r="AC63">
            <v>1008</v>
          </cell>
          <cell r="AD63">
            <v>22</v>
          </cell>
          <cell r="AE63">
            <v>11</v>
          </cell>
        </row>
        <row r="64">
          <cell r="X64" t="str">
            <v>2,4</v>
          </cell>
          <cell r="Y64">
            <v>147</v>
          </cell>
          <cell r="Z64">
            <v>4</v>
          </cell>
          <cell r="AA64">
            <v>2</v>
          </cell>
          <cell r="AB64">
            <v>10</v>
          </cell>
          <cell r="AC64">
            <v>1159</v>
          </cell>
          <cell r="AD64">
            <v>26</v>
          </cell>
          <cell r="AE64">
            <v>13</v>
          </cell>
        </row>
        <row r="65">
          <cell r="X65" t="str">
            <v>3,4</v>
          </cell>
          <cell r="Y65">
            <v>166</v>
          </cell>
          <cell r="Z65">
            <v>4</v>
          </cell>
          <cell r="AA65">
            <v>2</v>
          </cell>
          <cell r="AB65">
            <v>10</v>
          </cell>
          <cell r="AC65">
            <v>1310</v>
          </cell>
          <cell r="AD65">
            <v>29</v>
          </cell>
          <cell r="AE65">
            <v>14</v>
          </cell>
        </row>
        <row r="66">
          <cell r="X66" t="str">
            <v>4,4</v>
          </cell>
          <cell r="Y66">
            <v>185</v>
          </cell>
          <cell r="Z66">
            <v>5</v>
          </cell>
          <cell r="AA66">
            <v>3</v>
          </cell>
          <cell r="AB66">
            <v>10</v>
          </cell>
          <cell r="AC66">
            <v>1461</v>
          </cell>
          <cell r="AD66">
            <v>33</v>
          </cell>
          <cell r="AE66">
            <v>16</v>
          </cell>
        </row>
        <row r="67">
          <cell r="X67" t="str">
            <v>5,4</v>
          </cell>
          <cell r="Y67">
            <v>205</v>
          </cell>
          <cell r="Z67">
            <v>5</v>
          </cell>
          <cell r="AA67">
            <v>3</v>
          </cell>
          <cell r="AB67">
            <v>10</v>
          </cell>
          <cell r="AC67">
            <v>1612</v>
          </cell>
          <cell r="AD67">
            <v>36</v>
          </cell>
          <cell r="AE67">
            <v>18</v>
          </cell>
        </row>
        <row r="68">
          <cell r="X68" t="str">
            <v>6,4</v>
          </cell>
          <cell r="Y68">
            <v>192</v>
          </cell>
          <cell r="Z68">
            <v>5</v>
          </cell>
          <cell r="AA68">
            <v>3</v>
          </cell>
          <cell r="AB68">
            <v>10</v>
          </cell>
          <cell r="AC68">
            <v>1512</v>
          </cell>
          <cell r="AD68">
            <v>34</v>
          </cell>
          <cell r="AE68">
            <v>17</v>
          </cell>
        </row>
        <row r="69">
          <cell r="X69" t="str">
            <v>7,4</v>
          </cell>
          <cell r="Y69">
            <v>220</v>
          </cell>
          <cell r="Z69">
            <v>5</v>
          </cell>
          <cell r="AA69">
            <v>3</v>
          </cell>
          <cell r="AB69">
            <v>10</v>
          </cell>
          <cell r="AC69">
            <v>1738</v>
          </cell>
          <cell r="AD69">
            <v>39</v>
          </cell>
          <cell r="AE69">
            <v>19</v>
          </cell>
        </row>
        <row r="70">
          <cell r="X70" t="str">
            <v>8,4</v>
          </cell>
          <cell r="Y70">
            <v>250</v>
          </cell>
          <cell r="Z70">
            <v>6</v>
          </cell>
          <cell r="AA70">
            <v>3</v>
          </cell>
          <cell r="AB70">
            <v>10</v>
          </cell>
          <cell r="AC70">
            <v>1970</v>
          </cell>
          <cell r="AD70">
            <v>44</v>
          </cell>
          <cell r="AE70">
            <v>22</v>
          </cell>
        </row>
        <row r="71">
          <cell r="X71" t="str">
            <v>9,4</v>
          </cell>
          <cell r="Y71">
            <v>279</v>
          </cell>
          <cell r="Z71">
            <v>7</v>
          </cell>
          <cell r="AA71">
            <v>4</v>
          </cell>
          <cell r="AB71">
            <v>10</v>
          </cell>
          <cell r="AC71">
            <v>2202</v>
          </cell>
          <cell r="AD71">
            <v>49</v>
          </cell>
          <cell r="AE71">
            <v>24</v>
          </cell>
        </row>
        <row r="72">
          <cell r="X72" t="str">
            <v>10,4</v>
          </cell>
          <cell r="Y72">
            <v>309</v>
          </cell>
          <cell r="Z72">
            <v>7</v>
          </cell>
          <cell r="AA72">
            <v>4</v>
          </cell>
          <cell r="AB72">
            <v>10</v>
          </cell>
          <cell r="AC72">
            <v>2434</v>
          </cell>
          <cell r="AD72">
            <v>55</v>
          </cell>
          <cell r="AE72">
            <v>27</v>
          </cell>
        </row>
        <row r="73">
          <cell r="X73" t="str">
            <v>11,4</v>
          </cell>
          <cell r="Y73">
            <v>319</v>
          </cell>
          <cell r="Z73">
            <v>8</v>
          </cell>
          <cell r="AA73">
            <v>4</v>
          </cell>
          <cell r="AB73">
            <v>10</v>
          </cell>
          <cell r="AC73">
            <v>2520</v>
          </cell>
          <cell r="AD73">
            <v>57</v>
          </cell>
          <cell r="AE73">
            <v>28</v>
          </cell>
        </row>
        <row r="74">
          <cell r="X74" t="str">
            <v>12,4</v>
          </cell>
          <cell r="Y74">
            <v>353</v>
          </cell>
          <cell r="Z74">
            <v>8</v>
          </cell>
          <cell r="AA74">
            <v>4</v>
          </cell>
          <cell r="AB74">
            <v>9.6</v>
          </cell>
          <cell r="AC74">
            <v>2898</v>
          </cell>
          <cell r="AD74">
            <v>65</v>
          </cell>
          <cell r="AE74">
            <v>32</v>
          </cell>
        </row>
        <row r="75">
          <cell r="X75" t="str">
            <v>13,4</v>
          </cell>
          <cell r="Y75">
            <v>399</v>
          </cell>
          <cell r="Z75">
            <v>9</v>
          </cell>
          <cell r="AA75">
            <v>5</v>
          </cell>
          <cell r="AB75">
            <v>9.6</v>
          </cell>
          <cell r="AC75">
            <v>3276</v>
          </cell>
          <cell r="AD75">
            <v>74</v>
          </cell>
          <cell r="AE75">
            <v>37</v>
          </cell>
        </row>
        <row r="76">
          <cell r="X76" t="str">
            <v>14,4</v>
          </cell>
          <cell r="Y76">
            <v>429</v>
          </cell>
          <cell r="Z76">
            <v>10</v>
          </cell>
          <cell r="AA76">
            <v>5</v>
          </cell>
          <cell r="AB76">
            <v>9.6</v>
          </cell>
          <cell r="AC76">
            <v>3528</v>
          </cell>
          <cell r="AD76">
            <v>79</v>
          </cell>
          <cell r="AE76">
            <v>39</v>
          </cell>
        </row>
        <row r="77">
          <cell r="X77" t="str">
            <v>15,4</v>
          </cell>
          <cell r="Y77">
            <v>460</v>
          </cell>
          <cell r="Z77">
            <v>11</v>
          </cell>
          <cell r="AA77">
            <v>6</v>
          </cell>
          <cell r="AB77">
            <v>9.6</v>
          </cell>
          <cell r="AC77">
            <v>3780</v>
          </cell>
          <cell r="AD77">
            <v>85</v>
          </cell>
          <cell r="AE77">
            <v>42</v>
          </cell>
        </row>
        <row r="78">
          <cell r="X78" t="str">
            <v>16,4</v>
          </cell>
          <cell r="Y78">
            <v>575</v>
          </cell>
          <cell r="Z78">
            <v>13</v>
          </cell>
          <cell r="AA78">
            <v>7</v>
          </cell>
          <cell r="AB78">
            <v>10</v>
          </cell>
          <cell r="AC78">
            <v>4536</v>
          </cell>
          <cell r="AD78">
            <v>102</v>
          </cell>
          <cell r="AE78">
            <v>51</v>
          </cell>
        </row>
        <row r="79">
          <cell r="X79" t="str">
            <v>17,4</v>
          </cell>
          <cell r="Y79">
            <v>641</v>
          </cell>
          <cell r="Z79">
            <v>15</v>
          </cell>
          <cell r="AA79">
            <v>8</v>
          </cell>
          <cell r="AB79">
            <v>9.3000000000000007</v>
          </cell>
          <cell r="AC79">
            <v>5443</v>
          </cell>
          <cell r="AD79">
            <v>123</v>
          </cell>
          <cell r="AE79">
            <v>61</v>
          </cell>
        </row>
        <row r="80">
          <cell r="X80" t="str">
            <v>18,4</v>
          </cell>
          <cell r="Y80">
            <v>724</v>
          </cell>
          <cell r="Z80">
            <v>17</v>
          </cell>
          <cell r="AA80">
            <v>9</v>
          </cell>
          <cell r="AB80">
            <v>9</v>
          </cell>
          <cell r="AC80">
            <v>6350</v>
          </cell>
          <cell r="AD80">
            <v>143</v>
          </cell>
          <cell r="AE80">
            <v>71</v>
          </cell>
        </row>
        <row r="81">
          <cell r="X81" t="str">
            <v>19,4</v>
          </cell>
          <cell r="Y81">
            <v>827</v>
          </cell>
          <cell r="Z81">
            <v>19</v>
          </cell>
          <cell r="AA81">
            <v>10</v>
          </cell>
          <cell r="AB81">
            <v>9</v>
          </cell>
          <cell r="AC81">
            <v>7257</v>
          </cell>
          <cell r="AD81">
            <v>164</v>
          </cell>
          <cell r="AE81">
            <v>82</v>
          </cell>
        </row>
        <row r="82">
          <cell r="X82" t="str">
            <v>20,4</v>
          </cell>
          <cell r="Y82">
            <v>931</v>
          </cell>
          <cell r="Z82">
            <v>21</v>
          </cell>
          <cell r="AA82">
            <v>11</v>
          </cell>
          <cell r="AB82">
            <v>9</v>
          </cell>
          <cell r="AC82">
            <v>8164</v>
          </cell>
          <cell r="AD82">
            <v>184</v>
          </cell>
          <cell r="AE82">
            <v>92</v>
          </cell>
        </row>
      </sheetData>
      <sheetData sheetId="5"/>
      <sheetData sheetId="6"/>
      <sheetData sheetId="7"/>
      <sheetData sheetId="8">
        <row r="3">
          <cell r="AQ3">
            <v>24000</v>
          </cell>
        </row>
      </sheetData>
      <sheetData sheetId="9"/>
      <sheetData sheetId="10">
        <row r="9">
          <cell r="E9">
            <v>0</v>
          </cell>
        </row>
      </sheetData>
      <sheetData sheetId="11"/>
      <sheetData sheetId="12"/>
      <sheetData sheetId="13" refreshError="1"/>
      <sheetData sheetId="14"/>
      <sheetData sheetId="15">
        <row r="3">
          <cell r="D3">
            <v>0</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缘分"/>
      <sheetName val="系统"/>
      <sheetName val="经验"/>
      <sheetName val="三测修改内容"/>
      <sheetName val="升级"/>
      <sheetName val="队伍"/>
      <sheetName val="英雄"/>
      <sheetName val="附魔"/>
      <sheetName val="神迹"/>
      <sheetName val="圣物"/>
      <sheetName val="熔炉"/>
      <sheetName val="竞技场"/>
      <sheetName val="战场"/>
      <sheetName val="公会"/>
      <sheetName val="钻石"/>
      <sheetName val="秘境"/>
      <sheetName val="付费"/>
      <sheetName val="消费坑"/>
      <sheetName val="酒馆积分"/>
      <sheetName val="旅行商人"/>
      <sheetName val="金币"/>
      <sheetName val="产出"/>
      <sheetName val="送钻石"/>
      <sheetName val="系数"/>
      <sheetName val="怪物"/>
      <sheetName val="模板"/>
      <sheetName val="技能"/>
      <sheetName val="等级"/>
      <sheetName val="装备"/>
      <sheetName val="道具"/>
      <sheetName val="公式"/>
      <sheetName val="天赋"/>
      <sheetName val="设定"/>
      <sheetName val="Sheet1"/>
      <sheetName val="Sheet2"/>
      <sheetName val="运营送钻石"/>
      <sheetName val="金币模拟"/>
      <sheetName val="定价"/>
      <sheetName val="七日目标"/>
    </sheetNames>
    <sheetDataSet>
      <sheetData sheetId="0">
        <row r="2">
          <cell r="AC2" t="str">
            <v>生命</v>
          </cell>
        </row>
      </sheetData>
      <sheetData sheetId="1"/>
      <sheetData sheetId="2"/>
      <sheetData sheetId="3"/>
      <sheetData sheetId="4"/>
      <sheetData sheetId="5"/>
      <sheetData sheetId="6">
        <row r="2">
          <cell r="W2" t="str">
            <v>坦克</v>
          </cell>
        </row>
      </sheetData>
      <sheetData sheetId="7"/>
      <sheetData sheetId="8"/>
      <sheetData sheetId="9"/>
      <sheetData sheetId="10"/>
      <sheetData sheetId="11"/>
      <sheetData sheetId="12"/>
      <sheetData sheetId="13"/>
      <sheetData sheetId="14"/>
      <sheetData sheetId="15">
        <row r="30">
          <cell r="F30">
            <v>16.428571428571427</v>
          </cell>
        </row>
      </sheetData>
      <sheetData sheetId="16"/>
      <sheetData sheetId="17"/>
      <sheetData sheetId="18"/>
      <sheetData sheetId="19"/>
      <sheetData sheetId="20"/>
      <sheetData sheetId="21">
        <row r="1">
          <cell r="K1" t="str">
            <v>ID</v>
          </cell>
        </row>
      </sheetData>
      <sheetData sheetId="22"/>
      <sheetData sheetId="23">
        <row r="2">
          <cell r="S2">
            <v>90.316666666666663</v>
          </cell>
        </row>
      </sheetData>
      <sheetData sheetId="24">
        <row r="39">
          <cell r="AF39" t="str">
            <v>常规</v>
          </cell>
        </row>
      </sheetData>
      <sheetData sheetId="25" refreshError="1"/>
      <sheetData sheetId="26" refreshError="1"/>
      <sheetData sheetId="27">
        <row r="2">
          <cell r="C2">
            <v>338</v>
          </cell>
        </row>
      </sheetData>
      <sheetData sheetId="28">
        <row r="26">
          <cell r="AG26">
            <v>0</v>
          </cell>
        </row>
      </sheetData>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P219"/>
  <sheetViews>
    <sheetView tabSelected="1" zoomScale="85" zoomScaleNormal="85" workbookViewId="0">
      <pane xSplit="4" ySplit="2" topLeftCell="E156" activePane="bottomRight" state="frozen"/>
      <selection activeCell="F18" activeCellId="1" sqref="F14 F18"/>
      <selection pane="topRight" activeCell="F18" activeCellId="1" sqref="F14 F18"/>
      <selection pane="bottomLeft" activeCell="F18" activeCellId="1" sqref="F14 F18"/>
      <selection pane="bottomRight" activeCell="F169" sqref="F169"/>
    </sheetView>
  </sheetViews>
  <sheetFormatPr defaultColWidth="9" defaultRowHeight="16.5" x14ac:dyDescent="0.15"/>
  <cols>
    <col min="1" max="1" width="10.75" style="36" bestFit="1" customWidth="1"/>
    <col min="2" max="2" width="5.25" style="36" customWidth="1"/>
    <col min="3" max="3" width="9.625" style="36" customWidth="1"/>
    <col min="4" max="4" width="19.875" style="36" customWidth="1"/>
    <col min="5" max="5" width="43.75" style="36" customWidth="1"/>
    <col min="6" max="6" width="106.375" style="36" customWidth="1"/>
    <col min="7" max="7" width="8.5" style="36" customWidth="1"/>
    <col min="8" max="8" width="6.875" style="36" customWidth="1"/>
    <col min="9" max="9" width="6.75" style="36" customWidth="1"/>
    <col min="10" max="10" width="8.125" style="36" customWidth="1"/>
    <col min="11" max="11" width="8.75" style="36" customWidth="1"/>
    <col min="12" max="12" width="10.625" style="36" customWidth="1"/>
    <col min="13" max="13" width="7.625" style="36" customWidth="1"/>
    <col min="14" max="14" width="6.625" style="36" customWidth="1"/>
    <col min="15" max="15" width="5.5" style="36" customWidth="1"/>
    <col min="16" max="16" width="7.5" style="36" customWidth="1"/>
    <col min="17" max="17" width="6.625" style="36" customWidth="1"/>
    <col min="18" max="18" width="10.375" style="36" customWidth="1"/>
    <col min="19" max="19" width="13.125" style="36" customWidth="1"/>
    <col min="20" max="20" width="13.375" style="36" customWidth="1"/>
    <col min="21" max="21" width="14.625" style="36" customWidth="1"/>
    <col min="22" max="22" width="17.125" style="36" customWidth="1"/>
    <col min="23" max="23" width="10.875" style="36" customWidth="1"/>
    <col min="24" max="24" width="10.625" style="36" customWidth="1"/>
    <col min="25" max="25" width="11.125" style="36" customWidth="1"/>
    <col min="26" max="26" width="19.125" style="36" customWidth="1"/>
    <col min="27" max="34" width="10.25" style="36" customWidth="1"/>
    <col min="35" max="35" width="13.75" style="36" customWidth="1"/>
    <col min="36" max="36" width="26.125" style="36" customWidth="1"/>
    <col min="37" max="39" width="11.375" style="36" bestFit="1" customWidth="1"/>
    <col min="40" max="42" width="11.25" style="36" bestFit="1" customWidth="1"/>
    <col min="43" max="16384" width="9" style="36"/>
  </cols>
  <sheetData>
    <row r="1" spans="1:42" x14ac:dyDescent="0.15">
      <c r="A1" s="36" t="s">
        <v>3292</v>
      </c>
      <c r="B1" s="36" t="s">
        <v>364</v>
      </c>
      <c r="C1" s="36" t="s">
        <v>14</v>
      </c>
      <c r="D1" s="36" t="s">
        <v>3848</v>
      </c>
      <c r="E1" s="36" t="s">
        <v>365</v>
      </c>
      <c r="F1" s="36" t="s">
        <v>3283</v>
      </c>
      <c r="G1" s="36" t="s">
        <v>6</v>
      </c>
      <c r="H1" s="36" t="s">
        <v>369</v>
      </c>
      <c r="I1" s="36" t="s">
        <v>626</v>
      </c>
      <c r="J1" s="36" t="s">
        <v>1132</v>
      </c>
      <c r="K1" s="36" t="s">
        <v>627</v>
      </c>
      <c r="L1" s="35" t="s">
        <v>686</v>
      </c>
      <c r="M1" s="36" t="s">
        <v>10</v>
      </c>
      <c r="N1" s="36" t="s">
        <v>11</v>
      </c>
      <c r="O1" s="36" t="s">
        <v>12</v>
      </c>
      <c r="P1" s="36" t="s">
        <v>78</v>
      </c>
      <c r="Q1" s="36" t="s">
        <v>181</v>
      </c>
      <c r="R1" s="35" t="s">
        <v>150</v>
      </c>
      <c r="S1" s="36" t="s">
        <v>151</v>
      </c>
      <c r="T1" s="36" t="s">
        <v>152</v>
      </c>
      <c r="U1" s="36" t="s">
        <v>157</v>
      </c>
      <c r="V1" s="36" t="s">
        <v>153</v>
      </c>
      <c r="W1" s="38" t="s">
        <v>607</v>
      </c>
      <c r="X1" s="38" t="s">
        <v>608</v>
      </c>
      <c r="Y1" s="38" t="s">
        <v>609</v>
      </c>
      <c r="Z1" s="36" t="s">
        <v>551</v>
      </c>
      <c r="AA1" s="36" t="s">
        <v>7</v>
      </c>
      <c r="AB1" s="36" t="s">
        <v>0</v>
      </c>
      <c r="AC1" s="36" t="s">
        <v>1</v>
      </c>
      <c r="AD1" s="36" t="s">
        <v>2</v>
      </c>
      <c r="AE1" s="36" t="s">
        <v>3</v>
      </c>
      <c r="AF1" s="36" t="s">
        <v>235</v>
      </c>
      <c r="AG1" s="36" t="s">
        <v>353</v>
      </c>
      <c r="AH1" s="36" t="s">
        <v>354</v>
      </c>
      <c r="AI1" s="36" t="s">
        <v>601</v>
      </c>
      <c r="AJ1" s="35" t="s">
        <v>603</v>
      </c>
      <c r="AK1" s="36" t="s">
        <v>88</v>
      </c>
      <c r="AL1" s="36" t="s">
        <v>89</v>
      </c>
      <c r="AM1" s="36" t="s">
        <v>90</v>
      </c>
      <c r="AN1" s="36" t="s">
        <v>91</v>
      </c>
      <c r="AO1" s="36" t="s">
        <v>92</v>
      </c>
      <c r="AP1" s="36" t="s">
        <v>93</v>
      </c>
    </row>
    <row r="2" spans="1:42" x14ac:dyDescent="0.15">
      <c r="A2" s="36" t="s">
        <v>4</v>
      </c>
      <c r="B2" s="36" t="s">
        <v>237</v>
      </c>
      <c r="C2" s="36" t="s">
        <v>46</v>
      </c>
      <c r="D2" s="36" t="s">
        <v>258</v>
      </c>
      <c r="E2" s="36" t="s">
        <v>2241</v>
      </c>
      <c r="F2" s="36" t="s">
        <v>3284</v>
      </c>
      <c r="G2" s="36" t="s">
        <v>8</v>
      </c>
      <c r="H2" s="36" t="s">
        <v>370</v>
      </c>
      <c r="J2" s="36" t="s">
        <v>1133</v>
      </c>
      <c r="K2" s="36" t="s">
        <v>182</v>
      </c>
      <c r="L2" s="36" t="s">
        <v>5</v>
      </c>
      <c r="M2" s="36" t="s">
        <v>75</v>
      </c>
      <c r="N2" s="36" t="s">
        <v>76</v>
      </c>
      <c r="O2" s="36" t="s">
        <v>77</v>
      </c>
      <c r="P2" s="36" t="s">
        <v>9</v>
      </c>
      <c r="Q2" s="36" t="s">
        <v>180</v>
      </c>
      <c r="R2" s="36" t="s">
        <v>159</v>
      </c>
      <c r="S2" s="36" t="s">
        <v>154</v>
      </c>
      <c r="T2" s="36" t="s">
        <v>155</v>
      </c>
      <c r="U2" s="36" t="s">
        <v>158</v>
      </c>
      <c r="V2" s="36" t="s">
        <v>156</v>
      </c>
      <c r="W2" s="36" t="s">
        <v>1039</v>
      </c>
      <c r="X2" s="36" t="s">
        <v>1040</v>
      </c>
      <c r="Y2" s="36" t="s">
        <v>610</v>
      </c>
      <c r="Z2" s="36" t="s">
        <v>552</v>
      </c>
      <c r="AA2" s="36" t="s">
        <v>62</v>
      </c>
      <c r="AB2" s="36" t="s">
        <v>50</v>
      </c>
      <c r="AC2" s="36" t="s">
        <v>51</v>
      </c>
      <c r="AD2" s="36" t="s">
        <v>52</v>
      </c>
      <c r="AE2" s="36" t="s">
        <v>53</v>
      </c>
      <c r="AF2" s="36" t="s">
        <v>234</v>
      </c>
      <c r="AG2" s="36" t="s">
        <v>355</v>
      </c>
      <c r="AH2" s="36" t="s">
        <v>356</v>
      </c>
      <c r="AI2" s="36" t="s">
        <v>602</v>
      </c>
      <c r="AJ2" s="36" t="s">
        <v>1131</v>
      </c>
      <c r="AK2" s="36" t="s">
        <v>94</v>
      </c>
      <c r="AL2" s="36" t="s">
        <v>95</v>
      </c>
      <c r="AM2" s="36" t="s">
        <v>96</v>
      </c>
      <c r="AN2" s="36" t="s">
        <v>97</v>
      </c>
      <c r="AO2" s="36" t="s">
        <v>98</v>
      </c>
      <c r="AP2" s="36" t="s">
        <v>99</v>
      </c>
    </row>
    <row r="3" spans="1:42" s="12" customFormat="1" x14ac:dyDescent="0.15">
      <c r="A3" s="140">
        <v>11120201</v>
      </c>
      <c r="B3" s="12">
        <v>1</v>
      </c>
      <c r="C3" s="12" t="s">
        <v>274</v>
      </c>
      <c r="D3" s="12" t="s">
        <v>693</v>
      </c>
      <c r="G3" s="12">
        <v>0.75</v>
      </c>
      <c r="H3" s="12">
        <v>0</v>
      </c>
      <c r="I3" s="12">
        <v>2</v>
      </c>
      <c r="J3" s="12">
        <v>0</v>
      </c>
      <c r="K3" s="12">
        <f t="shared" ref="K3:K39" si="0">IF(I3=2,0.8,0)</f>
        <v>0.8</v>
      </c>
      <c r="L3" s="12" t="s">
        <v>31</v>
      </c>
      <c r="P3" s="12">
        <v>4</v>
      </c>
      <c r="R3" s="12" t="s">
        <v>34</v>
      </c>
      <c r="U3" s="12" t="s">
        <v>275</v>
      </c>
      <c r="V3" s="12" t="s">
        <v>276</v>
      </c>
      <c r="Z3" s="12" t="s">
        <v>133</v>
      </c>
      <c r="AA3" s="12">
        <v>12120201</v>
      </c>
      <c r="AK3" s="12" t="s">
        <v>278</v>
      </c>
    </row>
    <row r="4" spans="1:42" s="12" customFormat="1" x14ac:dyDescent="0.15">
      <c r="A4" s="140">
        <v>11120202</v>
      </c>
      <c r="B4" s="12">
        <v>1</v>
      </c>
      <c r="C4" s="12" t="s">
        <v>3788</v>
      </c>
      <c r="D4" s="12" t="s">
        <v>3790</v>
      </c>
      <c r="E4" s="35" t="s">
        <v>4020</v>
      </c>
      <c r="F4" s="35" t="s">
        <v>4021</v>
      </c>
      <c r="G4" s="12">
        <v>16</v>
      </c>
      <c r="H4" s="12">
        <v>6</v>
      </c>
      <c r="I4" s="12">
        <v>0</v>
      </c>
      <c r="J4" s="12">
        <v>0</v>
      </c>
      <c r="K4" s="12">
        <f t="shared" si="0"/>
        <v>0</v>
      </c>
      <c r="L4" s="12" t="s">
        <v>31</v>
      </c>
      <c r="P4" s="12">
        <v>5</v>
      </c>
      <c r="R4" s="12" t="s">
        <v>953</v>
      </c>
      <c r="S4" s="12">
        <v>5</v>
      </c>
      <c r="T4" s="12">
        <v>60</v>
      </c>
      <c r="U4" s="12" t="s">
        <v>32</v>
      </c>
      <c r="V4" s="12" t="s">
        <v>315</v>
      </c>
      <c r="Z4" s="12" t="s">
        <v>3937</v>
      </c>
      <c r="AA4" s="17">
        <v>12120212</v>
      </c>
      <c r="AK4" s="12" t="s">
        <v>277</v>
      </c>
    </row>
    <row r="5" spans="1:42" s="12" customFormat="1" x14ac:dyDescent="0.15">
      <c r="A5" s="140">
        <v>11120203</v>
      </c>
      <c r="B5" s="12">
        <v>1</v>
      </c>
      <c r="C5" s="12" t="s">
        <v>3789</v>
      </c>
      <c r="D5" s="12" t="s">
        <v>3791</v>
      </c>
      <c r="E5" s="12" t="s">
        <v>4049</v>
      </c>
      <c r="F5" s="12" t="str">
        <f>"仙游者对单体敌方目标造成禁锢，每次造成&lt;&amp;color:skill_sel_red&gt;{result.15120210}&lt;&amp;/&gt;点伤害，持续&lt;&amp;color:skill_sel_yellow&gt;"&amp;'skill.char(buff)'!E9&amp;"&lt;&amp;/&gt;秒，并禁锢敌方目标&lt;&amp;color:skill_sel_yellow&gt;"&amp;'skill.char(buff)'!E10&amp;"&lt;&amp;/&gt;秒。"</f>
        <v>仙游者对单体敌方目标造成禁锢，每次造成&lt;&amp;color:skill_sel_red&gt;{result.15120210}&lt;&amp;/&gt;点伤害，持续&lt;&amp;color:skill_sel_yellow&gt;9.5&lt;&amp;/&gt;秒，并禁锢敌方目标&lt;&amp;color:skill_sel_yellow&gt;2&lt;&amp;/&gt;秒。</v>
      </c>
      <c r="G5" s="12">
        <v>16</v>
      </c>
      <c r="H5" s="12">
        <v>6</v>
      </c>
      <c r="I5" s="12">
        <v>0</v>
      </c>
      <c r="J5" s="12">
        <v>0</v>
      </c>
      <c r="K5" s="12">
        <f t="shared" si="0"/>
        <v>0</v>
      </c>
      <c r="L5" s="12" t="s">
        <v>31</v>
      </c>
      <c r="P5" s="12">
        <v>4</v>
      </c>
      <c r="R5" s="12" t="s">
        <v>34</v>
      </c>
      <c r="U5" s="12" t="s">
        <v>32</v>
      </c>
      <c r="V5" s="12" t="s">
        <v>276</v>
      </c>
      <c r="Z5" s="12" t="s">
        <v>3938</v>
      </c>
      <c r="AA5" s="17">
        <v>12120215</v>
      </c>
      <c r="AB5" s="17">
        <v>12120217</v>
      </c>
      <c r="AK5" s="12" t="s">
        <v>277</v>
      </c>
    </row>
    <row r="6" spans="1:42" s="12" customFormat="1" x14ac:dyDescent="0.15">
      <c r="A6" s="140">
        <v>11120204</v>
      </c>
      <c r="B6" s="12">
        <v>1</v>
      </c>
      <c r="C6" s="12" t="s">
        <v>687</v>
      </c>
      <c r="D6" s="12" t="s">
        <v>2288</v>
      </c>
      <c r="E6" s="12" t="s">
        <v>3950</v>
      </c>
      <c r="F6" s="12" t="str">
        <f>"仙游者利用正义能量为范围内的友方提升&lt;&amp;color:skill_sel_green&gt;{result.15120205.%}&lt;&amp;/&gt;攻击速度及&lt;&amp;color:skill_sel_green&gt;{result.15120208.%}&lt;&amp;/&gt;攻击力，持续&lt;&amp;color:skill_sel_yellow&gt;"&amp;'skill.char(buff)'!E3&amp;"&lt;&amp;/&gt;秒，同时有&lt;&amp;color:skill_sel_yellow&gt;"&amp;'skill.char(效果)'!J9/100&amp;"%&lt;&amp;/&gt;几率为友方添加&lt;&amp;image:light&gt;&lt;&amp;/&gt;印记并使能量获取速度提升&lt;&amp;color:skill_sel_green&gt;"&amp;'skill.char(结算)'!R5*100&amp;"%&lt;&amp;/&gt;，持续&lt;&amp;color:skill_sel_yellow&gt;"&amp;'skill.char(buff)'!E4&amp;"&lt;&amp;/&gt;秒。"</f>
        <v>仙游者利用正义能量为范围内的友方提升&lt;&amp;color:skill_sel_green&gt;{result.15120205.%}&lt;&amp;/&gt;攻击速度及&lt;&amp;color:skill_sel_green&gt;{result.15120208.%}&lt;&amp;/&gt;攻击力，持续&lt;&amp;color:skill_sel_yellow&gt;10&lt;&amp;/&gt;秒，同时有&lt;&amp;color:skill_sel_yellow&gt;17.5%&lt;&amp;/&gt;几率为友方添加&lt;&amp;image:light&gt;&lt;&amp;/&gt;印记并使能量获取速度提升&lt;&amp;color:skill_sel_green&gt;50%&lt;&amp;/&gt;，持续&lt;&amp;color:skill_sel_yellow&gt;10&lt;&amp;/&gt;秒。</v>
      </c>
      <c r="G6" s="12">
        <v>15</v>
      </c>
      <c r="H6" s="12">
        <v>10</v>
      </c>
      <c r="I6" s="12">
        <v>1</v>
      </c>
      <c r="J6" s="12">
        <v>35</v>
      </c>
      <c r="K6" s="12">
        <f t="shared" si="0"/>
        <v>0</v>
      </c>
      <c r="L6" s="12" t="s">
        <v>31</v>
      </c>
      <c r="P6" s="12">
        <v>4</v>
      </c>
      <c r="R6" s="12" t="s">
        <v>43</v>
      </c>
      <c r="S6" s="12">
        <v>2.5</v>
      </c>
      <c r="U6" s="12" t="s">
        <v>658</v>
      </c>
      <c r="V6" s="12" t="s">
        <v>307</v>
      </c>
      <c r="Z6" s="12" t="s">
        <v>2051</v>
      </c>
      <c r="AA6" s="12">
        <v>12120207</v>
      </c>
      <c r="AB6" s="12">
        <v>12120210</v>
      </c>
      <c r="AC6" s="12">
        <v>12120211</v>
      </c>
      <c r="AK6" s="12" t="s">
        <v>280</v>
      </c>
    </row>
    <row r="7" spans="1:42" s="12" customFormat="1" x14ac:dyDescent="0.15">
      <c r="A7" s="141">
        <v>11130401</v>
      </c>
      <c r="B7" s="12">
        <v>1</v>
      </c>
      <c r="C7" s="12" t="s">
        <v>274</v>
      </c>
      <c r="D7" s="12" t="s">
        <v>3841</v>
      </c>
      <c r="G7" s="12">
        <v>1</v>
      </c>
      <c r="H7" s="12">
        <v>0</v>
      </c>
      <c r="I7" s="12">
        <v>2</v>
      </c>
      <c r="J7" s="12">
        <v>0</v>
      </c>
      <c r="K7" s="12">
        <f t="shared" si="0"/>
        <v>0.8</v>
      </c>
      <c r="L7" s="12" t="s">
        <v>31</v>
      </c>
      <c r="P7" s="12">
        <v>1</v>
      </c>
      <c r="R7" s="12" t="s">
        <v>34</v>
      </c>
      <c r="U7" s="12" t="s">
        <v>916</v>
      </c>
      <c r="V7" s="12" t="s">
        <v>276</v>
      </c>
      <c r="Z7" s="12" t="s">
        <v>133</v>
      </c>
      <c r="AA7" s="17">
        <v>12130410</v>
      </c>
      <c r="AB7" s="17"/>
      <c r="AC7" s="17"/>
      <c r="AD7" s="17"/>
      <c r="AK7" s="12" t="s">
        <v>278</v>
      </c>
    </row>
    <row r="8" spans="1:42" s="12" customFormat="1" x14ac:dyDescent="0.15">
      <c r="A8" s="141">
        <v>11130402</v>
      </c>
      <c r="B8" s="12">
        <v>1</v>
      </c>
      <c r="C8" s="12" t="s">
        <v>3840</v>
      </c>
      <c r="D8" s="12" t="s">
        <v>3842</v>
      </c>
      <c r="E8" s="35" t="s">
        <v>4022</v>
      </c>
      <c r="F8" s="35" t="str">
        <f>"食人魔向目标范围区释放死亡烟雾，对范围区域内的敌方目标造成&lt;&amp;color:skill_sel_red&gt;{result.15130408}&lt;&amp;/&gt;点伤害，持续&lt;&amp;color:skill_sel_yellow&gt;"&amp;'skill.char(场力)'!G5&amp;"&lt;&amp;/&gt;秒，并且在&lt;&amp;color:skill_sel_yellow&gt;"&amp;'skill.char(buff)'!E16&amp;"&lt;&amp;/&gt;秒内使敌方范围内目标攻速降低&lt;&amp;color:skill_sel_red&gt;{result.15130409.%}&lt;&amp;/&gt;、命中降低&lt;&amp;color:skill_sel_red&gt;{result.15130410.%}&lt;&amp;/&gt;。"</f>
        <v>食人魔向目标范围区释放死亡烟雾，对范围区域内的敌方目标造成&lt;&amp;color:skill_sel_red&gt;{result.15130408}&lt;&amp;/&gt;点伤害，持续&lt;&amp;color:skill_sel_yellow&gt;4&lt;&amp;/&gt;秒，并且在&lt;&amp;color:skill_sel_yellow&gt;4&lt;&amp;/&gt;秒内使敌方范围内目标攻速降低&lt;&amp;color:skill_sel_red&gt;{result.15130409.%}&lt;&amp;/&gt;、命中降低&lt;&amp;color:skill_sel_red&gt;{result.15130410.%}&lt;&amp;/&gt;。</v>
      </c>
      <c r="G8" s="12">
        <v>16</v>
      </c>
      <c r="H8" s="12">
        <v>6</v>
      </c>
      <c r="I8" s="12">
        <v>0</v>
      </c>
      <c r="J8" s="12">
        <v>0</v>
      </c>
      <c r="K8" s="12">
        <f t="shared" si="0"/>
        <v>0</v>
      </c>
      <c r="L8" s="12" t="s">
        <v>31</v>
      </c>
      <c r="P8" s="12">
        <v>3</v>
      </c>
      <c r="R8" s="12" t="s">
        <v>43</v>
      </c>
      <c r="S8" s="12">
        <v>2</v>
      </c>
      <c r="U8" s="12" t="s">
        <v>32</v>
      </c>
      <c r="V8" s="12" t="s">
        <v>292</v>
      </c>
      <c r="Z8" s="12" t="s">
        <v>3941</v>
      </c>
      <c r="AA8" s="17">
        <v>12130416</v>
      </c>
      <c r="AB8" s="17">
        <v>12130417</v>
      </c>
      <c r="AC8" s="17">
        <v>12130418</v>
      </c>
      <c r="AD8" s="17"/>
      <c r="AK8" s="12" t="s">
        <v>277</v>
      </c>
    </row>
    <row r="9" spans="1:42" s="12" customFormat="1" x14ac:dyDescent="0.15">
      <c r="A9" s="141">
        <v>11130403</v>
      </c>
      <c r="B9" s="12">
        <v>1</v>
      </c>
      <c r="C9" s="12" t="s">
        <v>914</v>
      </c>
      <c r="D9" s="12" t="s">
        <v>1031</v>
      </c>
      <c r="E9" s="12" t="s">
        <v>3255</v>
      </c>
      <c r="F9" s="12" t="str">
        <f>"食人魔在&lt;&amp;color:skill_sel_yellow&gt;"&amp;'skill.char(buff)'!E12&amp;"&lt;&amp;/&gt;秒内提升自己&lt;&amp;color:skill_sel_green&gt;{result.15130406.%}&lt;&amp;/&gt;伤害减免。"</f>
        <v>食人魔在&lt;&amp;color:skill_sel_yellow&gt;8&lt;&amp;/&gt;秒内提升自己&lt;&amp;color:skill_sel_green&gt;{result.15130406.%}&lt;&amp;/&gt;伤害减免。</v>
      </c>
      <c r="G9" s="12">
        <v>16</v>
      </c>
      <c r="H9" s="12">
        <v>6</v>
      </c>
      <c r="I9" s="12">
        <v>0</v>
      </c>
      <c r="J9" s="12">
        <v>0</v>
      </c>
      <c r="K9" s="12">
        <f t="shared" si="0"/>
        <v>0</v>
      </c>
      <c r="L9" s="12" t="s">
        <v>915</v>
      </c>
      <c r="P9" s="12">
        <v>0</v>
      </c>
      <c r="R9" s="12" t="s">
        <v>34</v>
      </c>
      <c r="U9" s="12" t="s">
        <v>134</v>
      </c>
      <c r="Z9" s="12" t="s">
        <v>2084</v>
      </c>
      <c r="AA9" s="12">
        <v>12130411</v>
      </c>
      <c r="AK9" s="12" t="s">
        <v>277</v>
      </c>
    </row>
    <row r="10" spans="1:42" s="12" customFormat="1" x14ac:dyDescent="0.15">
      <c r="A10" s="141">
        <v>11130404</v>
      </c>
      <c r="B10" s="12">
        <v>1</v>
      </c>
      <c r="C10" s="12" t="s">
        <v>2508</v>
      </c>
      <c r="D10" s="12" t="s">
        <v>1032</v>
      </c>
      <c r="E10" s="12" t="s">
        <v>3257</v>
      </c>
      <c r="F10" s="12" t="str">
        <f>"食人魔将腐臭云雾环绕自身，对周围敌方目标每秒造成&lt;&amp;color:skill_sel_red&gt;{result.15130407}&lt;&amp;/&gt;点伤害及嘲讽，持续&lt;&amp;color:skill_sel_yellow&gt;"&amp;'skill.char(buff)'!E14&amp;"&lt;&amp;/&gt;秒。"</f>
        <v>食人魔将腐臭云雾环绕自身，对周围敌方目标每秒造成&lt;&amp;color:skill_sel_red&gt;{result.15130407}&lt;&amp;/&gt;点伤害及嘲讽，持续&lt;&amp;color:skill_sel_yellow&gt;1.6&lt;&amp;/&gt;秒。</v>
      </c>
      <c r="G10" s="12">
        <v>15</v>
      </c>
      <c r="H10" s="12">
        <v>8</v>
      </c>
      <c r="I10" s="12">
        <v>1</v>
      </c>
      <c r="J10" s="12">
        <v>30</v>
      </c>
      <c r="K10" s="12">
        <f t="shared" si="0"/>
        <v>0</v>
      </c>
      <c r="L10" s="12" t="s">
        <v>31</v>
      </c>
      <c r="P10" s="12">
        <v>0</v>
      </c>
      <c r="R10" s="12" t="s">
        <v>34</v>
      </c>
      <c r="U10" s="12" t="s">
        <v>917</v>
      </c>
      <c r="Z10" s="12" t="s">
        <v>2085</v>
      </c>
      <c r="AA10" s="12">
        <v>12130412</v>
      </c>
      <c r="AK10" s="12" t="s">
        <v>277</v>
      </c>
    </row>
    <row r="11" spans="1:42" s="12" customFormat="1" x14ac:dyDescent="0.15">
      <c r="A11" s="140">
        <v>11140101</v>
      </c>
      <c r="B11" s="12">
        <v>1</v>
      </c>
      <c r="C11" s="12" t="s">
        <v>274</v>
      </c>
      <c r="D11" s="12" t="s">
        <v>1014</v>
      </c>
      <c r="G11" s="74">
        <v>1</v>
      </c>
      <c r="H11" s="12">
        <v>0</v>
      </c>
      <c r="I11" s="12">
        <v>2</v>
      </c>
      <c r="J11" s="12">
        <v>0</v>
      </c>
      <c r="K11" s="12">
        <f t="shared" si="0"/>
        <v>0.8</v>
      </c>
      <c r="L11" s="12" t="s">
        <v>289</v>
      </c>
      <c r="P11" s="12">
        <v>1</v>
      </c>
      <c r="R11" s="12" t="s">
        <v>293</v>
      </c>
      <c r="U11" s="12" t="s">
        <v>291</v>
      </c>
      <c r="V11" s="12" t="s">
        <v>294</v>
      </c>
      <c r="Z11" s="12" t="s">
        <v>133</v>
      </c>
      <c r="AA11" s="12">
        <v>12140101</v>
      </c>
      <c r="AC11" s="17"/>
      <c r="AD11" s="17"/>
      <c r="AK11" s="12" t="s">
        <v>295</v>
      </c>
    </row>
    <row r="12" spans="1:42" s="12" customFormat="1" x14ac:dyDescent="0.15">
      <c r="A12" s="140">
        <v>11140102</v>
      </c>
      <c r="B12" s="12">
        <v>1</v>
      </c>
      <c r="C12" s="12" t="s">
        <v>296</v>
      </c>
      <c r="D12" s="12" t="s">
        <v>1015</v>
      </c>
      <c r="E12" s="12" t="s">
        <v>3256</v>
      </c>
      <c r="F12" s="12" t="str">
        <f>"山丘之王向敌方投掷风暴之锤，造成&lt;&amp;color:skill_sel_red&gt;{result.15140102}&lt;&amp;/&gt;点伤害并晕眩&lt;&amp;color:skill_sel_red&gt;"&amp;'skill.char(buff)'!E18&amp;"&lt;&amp;/&gt;秒。"</f>
        <v>山丘之王向敌方投掷风暴之锤，造成&lt;&amp;color:skill_sel_red&gt;{result.15140102}&lt;&amp;/&gt;点伤害并晕眩&lt;&amp;color:skill_sel_red&gt;2&lt;&amp;/&gt;秒。</v>
      </c>
      <c r="G12" s="12">
        <v>16</v>
      </c>
      <c r="H12" s="12">
        <v>6</v>
      </c>
      <c r="I12" s="12">
        <v>0</v>
      </c>
      <c r="J12" s="12">
        <v>0</v>
      </c>
      <c r="K12" s="12">
        <f t="shared" si="0"/>
        <v>0</v>
      </c>
      <c r="L12" s="12" t="s">
        <v>289</v>
      </c>
      <c r="P12" s="12">
        <v>3</v>
      </c>
      <c r="R12" s="12" t="s">
        <v>293</v>
      </c>
      <c r="U12" s="12" t="s">
        <v>291</v>
      </c>
      <c r="V12" s="12" t="s">
        <v>294</v>
      </c>
      <c r="Z12" s="12" t="s">
        <v>2053</v>
      </c>
      <c r="AA12" s="12">
        <v>12140102</v>
      </c>
      <c r="AK12" s="12" t="s">
        <v>102</v>
      </c>
    </row>
    <row r="13" spans="1:42" s="12" customFormat="1" x14ac:dyDescent="0.15">
      <c r="A13" s="140">
        <v>11140103</v>
      </c>
      <c r="B13" s="12">
        <v>1</v>
      </c>
      <c r="C13" s="12" t="s">
        <v>311</v>
      </c>
      <c r="D13" s="12" t="s">
        <v>1016</v>
      </c>
      <c r="E13" s="12" t="s">
        <v>3258</v>
      </c>
      <c r="F13" s="12" t="str">
        <f>"山丘之王发出怒吼，对周围的敌方目标造成&lt;&amp;color:skill_sel_red&gt;{result.15140103}&lt;&amp;/&gt;点伤害，并嘲讽他们强制其攻击自己，持续&lt;&amp;color:skill_sel_yellow&gt;"&amp;'skill.char(buff)'!E19&amp;"&lt;&amp;/&gt;秒。"</f>
        <v>山丘之王发出怒吼，对周围的敌方目标造成&lt;&amp;color:skill_sel_red&gt;{result.15140103}&lt;&amp;/&gt;点伤害，并嘲讽他们强制其攻击自己，持续&lt;&amp;color:skill_sel_yellow&gt;3&lt;&amp;/&gt;秒。</v>
      </c>
      <c r="G13" s="12">
        <v>16</v>
      </c>
      <c r="H13" s="12">
        <v>7</v>
      </c>
      <c r="I13" s="12">
        <v>0</v>
      </c>
      <c r="J13" s="12">
        <v>0</v>
      </c>
      <c r="K13" s="12">
        <f t="shared" si="0"/>
        <v>0</v>
      </c>
      <c r="L13" s="12" t="s">
        <v>289</v>
      </c>
      <c r="P13" s="12">
        <v>1</v>
      </c>
      <c r="R13" s="12" t="s">
        <v>290</v>
      </c>
      <c r="S13" s="12">
        <v>2</v>
      </c>
      <c r="U13" s="12" t="s">
        <v>291</v>
      </c>
      <c r="V13" s="12" t="s">
        <v>292</v>
      </c>
      <c r="Z13" s="12" t="s">
        <v>2054</v>
      </c>
      <c r="AA13" s="12">
        <v>12140105</v>
      </c>
      <c r="AB13" s="12">
        <v>12140106</v>
      </c>
      <c r="AC13" s="12">
        <v>12140112</v>
      </c>
      <c r="AK13" s="12" t="s">
        <v>102</v>
      </c>
    </row>
    <row r="14" spans="1:42" s="12" customFormat="1" x14ac:dyDescent="0.15">
      <c r="A14" s="140">
        <v>11140104</v>
      </c>
      <c r="B14" s="12">
        <v>1</v>
      </c>
      <c r="C14" s="12" t="s">
        <v>297</v>
      </c>
      <c r="D14" s="12" t="s">
        <v>1017</v>
      </c>
      <c r="E14" s="12" t="s">
        <v>3259</v>
      </c>
      <c r="F14" s="12" t="str">
        <f>"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amp;'skill.char(buff)'!E20&amp;"&lt;&amp;/&gt;秒。"</f>
        <v>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5&lt;&amp;/&gt;秒。</v>
      </c>
      <c r="G14" s="12">
        <v>15</v>
      </c>
      <c r="H14" s="12">
        <v>12</v>
      </c>
      <c r="I14" s="12">
        <v>1</v>
      </c>
      <c r="J14" s="12">
        <v>35</v>
      </c>
      <c r="K14" s="12">
        <f t="shared" si="0"/>
        <v>0</v>
      </c>
      <c r="L14" s="12" t="s">
        <v>289</v>
      </c>
      <c r="P14" s="12">
        <v>3</v>
      </c>
      <c r="Q14" s="12">
        <v>1</v>
      </c>
      <c r="R14" s="12" t="s">
        <v>290</v>
      </c>
      <c r="S14" s="12">
        <v>2</v>
      </c>
      <c r="U14" s="12" t="s">
        <v>291</v>
      </c>
      <c r="V14" s="12" t="s">
        <v>292</v>
      </c>
      <c r="Z14" s="12" t="s">
        <v>2055</v>
      </c>
      <c r="AA14" s="12">
        <v>12140107</v>
      </c>
      <c r="AB14" s="12">
        <v>12140108</v>
      </c>
      <c r="AC14" s="12">
        <v>12140109</v>
      </c>
      <c r="AD14" s="12">
        <v>12140111</v>
      </c>
      <c r="AJ14" s="12" t="s">
        <v>3995</v>
      </c>
      <c r="AK14" s="12" t="s">
        <v>288</v>
      </c>
    </row>
    <row r="15" spans="1:42" s="12" customFormat="1" x14ac:dyDescent="0.15">
      <c r="A15" s="140">
        <v>11140301</v>
      </c>
      <c r="B15" s="12">
        <v>1</v>
      </c>
      <c r="C15" s="12" t="s">
        <v>274</v>
      </c>
      <c r="D15" s="12" t="s">
        <v>1821</v>
      </c>
      <c r="G15" s="12">
        <v>1</v>
      </c>
      <c r="H15" s="12">
        <v>0</v>
      </c>
      <c r="I15" s="12">
        <v>2</v>
      </c>
      <c r="J15" s="12">
        <v>0</v>
      </c>
      <c r="K15" s="12">
        <f t="shared" si="0"/>
        <v>0.8</v>
      </c>
      <c r="L15" s="12" t="s">
        <v>392</v>
      </c>
      <c r="P15" s="12">
        <v>1</v>
      </c>
      <c r="R15" s="12" t="s">
        <v>34</v>
      </c>
      <c r="U15" s="12" t="s">
        <v>393</v>
      </c>
      <c r="V15" s="12" t="s">
        <v>394</v>
      </c>
      <c r="Z15" s="12" t="s">
        <v>133</v>
      </c>
      <c r="AA15" s="12">
        <v>12140301</v>
      </c>
      <c r="AK15" s="12" t="s">
        <v>395</v>
      </c>
    </row>
    <row r="16" spans="1:42" s="12" customFormat="1" x14ac:dyDescent="0.15">
      <c r="A16" s="140">
        <v>11140302</v>
      </c>
      <c r="B16" s="12">
        <v>1</v>
      </c>
      <c r="C16" s="74" t="s">
        <v>1142</v>
      </c>
      <c r="D16" s="12" t="s">
        <v>1823</v>
      </c>
      <c r="E16" s="12" t="s">
        <v>3956</v>
      </c>
      <c r="F16" s="12" t="str">
        <f>"美队扔出盾牌，攻击到一个目标后依次传递多个随机敌方目标身上，对他们依次造"&amp;"成&lt;&amp;color:skill_sel_red&gt;{result.15140302}&lt;&amp;/&gt;、&lt;&amp;color:skill_sel_red&gt;{result.15140303}&lt;&amp;/&gt;、&lt;&amp;color:skill_sel_red&gt;{result.15140304}&lt;&amp;/&gt;、&lt;&amp;color:skill_sel_red&gt;{result.15140305}&lt;&amp;/&gt;点伤害，且嘲讽&lt;&amp;color:skill_sel_red&gt;"&amp;'skill.char(buff)'!E24&amp;"&lt;&amp;/&gt;秒。"</f>
        <v>美队扔出盾牌，攻击到一个目标后依次传递多个随机敌方目标身上，对他们依次造成&lt;&amp;color:skill_sel_red&gt;{result.15140302}&lt;&amp;/&gt;、&lt;&amp;color:skill_sel_red&gt;{result.15140303}&lt;&amp;/&gt;、&lt;&amp;color:skill_sel_red&gt;{result.15140304}&lt;&amp;/&gt;、&lt;&amp;color:skill_sel_red&gt;{result.15140305}&lt;&amp;/&gt;点伤害，且嘲讽&lt;&amp;color:skill_sel_red&gt;2&lt;&amp;/&gt;秒。</v>
      </c>
      <c r="G16" s="12">
        <v>16</v>
      </c>
      <c r="H16" s="12">
        <v>6</v>
      </c>
      <c r="I16" s="12">
        <v>0</v>
      </c>
      <c r="J16" s="12">
        <v>0</v>
      </c>
      <c r="K16" s="12">
        <f t="shared" si="0"/>
        <v>0</v>
      </c>
      <c r="L16" s="12" t="s">
        <v>31</v>
      </c>
      <c r="P16" s="12">
        <v>4</v>
      </c>
      <c r="R16" s="12" t="s">
        <v>34</v>
      </c>
      <c r="U16" s="12" t="s">
        <v>32</v>
      </c>
      <c r="V16" s="12" t="s">
        <v>276</v>
      </c>
      <c r="W16" s="12" t="s">
        <v>103</v>
      </c>
      <c r="X16" s="12" t="s">
        <v>217</v>
      </c>
      <c r="Y16" s="12" t="s">
        <v>611</v>
      </c>
      <c r="Z16" s="12" t="s">
        <v>2057</v>
      </c>
      <c r="AA16" s="12">
        <v>12140302</v>
      </c>
      <c r="AC16" s="17"/>
      <c r="AK16" s="12" t="s">
        <v>229</v>
      </c>
    </row>
    <row r="17" spans="1:42" s="12" customFormat="1" x14ac:dyDescent="0.15">
      <c r="A17" s="140">
        <v>11140303</v>
      </c>
      <c r="B17" s="12">
        <v>1</v>
      </c>
      <c r="C17" s="12" t="s">
        <v>1840</v>
      </c>
      <c r="D17" s="12" t="s">
        <v>1841</v>
      </c>
      <c r="E17" s="12" t="s">
        <v>2242</v>
      </c>
      <c r="F17" s="12" t="str">
        <f>"美队架起盾牌，为周围队友提供援护，在&lt;&amp;color:skill_sel_yellow&gt;"&amp;'skill.char(buff)'!E33&amp;"&lt;&amp;/&gt;秒内提升他们&lt;&amp;color:skill_sel_green&gt;{result.15140306.%}&lt;&amp;/&gt;防御"</f>
        <v>美队架起盾牌，为周围队友提供援护，在&lt;&amp;color:skill_sel_yellow&gt;4&lt;&amp;/&gt;秒内提升他们&lt;&amp;color:skill_sel_green&gt;{result.15140306.%}&lt;&amp;/&gt;防御</v>
      </c>
      <c r="G17" s="12">
        <v>15</v>
      </c>
      <c r="H17" s="12">
        <v>8</v>
      </c>
      <c r="I17" s="12">
        <v>0</v>
      </c>
      <c r="J17" s="12">
        <v>0</v>
      </c>
      <c r="K17" s="12">
        <f t="shared" si="0"/>
        <v>0</v>
      </c>
      <c r="L17" s="12" t="s">
        <v>31</v>
      </c>
      <c r="P17" s="12">
        <v>0</v>
      </c>
      <c r="R17" s="12" t="s">
        <v>34</v>
      </c>
      <c r="U17" s="12" t="s">
        <v>44</v>
      </c>
      <c r="Z17" s="12" t="s">
        <v>2058</v>
      </c>
      <c r="AA17" s="17">
        <v>12140319</v>
      </c>
      <c r="AB17" s="17">
        <v>12140320</v>
      </c>
      <c r="AK17" s="12" t="s">
        <v>277</v>
      </c>
    </row>
    <row r="18" spans="1:42" s="12" customFormat="1" x14ac:dyDescent="0.15">
      <c r="A18" s="140">
        <v>11140304</v>
      </c>
      <c r="B18" s="12">
        <v>1</v>
      </c>
      <c r="C18" s="12" t="s">
        <v>1845</v>
      </c>
      <c r="D18" s="12" t="s">
        <v>1846</v>
      </c>
      <c r="E18" s="12" t="s">
        <v>4017</v>
      </c>
      <c r="F18" s="12" t="str">
        <f>"美队跳跃向目标地点，对周围的敌方目标造成&lt;&amp;color:skill_sel_red&gt;{result.15140308}&lt;&amp;/&gt;点伤害，并将范围内敌方眩晕。"</f>
        <v>美队跳跃向目标地点，对周围的敌方目标造成&lt;&amp;color:skill_sel_red&gt;{result.15140308}&lt;&amp;/&gt;点伤害，并将范围内敌方眩晕。</v>
      </c>
      <c r="G18" s="12">
        <v>15</v>
      </c>
      <c r="H18" s="12">
        <v>12</v>
      </c>
      <c r="I18" s="12">
        <v>1</v>
      </c>
      <c r="J18" s="12">
        <v>35</v>
      </c>
      <c r="K18" s="12">
        <f t="shared" si="0"/>
        <v>0</v>
      </c>
      <c r="L18" s="12" t="s">
        <v>289</v>
      </c>
      <c r="P18" s="12">
        <v>3</v>
      </c>
      <c r="Q18" s="12">
        <v>1</v>
      </c>
      <c r="R18" s="12" t="s">
        <v>290</v>
      </c>
      <c r="S18" s="12">
        <v>2</v>
      </c>
      <c r="U18" s="12" t="s">
        <v>291</v>
      </c>
      <c r="V18" s="12" t="s">
        <v>292</v>
      </c>
      <c r="Z18" s="12" t="s">
        <v>2059</v>
      </c>
      <c r="AA18" s="12">
        <v>12140321</v>
      </c>
      <c r="AB18" s="12">
        <v>12140322</v>
      </c>
      <c r="AJ18" s="67" t="s">
        <v>2789</v>
      </c>
      <c r="AK18" s="12" t="s">
        <v>288</v>
      </c>
    </row>
    <row r="19" spans="1:42" s="12" customFormat="1" x14ac:dyDescent="0.15">
      <c r="A19" s="140">
        <v>11140401</v>
      </c>
      <c r="B19" s="12">
        <v>1</v>
      </c>
      <c r="C19" s="12" t="s">
        <v>274</v>
      </c>
      <c r="D19" s="12" t="s">
        <v>1310</v>
      </c>
      <c r="G19" s="12">
        <v>0.75</v>
      </c>
      <c r="H19" s="12">
        <v>0</v>
      </c>
      <c r="I19" s="12">
        <v>2</v>
      </c>
      <c r="J19" s="12">
        <v>0</v>
      </c>
      <c r="K19" s="12">
        <f t="shared" si="0"/>
        <v>0.8</v>
      </c>
      <c r="L19" s="12" t="s">
        <v>31</v>
      </c>
      <c r="P19" s="12">
        <v>4</v>
      </c>
      <c r="R19" s="12" t="s">
        <v>34</v>
      </c>
      <c r="U19" s="12" t="s">
        <v>275</v>
      </c>
      <c r="V19" s="12" t="s">
        <v>276</v>
      </c>
      <c r="Z19" s="12" t="s">
        <v>133</v>
      </c>
      <c r="AA19" s="12">
        <v>12140401</v>
      </c>
      <c r="AK19" s="12" t="s">
        <v>278</v>
      </c>
    </row>
    <row r="20" spans="1:42" s="12" customFormat="1" x14ac:dyDescent="0.15">
      <c r="A20" s="140">
        <v>11140402</v>
      </c>
      <c r="B20" s="12">
        <v>1</v>
      </c>
      <c r="C20" s="12" t="s">
        <v>309</v>
      </c>
      <c r="D20" s="12" t="s">
        <v>1030</v>
      </c>
      <c r="E20" s="12" t="s">
        <v>3894</v>
      </c>
      <c r="F20" s="12" t="str">
        <f>"小叮当向目标区域发射多枚火箭弹，对区域内的敌方目标造成&lt;&amp;color:skill_sel_red&gt;{result.15140406}&lt;&amp;/&gt;点伤害，并使其眩晕&lt;&amp;color:skill_sel_yellow&gt;"&amp;'skill.char(buff)'!E40&amp;"&lt;&amp;/&gt;秒。"</f>
        <v>小叮当向目标区域发射多枚火箭弹，对区域内的敌方目标造成&lt;&amp;color:skill_sel_red&gt;{result.15140406}&lt;&amp;/&gt;点伤害，并使其眩晕&lt;&amp;color:skill_sel_yellow&gt;2&lt;&amp;/&gt;秒。</v>
      </c>
      <c r="G20" s="12">
        <v>16</v>
      </c>
      <c r="H20" s="12">
        <v>6</v>
      </c>
      <c r="I20" s="12">
        <v>0</v>
      </c>
      <c r="J20" s="12">
        <v>0</v>
      </c>
      <c r="K20" s="12">
        <f t="shared" si="0"/>
        <v>0</v>
      </c>
      <c r="L20" s="12" t="s">
        <v>31</v>
      </c>
      <c r="P20" s="12">
        <v>4</v>
      </c>
      <c r="R20" s="12" t="s">
        <v>43</v>
      </c>
      <c r="S20" s="12">
        <v>2</v>
      </c>
      <c r="U20" s="12" t="s">
        <v>275</v>
      </c>
      <c r="V20" s="12" t="s">
        <v>307</v>
      </c>
      <c r="W20" s="12" t="s">
        <v>103</v>
      </c>
      <c r="X20" s="12" t="s">
        <v>402</v>
      </c>
      <c r="Y20" s="12" t="s">
        <v>611</v>
      </c>
      <c r="Z20" s="12" t="s">
        <v>2076</v>
      </c>
      <c r="AA20" s="12">
        <v>12140410</v>
      </c>
      <c r="AK20" s="12" t="s">
        <v>277</v>
      </c>
    </row>
    <row r="21" spans="1:42" s="12" customFormat="1" x14ac:dyDescent="0.15">
      <c r="A21" s="140">
        <v>11140403</v>
      </c>
      <c r="B21" s="12">
        <v>1</v>
      </c>
      <c r="C21" s="96" t="s">
        <v>2187</v>
      </c>
      <c r="D21" s="12" t="s">
        <v>2188</v>
      </c>
      <c r="E21" s="12" t="s">
        <v>2582</v>
      </c>
      <c r="F21" s="12" t="s">
        <v>3916</v>
      </c>
      <c r="G21" s="12">
        <v>15</v>
      </c>
      <c r="H21" s="12">
        <v>13</v>
      </c>
      <c r="I21" s="12">
        <v>0</v>
      </c>
      <c r="J21" s="12">
        <v>0</v>
      </c>
      <c r="K21" s="12">
        <f t="shared" si="0"/>
        <v>0</v>
      </c>
      <c r="L21" s="12" t="s">
        <v>31</v>
      </c>
      <c r="P21" s="12">
        <v>4</v>
      </c>
      <c r="R21" s="12" t="s">
        <v>34</v>
      </c>
      <c r="U21" s="12" t="s">
        <v>32</v>
      </c>
      <c r="V21" s="12" t="s">
        <v>276</v>
      </c>
      <c r="Z21" s="74" t="s">
        <v>2552</v>
      </c>
      <c r="AA21" s="12">
        <v>12140406</v>
      </c>
      <c r="AB21" s="12">
        <v>12140407</v>
      </c>
      <c r="AC21" s="12">
        <v>12140408</v>
      </c>
      <c r="AD21" s="17">
        <v>12140409</v>
      </c>
      <c r="AE21" s="12">
        <v>12140415</v>
      </c>
      <c r="AK21" s="12" t="s">
        <v>102</v>
      </c>
    </row>
    <row r="22" spans="1:42" s="12" customFormat="1" x14ac:dyDescent="0.15">
      <c r="A22" s="140">
        <v>11140404</v>
      </c>
      <c r="B22" s="12">
        <v>1</v>
      </c>
      <c r="C22" s="12" t="s">
        <v>1806</v>
      </c>
      <c r="D22" s="12" t="s">
        <v>1801</v>
      </c>
      <c r="E22" s="12" t="s">
        <v>2779</v>
      </c>
      <c r="F22" s="12" t="str">
        <f>"小叮当喷射高压酒炮，对单体目标造成&lt;&amp;color:skill_sel_red&gt;{result.15140402}&lt;&amp;/&gt;点伤害，并附加&lt;&amp;image:wine&gt;&lt;&amp;/&gt;印记，在&lt;&amp;color:skill_sel_yellow&gt;"&amp;'skill.char(buff)'!E36&amp;"&lt;&amp;/&gt;秒内使其防御减少&lt;&amp;color:skill_sel_red&gt;{result.15140403.%}&lt;&amp;/&gt;。"</f>
        <v>小叮当喷射高压酒炮，对单体目标造成&lt;&amp;color:skill_sel_red&gt;{result.15140402}&lt;&amp;/&gt;点伤害，并附加&lt;&amp;image:wine&gt;&lt;&amp;/&gt;印记，在&lt;&amp;color:skill_sel_yellow&gt;6&lt;&amp;/&gt;秒内使其防御减少&lt;&amp;color:skill_sel_red&gt;{result.15140403.%}&lt;&amp;/&gt;。</v>
      </c>
      <c r="G22" s="12">
        <v>15</v>
      </c>
      <c r="H22" s="12">
        <v>13</v>
      </c>
      <c r="I22" s="12">
        <v>1</v>
      </c>
      <c r="J22" s="12">
        <v>30</v>
      </c>
      <c r="K22" s="12">
        <f t="shared" si="0"/>
        <v>0</v>
      </c>
      <c r="L22" s="12" t="s">
        <v>31</v>
      </c>
      <c r="P22" s="12">
        <v>4</v>
      </c>
      <c r="R22" s="12" t="s">
        <v>34</v>
      </c>
      <c r="U22" s="12" t="s">
        <v>275</v>
      </c>
      <c r="V22" s="12" t="s">
        <v>276</v>
      </c>
      <c r="W22" s="40" t="s">
        <v>1037</v>
      </c>
      <c r="X22" s="40" t="s">
        <v>1038</v>
      </c>
      <c r="Z22" s="12" t="s">
        <v>2077</v>
      </c>
      <c r="AA22" s="17">
        <v>12140403</v>
      </c>
      <c r="AK22" s="12" t="s">
        <v>277</v>
      </c>
    </row>
    <row r="23" spans="1:42" s="12" customFormat="1" x14ac:dyDescent="0.15">
      <c r="A23" s="141">
        <v>11140501</v>
      </c>
      <c r="B23" s="12">
        <v>1</v>
      </c>
      <c r="C23" s="12" t="s">
        <v>897</v>
      </c>
      <c r="D23" s="12" t="s">
        <v>1340</v>
      </c>
      <c r="G23" s="12">
        <v>0.5</v>
      </c>
      <c r="H23" s="12">
        <v>0</v>
      </c>
      <c r="I23" s="12">
        <v>2</v>
      </c>
      <c r="J23" s="12">
        <v>0</v>
      </c>
      <c r="K23" s="12">
        <f t="shared" si="0"/>
        <v>0.8</v>
      </c>
      <c r="L23" s="12" t="s">
        <v>31</v>
      </c>
      <c r="P23" s="12">
        <v>1</v>
      </c>
      <c r="R23" s="12" t="s">
        <v>898</v>
      </c>
      <c r="U23" s="12" t="s">
        <v>32</v>
      </c>
      <c r="V23" s="12" t="s">
        <v>276</v>
      </c>
      <c r="Z23" s="12" t="s">
        <v>133</v>
      </c>
      <c r="AA23" s="12">
        <v>12140510</v>
      </c>
      <c r="AK23" s="12" t="s">
        <v>278</v>
      </c>
    </row>
    <row r="24" spans="1:42" s="12" customFormat="1" x14ac:dyDescent="0.15">
      <c r="A24" s="141">
        <v>11140502</v>
      </c>
      <c r="B24" s="12">
        <v>1</v>
      </c>
      <c r="C24" s="12" t="s">
        <v>894</v>
      </c>
      <c r="D24" s="12" t="s">
        <v>1025</v>
      </c>
      <c r="E24" s="12" t="s">
        <v>2243</v>
      </c>
      <c r="F24" s="12" t="str">
        <f>"嗜血狼人挥舞旋转手中的大剑，每秒对周围敌方目标造成&lt;&amp;color:skill_sel_red&gt;{result.15140508}&lt;&amp;/&gt;点伤害，持续&lt;&amp;color:skill_sel_yellow&gt;"&amp;N24&amp;"&lt;&amp;/&gt;秒。"</f>
        <v>嗜血狼人挥舞旋转手中的大剑，每秒对周围敌方目标造成&lt;&amp;color:skill_sel_red&gt;{result.15140508}&lt;&amp;/&gt;点伤害，持续&lt;&amp;color:skill_sel_yellow&gt;4&lt;&amp;/&gt;秒。</v>
      </c>
      <c r="G24" s="12">
        <v>16</v>
      </c>
      <c r="H24" s="12">
        <v>6</v>
      </c>
      <c r="I24" s="12">
        <v>0</v>
      </c>
      <c r="J24" s="12">
        <v>0</v>
      </c>
      <c r="K24" s="12">
        <f t="shared" si="0"/>
        <v>0</v>
      </c>
      <c r="L24" s="12" t="s">
        <v>301</v>
      </c>
      <c r="M24" s="12">
        <v>1.5</v>
      </c>
      <c r="N24" s="12">
        <v>4</v>
      </c>
      <c r="P24" s="12">
        <v>4</v>
      </c>
      <c r="Q24" s="12">
        <v>1</v>
      </c>
      <c r="R24" s="12" t="s">
        <v>43</v>
      </c>
      <c r="S24" s="12">
        <v>2</v>
      </c>
      <c r="U24" s="12" t="s">
        <v>275</v>
      </c>
      <c r="V24" s="12" t="s">
        <v>307</v>
      </c>
      <c r="Z24" s="12" t="s">
        <v>2081</v>
      </c>
      <c r="AA24" s="12">
        <v>12140511</v>
      </c>
      <c r="AK24" s="12" t="s">
        <v>277</v>
      </c>
    </row>
    <row r="25" spans="1:42" s="12" customFormat="1" x14ac:dyDescent="0.15">
      <c r="A25" s="141">
        <v>11140503</v>
      </c>
      <c r="B25" s="12">
        <v>1</v>
      </c>
      <c r="C25" s="12" t="s">
        <v>896</v>
      </c>
      <c r="D25" s="12" t="s">
        <v>2507</v>
      </c>
      <c r="E25" s="12" t="s">
        <v>2710</v>
      </c>
      <c r="F25" s="12" t="s">
        <v>3285</v>
      </c>
      <c r="G25" s="12">
        <v>16</v>
      </c>
      <c r="H25" s="12">
        <v>6</v>
      </c>
      <c r="I25" s="12">
        <v>0</v>
      </c>
      <c r="J25" s="12">
        <v>0</v>
      </c>
      <c r="K25" s="12">
        <f t="shared" si="0"/>
        <v>0</v>
      </c>
      <c r="L25" s="12" t="s">
        <v>911</v>
      </c>
      <c r="P25" s="12">
        <v>4</v>
      </c>
      <c r="Q25" s="12">
        <v>1</v>
      </c>
      <c r="R25" s="12" t="s">
        <v>34</v>
      </c>
      <c r="U25" s="12" t="s">
        <v>899</v>
      </c>
      <c r="V25" s="12" t="s">
        <v>276</v>
      </c>
      <c r="Z25" s="12" t="s">
        <v>2082</v>
      </c>
      <c r="AA25" s="12">
        <v>12140517</v>
      </c>
      <c r="AB25" s="12">
        <v>12140518</v>
      </c>
      <c r="AK25" s="12" t="s">
        <v>277</v>
      </c>
    </row>
    <row r="26" spans="1:42" s="12" customFormat="1" x14ac:dyDescent="0.15">
      <c r="A26" s="141">
        <v>11140504</v>
      </c>
      <c r="B26" s="12">
        <v>1</v>
      </c>
      <c r="C26" s="12" t="s">
        <v>895</v>
      </c>
      <c r="D26" s="12" t="s">
        <v>1026</v>
      </c>
      <c r="E26" s="12" t="s">
        <v>2271</v>
      </c>
      <c r="F26" s="12" t="s">
        <v>3286</v>
      </c>
      <c r="G26" s="12">
        <v>15</v>
      </c>
      <c r="H26" s="12">
        <v>10</v>
      </c>
      <c r="I26" s="12">
        <v>1</v>
      </c>
      <c r="J26" s="12">
        <v>30</v>
      </c>
      <c r="K26" s="12">
        <f t="shared" si="0"/>
        <v>0</v>
      </c>
      <c r="L26" s="12" t="s">
        <v>31</v>
      </c>
      <c r="P26" s="12">
        <v>4</v>
      </c>
      <c r="Q26" s="12">
        <v>1</v>
      </c>
      <c r="R26" s="12" t="s">
        <v>34</v>
      </c>
      <c r="U26" s="12" t="s">
        <v>32</v>
      </c>
      <c r="V26" s="12" t="s">
        <v>276</v>
      </c>
      <c r="W26" s="12" t="s">
        <v>100</v>
      </c>
      <c r="X26" s="12" t="s">
        <v>905</v>
      </c>
      <c r="Z26" s="12" t="s">
        <v>2083</v>
      </c>
      <c r="AA26" s="12">
        <v>12140513</v>
      </c>
      <c r="AB26" s="12">
        <v>12140514</v>
      </c>
      <c r="AK26" s="12" t="s">
        <v>277</v>
      </c>
    </row>
    <row r="27" spans="1:42" s="12" customFormat="1" x14ac:dyDescent="0.15">
      <c r="A27" s="142">
        <v>11140601</v>
      </c>
      <c r="B27" s="12">
        <v>1</v>
      </c>
      <c r="C27" s="12" t="s">
        <v>274</v>
      </c>
      <c r="D27" s="24" t="s">
        <v>1380</v>
      </c>
      <c r="G27" s="12">
        <v>0.75</v>
      </c>
      <c r="H27" s="12">
        <v>0</v>
      </c>
      <c r="I27" s="12">
        <v>2</v>
      </c>
      <c r="J27" s="12">
        <v>0</v>
      </c>
      <c r="K27" s="12">
        <f t="shared" si="0"/>
        <v>0.8</v>
      </c>
      <c r="L27" s="12" t="s">
        <v>31</v>
      </c>
      <c r="P27" s="12">
        <v>1</v>
      </c>
      <c r="R27" s="12" t="s">
        <v>34</v>
      </c>
      <c r="U27" s="12" t="s">
        <v>1548</v>
      </c>
      <c r="V27" s="12" t="s">
        <v>1542</v>
      </c>
      <c r="Z27" s="12" t="s">
        <v>133</v>
      </c>
      <c r="AA27" s="12">
        <v>12140601</v>
      </c>
      <c r="AK27" s="12" t="s">
        <v>1549</v>
      </c>
    </row>
    <row r="28" spans="1:42" s="12" customFormat="1" x14ac:dyDescent="0.15">
      <c r="A28" s="142">
        <v>11140602</v>
      </c>
      <c r="B28" s="12">
        <v>1</v>
      </c>
      <c r="C28" s="12" t="s">
        <v>1550</v>
      </c>
      <c r="D28" s="12" t="s">
        <v>2769</v>
      </c>
      <c r="E28" s="12" t="s">
        <v>4296</v>
      </c>
      <c r="F28" s="12" t="str">
        <f>"超能大白对扇形范围造成&lt;&amp;color:skill_sel_red&gt;{result.15140602}&lt;&amp;/&gt;伤害，同时有&lt;&amp;color:skill_sel_yellow&gt;{result.15140603.%}&lt;&amp;/&gt;概率添加&lt;&amp;image:wine&gt;&lt;&amp;/&gt;印记，并且在&lt;&amp;color:skill_sel_yellow&gt;"&amp;'skill.char(buff)'!E47&amp;"&lt;&amp;/&gt;秒内使其物防减少&lt;&amp;color:skill_sel_red&gt;{result.15140604.%}&lt;&amp;/&gt;，魔防减少&lt;&amp;color:skill_sel_red&gt;{result.15140605.%}&lt;&amp;/&gt;。"</f>
        <v>超能大白对扇形范围造成&lt;&amp;color:skill_sel_red&gt;{result.15140602}&lt;&amp;/&gt;伤害，同时有&lt;&amp;color:skill_sel_yellow&gt;{result.15140603.%}&lt;&amp;/&gt;概率添加&lt;&amp;image:wine&gt;&lt;&amp;/&gt;印记，并且在&lt;&amp;color:skill_sel_yellow&gt;10&lt;&amp;/&gt;秒内使其物防减少&lt;&amp;color:skill_sel_red&gt;{result.15140604.%}&lt;&amp;/&gt;，魔防减少&lt;&amp;color:skill_sel_red&gt;{result.15140605.%}&lt;&amp;/&gt;。</v>
      </c>
      <c r="G28" s="12">
        <v>16</v>
      </c>
      <c r="H28" s="12">
        <v>6</v>
      </c>
      <c r="I28" s="12">
        <v>0</v>
      </c>
      <c r="J28" s="12">
        <v>0</v>
      </c>
      <c r="K28" s="12">
        <f t="shared" si="0"/>
        <v>0</v>
      </c>
      <c r="L28" s="12" t="s">
        <v>1551</v>
      </c>
      <c r="P28" s="12">
        <v>4</v>
      </c>
      <c r="R28" s="12" t="s">
        <v>953</v>
      </c>
      <c r="S28" s="12">
        <v>4</v>
      </c>
      <c r="T28" s="12">
        <v>60</v>
      </c>
      <c r="U28" s="12" t="s">
        <v>32</v>
      </c>
      <c r="V28" s="12" t="s">
        <v>315</v>
      </c>
      <c r="Z28" s="12" t="s">
        <v>2131</v>
      </c>
      <c r="AA28" s="17">
        <v>12140616</v>
      </c>
      <c r="AJ28" s="105" t="s">
        <v>2773</v>
      </c>
      <c r="AK28" s="12" t="s">
        <v>1552</v>
      </c>
    </row>
    <row r="29" spans="1:42" s="12" customFormat="1" x14ac:dyDescent="0.15">
      <c r="A29" s="142">
        <v>11140603</v>
      </c>
      <c r="B29" s="12">
        <v>1</v>
      </c>
      <c r="C29" s="12" t="s">
        <v>1553</v>
      </c>
      <c r="D29" s="12" t="s">
        <v>1554</v>
      </c>
      <c r="E29" s="12" t="s">
        <v>3902</v>
      </c>
      <c r="F29" s="12" t="str">
        <f>"超能大白挥动拳头对前方小范围内目标造成&lt;&amp;color:skill_sel_red&gt;{result.15140606}&lt;&amp;/&gt;点伤害，并将敌人击退。"</f>
        <v>超能大白挥动拳头对前方小范围内目标造成&lt;&amp;color:skill_sel_red&gt;{result.15140606}&lt;&amp;/&gt;点伤害，并将敌人击退。</v>
      </c>
      <c r="G29" s="12">
        <v>16</v>
      </c>
      <c r="H29" s="12">
        <v>8</v>
      </c>
      <c r="I29" s="12">
        <v>0</v>
      </c>
      <c r="J29" s="12">
        <v>0</v>
      </c>
      <c r="K29" s="12">
        <f t="shared" si="0"/>
        <v>0</v>
      </c>
      <c r="L29" s="12" t="s">
        <v>31</v>
      </c>
      <c r="P29" s="12">
        <v>1</v>
      </c>
      <c r="R29" s="24" t="s">
        <v>605</v>
      </c>
      <c r="S29" s="24">
        <v>2</v>
      </c>
      <c r="T29" s="24">
        <v>1.5</v>
      </c>
      <c r="U29" s="12" t="s">
        <v>32</v>
      </c>
      <c r="V29" s="12" t="s">
        <v>318</v>
      </c>
      <c r="Z29" s="12" t="s">
        <v>2132</v>
      </c>
      <c r="AA29" s="17">
        <v>12140606</v>
      </c>
      <c r="AB29" s="17">
        <v>12140607</v>
      </c>
      <c r="AJ29" s="106"/>
      <c r="AK29" s="12" t="s">
        <v>102</v>
      </c>
    </row>
    <row r="30" spans="1:42" s="12" customFormat="1" x14ac:dyDescent="0.15">
      <c r="A30" s="142">
        <v>11140604</v>
      </c>
      <c r="B30" s="12">
        <v>1</v>
      </c>
      <c r="C30" s="12" t="s">
        <v>1555</v>
      </c>
      <c r="D30" s="12" t="s">
        <v>2418</v>
      </c>
      <c r="E30" s="12" t="s">
        <v>4039</v>
      </c>
      <c r="F30" s="12" t="str">
        <f>"超能大白对扇形区域喷射火焰，对扇形区域内敌人造成&lt;&amp;color:skill_sel_red&gt;{result.15140607}&lt;&amp;/&gt;点伤害，若敌人身上有&lt;&amp;image:wine&gt;&lt;&amp;/&gt;印记，则使其爆炸并立即清除&lt;&amp;image:wine&gt;&lt;&amp;/&gt;印记。"&amp;"爆炸效果：对敌人造成&lt;&amp;color:skill_sel_red&gt;{result.15140608}&lt;&amp;/&gt;点伤害，并炸起眩晕&lt;&amp;color:skill_sel_yellow&gt;"&amp;'skill.char(buff)'!E51&amp;"&lt;&amp;/&gt;秒。"</f>
        <v>超能大白对扇形区域喷射火焰，对扇形区域内敌人造成&lt;&amp;color:skill_sel_red&gt;{result.15140607}&lt;&amp;/&gt;点伤害，若敌人身上有&lt;&amp;image:wine&gt;&lt;&amp;/&gt;印记，则使其爆炸并立即清除&lt;&amp;image:wine&gt;&lt;&amp;/&gt;印记。爆炸效果：对敌人造成&lt;&amp;color:skill_sel_red&gt;{result.15140608}&lt;&amp;/&gt;点伤害，并炸起眩晕&lt;&amp;color:skill_sel_yellow&gt;1.5&lt;&amp;/&gt;秒。</v>
      </c>
      <c r="G30" s="12">
        <v>15</v>
      </c>
      <c r="H30" s="12">
        <v>10</v>
      </c>
      <c r="I30" s="12">
        <v>1</v>
      </c>
      <c r="J30" s="12">
        <v>35</v>
      </c>
      <c r="K30" s="12">
        <f t="shared" si="0"/>
        <v>0</v>
      </c>
      <c r="L30" s="12" t="s">
        <v>1551</v>
      </c>
      <c r="P30" s="12">
        <v>4</v>
      </c>
      <c r="R30" s="12" t="s">
        <v>953</v>
      </c>
      <c r="S30" s="12">
        <v>4</v>
      </c>
      <c r="T30" s="12">
        <v>60</v>
      </c>
      <c r="U30" s="12" t="s">
        <v>32</v>
      </c>
      <c r="V30" s="12" t="s">
        <v>315</v>
      </c>
      <c r="Z30" s="12" t="s">
        <v>2133</v>
      </c>
      <c r="AA30" s="17">
        <v>12140608</v>
      </c>
      <c r="AJ30" s="106" t="s">
        <v>2771</v>
      </c>
      <c r="AK30" s="12" t="s">
        <v>102</v>
      </c>
    </row>
    <row r="31" spans="1:42" s="22" customFormat="1" x14ac:dyDescent="0.15">
      <c r="A31" s="140">
        <v>11140701</v>
      </c>
      <c r="B31" s="12">
        <v>1</v>
      </c>
      <c r="C31" s="12" t="s">
        <v>274</v>
      </c>
      <c r="D31" s="24" t="s">
        <v>1382</v>
      </c>
      <c r="E31" s="12"/>
      <c r="F31" s="12"/>
      <c r="G31" s="12">
        <v>1</v>
      </c>
      <c r="H31" s="12">
        <v>0</v>
      </c>
      <c r="I31" s="12">
        <v>2</v>
      </c>
      <c r="J31" s="12">
        <v>0</v>
      </c>
      <c r="K31" s="12">
        <f t="shared" si="0"/>
        <v>0.8</v>
      </c>
      <c r="L31" s="12" t="s">
        <v>31</v>
      </c>
      <c r="M31" s="12"/>
      <c r="N31" s="12"/>
      <c r="O31" s="12"/>
      <c r="P31" s="12">
        <v>4</v>
      </c>
      <c r="Q31" s="12"/>
      <c r="R31" s="12" t="s">
        <v>34</v>
      </c>
      <c r="S31" s="12"/>
      <c r="T31" s="12"/>
      <c r="U31" s="12" t="s">
        <v>32</v>
      </c>
      <c r="V31" s="12" t="s">
        <v>276</v>
      </c>
      <c r="W31" s="12"/>
      <c r="X31" s="12"/>
      <c r="Y31" s="12"/>
      <c r="Z31" s="12" t="s">
        <v>133</v>
      </c>
      <c r="AA31" s="12">
        <v>12140701</v>
      </c>
      <c r="AB31" s="12"/>
      <c r="AC31" s="12"/>
      <c r="AD31" s="12"/>
      <c r="AE31" s="12"/>
      <c r="AF31" s="12"/>
      <c r="AG31" s="12"/>
      <c r="AH31" s="12"/>
      <c r="AI31" s="12"/>
      <c r="AJ31" s="12"/>
      <c r="AK31" s="12" t="s">
        <v>128</v>
      </c>
      <c r="AL31" s="12"/>
      <c r="AM31" s="12"/>
      <c r="AN31" s="12"/>
      <c r="AO31" s="12"/>
      <c r="AP31" s="12"/>
    </row>
    <row r="32" spans="1:42" s="22" customFormat="1" x14ac:dyDescent="0.15">
      <c r="A32" s="140">
        <v>11140702</v>
      </c>
      <c r="B32" s="12">
        <v>1</v>
      </c>
      <c r="C32" s="12" t="s">
        <v>1556</v>
      </c>
      <c r="D32" s="12" t="s">
        <v>1557</v>
      </c>
      <c r="E32" s="12" t="s">
        <v>2244</v>
      </c>
      <c r="F32" s="12" t="str">
        <f>"花仙子对单体敌方目标造成&lt;&amp;color:skill_sel_red&gt;{result.15140702}&lt;&amp;/&gt;点伤害并禁锢对方&lt;&amp;color:skill_sel_yellow&gt;"&amp;'skill.char(buff)'!E52&amp;"&lt;&amp;/&gt;秒。"</f>
        <v>花仙子对单体敌方目标造成&lt;&amp;color:skill_sel_red&gt;{result.15140702}&lt;&amp;/&gt;点伤害并禁锢对方&lt;&amp;color:skill_sel_yellow&gt;2&lt;&amp;/&gt;秒。</v>
      </c>
      <c r="G32" s="12">
        <v>16</v>
      </c>
      <c r="H32" s="12">
        <v>6</v>
      </c>
      <c r="I32" s="12">
        <v>0</v>
      </c>
      <c r="J32" s="12">
        <v>0</v>
      </c>
      <c r="K32" s="12">
        <f t="shared" si="0"/>
        <v>0</v>
      </c>
      <c r="L32" s="12" t="s">
        <v>31</v>
      </c>
      <c r="M32" s="12"/>
      <c r="N32" s="12"/>
      <c r="O32" s="12"/>
      <c r="P32" s="12">
        <v>4</v>
      </c>
      <c r="Q32" s="12"/>
      <c r="R32" s="12" t="s">
        <v>34</v>
      </c>
      <c r="S32" s="12"/>
      <c r="T32" s="12"/>
      <c r="U32" s="12" t="s">
        <v>32</v>
      </c>
      <c r="V32" s="12" t="s">
        <v>276</v>
      </c>
      <c r="W32" s="12"/>
      <c r="X32" s="12"/>
      <c r="Y32" s="12"/>
      <c r="Z32" s="12" t="s">
        <v>2134</v>
      </c>
      <c r="AA32" s="12">
        <v>12140703</v>
      </c>
      <c r="AB32" s="12">
        <v>12140704</v>
      </c>
      <c r="AC32" s="12">
        <v>12140705</v>
      </c>
      <c r="AD32" s="12"/>
      <c r="AE32" s="12"/>
      <c r="AF32" s="12"/>
      <c r="AG32" s="12"/>
      <c r="AH32" s="12"/>
      <c r="AI32" s="12"/>
      <c r="AJ32" s="12"/>
      <c r="AK32" s="12" t="s">
        <v>102</v>
      </c>
      <c r="AL32" s="12"/>
      <c r="AM32" s="12"/>
      <c r="AN32" s="12"/>
      <c r="AO32" s="12"/>
      <c r="AP32" s="12"/>
    </row>
    <row r="33" spans="1:42" s="22" customFormat="1" x14ac:dyDescent="0.15">
      <c r="A33" s="140">
        <v>11140703</v>
      </c>
      <c r="B33" s="12">
        <v>1</v>
      </c>
      <c r="C33" s="12" t="s">
        <v>1558</v>
      </c>
      <c r="D33" s="12" t="s">
        <v>1559</v>
      </c>
      <c r="E33" s="12" t="s">
        <v>2245</v>
      </c>
      <c r="F33" s="12" t="str">
        <f>"花仙子为最虚弱的队友每秒回复&lt;&amp;color:skill_sel_green&gt;{result.15140704}&lt;&amp;/&gt;点生命，持续&lt;&amp;color:skill_sel_yellow&gt;"&amp;'skill.char(buff)'!E54&amp;"&lt;&amp;/&gt;秒。"</f>
        <v>花仙子为最虚弱的队友每秒回复&lt;&amp;color:skill_sel_green&gt;{result.15140704}&lt;&amp;/&gt;点生命，持续&lt;&amp;color:skill_sel_yellow&gt;7&lt;&amp;/&gt;秒。</v>
      </c>
      <c r="G33" s="12">
        <v>16</v>
      </c>
      <c r="H33" s="12">
        <v>8</v>
      </c>
      <c r="I33" s="12">
        <v>0</v>
      </c>
      <c r="J33" s="12">
        <v>0</v>
      </c>
      <c r="K33" s="12">
        <f t="shared" si="0"/>
        <v>0</v>
      </c>
      <c r="L33" s="12" t="s">
        <v>1560</v>
      </c>
      <c r="M33" s="12"/>
      <c r="N33" s="12"/>
      <c r="O33" s="12"/>
      <c r="P33" s="12">
        <v>4</v>
      </c>
      <c r="Q33" s="12"/>
      <c r="R33" s="12" t="s">
        <v>34</v>
      </c>
      <c r="S33" s="12"/>
      <c r="T33" s="12"/>
      <c r="U33" s="12" t="s">
        <v>160</v>
      </c>
      <c r="V33" s="12" t="s">
        <v>1561</v>
      </c>
      <c r="W33" s="12" t="s">
        <v>1562</v>
      </c>
      <c r="X33" s="12"/>
      <c r="Y33" s="12"/>
      <c r="Z33" s="12" t="s">
        <v>2135</v>
      </c>
      <c r="AA33" s="12">
        <v>12140709</v>
      </c>
      <c r="AB33" s="12"/>
      <c r="AC33" s="12"/>
      <c r="AD33" s="12"/>
      <c r="AE33" s="12"/>
      <c r="AF33" s="12"/>
      <c r="AG33" s="12"/>
      <c r="AH33" s="12"/>
      <c r="AI33" s="12"/>
      <c r="AJ33" s="12"/>
      <c r="AK33" s="12" t="s">
        <v>102</v>
      </c>
      <c r="AL33" s="12"/>
      <c r="AM33" s="12"/>
      <c r="AN33" s="12"/>
      <c r="AO33" s="12"/>
      <c r="AP33" s="12"/>
    </row>
    <row r="34" spans="1:42" s="22" customFormat="1" x14ac:dyDescent="0.15">
      <c r="A34" s="140">
        <v>11140704</v>
      </c>
      <c r="B34" s="12">
        <v>1</v>
      </c>
      <c r="C34" s="12" t="s">
        <v>1563</v>
      </c>
      <c r="D34" s="12" t="s">
        <v>1564</v>
      </c>
      <c r="E34" s="12" t="s">
        <v>2272</v>
      </c>
      <c r="F34" s="12" t="str">
        <f>"花仙子为范围内所有友方目标每秒回复&lt;&amp;color:skill_sel_green&gt;{result.15140705}&lt;&amp;/&gt;点生命，持续"&amp;INT(N34)+1&amp;"秒。"</f>
        <v>花仙子为范围内所有友方目标每秒回复&lt;&amp;color:skill_sel_green&gt;{result.15140705}&lt;&amp;/&gt;点生命，持续4秒。</v>
      </c>
      <c r="G34" s="12">
        <v>15</v>
      </c>
      <c r="H34" s="12">
        <v>10</v>
      </c>
      <c r="I34" s="12">
        <v>1</v>
      </c>
      <c r="J34" s="12">
        <v>40</v>
      </c>
      <c r="K34" s="12">
        <f t="shared" si="0"/>
        <v>0</v>
      </c>
      <c r="L34" s="12" t="s">
        <v>298</v>
      </c>
      <c r="M34" s="12">
        <v>1</v>
      </c>
      <c r="N34" s="12">
        <v>3.9</v>
      </c>
      <c r="O34" s="12"/>
      <c r="P34" s="12">
        <v>4</v>
      </c>
      <c r="Q34" s="12"/>
      <c r="R34" s="12" t="s">
        <v>43</v>
      </c>
      <c r="S34" s="12">
        <v>3</v>
      </c>
      <c r="T34" s="12"/>
      <c r="U34" s="12" t="s">
        <v>160</v>
      </c>
      <c r="V34" s="12" t="s">
        <v>292</v>
      </c>
      <c r="W34" s="12" t="s">
        <v>1565</v>
      </c>
      <c r="X34" s="12"/>
      <c r="Y34" s="12"/>
      <c r="Z34" s="12" t="s">
        <v>2136</v>
      </c>
      <c r="AA34" s="12">
        <v>12140710</v>
      </c>
      <c r="AB34" s="12"/>
      <c r="AC34" s="12"/>
      <c r="AD34" s="12"/>
      <c r="AE34" s="12"/>
      <c r="AF34" s="12"/>
      <c r="AG34" s="12"/>
      <c r="AH34" s="12"/>
      <c r="AI34" s="12"/>
      <c r="AJ34" s="12" t="s">
        <v>1566</v>
      </c>
      <c r="AK34" s="12" t="s">
        <v>102</v>
      </c>
      <c r="AL34" s="12"/>
      <c r="AM34" s="12"/>
      <c r="AN34" s="12"/>
      <c r="AO34" s="12"/>
      <c r="AP34" s="12"/>
    </row>
    <row r="35" spans="1:42" s="12" customFormat="1" x14ac:dyDescent="0.15">
      <c r="A35" s="140">
        <v>11140801</v>
      </c>
      <c r="B35" s="12">
        <v>1</v>
      </c>
      <c r="C35" s="12" t="s">
        <v>274</v>
      </c>
      <c r="D35" s="24" t="s">
        <v>1567</v>
      </c>
      <c r="G35" s="12">
        <v>0.75</v>
      </c>
      <c r="H35" s="12">
        <v>0</v>
      </c>
      <c r="I35" s="12">
        <v>2</v>
      </c>
      <c r="J35" s="12">
        <v>0</v>
      </c>
      <c r="K35" s="12">
        <f t="shared" si="0"/>
        <v>0.8</v>
      </c>
      <c r="L35" s="12" t="s">
        <v>31</v>
      </c>
      <c r="P35" s="12">
        <v>4</v>
      </c>
      <c r="R35" s="12" t="s">
        <v>34</v>
      </c>
      <c r="U35" s="12" t="s">
        <v>32</v>
      </c>
      <c r="V35" s="12" t="s">
        <v>276</v>
      </c>
      <c r="Z35" s="12" t="s">
        <v>133</v>
      </c>
      <c r="AA35" s="12">
        <v>12140801</v>
      </c>
      <c r="AK35" s="12" t="s">
        <v>128</v>
      </c>
    </row>
    <row r="36" spans="1:42" s="12" customFormat="1" x14ac:dyDescent="0.15">
      <c r="A36" s="140">
        <v>11140802</v>
      </c>
      <c r="B36" s="12">
        <v>1</v>
      </c>
      <c r="C36" s="12" t="s">
        <v>2047</v>
      </c>
      <c r="D36" s="12" t="s">
        <v>2044</v>
      </c>
      <c r="E36" s="12" t="s">
        <v>2246</v>
      </c>
      <c r="F36" s="12" t="s">
        <v>2045</v>
      </c>
      <c r="G36" s="12">
        <v>16</v>
      </c>
      <c r="H36" s="12">
        <v>6</v>
      </c>
      <c r="I36" s="12">
        <v>0</v>
      </c>
      <c r="J36" s="12">
        <v>0</v>
      </c>
      <c r="K36" s="12">
        <f t="shared" si="0"/>
        <v>0</v>
      </c>
      <c r="L36" s="12" t="s">
        <v>31</v>
      </c>
      <c r="P36" s="12">
        <v>4</v>
      </c>
      <c r="R36" s="12" t="s">
        <v>43</v>
      </c>
      <c r="S36" s="12">
        <v>0.5</v>
      </c>
      <c r="U36" s="12" t="s">
        <v>32</v>
      </c>
      <c r="V36" s="12" t="s">
        <v>292</v>
      </c>
      <c r="Z36" s="12" t="s">
        <v>3290</v>
      </c>
      <c r="AA36" s="12">
        <v>12140803</v>
      </c>
      <c r="AK36" s="12" t="s">
        <v>102</v>
      </c>
    </row>
    <row r="37" spans="1:42" s="12" customFormat="1" x14ac:dyDescent="0.15">
      <c r="A37" s="140">
        <v>11140803</v>
      </c>
      <c r="B37" s="12">
        <v>1</v>
      </c>
      <c r="C37" s="12" t="s">
        <v>1568</v>
      </c>
      <c r="D37" s="12" t="s">
        <v>1569</v>
      </c>
      <c r="E37" s="12" t="s">
        <v>3269</v>
      </c>
      <c r="F37" s="12" t="str">
        <f>"冰雪女王使用冰锥攻击单个目标，造成&lt;&amp;color:skill_sel_red&gt;{result.15140804}&lt;&amp;/&gt;点伤害并使其冰冻&lt;&amp;color:skill_sel_yellow&gt;"&amp;'skill.char(buff)'!E55&amp;"&lt;&amp;/&gt;秒。"</f>
        <v>冰雪女王使用冰锥攻击单个目标，造成&lt;&amp;color:skill_sel_red&gt;{result.15140804}&lt;&amp;/&gt;点伤害并使其冰冻&lt;&amp;color:skill_sel_yellow&gt;2&lt;&amp;/&gt;秒。</v>
      </c>
      <c r="G37" s="12">
        <v>16</v>
      </c>
      <c r="H37" s="12">
        <v>8</v>
      </c>
      <c r="I37" s="12">
        <v>0</v>
      </c>
      <c r="J37" s="12">
        <v>0</v>
      </c>
      <c r="K37" s="12">
        <f t="shared" si="0"/>
        <v>0</v>
      </c>
      <c r="L37" s="12" t="s">
        <v>31</v>
      </c>
      <c r="P37" s="12">
        <v>4</v>
      </c>
      <c r="R37" s="12" t="s">
        <v>34</v>
      </c>
      <c r="U37" s="12" t="s">
        <v>1548</v>
      </c>
      <c r="V37" s="12" t="s">
        <v>1542</v>
      </c>
      <c r="Z37" s="12" t="s">
        <v>2137</v>
      </c>
      <c r="AA37" s="12">
        <v>12140805</v>
      </c>
      <c r="AB37" s="12">
        <v>12140806</v>
      </c>
      <c r="AK37" s="12" t="s">
        <v>1552</v>
      </c>
    </row>
    <row r="38" spans="1:42" s="12" customFormat="1" x14ac:dyDescent="0.15">
      <c r="A38" s="140">
        <v>11140804</v>
      </c>
      <c r="B38" s="12">
        <v>1</v>
      </c>
      <c r="C38" s="12" t="s">
        <v>2031</v>
      </c>
      <c r="D38" s="12" t="s">
        <v>2022</v>
      </c>
      <c r="E38" s="12" t="s">
        <v>2437</v>
      </c>
      <c r="F38" s="12" t="str">
        <f>"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amp;'skill.char(buff)'!E56&amp;"&lt;&amp;/&gt;秒。"</f>
        <v>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4&lt;&amp;/&gt;秒。</v>
      </c>
      <c r="G38" s="12">
        <v>15</v>
      </c>
      <c r="H38" s="12">
        <v>10</v>
      </c>
      <c r="I38" s="12">
        <v>1</v>
      </c>
      <c r="J38" s="12">
        <v>40</v>
      </c>
      <c r="K38" s="12">
        <f t="shared" si="0"/>
        <v>0</v>
      </c>
      <c r="L38" s="12" t="s">
        <v>298</v>
      </c>
      <c r="M38" s="12">
        <v>1</v>
      </c>
      <c r="N38" s="12">
        <v>2.4</v>
      </c>
      <c r="P38" s="12">
        <v>4</v>
      </c>
      <c r="Q38" s="12">
        <v>1</v>
      </c>
      <c r="R38" s="12" t="s">
        <v>43</v>
      </c>
      <c r="S38" s="12">
        <v>2</v>
      </c>
      <c r="U38" s="12" t="s">
        <v>32</v>
      </c>
      <c r="V38" s="12" t="s">
        <v>1546</v>
      </c>
      <c r="Z38" s="12" t="s">
        <v>2138</v>
      </c>
      <c r="AA38" s="12">
        <v>12140807</v>
      </c>
      <c r="AB38" s="12">
        <v>12140809</v>
      </c>
      <c r="AC38" s="12">
        <v>12140810</v>
      </c>
      <c r="AK38" s="12" t="s">
        <v>102</v>
      </c>
    </row>
    <row r="39" spans="1:42" s="12" customFormat="1" x14ac:dyDescent="0.15">
      <c r="A39" s="140">
        <v>11141001</v>
      </c>
      <c r="B39" s="12">
        <v>1</v>
      </c>
      <c r="C39" s="12" t="s">
        <v>274</v>
      </c>
      <c r="D39" s="12" t="s">
        <v>1036</v>
      </c>
      <c r="G39" s="12">
        <v>0.75</v>
      </c>
      <c r="H39" s="12">
        <v>0</v>
      </c>
      <c r="I39" s="12">
        <v>2</v>
      </c>
      <c r="J39" s="12">
        <v>0</v>
      </c>
      <c r="K39" s="12">
        <f t="shared" si="0"/>
        <v>0.8</v>
      </c>
      <c r="L39" s="12" t="s">
        <v>453</v>
      </c>
      <c r="P39" s="12">
        <v>1</v>
      </c>
      <c r="R39" s="12" t="s">
        <v>454</v>
      </c>
      <c r="U39" s="12" t="s">
        <v>450</v>
      </c>
      <c r="V39" s="12" t="s">
        <v>452</v>
      </c>
      <c r="Z39" s="12" t="s">
        <v>133</v>
      </c>
      <c r="AA39" s="12">
        <v>12141001</v>
      </c>
      <c r="AK39" s="12" t="s">
        <v>128</v>
      </c>
    </row>
    <row r="40" spans="1:42" s="12" customFormat="1" x14ac:dyDescent="0.15">
      <c r="A40" s="140">
        <v>11141002</v>
      </c>
      <c r="B40" s="12">
        <v>1</v>
      </c>
      <c r="C40" s="12" t="s">
        <v>1771</v>
      </c>
      <c r="D40" s="12" t="s">
        <v>1768</v>
      </c>
      <c r="E40" s="12" t="s">
        <v>2247</v>
      </c>
      <c r="F40" s="12" t="str">
        <f>"李小龙对单个敌人造成&lt;&amp;color:skill_sel_red&gt;{result.15141002}&lt;&amp;/&gt;点伤害并眩晕&lt;&amp;color:skill_sel_red&gt;"&amp;'skill.char(buff)'!E59&amp;"&lt;&amp;/&gt;秒。"</f>
        <v>李小龙对单个敌人造成&lt;&amp;color:skill_sel_red&gt;{result.15141002}&lt;&amp;/&gt;点伤害并眩晕&lt;&amp;color:skill_sel_red&gt;2&lt;&amp;/&gt;秒。</v>
      </c>
      <c r="G40" s="12">
        <v>16</v>
      </c>
      <c r="H40" s="12">
        <v>6</v>
      </c>
      <c r="I40" s="12">
        <v>0</v>
      </c>
      <c r="J40" s="12">
        <v>0</v>
      </c>
      <c r="K40" s="12">
        <f t="shared" ref="K40:K86" si="1">IF(I40=2,0.8,0)</f>
        <v>0</v>
      </c>
      <c r="L40" s="12" t="s">
        <v>427</v>
      </c>
      <c r="P40" s="12">
        <v>1</v>
      </c>
      <c r="R40" s="12" t="s">
        <v>163</v>
      </c>
      <c r="U40" s="12" t="s">
        <v>450</v>
      </c>
      <c r="V40" s="12" t="s">
        <v>452</v>
      </c>
      <c r="Z40" s="12" t="s">
        <v>2104</v>
      </c>
      <c r="AA40" s="17">
        <v>12141002</v>
      </c>
      <c r="AB40" s="12">
        <v>12141003</v>
      </c>
      <c r="AK40" s="12" t="s">
        <v>447</v>
      </c>
    </row>
    <row r="41" spans="1:42" s="12" customFormat="1" x14ac:dyDescent="0.15">
      <c r="A41" s="140">
        <v>11141003</v>
      </c>
      <c r="B41" s="12">
        <v>1</v>
      </c>
      <c r="C41" s="12" t="s">
        <v>1259</v>
      </c>
      <c r="D41" s="12" t="s">
        <v>1260</v>
      </c>
      <c r="E41" s="12" t="s">
        <v>2436</v>
      </c>
      <c r="F41" s="12" t="str">
        <f>"李小龙施展旋风腿，在&lt;&amp;color:skill_sel_yellow&gt;"&amp;N41&amp;"&lt;&amp;/&gt;内对敌方多个目标造成伤害，每次&lt;&amp;color:skill_sel_red&gt;{result.15141003}&lt;&amp;/&gt;点伤害，给自身附带&lt;&amp;color:skill_sel_yellow&gt;"&amp;'skill.char(buff)'!E69&amp;"&lt;&amp;/&gt;秒免疫控制，旋风腿结束时会将击退敌人。"</f>
        <v>李小龙施展旋风腿，在&lt;&amp;color:skill_sel_yellow&gt;2.5&lt;&amp;/&gt;内对敌方多个目标造成伤害，每次&lt;&amp;color:skill_sel_red&gt;{result.15141003}&lt;&amp;/&gt;点伤害，给自身附带&lt;&amp;color:skill_sel_yellow&gt;2.5&lt;&amp;/&gt;秒免疫控制，旋风腿结束时会将击退敌人。</v>
      </c>
      <c r="G41" s="12">
        <v>16</v>
      </c>
      <c r="H41" s="12">
        <v>8</v>
      </c>
      <c r="I41" s="12">
        <v>0</v>
      </c>
      <c r="J41" s="12">
        <v>0</v>
      </c>
      <c r="K41" s="12">
        <f t="shared" si="1"/>
        <v>0</v>
      </c>
      <c r="L41" s="12" t="s">
        <v>298</v>
      </c>
      <c r="M41" s="12">
        <v>3</v>
      </c>
      <c r="N41" s="12">
        <v>2.5</v>
      </c>
      <c r="P41" s="12">
        <v>0</v>
      </c>
      <c r="R41" s="12" t="s">
        <v>2030</v>
      </c>
      <c r="S41" s="12">
        <v>2</v>
      </c>
      <c r="U41" s="12" t="s">
        <v>32</v>
      </c>
      <c r="V41" s="12" t="s">
        <v>307</v>
      </c>
      <c r="Z41" s="12" t="s">
        <v>2105</v>
      </c>
      <c r="AA41" s="12">
        <v>12141004</v>
      </c>
      <c r="AB41" s="17">
        <v>12141010</v>
      </c>
      <c r="AC41" s="17">
        <v>12141014</v>
      </c>
      <c r="AK41" s="12" t="s">
        <v>102</v>
      </c>
    </row>
    <row r="42" spans="1:42" s="12" customFormat="1" x14ac:dyDescent="0.15">
      <c r="A42" s="140">
        <v>11141004</v>
      </c>
      <c r="B42" s="12">
        <v>1</v>
      </c>
      <c r="C42" s="12" t="s">
        <v>1261</v>
      </c>
      <c r="D42" s="12" t="s">
        <v>1262</v>
      </c>
      <c r="E42" s="12" t="s">
        <v>2438</v>
      </c>
      <c r="F42" s="12" t="str">
        <f>"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amp;'skill.char(buff)'!E62&amp;"&lt;&amp;/&gt;秒。"</f>
        <v>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2.5&lt;&amp;/&gt;秒。</v>
      </c>
      <c r="G42" s="12">
        <v>15</v>
      </c>
      <c r="H42" s="12">
        <v>12</v>
      </c>
      <c r="I42" s="12">
        <v>1</v>
      </c>
      <c r="J42" s="12">
        <v>35</v>
      </c>
      <c r="K42" s="12">
        <f t="shared" si="1"/>
        <v>0</v>
      </c>
      <c r="L42" s="12" t="s">
        <v>1266</v>
      </c>
      <c r="M42" s="12">
        <v>0.5</v>
      </c>
      <c r="P42" s="24">
        <v>4</v>
      </c>
      <c r="Q42" s="24"/>
      <c r="R42" s="24" t="s">
        <v>1772</v>
      </c>
      <c r="S42" s="24">
        <v>4</v>
      </c>
      <c r="T42" s="24">
        <v>2</v>
      </c>
      <c r="U42" s="24" t="s">
        <v>446</v>
      </c>
      <c r="V42" s="24" t="s">
        <v>1773</v>
      </c>
      <c r="W42" s="12" t="s">
        <v>1791</v>
      </c>
      <c r="X42" s="12" t="s">
        <v>1792</v>
      </c>
      <c r="Z42" s="12" t="s">
        <v>2106</v>
      </c>
      <c r="AA42" s="17">
        <v>12141007</v>
      </c>
      <c r="AB42" s="12">
        <v>12141008</v>
      </c>
      <c r="AC42" s="12">
        <v>12141009</v>
      </c>
      <c r="AD42" s="17">
        <v>12141012</v>
      </c>
      <c r="AE42" s="17">
        <v>12141013</v>
      </c>
      <c r="AK42" s="12" t="s">
        <v>451</v>
      </c>
    </row>
    <row r="43" spans="1:42" s="12" customFormat="1" x14ac:dyDescent="0.15">
      <c r="A43" s="140">
        <v>11141201</v>
      </c>
      <c r="B43" s="12">
        <v>1</v>
      </c>
      <c r="C43" s="12" t="s">
        <v>274</v>
      </c>
      <c r="D43" s="12" t="s">
        <v>1041</v>
      </c>
      <c r="G43" s="12">
        <v>0.75</v>
      </c>
      <c r="H43" s="12">
        <v>0</v>
      </c>
      <c r="I43" s="12">
        <v>2</v>
      </c>
      <c r="J43" s="12">
        <v>0</v>
      </c>
      <c r="K43" s="12">
        <f t="shared" si="1"/>
        <v>0.8</v>
      </c>
      <c r="L43" s="12" t="s">
        <v>453</v>
      </c>
      <c r="P43" s="12">
        <v>1</v>
      </c>
      <c r="R43" s="12" t="s">
        <v>454</v>
      </c>
      <c r="U43" s="12" t="s">
        <v>450</v>
      </c>
      <c r="V43" s="12" t="s">
        <v>276</v>
      </c>
      <c r="Z43" s="12" t="s">
        <v>133</v>
      </c>
      <c r="AA43" s="12">
        <v>12141201</v>
      </c>
      <c r="AK43" s="12" t="s">
        <v>128</v>
      </c>
    </row>
    <row r="44" spans="1:42" s="22" customFormat="1" x14ac:dyDescent="0.15">
      <c r="A44" s="140">
        <v>11141202</v>
      </c>
      <c r="B44" s="12">
        <v>1</v>
      </c>
      <c r="C44" s="12" t="s">
        <v>1270</v>
      </c>
      <c r="D44" s="12" t="s">
        <v>1271</v>
      </c>
      <c r="E44" s="12" t="s">
        <v>2248</v>
      </c>
      <c r="F44" s="12" t="str">
        <f>"雷神索尔操控雷电之力形成电环，向外扩散和收缩时均对敌人造成&lt;&amp;color:skill_sel_red&gt;{result.15141203}&lt;&amp;/&gt;点伤害。"</f>
        <v>雷神索尔操控雷电之力形成电环，向外扩散和收缩时均对敌人造成&lt;&amp;color:skill_sel_red&gt;{result.15141203}&lt;&amp;/&gt;点伤害。</v>
      </c>
      <c r="G44" s="12">
        <v>16</v>
      </c>
      <c r="H44" s="12">
        <v>6</v>
      </c>
      <c r="I44" s="12">
        <v>0</v>
      </c>
      <c r="J44" s="12">
        <v>0</v>
      </c>
      <c r="K44" s="12">
        <f t="shared" si="1"/>
        <v>0</v>
      </c>
      <c r="L44" s="12" t="s">
        <v>427</v>
      </c>
      <c r="M44" s="12"/>
      <c r="N44" s="12"/>
      <c r="O44" s="12"/>
      <c r="P44" s="12">
        <v>0</v>
      </c>
      <c r="Q44" s="12"/>
      <c r="R44" s="12" t="s">
        <v>1284</v>
      </c>
      <c r="S44" s="12"/>
      <c r="T44" s="12"/>
      <c r="U44" s="12" t="s">
        <v>44</v>
      </c>
      <c r="V44" s="12"/>
      <c r="W44" s="12"/>
      <c r="X44" s="12"/>
      <c r="Y44" s="12"/>
      <c r="Z44" s="12" t="s">
        <v>2113</v>
      </c>
      <c r="AA44" s="12">
        <v>12141202</v>
      </c>
      <c r="AB44" s="12">
        <v>12141203</v>
      </c>
      <c r="AC44" s="12"/>
      <c r="AD44" s="12"/>
      <c r="AE44" s="12"/>
      <c r="AF44" s="12"/>
      <c r="AG44" s="12"/>
      <c r="AH44" s="12"/>
      <c r="AI44" s="12"/>
      <c r="AJ44" s="12"/>
      <c r="AK44" s="12" t="s">
        <v>451</v>
      </c>
      <c r="AL44" s="12"/>
      <c r="AM44" s="12"/>
      <c r="AN44" s="12"/>
      <c r="AO44" s="12"/>
      <c r="AP44" s="12"/>
    </row>
    <row r="45" spans="1:42" s="22" customFormat="1" x14ac:dyDescent="0.15">
      <c r="A45" s="140">
        <v>11141203</v>
      </c>
      <c r="B45" s="12">
        <v>1</v>
      </c>
      <c r="C45" s="12" t="s">
        <v>296</v>
      </c>
      <c r="D45" s="12" t="s">
        <v>1272</v>
      </c>
      <c r="E45" s="12" t="s">
        <v>2249</v>
      </c>
      <c r="F45" s="12" t="str">
        <f>"雷神索尔扔出雷神之锤，对单个敌人造成&lt;&amp;color:skill_sel_red&gt;{result.15141204}&lt;&amp;/&gt;点伤害并眩晕&lt;&amp;color:skill_sel_yellow&gt;"&amp;'skill.char(buff)'!E72&amp;"&lt;&amp;/&gt;秒。"</f>
        <v>雷神索尔扔出雷神之锤，对单个敌人造成&lt;&amp;color:skill_sel_red&gt;{result.15141204}&lt;&amp;/&gt;点伤害并眩晕&lt;&amp;color:skill_sel_yellow&gt;2&lt;&amp;/&gt;秒。</v>
      </c>
      <c r="G45" s="12">
        <v>16</v>
      </c>
      <c r="H45" s="12">
        <v>6</v>
      </c>
      <c r="I45" s="12">
        <v>0</v>
      </c>
      <c r="J45" s="12">
        <v>0</v>
      </c>
      <c r="K45" s="12">
        <f t="shared" si="1"/>
        <v>0</v>
      </c>
      <c r="L45" s="12" t="s">
        <v>453</v>
      </c>
      <c r="M45" s="12"/>
      <c r="N45" s="12"/>
      <c r="O45" s="12"/>
      <c r="P45" s="12">
        <v>3</v>
      </c>
      <c r="Q45" s="12"/>
      <c r="R45" s="12" t="s">
        <v>454</v>
      </c>
      <c r="S45" s="12"/>
      <c r="T45" s="12"/>
      <c r="U45" s="12" t="s">
        <v>32</v>
      </c>
      <c r="V45" s="12" t="s">
        <v>276</v>
      </c>
      <c r="W45" s="12"/>
      <c r="X45" s="12"/>
      <c r="Y45" s="12"/>
      <c r="Z45" s="12" t="s">
        <v>2053</v>
      </c>
      <c r="AA45" s="12">
        <v>12141205</v>
      </c>
      <c r="AB45" s="12"/>
      <c r="AC45" s="12"/>
      <c r="AD45" s="12"/>
      <c r="AE45" s="12"/>
      <c r="AF45" s="12"/>
      <c r="AG45" s="12"/>
      <c r="AH45" s="12"/>
      <c r="AI45" s="12"/>
      <c r="AJ45" s="12"/>
      <c r="AK45" s="12" t="s">
        <v>451</v>
      </c>
      <c r="AL45" s="12"/>
      <c r="AM45" s="12"/>
      <c r="AN45" s="12"/>
      <c r="AO45" s="12"/>
      <c r="AP45" s="12"/>
    </row>
    <row r="46" spans="1:42" s="22" customFormat="1" x14ac:dyDescent="0.15">
      <c r="A46" s="140">
        <v>11141204</v>
      </c>
      <c r="B46" s="12">
        <v>1</v>
      </c>
      <c r="C46" s="12" t="s">
        <v>1273</v>
      </c>
      <c r="D46" s="12" t="s">
        <v>1288</v>
      </c>
      <c r="E46" s="12" t="s">
        <v>3273</v>
      </c>
      <c r="F46" s="12" t="str">
        <f>"雷神索尔变身，攻击提升&lt;&amp;color:skill_sel_green&gt;{result.15141205.%}&lt;&amp;/&gt;、防御提升&lt;&amp;color:skill_sel_green&gt;{result.15141206.%}&lt;&amp;/&gt;、移动速度提升&lt;&amp;color:skill_sel_green&gt;{result.15141209.%}&lt;&amp;/&gt;，持续&lt;&amp;color:skill_sel_yellow&gt;"&amp;'skill.char(buff)'!E75&amp;"&lt;&amp;/&gt;秒，并给自身附带&lt;&amp;color:skill_sel_yellow&gt;"&amp;'skill.char(buff)'!E75&amp;"&lt;&amp;/&gt;秒免疫缠绕、变形、牵引、击飞、冰封、眩晕、沉默，变身期间普通攻击造成范围伤害，并且有&lt;&amp;color:skill_sel_yellow&gt;{result.15141208.%}&lt;&amp;/&gt;几率使敌人眩晕&lt;&amp;color:skill_sel_red&gt;"&amp;'skill.char(buff)'!E72&amp;"&lt;&amp;/&gt;秒。"</f>
        <v>雷神索尔变身，攻击提升&lt;&amp;color:skill_sel_green&gt;{result.15141205.%}&lt;&amp;/&gt;、防御提升&lt;&amp;color:skill_sel_green&gt;{result.15141206.%}&lt;&amp;/&gt;、移动速度提升&lt;&amp;color:skill_sel_green&gt;{result.15141209.%}&lt;&amp;/&gt;，持续&lt;&amp;color:skill_sel_yellow&gt;15&lt;&amp;/&gt;秒，并给自身附带&lt;&amp;color:skill_sel_yellow&gt;15&lt;&amp;/&gt;秒免疫缠绕、变形、牵引、击飞、冰封、眩晕、沉默，变身期间普通攻击造成范围伤害，并且有&lt;&amp;color:skill_sel_yellow&gt;{result.15141208.%}&lt;&amp;/&gt;几率使敌人眩晕&lt;&amp;color:skill_sel_red&gt;2&lt;&amp;/&gt;秒。</v>
      </c>
      <c r="G46" s="12">
        <v>15</v>
      </c>
      <c r="H46" s="12">
        <v>11</v>
      </c>
      <c r="I46" s="12">
        <v>1</v>
      </c>
      <c r="J46" s="12">
        <v>35</v>
      </c>
      <c r="K46" s="12">
        <f t="shared" si="1"/>
        <v>0</v>
      </c>
      <c r="L46" s="12" t="s">
        <v>427</v>
      </c>
      <c r="M46" s="12"/>
      <c r="N46" s="12"/>
      <c r="O46" s="12"/>
      <c r="P46" s="12">
        <v>0</v>
      </c>
      <c r="Q46" s="12"/>
      <c r="R46" s="12" t="s">
        <v>1284</v>
      </c>
      <c r="S46" s="12"/>
      <c r="T46" s="12"/>
      <c r="U46" s="12" t="s">
        <v>44</v>
      </c>
      <c r="V46" s="12"/>
      <c r="W46" s="12"/>
      <c r="X46" s="12"/>
      <c r="Y46" s="12"/>
      <c r="Z46" s="12" t="s">
        <v>2114</v>
      </c>
      <c r="AA46" s="17">
        <v>12141208</v>
      </c>
      <c r="AB46" s="12">
        <v>12141209</v>
      </c>
      <c r="AC46" s="12">
        <v>12141210</v>
      </c>
      <c r="AD46" s="12">
        <v>12141211</v>
      </c>
      <c r="AE46" s="17">
        <v>12141215</v>
      </c>
      <c r="AF46" s="17">
        <v>12141216</v>
      </c>
      <c r="AG46" s="12"/>
      <c r="AH46" s="12"/>
      <c r="AI46" s="12"/>
      <c r="AJ46" s="12"/>
      <c r="AK46" s="12" t="s">
        <v>102</v>
      </c>
      <c r="AL46" s="12"/>
      <c r="AM46" s="12"/>
      <c r="AN46" s="12"/>
      <c r="AO46" s="12"/>
      <c r="AP46" s="12"/>
    </row>
    <row r="47" spans="1:42" s="25" customFormat="1" x14ac:dyDescent="0.15">
      <c r="A47" s="140">
        <v>11141301</v>
      </c>
      <c r="B47" s="12">
        <v>1</v>
      </c>
      <c r="C47" s="12" t="s">
        <v>3906</v>
      </c>
      <c r="D47" s="12" t="s">
        <v>3907</v>
      </c>
      <c r="E47" s="12"/>
      <c r="F47" s="12"/>
      <c r="G47" s="12">
        <v>1</v>
      </c>
      <c r="H47" s="12">
        <v>0</v>
      </c>
      <c r="I47" s="12">
        <v>2</v>
      </c>
      <c r="J47" s="12">
        <v>0</v>
      </c>
      <c r="K47" s="12">
        <f t="shared" si="1"/>
        <v>0.8</v>
      </c>
      <c r="L47" s="12" t="s">
        <v>31</v>
      </c>
      <c r="M47" s="12"/>
      <c r="N47" s="12"/>
      <c r="O47" s="12"/>
      <c r="P47" s="12">
        <v>4</v>
      </c>
      <c r="Q47" s="12"/>
      <c r="R47" s="12" t="s">
        <v>34</v>
      </c>
      <c r="S47" s="12"/>
      <c r="T47" s="12"/>
      <c r="U47" s="12" t="s">
        <v>32</v>
      </c>
      <c r="V47" s="12" t="s">
        <v>276</v>
      </c>
      <c r="W47" s="12"/>
      <c r="X47" s="12"/>
      <c r="Y47" s="12"/>
      <c r="Z47" s="12" t="s">
        <v>133</v>
      </c>
      <c r="AA47" s="12">
        <v>12141301</v>
      </c>
      <c r="AB47" s="12"/>
      <c r="AC47" s="12"/>
      <c r="AD47" s="12"/>
      <c r="AE47" s="12"/>
      <c r="AF47" s="12"/>
      <c r="AG47" s="12"/>
      <c r="AH47" s="12"/>
      <c r="AI47" s="12"/>
      <c r="AJ47" s="12"/>
      <c r="AK47" s="12" t="s">
        <v>455</v>
      </c>
      <c r="AL47" s="12"/>
      <c r="AM47" s="12"/>
      <c r="AN47" s="12"/>
      <c r="AO47" s="12"/>
      <c r="AP47" s="12"/>
    </row>
    <row r="48" spans="1:42" s="24" customFormat="1" x14ac:dyDescent="0.15">
      <c r="A48" s="140">
        <v>11141302</v>
      </c>
      <c r="B48" s="12">
        <v>1</v>
      </c>
      <c r="C48" s="12" t="s">
        <v>3908</v>
      </c>
      <c r="D48" s="12" t="s">
        <v>3909</v>
      </c>
      <c r="E48" s="41" t="s">
        <v>3278</v>
      </c>
      <c r="F48" s="41" t="str">
        <f>"娅美蝶为范围内友方增加&lt;&amp;color:skill_sel_green&gt;{result.15141307.%}&lt;&amp;/&gt;攻击，持续&lt;&amp;color:skill_sel_yellow&gt;"&amp;'skill.char(buff)'!E83&amp;"&lt;&amp;/&gt;秒，有&lt;&amp;color:skill_sel_yellow&gt;"&amp;'skill.char(效果)'!J162/100&amp;"%&lt;&amp;/&gt;几率为其添加&lt;&amp;image:light&gt;&lt;&amp;/&gt;印记，并使其能量获取速度提升&lt;&amp;color:skill_sel_green&gt;"&amp;'skill.char(结算)'!R93*100&amp;"%&lt;&amp;/&gt;，持续&lt;&amp;color:skill_sel_yellow&gt;"&amp;'skill.char(buff)'!E86&amp;"&lt;&amp;/&gt;秒。"</f>
        <v>娅美蝶为范围内友方增加&lt;&amp;color:skill_sel_green&gt;{result.15141307.%}&lt;&amp;/&gt;攻击，持续&lt;&amp;color:skill_sel_yellow&gt;8&lt;&amp;/&gt;秒，有&lt;&amp;color:skill_sel_yellow&gt;20%&lt;&amp;/&gt;几率为其添加&lt;&amp;image:light&gt;&lt;&amp;/&gt;印记，并使其能量获取速度提升&lt;&amp;color:skill_sel_green&gt;50%&lt;&amp;/&gt;，持续&lt;&amp;color:skill_sel_yellow&gt;10&lt;&amp;/&gt;秒。</v>
      </c>
      <c r="G48" s="12">
        <v>16</v>
      </c>
      <c r="H48" s="12">
        <v>8</v>
      </c>
      <c r="I48" s="12">
        <v>0</v>
      </c>
      <c r="J48" s="12">
        <v>0</v>
      </c>
      <c r="K48" s="12">
        <f t="shared" ref="K48" si="2">IF(I48=2,0.8,0)</f>
        <v>0</v>
      </c>
      <c r="L48" s="12" t="s">
        <v>31</v>
      </c>
      <c r="M48" s="12"/>
      <c r="N48" s="12"/>
      <c r="O48" s="12"/>
      <c r="P48" s="12">
        <v>4</v>
      </c>
      <c r="Q48" s="12"/>
      <c r="R48" s="12" t="s">
        <v>43</v>
      </c>
      <c r="S48" s="12">
        <v>2</v>
      </c>
      <c r="T48" s="12"/>
      <c r="U48" s="12" t="s">
        <v>491</v>
      </c>
      <c r="V48" s="12" t="s">
        <v>307</v>
      </c>
      <c r="W48" s="12"/>
      <c r="X48" s="12"/>
      <c r="Y48" s="12"/>
      <c r="Z48" s="12" t="s">
        <v>2126</v>
      </c>
      <c r="AA48" s="12">
        <v>12141310</v>
      </c>
      <c r="AB48" s="17">
        <v>12141315</v>
      </c>
      <c r="AC48" s="12"/>
      <c r="AD48" s="12"/>
      <c r="AE48" s="12"/>
      <c r="AF48" s="12"/>
      <c r="AG48" s="12"/>
      <c r="AH48" s="12"/>
      <c r="AI48" s="12"/>
      <c r="AJ48" s="12"/>
      <c r="AK48" s="12" t="s">
        <v>102</v>
      </c>
      <c r="AL48" s="12"/>
      <c r="AM48" s="12"/>
      <c r="AN48" s="12"/>
      <c r="AO48" s="12"/>
      <c r="AP48" s="12"/>
    </row>
    <row r="49" spans="1:42" s="24" customFormat="1" ht="15.75" customHeight="1" x14ac:dyDescent="0.15">
      <c r="A49" s="140">
        <v>11141303</v>
      </c>
      <c r="B49" s="12">
        <v>1</v>
      </c>
      <c r="C49" s="12" t="s">
        <v>3910</v>
      </c>
      <c r="D49" s="12" t="s">
        <v>3911</v>
      </c>
      <c r="E49" s="12" t="s">
        <v>3235</v>
      </c>
      <c r="F49" s="12" t="str">
        <f>"娅美蝶发动秘术，对单体敌方造成&lt;&amp;color:skill_sel_red&gt;{result.15141302}&lt;&amp;/&gt;点伤害，并为该敌人附近的多名友方恢复&lt;&amp;color:skill_sel_green&gt;{result.15141303}&lt;&amp;/&gt;点生命。"</f>
        <v>娅美蝶发动秘术，对单体敌方造成&lt;&amp;color:skill_sel_red&gt;{result.15141302}&lt;&amp;/&gt;点伤害，并为该敌人附近的多名友方恢复&lt;&amp;color:skill_sel_green&gt;{result.15141303}&lt;&amp;/&gt;点生命。</v>
      </c>
      <c r="G49" s="12">
        <v>16</v>
      </c>
      <c r="H49" s="12">
        <v>5</v>
      </c>
      <c r="I49" s="12">
        <v>0</v>
      </c>
      <c r="J49" s="12">
        <v>0</v>
      </c>
      <c r="K49" s="12">
        <f t="shared" ref="K49" si="3">IF(I49=2,0.8,0)</f>
        <v>0</v>
      </c>
      <c r="L49" s="12" t="s">
        <v>31</v>
      </c>
      <c r="M49" s="12"/>
      <c r="N49" s="12"/>
      <c r="O49" s="12"/>
      <c r="P49" s="12">
        <v>4</v>
      </c>
      <c r="Q49" s="12"/>
      <c r="R49" s="12" t="s">
        <v>34</v>
      </c>
      <c r="S49" s="12"/>
      <c r="T49" s="12"/>
      <c r="U49" s="12" t="s">
        <v>32</v>
      </c>
      <c r="V49" s="12" t="s">
        <v>276</v>
      </c>
      <c r="W49" s="12" t="s">
        <v>616</v>
      </c>
      <c r="X49" s="12" t="s">
        <v>1197</v>
      </c>
      <c r="Y49" s="12"/>
      <c r="Z49" s="12" t="s">
        <v>2592</v>
      </c>
      <c r="AA49" s="12">
        <v>12141303</v>
      </c>
      <c r="AB49" s="12">
        <v>12141305</v>
      </c>
      <c r="AC49" s="12"/>
      <c r="AD49" s="12"/>
      <c r="AE49" s="12"/>
      <c r="AF49" s="12"/>
      <c r="AG49" s="12"/>
      <c r="AH49" s="12"/>
      <c r="AI49" s="12"/>
      <c r="AJ49" s="12"/>
      <c r="AK49" s="12" t="s">
        <v>102</v>
      </c>
      <c r="AL49" s="12"/>
      <c r="AM49" s="12"/>
      <c r="AN49" s="12"/>
      <c r="AO49" s="12"/>
      <c r="AP49" s="12"/>
    </row>
    <row r="50" spans="1:42" s="24" customFormat="1" x14ac:dyDescent="0.15">
      <c r="A50" s="143">
        <v>11141304</v>
      </c>
      <c r="B50" s="12">
        <v>1</v>
      </c>
      <c r="C50" s="12" t="s">
        <v>3912</v>
      </c>
      <c r="D50" s="12" t="s">
        <v>3913</v>
      </c>
      <c r="E50" s="12" t="s">
        <v>3236</v>
      </c>
      <c r="F50" s="12" t="str">
        <f>"娅美蝶发动守护，为圆形范围内的友方提升&lt;&amp;color:skill_sel_green&gt;{result.15141304.%}&lt;&amp;/&gt;防御，持续&lt;&amp;color:skill_sel_yellow&gt;"&amp;'skill.char(buff)'!E80&amp;"&lt;&amp;/&gt;秒，并每秒为其回复&lt;&amp;color:skill_sel_green&gt;{result.15141306}&lt;&amp;/&gt;点生命，持续&lt;&amp;color:skill_sel_yellow&gt;"&amp;'skill.char(buff)'!E82&amp;"&lt;&amp;/&gt;秒。"</f>
        <v>娅美蝶发动守护，为圆形范围内的友方提升&lt;&amp;color:skill_sel_green&gt;{result.15141304.%}&lt;&amp;/&gt;防御，持续&lt;&amp;color:skill_sel_yellow&gt;6&lt;&amp;/&gt;秒，并每秒为其回复&lt;&amp;color:skill_sel_green&gt;{result.15141306}&lt;&amp;/&gt;点生命，持续&lt;&amp;color:skill_sel_yellow&gt;7&lt;&amp;/&gt;秒。</v>
      </c>
      <c r="G50" s="12">
        <v>16</v>
      </c>
      <c r="H50" s="12">
        <v>11</v>
      </c>
      <c r="I50" s="12">
        <v>1</v>
      </c>
      <c r="J50" s="12">
        <v>40</v>
      </c>
      <c r="K50" s="12">
        <f t="shared" ref="K50" si="4">IF(I50=2,0.8,0)</f>
        <v>0</v>
      </c>
      <c r="L50" s="12" t="s">
        <v>31</v>
      </c>
      <c r="M50" s="12"/>
      <c r="N50" s="12"/>
      <c r="O50" s="12"/>
      <c r="P50" s="12">
        <v>4</v>
      </c>
      <c r="Q50" s="12"/>
      <c r="R50" s="12" t="s">
        <v>43</v>
      </c>
      <c r="S50" s="12">
        <v>2</v>
      </c>
      <c r="T50" s="12"/>
      <c r="U50" s="12" t="s">
        <v>491</v>
      </c>
      <c r="V50" s="12" t="s">
        <v>307</v>
      </c>
      <c r="W50" s="12" t="s">
        <v>177</v>
      </c>
      <c r="X50" s="12"/>
      <c r="Y50" s="12"/>
      <c r="Z50" s="12" t="s">
        <v>2593</v>
      </c>
      <c r="AA50" s="12">
        <v>12141306</v>
      </c>
      <c r="AB50" s="12">
        <v>12141307</v>
      </c>
      <c r="AC50" s="12">
        <v>12141308</v>
      </c>
      <c r="AD50" s="12"/>
      <c r="AE50" s="12"/>
      <c r="AF50" s="12"/>
      <c r="AG50" s="12"/>
      <c r="AH50" s="12"/>
      <c r="AI50" s="12"/>
      <c r="AJ50" s="12"/>
      <c r="AK50" s="12" t="s">
        <v>102</v>
      </c>
      <c r="AL50" s="12"/>
      <c r="AM50" s="12"/>
      <c r="AN50" s="12"/>
      <c r="AO50" s="12"/>
      <c r="AP50" s="12"/>
    </row>
    <row r="51" spans="1:42" s="12" customFormat="1" x14ac:dyDescent="0.15">
      <c r="A51" s="140">
        <v>11220201</v>
      </c>
      <c r="B51" s="12">
        <v>1</v>
      </c>
      <c r="C51" s="12" t="s">
        <v>274</v>
      </c>
      <c r="D51" s="12" t="s">
        <v>312</v>
      </c>
      <c r="G51" s="12">
        <v>1</v>
      </c>
      <c r="H51" s="12">
        <v>0</v>
      </c>
      <c r="I51" s="12">
        <v>2</v>
      </c>
      <c r="J51" s="12">
        <v>0</v>
      </c>
      <c r="K51" s="12">
        <f t="shared" si="1"/>
        <v>0.8</v>
      </c>
      <c r="L51" s="12" t="s">
        <v>31</v>
      </c>
      <c r="P51" s="12">
        <v>1</v>
      </c>
      <c r="R51" s="12" t="s">
        <v>34</v>
      </c>
      <c r="U51" s="12" t="s">
        <v>275</v>
      </c>
      <c r="V51" s="12" t="s">
        <v>276</v>
      </c>
      <c r="Z51" s="12" t="s">
        <v>133</v>
      </c>
      <c r="AA51" s="12">
        <v>12220201</v>
      </c>
      <c r="AB51" s="42"/>
      <c r="AK51" s="12" t="s">
        <v>278</v>
      </c>
    </row>
    <row r="52" spans="1:42" s="12" customFormat="1" ht="17.25" customHeight="1" x14ac:dyDescent="0.15">
      <c r="A52" s="140">
        <v>11220202</v>
      </c>
      <c r="B52" s="12">
        <v>1</v>
      </c>
      <c r="C52" s="12" t="s">
        <v>313</v>
      </c>
      <c r="D52" s="12" t="s">
        <v>259</v>
      </c>
      <c r="E52" s="12" t="s">
        <v>2250</v>
      </c>
      <c r="F52" s="12" t="str">
        <f>"牛头勇士神力显灵，回复自身&lt;&amp;color:skill_sel_green&gt;{result.15220202}&lt;&amp;/&gt;点生命，并在&lt;&amp;color:skill_sel_yellow&gt;"&amp;'skill.char(buff)'!E88&amp;"&lt;&amp;/&gt;秒内提高自身防御&lt;&amp;color:skill_sel_green&gt;{result.15220203.%}&lt;&amp;/&gt;。"</f>
        <v>牛头勇士神力显灵，回复自身&lt;&amp;color:skill_sel_green&gt;{result.15220202}&lt;&amp;/&gt;点生命，并在&lt;&amp;color:skill_sel_yellow&gt;6&lt;&amp;/&gt;秒内提高自身防御&lt;&amp;color:skill_sel_green&gt;{result.15220203.%}&lt;&amp;/&gt;。</v>
      </c>
      <c r="G52" s="12">
        <v>16</v>
      </c>
      <c r="H52" s="12">
        <v>7</v>
      </c>
      <c r="I52" s="12">
        <v>0</v>
      </c>
      <c r="J52" s="12">
        <v>0</v>
      </c>
      <c r="K52" s="12">
        <f t="shared" si="1"/>
        <v>0</v>
      </c>
      <c r="L52" s="12" t="s">
        <v>31</v>
      </c>
      <c r="P52" s="12">
        <v>0</v>
      </c>
      <c r="R52" s="12" t="s">
        <v>34</v>
      </c>
      <c r="U52" s="12" t="s">
        <v>340</v>
      </c>
      <c r="Z52" s="12" t="s">
        <v>2090</v>
      </c>
      <c r="AA52" s="12">
        <v>12220202</v>
      </c>
      <c r="AB52" s="12">
        <v>12220203</v>
      </c>
      <c r="AC52" s="12">
        <v>12220204</v>
      </c>
      <c r="AK52" s="12" t="s">
        <v>277</v>
      </c>
    </row>
    <row r="53" spans="1:42" s="12" customFormat="1" x14ac:dyDescent="0.15">
      <c r="A53" s="140">
        <v>11220203</v>
      </c>
      <c r="B53" s="12">
        <v>1</v>
      </c>
      <c r="C53" s="12" t="s">
        <v>2637</v>
      </c>
      <c r="D53" s="12" t="s">
        <v>2284</v>
      </c>
      <c r="E53" s="12" t="s">
        <v>2752</v>
      </c>
      <c r="F53" s="12" t="str">
        <f>"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amp;'skill.char(buff)'!E92&amp;"&lt;&amp;/&gt;秒。"</f>
        <v>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7&lt;&amp;/&gt;秒。</v>
      </c>
      <c r="G53" s="12">
        <v>16</v>
      </c>
      <c r="H53" s="12">
        <v>6</v>
      </c>
      <c r="I53" s="12">
        <v>0</v>
      </c>
      <c r="J53" s="12">
        <v>0</v>
      </c>
      <c r="K53" s="12">
        <f t="shared" si="1"/>
        <v>0</v>
      </c>
      <c r="L53" s="12" t="s">
        <v>31</v>
      </c>
      <c r="P53" s="12">
        <v>0</v>
      </c>
      <c r="R53" s="24" t="s">
        <v>34</v>
      </c>
      <c r="S53" s="24"/>
      <c r="T53" s="24"/>
      <c r="U53" s="24" t="s">
        <v>44</v>
      </c>
      <c r="V53" s="24"/>
      <c r="W53" s="24"/>
      <c r="X53" s="24"/>
      <c r="Y53" s="24"/>
      <c r="Z53" s="74" t="s">
        <v>2554</v>
      </c>
      <c r="AA53" s="12">
        <v>12220208</v>
      </c>
      <c r="AJ53" s="12" t="s">
        <v>2230</v>
      </c>
      <c r="AK53" s="12" t="s">
        <v>102</v>
      </c>
    </row>
    <row r="54" spans="1:42" s="12" customFormat="1" x14ac:dyDescent="0.15">
      <c r="A54" s="140">
        <v>11220204</v>
      </c>
      <c r="B54" s="12">
        <v>1</v>
      </c>
      <c r="C54" s="12" t="s">
        <v>830</v>
      </c>
      <c r="D54" s="12" t="s">
        <v>831</v>
      </c>
      <c r="E54" s="12" t="s">
        <v>2251</v>
      </c>
      <c r="F54" s="12" t="str">
        <f>"牛头勇士爆发强力一击猛击地面，对矩形范围内的敌人震晕并对其造成&lt;&amp;color:skill_sel_red&gt;{result.15220205}&lt;&amp;/&gt;点伤害。"</f>
        <v>牛头勇士爆发强力一击猛击地面，对矩形范围内的敌人震晕并对其造成&lt;&amp;color:skill_sel_red&gt;{result.15220205}&lt;&amp;/&gt;点伤害。</v>
      </c>
      <c r="G54" s="12">
        <v>15</v>
      </c>
      <c r="H54" s="12">
        <v>8</v>
      </c>
      <c r="I54" s="12">
        <v>1</v>
      </c>
      <c r="J54" s="12">
        <v>35</v>
      </c>
      <c r="K54" s="12">
        <f t="shared" si="1"/>
        <v>0</v>
      </c>
      <c r="L54" s="12" t="s">
        <v>832</v>
      </c>
      <c r="P54" s="38">
        <v>4</v>
      </c>
      <c r="R54" s="12" t="s">
        <v>795</v>
      </c>
      <c r="S54" s="38">
        <v>4</v>
      </c>
      <c r="T54" s="12">
        <v>1.3</v>
      </c>
      <c r="U54" s="12" t="s">
        <v>833</v>
      </c>
      <c r="V54" s="12" t="s">
        <v>318</v>
      </c>
      <c r="Z54" s="12" t="s">
        <v>2091</v>
      </c>
      <c r="AA54" s="12">
        <v>12220205</v>
      </c>
      <c r="AK54" s="12" t="s">
        <v>102</v>
      </c>
    </row>
    <row r="55" spans="1:42" s="12" customFormat="1" x14ac:dyDescent="0.15">
      <c r="A55" s="140">
        <v>11220301</v>
      </c>
      <c r="B55" s="12">
        <v>1</v>
      </c>
      <c r="C55" s="12" t="s">
        <v>3759</v>
      </c>
      <c r="D55" s="12" t="s">
        <v>1052</v>
      </c>
      <c r="G55" s="12">
        <v>1</v>
      </c>
      <c r="H55" s="12">
        <v>0</v>
      </c>
      <c r="I55" s="12">
        <v>2</v>
      </c>
      <c r="J55" s="12">
        <v>0</v>
      </c>
      <c r="K55" s="12">
        <f t="shared" si="1"/>
        <v>0.8</v>
      </c>
      <c r="L55" s="12" t="s">
        <v>1051</v>
      </c>
      <c r="P55" s="12">
        <v>1</v>
      </c>
      <c r="R55" s="12" t="s">
        <v>1065</v>
      </c>
      <c r="U55" s="12" t="s">
        <v>1055</v>
      </c>
      <c r="V55" s="12" t="s">
        <v>276</v>
      </c>
      <c r="Z55" s="12" t="s">
        <v>133</v>
      </c>
      <c r="AA55" s="12">
        <v>12220301</v>
      </c>
      <c r="AK55" s="12" t="s">
        <v>128</v>
      </c>
    </row>
    <row r="56" spans="1:42" s="12" customFormat="1" x14ac:dyDescent="0.15">
      <c r="A56" s="140">
        <v>11220302</v>
      </c>
      <c r="B56" s="12">
        <v>1</v>
      </c>
      <c r="C56" s="12" t="s">
        <v>3900</v>
      </c>
      <c r="D56" s="12" t="s">
        <v>3760</v>
      </c>
      <c r="E56" s="12" t="s">
        <v>3901</v>
      </c>
      <c r="F56" s="35" t="str">
        <f>"鳄鱼战士蛮力爆发，攻击提升&lt;&amp;color:skill_sel_green&gt;{result.15220303.%}&lt;&amp;/&gt;、防御提升&lt;&amp;color:skill_sel_green&gt;{result.15220304.%}&lt;&amp;/&gt;，持续&lt;&amp;color:skill_sel_yellow&gt;"&amp;'skill.char(buff)'!E93&amp;"&lt;&amp;/&gt;秒，"</f>
        <v>鳄鱼战士蛮力爆发，攻击提升&lt;&amp;color:skill_sel_green&gt;{result.15220303.%}&lt;&amp;/&gt;、防御提升&lt;&amp;color:skill_sel_green&gt;{result.15220304.%}&lt;&amp;/&gt;，持续&lt;&amp;color:skill_sel_yellow&gt;8&lt;&amp;/&gt;秒，</v>
      </c>
      <c r="G56" s="12">
        <v>16</v>
      </c>
      <c r="H56" s="12">
        <v>7</v>
      </c>
      <c r="I56" s="12">
        <v>0</v>
      </c>
      <c r="J56" s="12">
        <v>0</v>
      </c>
      <c r="K56" s="12">
        <f t="shared" ref="K56:K57" si="5">IF(I56=2,0.8,0)</f>
        <v>0</v>
      </c>
      <c r="L56" s="12" t="s">
        <v>31</v>
      </c>
      <c r="P56" s="12">
        <v>0</v>
      </c>
      <c r="R56" s="12" t="s">
        <v>34</v>
      </c>
      <c r="U56" s="12" t="s">
        <v>44</v>
      </c>
      <c r="Z56" s="12" t="s">
        <v>3932</v>
      </c>
      <c r="AA56" s="17">
        <v>12220305</v>
      </c>
      <c r="AB56" s="17">
        <v>12220306</v>
      </c>
      <c r="AJ56" s="12" t="s">
        <v>3965</v>
      </c>
      <c r="AK56" s="12" t="s">
        <v>277</v>
      </c>
    </row>
    <row r="57" spans="1:42" s="12" customFormat="1" x14ac:dyDescent="0.15">
      <c r="A57" s="140">
        <v>11220303</v>
      </c>
      <c r="B57" s="12">
        <v>1</v>
      </c>
      <c r="C57" s="12" t="s">
        <v>3765</v>
      </c>
      <c r="D57" s="12" t="s">
        <v>3903</v>
      </c>
      <c r="E57" s="35" t="s">
        <v>3904</v>
      </c>
      <c r="F57" s="35" t="s">
        <v>3905</v>
      </c>
      <c r="G57" s="12">
        <v>16</v>
      </c>
      <c r="H57" s="12">
        <v>6</v>
      </c>
      <c r="I57" s="12">
        <v>0</v>
      </c>
      <c r="J57" s="12">
        <v>0</v>
      </c>
      <c r="K57" s="12">
        <f t="shared" si="5"/>
        <v>0</v>
      </c>
      <c r="L57" s="12" t="s">
        <v>31</v>
      </c>
      <c r="P57" s="12">
        <v>1</v>
      </c>
      <c r="R57" s="12" t="s">
        <v>34</v>
      </c>
      <c r="U57" s="12" t="s">
        <v>32</v>
      </c>
      <c r="V57" s="12" t="s">
        <v>276</v>
      </c>
      <c r="Z57" s="12" t="s">
        <v>3933</v>
      </c>
      <c r="AA57" s="17">
        <v>12220307</v>
      </c>
      <c r="AB57" s="17">
        <v>12220308</v>
      </c>
      <c r="AK57" s="12" t="s">
        <v>277</v>
      </c>
    </row>
    <row r="58" spans="1:42" s="12" customFormat="1" x14ac:dyDescent="0.15">
      <c r="A58" s="140">
        <v>11220304</v>
      </c>
      <c r="B58" s="12">
        <v>1</v>
      </c>
      <c r="C58" s="12" t="s">
        <v>1053</v>
      </c>
      <c r="D58" s="12" t="s">
        <v>1054</v>
      </c>
      <c r="E58" s="12" t="s">
        <v>2765</v>
      </c>
      <c r="F58" s="12" t="str">
        <f>"鳄鱼战士挥动三叉戟，对周围的敌方目标造成&lt;&amp;color:skill_sel_red&gt;{result.15220302}&lt;&amp;/&gt;点伤害，并嘲讽他们，强制其攻击自己，持续&lt;&amp;color:skill_sel_yellow&gt;"&amp;'skill.char(buff)'!E96&amp;"&lt;&amp;/&gt;秒。"</f>
        <v>鳄鱼战士挥动三叉戟，对周围的敌方目标造成&lt;&amp;color:skill_sel_red&gt;{result.15220302}&lt;&amp;/&gt;点伤害，并嘲讽他们，强制其攻击自己，持续&lt;&amp;color:skill_sel_yellow&gt;8&lt;&amp;/&gt;秒。</v>
      </c>
      <c r="G58" s="12">
        <v>15</v>
      </c>
      <c r="H58" s="12">
        <v>6</v>
      </c>
      <c r="I58" s="12">
        <v>1</v>
      </c>
      <c r="J58" s="12">
        <v>35</v>
      </c>
      <c r="K58" s="12">
        <f t="shared" ref="K58" si="6">IF(I58=2,0.8,0)</f>
        <v>0</v>
      </c>
      <c r="L58" s="12" t="s">
        <v>31</v>
      </c>
      <c r="P58" s="12">
        <v>0</v>
      </c>
      <c r="R58" s="12" t="s">
        <v>34</v>
      </c>
      <c r="U58" s="12" t="s">
        <v>44</v>
      </c>
      <c r="Z58" s="12" t="s">
        <v>3934</v>
      </c>
      <c r="AA58" s="12">
        <v>12220302</v>
      </c>
      <c r="AB58" s="17">
        <v>12220304</v>
      </c>
      <c r="AK58" s="12" t="s">
        <v>102</v>
      </c>
    </row>
    <row r="59" spans="1:42" s="12" customFormat="1" x14ac:dyDescent="0.15">
      <c r="A59" s="140">
        <v>11220401</v>
      </c>
      <c r="B59" s="12">
        <v>1</v>
      </c>
      <c r="C59" s="12" t="s">
        <v>274</v>
      </c>
      <c r="D59" s="12" t="s">
        <v>1365</v>
      </c>
      <c r="G59" s="12">
        <v>1</v>
      </c>
      <c r="H59" s="12">
        <v>0</v>
      </c>
      <c r="I59" s="12">
        <v>2</v>
      </c>
      <c r="J59" s="12">
        <v>0</v>
      </c>
      <c r="K59" s="12">
        <f t="shared" si="1"/>
        <v>0.8</v>
      </c>
      <c r="L59" s="12" t="s">
        <v>427</v>
      </c>
      <c r="P59" s="12">
        <v>4</v>
      </c>
      <c r="R59" s="12" t="s">
        <v>163</v>
      </c>
      <c r="U59" s="12" t="s">
        <v>441</v>
      </c>
      <c r="V59" s="12" t="s">
        <v>442</v>
      </c>
      <c r="Z59" s="12" t="s">
        <v>133</v>
      </c>
      <c r="AA59" s="12">
        <v>12220401</v>
      </c>
      <c r="AK59" s="12" t="s">
        <v>443</v>
      </c>
    </row>
    <row r="60" spans="1:42" s="12" customFormat="1" x14ac:dyDescent="0.15">
      <c r="A60" s="142">
        <v>11220402</v>
      </c>
      <c r="B60" s="12">
        <v>1</v>
      </c>
      <c r="C60" s="12" t="s">
        <v>279</v>
      </c>
      <c r="D60" s="12" t="s">
        <v>1033</v>
      </c>
      <c r="E60" s="12" t="s">
        <v>1034</v>
      </c>
      <c r="F60" s="12" t="str">
        <f>"咕叽咕叽对单个目标发射火球，对其造成&lt;&amp;color:skill_sel_red&gt;{result.15220402}&lt;&amp;/&gt;点伤害，使其在&lt;&amp;color:skill_sel_yellow&gt;"&amp;'skill.char(buff)'!E94&amp;"&lt;&amp;/&gt;秒内降低&lt;&amp;color:skill_sel_red&gt;{result.15220403.%}&lt;&amp;/&gt;防御。"</f>
        <v>咕叽咕叽对单个目标发射火球，对其造成&lt;&amp;color:skill_sel_red&gt;{result.15220402}&lt;&amp;/&gt;点伤害，使其在&lt;&amp;color:skill_sel_yellow&gt;8&lt;&amp;/&gt;秒内降低&lt;&amp;color:skill_sel_red&gt;{result.15220403.%}&lt;&amp;/&gt;防御。</v>
      </c>
      <c r="G60" s="12">
        <v>16</v>
      </c>
      <c r="H60" s="12">
        <v>6</v>
      </c>
      <c r="I60" s="12">
        <v>0</v>
      </c>
      <c r="J60" s="12">
        <v>0</v>
      </c>
      <c r="K60" s="12">
        <f t="shared" ref="K60" si="7">IF(I60=2,0.8,0)</f>
        <v>0</v>
      </c>
      <c r="L60" s="12" t="s">
        <v>31</v>
      </c>
      <c r="P60" s="12">
        <v>4</v>
      </c>
      <c r="R60" s="12" t="s">
        <v>34</v>
      </c>
      <c r="U60" s="12" t="s">
        <v>32</v>
      </c>
      <c r="V60" s="12" t="s">
        <v>2049</v>
      </c>
      <c r="Z60" s="12" t="s">
        <v>2101</v>
      </c>
      <c r="AA60" s="12">
        <v>12220403</v>
      </c>
      <c r="AK60" s="12" t="s">
        <v>102</v>
      </c>
    </row>
    <row r="61" spans="1:42" s="12" customFormat="1" x14ac:dyDescent="0.15">
      <c r="A61" s="140">
        <v>11220403</v>
      </c>
      <c r="B61" s="12">
        <v>1</v>
      </c>
      <c r="C61" s="12" t="s">
        <v>3746</v>
      </c>
      <c r="D61" s="12" t="s">
        <v>3747</v>
      </c>
      <c r="E61" s="12" t="s">
        <v>3748</v>
      </c>
      <c r="F61" s="12" t="str">
        <f>"咕叽咕叽为最虚弱的队友每秒回复&lt;&amp;color:skill_sel_green&gt;{result.15140704}&lt;&amp;/&gt;点生命，持续&lt;&amp;color:skill_sel_yellow&gt;"&amp;'skill.char(buff)'!E79&amp;"&lt;&amp;/&gt;秒。"</f>
        <v>咕叽咕叽为最虚弱的队友每秒回复&lt;&amp;color:skill_sel_green&gt;{result.15140704}&lt;&amp;/&gt;点生命，持续&lt;&amp;color:skill_sel_yellow&gt;15&lt;&amp;/&gt;秒。</v>
      </c>
      <c r="G61" s="12">
        <v>16</v>
      </c>
      <c r="H61" s="12">
        <v>8</v>
      </c>
      <c r="I61" s="12">
        <v>0</v>
      </c>
      <c r="J61" s="12">
        <v>0</v>
      </c>
      <c r="K61" s="12">
        <f t="shared" si="1"/>
        <v>0</v>
      </c>
      <c r="L61" s="12" t="s">
        <v>31</v>
      </c>
      <c r="P61" s="12">
        <v>4</v>
      </c>
      <c r="R61" s="12" t="s">
        <v>34</v>
      </c>
      <c r="U61" s="12" t="s">
        <v>160</v>
      </c>
      <c r="V61" s="12" t="s">
        <v>276</v>
      </c>
      <c r="W61" s="12" t="s">
        <v>177</v>
      </c>
      <c r="Z61" s="12" t="s">
        <v>3931</v>
      </c>
      <c r="AA61" s="17">
        <v>12220409</v>
      </c>
      <c r="AK61" s="12" t="s">
        <v>277</v>
      </c>
    </row>
    <row r="62" spans="1:42" s="12" customFormat="1" x14ac:dyDescent="0.15">
      <c r="A62" s="140">
        <v>11220404</v>
      </c>
      <c r="B62" s="12">
        <v>1</v>
      </c>
      <c r="C62" s="12" t="s">
        <v>310</v>
      </c>
      <c r="D62" s="12" t="s">
        <v>1035</v>
      </c>
      <c r="E62" s="12" t="s">
        <v>2252</v>
      </c>
      <c r="F62" s="12" t="str">
        <f>"咕叽咕叽瞬时为范围内友方回复&lt;&amp;color:skill_sel_green&gt;{result.15220405}&lt;&amp;/&gt;点生命值。"</f>
        <v>咕叽咕叽瞬时为范围内友方回复&lt;&amp;color:skill_sel_green&gt;{result.15220405}&lt;&amp;/&gt;点生命值。</v>
      </c>
      <c r="G62" s="12">
        <v>15</v>
      </c>
      <c r="H62" s="12">
        <v>8</v>
      </c>
      <c r="I62" s="12">
        <v>1</v>
      </c>
      <c r="J62" s="12">
        <v>40</v>
      </c>
      <c r="K62" s="12">
        <f t="shared" si="1"/>
        <v>0</v>
      </c>
      <c r="L62" s="12" t="s">
        <v>427</v>
      </c>
      <c r="P62" s="12">
        <v>4</v>
      </c>
      <c r="R62" s="12" t="s">
        <v>82</v>
      </c>
      <c r="S62" s="12">
        <v>2</v>
      </c>
      <c r="U62" s="12" t="s">
        <v>444</v>
      </c>
      <c r="V62" s="12" t="s">
        <v>307</v>
      </c>
      <c r="W62" s="12" t="s">
        <v>83</v>
      </c>
      <c r="Z62" s="12" t="s">
        <v>2102</v>
      </c>
      <c r="AA62" s="12">
        <v>12220407</v>
      </c>
      <c r="AB62" s="17">
        <v>12220410</v>
      </c>
      <c r="AC62" s="17">
        <v>12220411</v>
      </c>
      <c r="AJ62" s="12" t="s">
        <v>2298</v>
      </c>
      <c r="AK62" s="12" t="s">
        <v>102</v>
      </c>
    </row>
    <row r="63" spans="1:42" s="12" customFormat="1" x14ac:dyDescent="0.15">
      <c r="A63" s="140">
        <v>11240101</v>
      </c>
      <c r="B63" s="12">
        <v>1</v>
      </c>
      <c r="C63" s="12" t="s">
        <v>274</v>
      </c>
      <c r="D63" s="12" t="s">
        <v>1011</v>
      </c>
      <c r="G63" s="12">
        <v>0.75</v>
      </c>
      <c r="H63" s="12">
        <v>0</v>
      </c>
      <c r="I63" s="12">
        <v>2</v>
      </c>
      <c r="J63" s="12">
        <v>0</v>
      </c>
      <c r="K63" s="12">
        <f t="shared" si="1"/>
        <v>0.8</v>
      </c>
      <c r="L63" s="12" t="s">
        <v>391</v>
      </c>
      <c r="P63" s="12">
        <v>4</v>
      </c>
      <c r="R63" s="12" t="s">
        <v>34</v>
      </c>
      <c r="U63" s="12" t="s">
        <v>32</v>
      </c>
      <c r="V63" s="12" t="s">
        <v>396</v>
      </c>
      <c r="Z63" s="12" t="s">
        <v>133</v>
      </c>
      <c r="AA63" s="12">
        <v>12240101</v>
      </c>
      <c r="AK63" s="12" t="s">
        <v>397</v>
      </c>
    </row>
    <row r="64" spans="1:42" s="12" customFormat="1" x14ac:dyDescent="0.15">
      <c r="A64" s="140">
        <v>11240102</v>
      </c>
      <c r="B64" s="12">
        <v>1</v>
      </c>
      <c r="C64" s="12" t="s">
        <v>3799</v>
      </c>
      <c r="D64" s="12" t="s">
        <v>3914</v>
      </c>
      <c r="E64" s="35" t="s">
        <v>4023</v>
      </c>
      <c r="F64" s="35" t="str">
        <f>"瘟疫骑士发射沉默箭对敌方目标造成&lt;&amp;color:skill_sel_red&gt;{result.15240110}&lt;&amp;/&gt;点伤害，并沉默敌方目标，持续&lt;&amp;color:skill_sel_yellow&gt;"&amp;'skill.char(buff)'!E104&amp;"&lt;&amp;/&gt;秒。"</f>
        <v>瘟疫骑士发射沉默箭对敌方目标造成&lt;&amp;color:skill_sel_red&gt;{result.15240110}&lt;&amp;/&gt;点伤害，并沉默敌方目标，持续&lt;&amp;color:skill_sel_yellow&gt;3&lt;&amp;/&gt;秒。</v>
      </c>
      <c r="G64" s="12">
        <v>15</v>
      </c>
      <c r="H64" s="12">
        <v>10</v>
      </c>
      <c r="I64" s="12">
        <v>0</v>
      </c>
      <c r="J64" s="12">
        <v>0</v>
      </c>
      <c r="K64" s="12">
        <f t="shared" si="1"/>
        <v>0</v>
      </c>
      <c r="L64" s="12" t="s">
        <v>31</v>
      </c>
      <c r="P64" s="12">
        <v>4</v>
      </c>
      <c r="R64" s="12" t="s">
        <v>34</v>
      </c>
      <c r="U64" s="12" t="s">
        <v>32</v>
      </c>
      <c r="V64" s="12" t="s">
        <v>396</v>
      </c>
      <c r="Z64" s="12" t="s">
        <v>3939</v>
      </c>
      <c r="AA64" s="17">
        <v>12240117</v>
      </c>
      <c r="AK64" s="12" t="s">
        <v>277</v>
      </c>
    </row>
    <row r="65" spans="1:37" s="12" customFormat="1" x14ac:dyDescent="0.15">
      <c r="A65" s="140">
        <v>11240103</v>
      </c>
      <c r="B65" s="12">
        <v>1</v>
      </c>
      <c r="C65" s="12" t="s">
        <v>357</v>
      </c>
      <c r="D65" s="12" t="s">
        <v>1012</v>
      </c>
      <c r="E65" s="12" t="s">
        <v>2253</v>
      </c>
      <c r="F65" s="12" t="str">
        <f>"瘟疫骑士向敌方目标点射一支箭矢，造成&lt;&amp;color:skill_sel_red&gt;{result.15240105}&lt;&amp;/&gt;点伤害，并在&lt;&amp;color:skill_sel_yellow&gt;"&amp;'skill.char(buff)'!E101&amp;"&lt;&amp;/&gt;秒内使其防御降低&lt;&amp;color:skill_sel_red&gt;{result.15240106.%}&lt;&amp;/&gt;。"</f>
        <v>瘟疫骑士向敌方目标点射一支箭矢，造成&lt;&amp;color:skill_sel_red&gt;{result.15240105}&lt;&amp;/&gt;点伤害，并在&lt;&amp;color:skill_sel_yellow&gt;8&lt;&amp;/&gt;秒内使其防御降低&lt;&amp;color:skill_sel_red&gt;{result.15240106.%}&lt;&amp;/&gt;。</v>
      </c>
      <c r="G65" s="12">
        <v>16</v>
      </c>
      <c r="H65" s="12">
        <v>3</v>
      </c>
      <c r="I65" s="12">
        <v>0</v>
      </c>
      <c r="J65" s="12">
        <v>0</v>
      </c>
      <c r="K65" s="12">
        <f t="shared" si="1"/>
        <v>0</v>
      </c>
      <c r="L65" s="12" t="s">
        <v>289</v>
      </c>
      <c r="P65" s="12">
        <v>4</v>
      </c>
      <c r="R65" s="12" t="s">
        <v>293</v>
      </c>
      <c r="U65" s="12" t="s">
        <v>291</v>
      </c>
      <c r="V65" s="12" t="s">
        <v>294</v>
      </c>
      <c r="Z65" s="12" t="s">
        <v>2060</v>
      </c>
      <c r="AA65" s="12">
        <v>12240108</v>
      </c>
      <c r="AK65" s="12" t="s">
        <v>288</v>
      </c>
    </row>
    <row r="66" spans="1:37" s="12" customFormat="1" ht="18.75" customHeight="1" x14ac:dyDescent="0.15">
      <c r="A66" s="140">
        <v>11240104</v>
      </c>
      <c r="B66" s="12">
        <v>1</v>
      </c>
      <c r="C66" s="12" t="s">
        <v>636</v>
      </c>
      <c r="D66" s="12" t="s">
        <v>1013</v>
      </c>
      <c r="E66" s="12" t="s">
        <v>4042</v>
      </c>
      <c r="F66" s="12" t="str">
        <f>"瘟疫骑士向目标区域射出大量冰箭箭矢，对敌方造成&lt;&amp;color:skill_sel_red&gt;{result.15240108}&lt;&amp;/&gt;点伤害，如果敌方目标身上有&lt;&amp;image:ice&gt;&lt;&amp;/&gt;印记则将其冻结&lt;&amp;color:skill_sel_yellow&gt;"&amp;'skill.char(buff)'!E103&amp;"&lt;&amp;/&gt;秒。"</f>
        <v>瘟疫骑士向目标区域射出大量冰箭箭矢，对敌方造成&lt;&amp;color:skill_sel_red&gt;{result.15240108}&lt;&amp;/&gt;点伤害，如果敌方目标身上有&lt;&amp;image:ice&gt;&lt;&amp;/&gt;印记则将其冻结&lt;&amp;color:skill_sel_yellow&gt;2.8&lt;&amp;/&gt;秒。</v>
      </c>
      <c r="G66" s="12">
        <v>15</v>
      </c>
      <c r="H66" s="12">
        <v>11</v>
      </c>
      <c r="I66" s="12">
        <v>1</v>
      </c>
      <c r="J66" s="12">
        <v>35</v>
      </c>
      <c r="K66" s="12">
        <f t="shared" si="1"/>
        <v>0</v>
      </c>
      <c r="L66" s="12" t="s">
        <v>289</v>
      </c>
      <c r="P66" s="12">
        <v>4</v>
      </c>
      <c r="R66" s="12" t="s">
        <v>290</v>
      </c>
      <c r="S66" s="12">
        <v>2</v>
      </c>
      <c r="U66" s="12" t="s">
        <v>291</v>
      </c>
      <c r="V66" s="12" t="s">
        <v>292</v>
      </c>
      <c r="W66" s="12" t="s">
        <v>612</v>
      </c>
      <c r="X66" s="12" t="s">
        <v>615</v>
      </c>
      <c r="Z66" s="12" t="s">
        <v>2061</v>
      </c>
      <c r="AA66" s="17">
        <v>12240112</v>
      </c>
      <c r="AB66" s="17"/>
      <c r="AC66" s="39"/>
      <c r="AD66" s="39"/>
      <c r="AJ66" s="12" t="s">
        <v>772</v>
      </c>
      <c r="AK66" s="12" t="s">
        <v>102</v>
      </c>
    </row>
    <row r="67" spans="1:37" s="12" customFormat="1" x14ac:dyDescent="0.15">
      <c r="A67" s="140">
        <v>11240201</v>
      </c>
      <c r="B67" s="12">
        <v>1</v>
      </c>
      <c r="C67" s="12" t="s">
        <v>274</v>
      </c>
      <c r="D67" s="12" t="s">
        <v>1774</v>
      </c>
      <c r="G67" s="12">
        <v>0.75</v>
      </c>
      <c r="H67" s="12">
        <v>0</v>
      </c>
      <c r="I67" s="12">
        <v>2</v>
      </c>
      <c r="J67" s="12">
        <v>0</v>
      </c>
      <c r="K67" s="12">
        <f t="shared" si="1"/>
        <v>0.8</v>
      </c>
      <c r="L67" s="12" t="s">
        <v>289</v>
      </c>
      <c r="P67" s="12">
        <v>1</v>
      </c>
      <c r="R67" s="12" t="s">
        <v>293</v>
      </c>
      <c r="U67" s="12" t="s">
        <v>291</v>
      </c>
      <c r="V67" s="12" t="s">
        <v>294</v>
      </c>
      <c r="Z67" s="12" t="s">
        <v>133</v>
      </c>
      <c r="AA67" s="12">
        <v>12240201</v>
      </c>
      <c r="AK67" s="12" t="s">
        <v>130</v>
      </c>
    </row>
    <row r="68" spans="1:37" s="12" customFormat="1" x14ac:dyDescent="0.15">
      <c r="A68" s="140">
        <v>11240202</v>
      </c>
      <c r="B68" s="12">
        <v>1</v>
      </c>
      <c r="C68" s="12" t="s">
        <v>299</v>
      </c>
      <c r="D68" s="12" t="s">
        <v>1775</v>
      </c>
      <c r="E68" s="12" t="s">
        <v>1776</v>
      </c>
      <c r="F68" s="12" t="str">
        <f>"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f>
        <v>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v>
      </c>
      <c r="G68" s="12">
        <v>20</v>
      </c>
      <c r="H68" s="12">
        <v>3</v>
      </c>
      <c r="I68" s="12">
        <v>0</v>
      </c>
      <c r="J68" s="12">
        <v>0</v>
      </c>
      <c r="K68" s="12">
        <f t="shared" si="1"/>
        <v>0</v>
      </c>
      <c r="L68" s="12" t="s">
        <v>289</v>
      </c>
      <c r="P68" s="12">
        <v>0</v>
      </c>
      <c r="R68" s="12" t="s">
        <v>34</v>
      </c>
      <c r="U68" s="12" t="s">
        <v>44</v>
      </c>
      <c r="Z68" s="12" t="s">
        <v>2062</v>
      </c>
      <c r="AA68" s="12">
        <v>12240202</v>
      </c>
      <c r="AK68" s="12" t="s">
        <v>288</v>
      </c>
    </row>
    <row r="69" spans="1:37" s="12" customFormat="1" x14ac:dyDescent="0.15">
      <c r="A69" s="140">
        <v>11240203</v>
      </c>
      <c r="B69" s="12">
        <v>1</v>
      </c>
      <c r="C69" s="12" t="s">
        <v>554</v>
      </c>
      <c r="D69" s="12" t="s">
        <v>1777</v>
      </c>
      <c r="E69" s="12" t="s">
        <v>1778</v>
      </c>
      <c r="F69" s="12" t="str">
        <f>"剑圣大声怒吼威慑敌方，对周围的敌方目标造成&lt;&amp;color:skill_sel_red&gt;{result.15240203}&lt;&amp;/&gt;点伤害，并在&lt;&amp;color:skill_sel_yellow&gt;"&amp;'skill.char(buff)'!E105&amp;"&lt;&amp;/&gt;秒内使其防御降低&lt;&amp;color:skill_sel_red&gt;{result.15240204.%}&lt;&amp;/&gt;。"</f>
        <v>剑圣大声怒吼威慑敌方，对周围的敌方目标造成&lt;&amp;color:skill_sel_red&gt;{result.15240203}&lt;&amp;/&gt;点伤害，并在&lt;&amp;color:skill_sel_yellow&gt;8&lt;&amp;/&gt;秒内使其防御降低&lt;&amp;color:skill_sel_red&gt;{result.15240204.%}&lt;&amp;/&gt;。</v>
      </c>
      <c r="G69" s="12">
        <v>16</v>
      </c>
      <c r="H69" s="12">
        <v>6</v>
      </c>
      <c r="I69" s="12">
        <v>0</v>
      </c>
      <c r="J69" s="12">
        <v>0</v>
      </c>
      <c r="K69" s="12">
        <f t="shared" si="1"/>
        <v>0</v>
      </c>
      <c r="L69" s="12" t="s">
        <v>289</v>
      </c>
      <c r="P69" s="12">
        <v>1</v>
      </c>
      <c r="R69" s="12" t="s">
        <v>290</v>
      </c>
      <c r="S69" s="12">
        <v>2</v>
      </c>
      <c r="U69" s="12" t="s">
        <v>291</v>
      </c>
      <c r="V69" s="12" t="s">
        <v>292</v>
      </c>
      <c r="Z69" s="12" t="s">
        <v>2063</v>
      </c>
      <c r="AA69" s="17">
        <v>12240203</v>
      </c>
      <c r="AB69" s="12">
        <v>12240204</v>
      </c>
      <c r="AC69" s="12">
        <v>12240205</v>
      </c>
      <c r="AK69" s="12" t="s">
        <v>288</v>
      </c>
    </row>
    <row r="70" spans="1:37" s="12" customFormat="1" x14ac:dyDescent="0.15">
      <c r="A70" s="140">
        <v>11240204</v>
      </c>
      <c r="B70" s="12">
        <v>1</v>
      </c>
      <c r="C70" s="12" t="s">
        <v>694</v>
      </c>
      <c r="D70" s="41" t="s">
        <v>1779</v>
      </c>
      <c r="E70" s="12" t="s">
        <v>1780</v>
      </c>
      <c r="F70" s="12" t="str">
        <f>"剑圣魂剑合一,以极快的速度攻击敌人，在&lt;&amp;color:skill_sel_yellow&gt;"&amp;N70&amp;"&lt;&amp;/&gt;秒内造成多次伤害，每次对单个目标造成&lt;&amp;color:skill_sel_red&gt;{result.15240206}&lt;&amp;/&gt;点伤害，期间自身无敌。"</f>
        <v>剑圣魂剑合一,以极快的速度攻击敌人，在&lt;&amp;color:skill_sel_yellow&gt;1.1&lt;&amp;/&gt;秒内造成多次伤害，每次对单个目标造成&lt;&amp;color:skill_sel_red&gt;{result.15240206}&lt;&amp;/&gt;点伤害，期间自身无敌。</v>
      </c>
      <c r="G70" s="12">
        <v>15</v>
      </c>
      <c r="H70" s="12">
        <v>12</v>
      </c>
      <c r="I70" s="12">
        <v>1</v>
      </c>
      <c r="J70" s="41">
        <v>40</v>
      </c>
      <c r="K70" s="12">
        <f t="shared" si="1"/>
        <v>0</v>
      </c>
      <c r="L70" s="12" t="s">
        <v>298</v>
      </c>
      <c r="M70" s="12">
        <v>0.24</v>
      </c>
      <c r="N70" s="12">
        <v>1.1000000000000001</v>
      </c>
      <c r="P70" s="12">
        <v>3</v>
      </c>
      <c r="R70" s="12" t="s">
        <v>606</v>
      </c>
      <c r="U70" s="12" t="s">
        <v>132</v>
      </c>
      <c r="V70" s="12" t="s">
        <v>276</v>
      </c>
      <c r="Z70" s="12" t="s">
        <v>2064</v>
      </c>
      <c r="AA70" s="17">
        <v>12240206</v>
      </c>
      <c r="AB70" s="12">
        <v>12240207</v>
      </c>
      <c r="AK70" s="12" t="s">
        <v>288</v>
      </c>
    </row>
    <row r="71" spans="1:37" s="12" customFormat="1" x14ac:dyDescent="0.15">
      <c r="A71" s="140">
        <v>11240301</v>
      </c>
      <c r="B71" s="12">
        <v>1</v>
      </c>
      <c r="C71" s="12" t="s">
        <v>274</v>
      </c>
      <c r="D71" s="12" t="s">
        <v>1018</v>
      </c>
      <c r="G71" s="12">
        <v>1</v>
      </c>
      <c r="H71" s="12">
        <v>0</v>
      </c>
      <c r="I71" s="12">
        <v>2</v>
      </c>
      <c r="J71" s="12">
        <v>0</v>
      </c>
      <c r="K71" s="12">
        <f t="shared" si="1"/>
        <v>0.8</v>
      </c>
      <c r="L71" s="12" t="s">
        <v>31</v>
      </c>
      <c r="P71" s="12">
        <v>4</v>
      </c>
      <c r="R71" s="12" t="s">
        <v>34</v>
      </c>
      <c r="U71" s="12" t="s">
        <v>275</v>
      </c>
      <c r="V71" s="12" t="s">
        <v>276</v>
      </c>
      <c r="Z71" s="12" t="s">
        <v>133</v>
      </c>
      <c r="AA71" s="12">
        <v>12240301</v>
      </c>
      <c r="AK71" s="12" t="s">
        <v>278</v>
      </c>
    </row>
    <row r="72" spans="1:37" s="12" customFormat="1" x14ac:dyDescent="0.15">
      <c r="A72" s="140">
        <v>11240302</v>
      </c>
      <c r="B72" s="12">
        <v>1</v>
      </c>
      <c r="C72" s="12" t="s">
        <v>308</v>
      </c>
      <c r="D72" s="12" t="s">
        <v>1019</v>
      </c>
      <c r="E72" s="12" t="s">
        <v>1020</v>
      </c>
      <c r="F72" s="12" t="str">
        <f>"丛林祭司对一个敌方目标造成&lt;&amp;color:skill_sel_red&gt;{result.15240302}&lt;&amp;/&gt;点伤害，并将其变成小动物，使其不可攻击，同时移动速度降低&lt;&amp;color:skill_sel_yellow&gt;{result.15240303.%}&lt;&amp;/&gt;，持续&lt;&amp;color:skill_sel_yellow&gt;"&amp;'skill.char(buff)'!E108&amp;"&lt;&amp;/&gt;秒。"</f>
        <v>丛林祭司对一个敌方目标造成&lt;&amp;color:skill_sel_red&gt;{result.15240302}&lt;&amp;/&gt;点伤害，并将其变成小动物，使其不可攻击，同时移动速度降低&lt;&amp;color:skill_sel_yellow&gt;{result.15240303.%}&lt;&amp;/&gt;，持续&lt;&amp;color:skill_sel_yellow&gt;2&lt;&amp;/&gt;秒。</v>
      </c>
      <c r="G72" s="12">
        <v>16</v>
      </c>
      <c r="H72" s="12">
        <v>6</v>
      </c>
      <c r="I72" s="12">
        <v>0</v>
      </c>
      <c r="J72" s="12">
        <v>0</v>
      </c>
      <c r="K72" s="12">
        <f t="shared" si="1"/>
        <v>0</v>
      </c>
      <c r="L72" s="12" t="s">
        <v>31</v>
      </c>
      <c r="P72" s="12">
        <v>4</v>
      </c>
      <c r="R72" s="12" t="s">
        <v>34</v>
      </c>
      <c r="U72" s="12" t="s">
        <v>275</v>
      </c>
      <c r="V72" s="12" t="s">
        <v>276</v>
      </c>
      <c r="W72" s="12" t="s">
        <v>103</v>
      </c>
      <c r="X72" s="12" t="s">
        <v>402</v>
      </c>
      <c r="Y72" s="12" t="s">
        <v>611</v>
      </c>
      <c r="Z72" s="12" t="s">
        <v>2086</v>
      </c>
      <c r="AA72" s="12">
        <v>12240304</v>
      </c>
      <c r="AB72" s="12">
        <v>12240303</v>
      </c>
      <c r="AC72" s="12">
        <v>12240305</v>
      </c>
      <c r="AD72" s="12">
        <v>12240306</v>
      </c>
      <c r="AK72" s="12" t="s">
        <v>277</v>
      </c>
    </row>
    <row r="73" spans="1:37" s="12" customFormat="1" x14ac:dyDescent="0.15">
      <c r="A73" s="140">
        <v>11240303</v>
      </c>
      <c r="B73" s="12">
        <v>1</v>
      </c>
      <c r="C73" s="12" t="s">
        <v>990</v>
      </c>
      <c r="D73" s="12" t="s">
        <v>1021</v>
      </c>
      <c r="E73" s="12" t="s">
        <v>2514</v>
      </c>
      <c r="F73" s="12" t="str">
        <f>"丛林祭司为生命百分比最低的友方目标施展秘术，在&lt;&amp;color:skill_sel_yellow&gt;"&amp;'skill.char(buff)'!E111&amp;"&lt;&amp;/&gt;秒内使其所受伤害减少&lt;&amp;color:skill_sel_green&gt;{result.15240304.%}&lt;&amp;/&gt;。"</f>
        <v>丛林祭司为生命百分比最低的友方目标施展秘术，在&lt;&amp;color:skill_sel_yellow&gt;8&lt;&amp;/&gt;秒内使其所受伤害减少&lt;&amp;color:skill_sel_green&gt;{result.15240304.%}&lt;&amp;/&gt;。</v>
      </c>
      <c r="G73" s="12">
        <v>16</v>
      </c>
      <c r="H73" s="12">
        <v>6</v>
      </c>
      <c r="I73" s="12">
        <v>0</v>
      </c>
      <c r="J73" s="12">
        <v>0</v>
      </c>
      <c r="K73" s="12">
        <f t="shared" si="1"/>
        <v>0</v>
      </c>
      <c r="L73" s="12" t="s">
        <v>31</v>
      </c>
      <c r="P73" s="12">
        <v>4</v>
      </c>
      <c r="R73" s="12" t="s">
        <v>34</v>
      </c>
      <c r="U73" s="12" t="s">
        <v>160</v>
      </c>
      <c r="V73" s="12" t="s">
        <v>276</v>
      </c>
      <c r="W73" s="12" t="s">
        <v>620</v>
      </c>
      <c r="Z73" s="12" t="s">
        <v>2087</v>
      </c>
      <c r="AA73" s="12">
        <v>12240307</v>
      </c>
      <c r="AK73" s="12" t="s">
        <v>277</v>
      </c>
    </row>
    <row r="74" spans="1:37" s="12" customFormat="1" x14ac:dyDescent="0.15">
      <c r="A74" s="140">
        <v>11240304</v>
      </c>
      <c r="B74" s="12">
        <v>1</v>
      </c>
      <c r="C74" s="12" t="s">
        <v>556</v>
      </c>
      <c r="D74" s="12" t="s">
        <v>1022</v>
      </c>
      <c r="E74" s="12" t="s">
        <v>1023</v>
      </c>
      <c r="F74" s="12" t="str">
        <f>"丛林祭司在地面放置一个图腾，图腾继承召唤者&lt;&amp;color:skill_sel_green&gt;{result.15240306.%}&lt;&amp;/&gt;的生命及防御属性、&lt;&amp;color:skill_sel_green&gt;{result.15240305.%}&lt;&amp;/&gt;的攻击属性。图腾为周围友方提供大量治疗。"</f>
        <v>丛林祭司在地面放置一个图腾，图腾继承召唤者&lt;&amp;color:skill_sel_green&gt;{result.15240306.%}&lt;&amp;/&gt;的生命及防御属性、&lt;&amp;color:skill_sel_green&gt;{result.15240305.%}&lt;&amp;/&gt;的攻击属性。图腾为周围友方提供大量治疗。</v>
      </c>
      <c r="G74" s="12">
        <v>20</v>
      </c>
      <c r="H74" s="12">
        <v>14</v>
      </c>
      <c r="I74" s="12">
        <v>1</v>
      </c>
      <c r="J74" s="12">
        <v>40</v>
      </c>
      <c r="K74" s="12">
        <f t="shared" si="1"/>
        <v>0</v>
      </c>
      <c r="L74" s="12" t="s">
        <v>31</v>
      </c>
      <c r="P74" s="12">
        <v>4</v>
      </c>
      <c r="R74" s="12" t="s">
        <v>43</v>
      </c>
      <c r="S74" s="12">
        <v>3</v>
      </c>
      <c r="U74" s="12" t="s">
        <v>160</v>
      </c>
      <c r="V74" s="12" t="s">
        <v>292</v>
      </c>
      <c r="W74" s="12" t="s">
        <v>620</v>
      </c>
      <c r="Z74" s="12" t="s">
        <v>2088</v>
      </c>
      <c r="AA74" s="12">
        <v>12240308</v>
      </c>
      <c r="AB74" s="17"/>
      <c r="AK74" s="12" t="s">
        <v>277</v>
      </c>
    </row>
    <row r="75" spans="1:37" s="12" customFormat="1" ht="17.25" customHeight="1" x14ac:dyDescent="0.15">
      <c r="A75" s="140">
        <v>11240401</v>
      </c>
      <c r="B75" s="12">
        <v>1</v>
      </c>
      <c r="C75" s="12" t="s">
        <v>274</v>
      </c>
      <c r="D75" s="12" t="s">
        <v>1006</v>
      </c>
      <c r="G75" s="12">
        <v>0.75</v>
      </c>
      <c r="H75" s="12">
        <v>0</v>
      </c>
      <c r="I75" s="12">
        <v>2</v>
      </c>
      <c r="J75" s="12">
        <v>0</v>
      </c>
      <c r="K75" s="12">
        <f t="shared" si="1"/>
        <v>0.8</v>
      </c>
      <c r="L75" s="12" t="s">
        <v>31</v>
      </c>
      <c r="P75" s="12">
        <v>4</v>
      </c>
      <c r="R75" s="12" t="s">
        <v>34</v>
      </c>
      <c r="U75" s="12" t="s">
        <v>275</v>
      </c>
      <c r="V75" s="12" t="s">
        <v>276</v>
      </c>
      <c r="Z75" s="12" t="s">
        <v>133</v>
      </c>
      <c r="AA75" s="12">
        <v>12240401</v>
      </c>
      <c r="AK75" s="12" t="s">
        <v>128</v>
      </c>
    </row>
    <row r="76" spans="1:37" s="12" customFormat="1" x14ac:dyDescent="0.15">
      <c r="A76" s="140">
        <v>11240402</v>
      </c>
      <c r="B76" s="12">
        <v>1</v>
      </c>
      <c r="C76" s="12" t="s">
        <v>1078</v>
      </c>
      <c r="D76" s="12" t="s">
        <v>4024</v>
      </c>
      <c r="E76" s="12" t="s">
        <v>1008</v>
      </c>
      <c r="F76" s="12" t="str">
        <f>"哥布林亲王召唤一个持续&lt;&amp;color:skill_sel_yellow&gt;"&amp;'skill.char(召唤)'!I6&amp;"&lt;&amp;/&gt;秒的小地精协助战斗。小地精继承召唤者&lt;&amp;color:skill_sel_green&gt;{result.15240406.%}&lt;&amp;/&gt;的生命及防御属性&lt;&amp;color:skill_sel_green&gt;{result.15240405.%}&lt;&amp;/&gt;的攻击属性。"&amp;"小地精的普通攻击有几率附加&lt;&amp;image:blood&gt;&lt;&amp;/&gt;印记并造成流血伤害。"</f>
        <v>哥布林亲王召唤一个持续&lt;&amp;color:skill_sel_yellow&gt;15&lt;&amp;/&gt;秒的小地精协助战斗。小地精继承召唤者&lt;&amp;color:skill_sel_green&gt;{result.15240406.%}&lt;&amp;/&gt;的生命及防御属性&lt;&amp;color:skill_sel_green&gt;{result.15240405.%}&lt;&amp;/&gt;的攻击属性。小地精的普通攻击有几率附加&lt;&amp;image:blood&gt;&lt;&amp;/&gt;印记并造成流血伤害。</v>
      </c>
      <c r="G76" s="12">
        <v>20</v>
      </c>
      <c r="H76" s="12">
        <v>3</v>
      </c>
      <c r="I76" s="12">
        <v>0</v>
      </c>
      <c r="J76" s="12">
        <v>0</v>
      </c>
      <c r="K76" s="12">
        <f t="shared" si="1"/>
        <v>0</v>
      </c>
      <c r="L76" s="12" t="s">
        <v>31</v>
      </c>
      <c r="P76" s="12">
        <v>4</v>
      </c>
      <c r="R76" s="12" t="s">
        <v>34</v>
      </c>
      <c r="U76" s="12" t="s">
        <v>44</v>
      </c>
      <c r="Z76" s="12" t="s">
        <v>3287</v>
      </c>
      <c r="AA76" s="12">
        <v>12240403</v>
      </c>
      <c r="AK76" s="12" t="s">
        <v>277</v>
      </c>
    </row>
    <row r="77" spans="1:37" s="12" customFormat="1" x14ac:dyDescent="0.15">
      <c r="A77" s="140">
        <v>11240403</v>
      </c>
      <c r="B77" s="12">
        <v>1</v>
      </c>
      <c r="C77" s="12" t="s">
        <v>4156</v>
      </c>
      <c r="D77" s="12" t="s">
        <v>4025</v>
      </c>
      <c r="E77" s="12" t="s">
        <v>4155</v>
      </c>
      <c r="F77" s="35" t="str">
        <f>"哥布林引导火焰雨降临，对范围内敌人造成&lt;&amp;color:skill_sel_red&gt;{result.15240413}&lt;&amp;/&gt;点伤害，持续&lt;&amp;color:skill_sel_yellow&gt;"&amp;N77&amp;"&lt;&amp;/&gt;秒，同时有&lt;&amp;color:skill_sel_yellow&gt;{result.15240416.%}&lt;&amp;/&gt;几率为敌方目标添加流血伤害，每&lt;&amp;color:skill_sel_yellow&gt;"&amp;'skill.char(buff)'!E115&amp;"&lt;&amp;/&gt;秒受到&lt;&amp;color:skill_sel_red&gt;{result.15240415}&lt;&amp;/&gt;点伤害。"</f>
        <v>哥布林引导火焰雨降临，对范围内敌人造成&lt;&amp;color:skill_sel_red&gt;{result.15240413}&lt;&amp;/&gt;点伤害，持续&lt;&amp;color:skill_sel_yellow&gt;2.5&lt;&amp;/&gt;秒，同时有&lt;&amp;color:skill_sel_yellow&gt;{result.15240416.%}&lt;&amp;/&gt;几率为敌方目标添加流血伤害，每&lt;&amp;color:skill_sel_yellow&gt;7&lt;&amp;/&gt;秒受到&lt;&amp;color:skill_sel_red&gt;{result.15240415}&lt;&amp;/&gt;点伤害。</v>
      </c>
      <c r="G77" s="12">
        <v>16</v>
      </c>
      <c r="H77" s="12">
        <v>6</v>
      </c>
      <c r="I77" s="12">
        <v>0</v>
      </c>
      <c r="J77" s="12">
        <v>0</v>
      </c>
      <c r="K77" s="12">
        <f t="shared" ref="K77" si="8">IF(I77=2,0.8,0)</f>
        <v>0</v>
      </c>
      <c r="L77" s="12" t="s">
        <v>298</v>
      </c>
      <c r="M77" s="12">
        <v>1</v>
      </c>
      <c r="N77" s="12">
        <v>2.5</v>
      </c>
      <c r="P77" s="12">
        <v>4</v>
      </c>
      <c r="R77" s="12" t="s">
        <v>43</v>
      </c>
      <c r="S77" s="12">
        <v>2</v>
      </c>
      <c r="U77" s="12" t="s">
        <v>32</v>
      </c>
      <c r="V77" s="12" t="s">
        <v>292</v>
      </c>
      <c r="Z77" s="12" t="s">
        <v>2094</v>
      </c>
      <c r="AA77" s="17">
        <v>12240413</v>
      </c>
      <c r="AB77" s="17"/>
      <c r="AJ77" s="12" t="s">
        <v>2799</v>
      </c>
      <c r="AK77" s="12" t="s">
        <v>277</v>
      </c>
    </row>
    <row r="78" spans="1:37" s="12" customFormat="1" x14ac:dyDescent="0.15">
      <c r="A78" s="140">
        <v>11240404</v>
      </c>
      <c r="B78" s="12">
        <v>1</v>
      </c>
      <c r="C78" s="12" t="s">
        <v>837</v>
      </c>
      <c r="D78" s="12" t="s">
        <v>1009</v>
      </c>
      <c r="E78" s="12" t="s">
        <v>1010</v>
      </c>
      <c r="F78" s="12" t="str">
        <f>"哥布林亲王在指定区域召唤巨大炸弹，&lt;&amp;color:skill_sel_yellow&gt;"&amp;'skill.char(召唤)'!I7&amp;"&lt;&amp;/&gt;秒后炸弹爆炸将范围内的敌人击飞并造成&lt;&amp;color:skill_sel_red&gt;{result.15240409}&lt;&amp;/&gt;点伤害，&lt;&amp;color:skill_sel_yellow&gt;提前打破炸弹可避免伤害&lt;&amp;/&gt;。"</f>
        <v>哥布林亲王在指定区域召唤巨大炸弹，&lt;&amp;color:skill_sel_yellow&gt;5&lt;&amp;/&gt;秒后炸弹爆炸将范围内的敌人击飞并造成&lt;&amp;color:skill_sel_red&gt;{result.15240409}&lt;&amp;/&gt;点伤害，&lt;&amp;color:skill_sel_yellow&gt;提前打破炸弹可避免伤害&lt;&amp;/&gt;。</v>
      </c>
      <c r="G78" s="12">
        <v>15</v>
      </c>
      <c r="H78" s="12">
        <v>11</v>
      </c>
      <c r="I78" s="12">
        <v>1</v>
      </c>
      <c r="J78" s="12">
        <v>35</v>
      </c>
      <c r="K78" s="12">
        <f t="shared" si="1"/>
        <v>0</v>
      </c>
      <c r="L78" s="12" t="s">
        <v>31</v>
      </c>
      <c r="P78" s="12">
        <v>4</v>
      </c>
      <c r="R78" s="12" t="s">
        <v>43</v>
      </c>
      <c r="S78" s="12">
        <v>4</v>
      </c>
      <c r="U78" s="12" t="s">
        <v>275</v>
      </c>
      <c r="V78" s="12" t="s">
        <v>342</v>
      </c>
      <c r="W78" s="12" t="s">
        <v>838</v>
      </c>
      <c r="X78" s="12" t="s">
        <v>839</v>
      </c>
      <c r="Y78" s="12" t="s">
        <v>611</v>
      </c>
      <c r="Z78" s="12" t="s">
        <v>2089</v>
      </c>
      <c r="AA78" s="12">
        <v>12240404</v>
      </c>
      <c r="AK78" s="12" t="s">
        <v>277</v>
      </c>
    </row>
    <row r="79" spans="1:37" s="12" customFormat="1" x14ac:dyDescent="0.15">
      <c r="A79" s="140">
        <v>11240505</v>
      </c>
      <c r="B79" s="12">
        <v>1</v>
      </c>
      <c r="C79" s="12" t="s">
        <v>695</v>
      </c>
      <c r="D79" s="12" t="s">
        <v>738</v>
      </c>
      <c r="G79" s="12">
        <v>1</v>
      </c>
      <c r="H79" s="12">
        <v>0</v>
      </c>
      <c r="I79" s="12">
        <v>2</v>
      </c>
      <c r="J79" s="12">
        <v>0</v>
      </c>
      <c r="K79" s="12">
        <f t="shared" si="1"/>
        <v>0.8</v>
      </c>
      <c r="L79" s="12" t="s">
        <v>31</v>
      </c>
      <c r="P79" s="12">
        <v>1</v>
      </c>
      <c r="R79" s="12" t="s">
        <v>34</v>
      </c>
      <c r="U79" s="12" t="s">
        <v>32</v>
      </c>
      <c r="V79" s="12" t="s">
        <v>452</v>
      </c>
      <c r="Z79" s="12" t="s">
        <v>133</v>
      </c>
      <c r="AA79" s="12">
        <v>12240509</v>
      </c>
      <c r="AK79" s="12" t="s">
        <v>128</v>
      </c>
    </row>
    <row r="80" spans="1:37" s="12" customFormat="1" x14ac:dyDescent="0.15">
      <c r="A80" s="140">
        <v>11240506</v>
      </c>
      <c r="B80" s="12">
        <v>1</v>
      </c>
      <c r="C80" s="12" t="s">
        <v>696</v>
      </c>
      <c r="D80" s="12" t="s">
        <v>2632</v>
      </c>
      <c r="E80" s="12" t="s">
        <v>2254</v>
      </c>
      <c r="F80" s="12" t="str">
        <f>"鳄鱼雷克向单体目标发出巨浪，对其造成&lt;&amp;color:skill_sel_red&gt;{result.15240506}&lt;&amp;/&gt;点伤害并降低&lt;&amp;color:skill_sel_red&gt;{result.15240507.%}&lt;&amp;/&gt;防御，持续&lt;&amp;color:skill_sel_yellow&gt;"&amp;'skill.char(buff)'!E116&amp;"&lt;&amp;/&gt;秒。"</f>
        <v>鳄鱼雷克向单体目标发出巨浪，对其造成&lt;&amp;color:skill_sel_red&gt;{result.15240506}&lt;&amp;/&gt;点伤害并降低&lt;&amp;color:skill_sel_red&gt;{result.15240507.%}&lt;&amp;/&gt;防御，持续&lt;&amp;color:skill_sel_yellow&gt;8&lt;&amp;/&gt;秒。</v>
      </c>
      <c r="G80" s="12">
        <v>16</v>
      </c>
      <c r="H80" s="12">
        <v>3</v>
      </c>
      <c r="I80" s="12">
        <v>0</v>
      </c>
      <c r="J80" s="12">
        <v>0</v>
      </c>
      <c r="K80" s="12">
        <f t="shared" si="1"/>
        <v>0</v>
      </c>
      <c r="L80" s="12" t="s">
        <v>31</v>
      </c>
      <c r="P80" s="12">
        <v>2</v>
      </c>
      <c r="R80" s="12" t="s">
        <v>34</v>
      </c>
      <c r="U80" s="12" t="s">
        <v>32</v>
      </c>
      <c r="V80" s="12" t="s">
        <v>452</v>
      </c>
      <c r="Z80" s="12" t="s">
        <v>2107</v>
      </c>
      <c r="AA80" s="12">
        <v>12240511</v>
      </c>
      <c r="AB80" s="12">
        <v>12240512</v>
      </c>
      <c r="AC80" s="12">
        <v>12240513</v>
      </c>
      <c r="AJ80" s="12" t="s">
        <v>775</v>
      </c>
      <c r="AK80" s="12" t="s">
        <v>451</v>
      </c>
    </row>
    <row r="81" spans="1:42" s="12" customFormat="1" x14ac:dyDescent="0.15">
      <c r="A81" s="140">
        <v>11240507</v>
      </c>
      <c r="B81" s="12">
        <v>1</v>
      </c>
      <c r="C81" s="12" t="s">
        <v>1079</v>
      </c>
      <c r="D81" s="12" t="s">
        <v>2660</v>
      </c>
      <c r="E81" s="12" t="s">
        <v>2255</v>
      </c>
      <c r="F81" s="12" t="str">
        <f>"鳄鱼雷克发威，挥舞巨锚对周围敌人造成&lt;&amp;color:skill_sel_red&gt;{result.15240510}&lt;&amp;/&gt;点伤害及&lt;&amp;color:skill_sel_yellow&gt;"&amp;'skill.char(buff)'!E118&amp;"&lt;&amp;/&gt;秒嘲讽。"</f>
        <v>鳄鱼雷克发威，挥舞巨锚对周围敌人造成&lt;&amp;color:skill_sel_red&gt;{result.15240510}&lt;&amp;/&gt;点伤害及&lt;&amp;color:skill_sel_yellow&gt;3&lt;&amp;/&gt;秒嘲讽。</v>
      </c>
      <c r="G81" s="12">
        <v>16</v>
      </c>
      <c r="H81" s="12">
        <v>3</v>
      </c>
      <c r="I81" s="12">
        <v>0</v>
      </c>
      <c r="J81" s="12">
        <v>0</v>
      </c>
      <c r="K81" s="12">
        <f t="shared" si="1"/>
        <v>0</v>
      </c>
      <c r="L81" s="12" t="s">
        <v>31</v>
      </c>
      <c r="P81" s="12">
        <v>1</v>
      </c>
      <c r="R81" s="12" t="s">
        <v>34</v>
      </c>
      <c r="U81" s="12" t="s">
        <v>699</v>
      </c>
      <c r="Z81" s="12" t="s">
        <v>2108</v>
      </c>
      <c r="AA81" s="12">
        <v>12240515</v>
      </c>
      <c r="AB81" s="12">
        <v>12240516</v>
      </c>
      <c r="AK81" s="12" t="s">
        <v>451</v>
      </c>
    </row>
    <row r="82" spans="1:42" s="12" customFormat="1" x14ac:dyDescent="0.15">
      <c r="A82" s="140">
        <v>11240508</v>
      </c>
      <c r="B82" s="12">
        <v>1</v>
      </c>
      <c r="C82" s="12" t="s">
        <v>697</v>
      </c>
      <c r="D82" s="12" t="s">
        <v>739</v>
      </c>
      <c r="E82" s="12" t="s">
        <v>2256</v>
      </c>
      <c r="F82" s="12" t="str">
        <f>"鳄鱼雷克跳入敌群，对范围内目标造成&lt;&amp;color:skill_sel_red&gt;{result.15240511}&lt;&amp;/&gt;点伤害并将他们震起拉向自己，晕眩&lt;&amp;color:skill_sel_yellow&gt;"&amp;'skill.char(buff)'!E122&amp;"&lt;&amp;/&gt;秒。"</f>
        <v>鳄鱼雷克跳入敌群，对范围内目标造成&lt;&amp;color:skill_sel_red&gt;{result.15240511}&lt;&amp;/&gt;点伤害并将他们震起拉向自己，晕眩&lt;&amp;color:skill_sel_yellow&gt;4&lt;&amp;/&gt;秒。</v>
      </c>
      <c r="G82" s="12">
        <v>15</v>
      </c>
      <c r="H82" s="12">
        <v>10</v>
      </c>
      <c r="I82" s="12">
        <v>1</v>
      </c>
      <c r="J82" s="12">
        <v>35</v>
      </c>
      <c r="K82" s="12">
        <f t="shared" si="1"/>
        <v>0</v>
      </c>
      <c r="L82" s="12" t="s">
        <v>31</v>
      </c>
      <c r="P82" s="12">
        <v>3</v>
      </c>
      <c r="Q82" s="12">
        <v>1</v>
      </c>
      <c r="R82" s="12" t="s">
        <v>698</v>
      </c>
      <c r="S82" s="12">
        <v>2.5</v>
      </c>
      <c r="U82" s="12" t="s">
        <v>32</v>
      </c>
      <c r="V82" s="12" t="s">
        <v>292</v>
      </c>
      <c r="Z82" s="12" t="s">
        <v>2109</v>
      </c>
      <c r="AA82" s="12">
        <v>12240519</v>
      </c>
      <c r="AB82" s="12">
        <v>12240520</v>
      </c>
      <c r="AC82" s="12">
        <v>12240521</v>
      </c>
      <c r="AD82" s="12">
        <v>12240522</v>
      </c>
      <c r="AJ82" s="12" t="s">
        <v>773</v>
      </c>
      <c r="AK82" s="12" t="s">
        <v>447</v>
      </c>
    </row>
    <row r="83" spans="1:42" s="12" customFormat="1" x14ac:dyDescent="0.15">
      <c r="A83" s="140">
        <v>11240601</v>
      </c>
      <c r="B83" s="12">
        <v>1</v>
      </c>
      <c r="C83" s="12" t="s">
        <v>1398</v>
      </c>
      <c r="D83" s="12" t="s">
        <v>1810</v>
      </c>
      <c r="G83" s="12">
        <v>1</v>
      </c>
      <c r="H83" s="12">
        <v>0</v>
      </c>
      <c r="I83" s="12">
        <v>2</v>
      </c>
      <c r="J83" s="12">
        <v>0</v>
      </c>
      <c r="K83" s="12">
        <f t="shared" si="1"/>
        <v>0.8</v>
      </c>
      <c r="L83" s="12" t="s">
        <v>1399</v>
      </c>
      <c r="P83" s="12">
        <v>1</v>
      </c>
      <c r="R83" s="12" t="s">
        <v>1400</v>
      </c>
      <c r="U83" s="12" t="s">
        <v>1401</v>
      </c>
      <c r="V83" s="12" t="s">
        <v>1431</v>
      </c>
      <c r="Z83" s="12" t="s">
        <v>133</v>
      </c>
      <c r="AA83" s="12">
        <v>12240601</v>
      </c>
      <c r="AK83" s="12" t="s">
        <v>1432</v>
      </c>
    </row>
    <row r="84" spans="1:42" s="12" customFormat="1" x14ac:dyDescent="0.15">
      <c r="A84" s="140">
        <v>11240602</v>
      </c>
      <c r="B84" s="12">
        <v>1</v>
      </c>
      <c r="C84" s="12" t="s">
        <v>2024</v>
      </c>
      <c r="D84" s="12" t="s">
        <v>2025</v>
      </c>
      <c r="E84" s="12" t="s">
        <v>2257</v>
      </c>
      <c r="F84" s="12" t="s">
        <v>2258</v>
      </c>
      <c r="G84" s="12">
        <v>16</v>
      </c>
      <c r="H84" s="12">
        <v>6</v>
      </c>
      <c r="I84" s="12">
        <v>0</v>
      </c>
      <c r="J84" s="12">
        <v>0</v>
      </c>
      <c r="K84" s="12">
        <f t="shared" si="1"/>
        <v>0</v>
      </c>
      <c r="L84" s="12" t="s">
        <v>1433</v>
      </c>
      <c r="P84" s="12">
        <v>4</v>
      </c>
      <c r="R84" s="12" t="s">
        <v>794</v>
      </c>
      <c r="S84" s="12">
        <v>4</v>
      </c>
      <c r="T84" s="12">
        <v>1.3</v>
      </c>
      <c r="U84" s="12" t="s">
        <v>32</v>
      </c>
      <c r="V84" s="24" t="s">
        <v>1434</v>
      </c>
      <c r="Z84" s="12" t="s">
        <v>2110</v>
      </c>
      <c r="AA84" s="12">
        <v>12240602</v>
      </c>
      <c r="AK84" s="12" t="s">
        <v>1435</v>
      </c>
    </row>
    <row r="85" spans="1:42" s="12" customFormat="1" x14ac:dyDescent="0.15">
      <c r="A85" s="140">
        <v>11240603</v>
      </c>
      <c r="B85" s="12">
        <v>1</v>
      </c>
      <c r="C85" s="12" t="s">
        <v>1436</v>
      </c>
      <c r="D85" s="12" t="s">
        <v>1811</v>
      </c>
      <c r="E85" s="12" t="s">
        <v>1853</v>
      </c>
      <c r="F85" s="12" t="str">
        <f>"胡尔克每秒回复自身&lt;&amp;color:skill_sel_green&gt;{result.15240605}&lt;&amp;/&gt;点生命，持续&lt;&amp;color:skill_sel_yellow&gt;"&amp;'skill.char(buff)'!E128&amp;"&lt;&amp;/&gt;秒。并在&lt;&amp;color:skill_sel_yellow&gt;"&amp;'skill.char(buff)'!E126&amp;"&lt;&amp;/&gt;秒内使物理防御及魔法防御提升&lt;&amp;color:skill_sel_green&gt;{result.15240603.%}&lt;&amp;/&gt;。"</f>
        <v>胡尔克每秒回复自身&lt;&amp;color:skill_sel_green&gt;{result.15240605}&lt;&amp;/&gt;点生命，持续&lt;&amp;color:skill_sel_yellow&gt;5&lt;&amp;/&gt;秒。并在&lt;&amp;color:skill_sel_yellow&gt;8&lt;&amp;/&gt;秒内使物理防御及魔法防御提升&lt;&amp;color:skill_sel_green&gt;{result.15240603.%}&lt;&amp;/&gt;。</v>
      </c>
      <c r="G85" s="12">
        <v>16</v>
      </c>
      <c r="H85" s="12">
        <v>6</v>
      </c>
      <c r="I85" s="12">
        <v>0</v>
      </c>
      <c r="J85" s="12">
        <v>0</v>
      </c>
      <c r="K85" s="12">
        <f t="shared" si="1"/>
        <v>0</v>
      </c>
      <c r="L85" s="12" t="s">
        <v>1437</v>
      </c>
      <c r="P85" s="12">
        <v>0</v>
      </c>
      <c r="R85" s="12" t="s">
        <v>1400</v>
      </c>
      <c r="U85" s="12" t="s">
        <v>44</v>
      </c>
      <c r="Z85" s="12" t="s">
        <v>2111</v>
      </c>
      <c r="AA85" s="12">
        <v>12240606</v>
      </c>
      <c r="AB85" s="12">
        <v>12240607</v>
      </c>
      <c r="AC85" s="12">
        <v>12240608</v>
      </c>
      <c r="AK85" s="12" t="s">
        <v>1435</v>
      </c>
    </row>
    <row r="86" spans="1:42" s="12" customFormat="1" x14ac:dyDescent="0.15">
      <c r="A86" s="140">
        <v>11240604</v>
      </c>
      <c r="B86" s="12">
        <v>1</v>
      </c>
      <c r="C86" s="12" t="s">
        <v>1807</v>
      </c>
      <c r="D86" s="12" t="s">
        <v>2619</v>
      </c>
      <c r="E86" s="12" t="s">
        <v>2259</v>
      </c>
      <c r="F86" s="12" t="str">
        <f>"胡尔克跳向目标区域，猛烈的撞击地面,怒吼震晕并对那些附近的敌方部队造成&lt;&amp;color:skill_sel_red&gt;{result.15240606}&lt;&amp;/&gt;点伤害及&lt;&amp;color:skill_sel_yellow&gt;"&amp;'skill.char(buff)'!E131&amp;"&lt;&amp;/&gt;秒嘲讽。"</f>
        <v>胡尔克跳向目标区域，猛烈的撞击地面,怒吼震晕并对那些附近的敌方部队造成&lt;&amp;color:skill_sel_red&gt;{result.15240606}&lt;&amp;/&gt;点伤害及&lt;&amp;color:skill_sel_yellow&gt;3&lt;&amp;/&gt;秒嘲讽。</v>
      </c>
      <c r="G86" s="12">
        <v>15</v>
      </c>
      <c r="H86" s="12">
        <v>13</v>
      </c>
      <c r="I86" s="12">
        <v>1</v>
      </c>
      <c r="J86" s="12">
        <v>35</v>
      </c>
      <c r="K86" s="12">
        <f t="shared" si="1"/>
        <v>0</v>
      </c>
      <c r="L86" s="12" t="s">
        <v>31</v>
      </c>
      <c r="P86" s="12">
        <v>3</v>
      </c>
      <c r="Q86" s="12">
        <v>1</v>
      </c>
      <c r="R86" s="12" t="s">
        <v>1438</v>
      </c>
      <c r="S86" s="12">
        <v>2</v>
      </c>
      <c r="U86" s="12" t="s">
        <v>1401</v>
      </c>
      <c r="V86" s="12" t="s">
        <v>1439</v>
      </c>
      <c r="Z86" s="12" t="s">
        <v>2112</v>
      </c>
      <c r="AA86" s="12">
        <v>12240610</v>
      </c>
      <c r="AB86" s="12">
        <v>12240611</v>
      </c>
      <c r="AC86" s="12">
        <v>12240613</v>
      </c>
      <c r="AD86" s="12">
        <v>12240614</v>
      </c>
      <c r="AJ86" s="12" t="s">
        <v>4012</v>
      </c>
      <c r="AK86" s="12" t="s">
        <v>1435</v>
      </c>
    </row>
    <row r="87" spans="1:42" s="22" customFormat="1" x14ac:dyDescent="0.15">
      <c r="A87" s="140">
        <v>11241101</v>
      </c>
      <c r="B87" s="12">
        <v>1</v>
      </c>
      <c r="C87" s="12" t="s">
        <v>274</v>
      </c>
      <c r="D87" s="24" t="s">
        <v>1571</v>
      </c>
      <c r="E87" s="12"/>
      <c r="F87" s="12"/>
      <c r="G87" s="12">
        <v>0.75</v>
      </c>
      <c r="H87" s="12">
        <v>0</v>
      </c>
      <c r="I87" s="12">
        <v>2</v>
      </c>
      <c r="J87" s="12">
        <v>0</v>
      </c>
      <c r="K87" s="12">
        <f t="shared" ref="K87:K122" si="9">IF(I87=2,0.8,0)</f>
        <v>0.8</v>
      </c>
      <c r="L87" s="12" t="s">
        <v>1560</v>
      </c>
      <c r="M87" s="12"/>
      <c r="N87" s="12"/>
      <c r="O87" s="12"/>
      <c r="P87" s="12">
        <v>4</v>
      </c>
      <c r="Q87" s="12"/>
      <c r="R87" s="12" t="s">
        <v>34</v>
      </c>
      <c r="S87" s="12"/>
      <c r="T87" s="12"/>
      <c r="U87" s="12" t="s">
        <v>32</v>
      </c>
      <c r="V87" s="12" t="s">
        <v>1561</v>
      </c>
      <c r="W87" s="12"/>
      <c r="X87" s="12"/>
      <c r="Y87" s="12"/>
      <c r="Z87" s="12" t="s">
        <v>133</v>
      </c>
      <c r="AA87" s="12">
        <v>12241101</v>
      </c>
      <c r="AB87" s="12"/>
      <c r="AC87" s="12"/>
      <c r="AD87" s="12"/>
      <c r="AE87" s="12"/>
      <c r="AF87" s="12"/>
      <c r="AG87" s="12"/>
      <c r="AH87" s="12"/>
      <c r="AI87" s="12"/>
      <c r="AJ87" s="12"/>
      <c r="AK87" s="12" t="s">
        <v>1549</v>
      </c>
      <c r="AL87" s="12"/>
      <c r="AM87" s="12"/>
      <c r="AN87" s="12"/>
      <c r="AO87" s="12"/>
      <c r="AP87" s="12"/>
    </row>
    <row r="88" spans="1:42" s="22" customFormat="1" x14ac:dyDescent="0.15">
      <c r="A88" s="140">
        <v>11241102</v>
      </c>
      <c r="B88" s="12">
        <v>1</v>
      </c>
      <c r="C88" s="12" t="s">
        <v>1572</v>
      </c>
      <c r="D88" s="12" t="s">
        <v>1045</v>
      </c>
      <c r="E88" s="12" t="s">
        <v>2826</v>
      </c>
      <c r="F88" s="12" t="s">
        <v>2833</v>
      </c>
      <c r="G88" s="12">
        <v>14</v>
      </c>
      <c r="H88" s="12">
        <v>6</v>
      </c>
      <c r="I88" s="12">
        <v>0</v>
      </c>
      <c r="J88" s="12">
        <v>0</v>
      </c>
      <c r="K88" s="12">
        <f t="shared" si="9"/>
        <v>0</v>
      </c>
      <c r="L88" s="12" t="s">
        <v>31</v>
      </c>
      <c r="M88" s="12"/>
      <c r="N88" s="12"/>
      <c r="O88" s="12"/>
      <c r="P88" s="12">
        <v>4</v>
      </c>
      <c r="Q88" s="12"/>
      <c r="R88" s="12" t="s">
        <v>1573</v>
      </c>
      <c r="S88" s="12"/>
      <c r="T88" s="12"/>
      <c r="U88" s="12" t="s">
        <v>32</v>
      </c>
      <c r="V88" s="12" t="s">
        <v>276</v>
      </c>
      <c r="W88" s="12"/>
      <c r="X88" s="12"/>
      <c r="Y88" s="12"/>
      <c r="Z88" s="12" t="s">
        <v>2139</v>
      </c>
      <c r="AA88" s="35">
        <v>12241120</v>
      </c>
      <c r="AB88" s="35">
        <v>12241121</v>
      </c>
      <c r="AC88" s="12"/>
      <c r="AD88" s="12"/>
      <c r="AE88" s="12"/>
      <c r="AF88" s="12"/>
      <c r="AG88" s="12"/>
      <c r="AH88" s="12"/>
      <c r="AI88" s="12"/>
      <c r="AJ88" s="12"/>
      <c r="AK88" s="12" t="s">
        <v>102</v>
      </c>
      <c r="AL88" s="12"/>
      <c r="AM88" s="12"/>
      <c r="AN88" s="12"/>
      <c r="AO88" s="12"/>
      <c r="AP88" s="12"/>
    </row>
    <row r="89" spans="1:42" s="12" customFormat="1" ht="15.75" customHeight="1" x14ac:dyDescent="0.15">
      <c r="A89" s="140">
        <v>11241103</v>
      </c>
      <c r="B89" s="12">
        <v>1</v>
      </c>
      <c r="C89" s="12" t="s">
        <v>4299</v>
      </c>
      <c r="D89" s="12" t="s">
        <v>4297</v>
      </c>
      <c r="E89" s="12" t="s">
        <v>4298</v>
      </c>
      <c r="F89" s="12" t="s">
        <v>4300</v>
      </c>
      <c r="G89" s="12">
        <v>20</v>
      </c>
      <c r="H89" s="12">
        <v>8</v>
      </c>
      <c r="I89" s="12">
        <v>0</v>
      </c>
      <c r="J89" s="12">
        <v>0</v>
      </c>
      <c r="K89" s="12">
        <f t="shared" si="9"/>
        <v>0</v>
      </c>
      <c r="L89" s="12" t="s">
        <v>1574</v>
      </c>
      <c r="P89" s="12">
        <v>4</v>
      </c>
      <c r="R89" s="12" t="s">
        <v>43</v>
      </c>
      <c r="S89" s="12">
        <v>0.5</v>
      </c>
      <c r="U89" s="12" t="s">
        <v>32</v>
      </c>
      <c r="V89" s="12" t="s">
        <v>1546</v>
      </c>
      <c r="Z89" s="12" t="s">
        <v>3291</v>
      </c>
      <c r="AA89" s="12">
        <v>12241108</v>
      </c>
      <c r="AK89" s="12" t="s">
        <v>102</v>
      </c>
    </row>
    <row r="90" spans="1:42" s="12" customFormat="1" x14ac:dyDescent="0.15">
      <c r="A90" s="140">
        <v>11241104</v>
      </c>
      <c r="B90" s="12">
        <v>1</v>
      </c>
      <c r="C90" s="12" t="s">
        <v>1575</v>
      </c>
      <c r="D90" s="12" t="s">
        <v>3270</v>
      </c>
      <c r="E90" s="12" t="s">
        <v>4154</v>
      </c>
      <c r="F90" s="12" t="str">
        <f>"九尾妖狐召唤先祖图腾，每隔&lt;&amp;color:skill_sel_yellow&gt;5&lt;&amp;/&gt;秒为范围内多个友方提高&lt;&amp;color:skill_sel_green&gt;{result.15998077.%}&lt;&amp;/&gt;攻击和&lt;&amp;color:skill_sel_green&gt;{result.15998078}&lt;&amp;/&gt;点暴击，持续&lt;&amp;color:skill_sel_yellow&gt;2&lt;&amp;/&gt;秒，限制范围内敌方的移动、沉默，持续&lt;&amp;color:skill_sel_yellow&gt;2&lt;&amp;/&gt;秒，"&amp;"同时造成范围内敌方&lt;&amp;color:skill_sel_red&gt;{result.15998044}&lt;&amp;/&gt;点流血伤害，持续&lt;&amp;color:skill_sel_yellow&gt;7&lt;&amp;/&gt;秒。在战斗中只能存在一个图腾。"</f>
        <v>九尾妖狐召唤先祖图腾，每隔&lt;&amp;color:skill_sel_yellow&gt;5&lt;&amp;/&gt;秒为范围内多个友方提高&lt;&amp;color:skill_sel_green&gt;{result.15998077.%}&lt;&amp;/&gt;攻击和&lt;&amp;color:skill_sel_green&gt;{result.15998078}&lt;&amp;/&gt;点暴击，持续&lt;&amp;color:skill_sel_yellow&gt;2&lt;&amp;/&gt;秒，限制范围内敌方的移动、沉默，持续&lt;&amp;color:skill_sel_yellow&gt;2&lt;&amp;/&gt;秒，同时造成范围内敌方&lt;&amp;color:skill_sel_red&gt;{result.15998044}&lt;&amp;/&gt;点流血伤害，持续&lt;&amp;color:skill_sel_yellow&gt;7&lt;&amp;/&gt;秒。在战斗中只能存在一个图腾。</v>
      </c>
      <c r="G90" s="12">
        <v>15</v>
      </c>
      <c r="H90" s="12">
        <v>9</v>
      </c>
      <c r="I90" s="12">
        <v>1</v>
      </c>
      <c r="J90" s="12">
        <v>40</v>
      </c>
      <c r="K90" s="12">
        <f t="shared" si="9"/>
        <v>0</v>
      </c>
      <c r="L90" s="12" t="s">
        <v>31</v>
      </c>
      <c r="P90" s="12">
        <v>4</v>
      </c>
      <c r="R90" s="12" t="s">
        <v>43</v>
      </c>
      <c r="S90" s="12">
        <v>3</v>
      </c>
      <c r="U90" s="12" t="s">
        <v>32</v>
      </c>
      <c r="V90" s="12" t="s">
        <v>292</v>
      </c>
      <c r="Z90" s="12" t="s">
        <v>2140</v>
      </c>
      <c r="AA90" s="12">
        <v>12241109</v>
      </c>
      <c r="AB90" s="12">
        <v>12241110</v>
      </c>
      <c r="AK90" s="12" t="s">
        <v>1552</v>
      </c>
    </row>
    <row r="91" spans="1:42" s="12" customFormat="1" x14ac:dyDescent="0.15">
      <c r="A91" s="140">
        <v>11241301</v>
      </c>
      <c r="B91" s="12">
        <v>1</v>
      </c>
      <c r="C91" s="12" t="s">
        <v>562</v>
      </c>
      <c r="D91" s="24" t="s">
        <v>1393</v>
      </c>
      <c r="G91" s="12">
        <v>1</v>
      </c>
      <c r="H91" s="12">
        <v>0</v>
      </c>
      <c r="I91" s="12">
        <v>2</v>
      </c>
      <c r="J91" s="12">
        <v>0</v>
      </c>
      <c r="K91" s="12">
        <f t="shared" si="9"/>
        <v>0.8</v>
      </c>
      <c r="L91" s="12" t="s">
        <v>564</v>
      </c>
      <c r="P91" s="12">
        <v>4</v>
      </c>
      <c r="R91" s="12" t="s">
        <v>34</v>
      </c>
      <c r="U91" s="12" t="s">
        <v>32</v>
      </c>
      <c r="V91" s="12" t="s">
        <v>276</v>
      </c>
      <c r="Z91" s="12" t="s">
        <v>133</v>
      </c>
      <c r="AA91" s="12">
        <v>12241301</v>
      </c>
      <c r="AK91" s="12" t="s">
        <v>397</v>
      </c>
    </row>
    <row r="92" spans="1:42" s="12" customFormat="1" ht="21.75" customHeight="1" x14ac:dyDescent="0.15">
      <c r="A92" s="140">
        <v>11241302</v>
      </c>
      <c r="B92" s="12">
        <v>1</v>
      </c>
      <c r="C92" s="12" t="s">
        <v>1505</v>
      </c>
      <c r="D92" s="12" t="s">
        <v>1506</v>
      </c>
      <c r="E92" s="12" t="s">
        <v>3927</v>
      </c>
      <c r="F92" s="12" t="str">
        <f>"人鱼公主为单体友方目标套上一个持续&lt;&amp;color:skill_sel_yellow&gt;"&amp;'skill.char(buff)'!E133&amp;"&lt;&amp;/&gt;秒的水波护盾，水护盾最多为友方吸收&lt;&amp;color:skill_sel_green&gt;{result.15241302}&lt;&amp;/&gt;点伤害。"</f>
        <v>人鱼公主为单体友方目标套上一个持续&lt;&amp;color:skill_sel_yellow&gt;10&lt;&amp;/&gt;秒的水波护盾，水护盾最多为友方吸收&lt;&amp;color:skill_sel_green&gt;{result.15241302}&lt;&amp;/&gt;点伤害。</v>
      </c>
      <c r="G92" s="12">
        <v>16</v>
      </c>
      <c r="H92" s="12">
        <v>6</v>
      </c>
      <c r="I92" s="12">
        <v>0</v>
      </c>
      <c r="J92" s="12">
        <v>0</v>
      </c>
      <c r="K92" s="12">
        <f t="shared" si="9"/>
        <v>0</v>
      </c>
      <c r="L92" s="12" t="s">
        <v>564</v>
      </c>
      <c r="P92" s="12">
        <v>4</v>
      </c>
      <c r="R92" s="12" t="s">
        <v>34</v>
      </c>
      <c r="U92" s="12" t="s">
        <v>1507</v>
      </c>
      <c r="V92" s="12" t="s">
        <v>276</v>
      </c>
      <c r="W92" s="12" t="s">
        <v>1508</v>
      </c>
      <c r="Z92" s="12" t="s">
        <v>2141</v>
      </c>
      <c r="AA92" s="12">
        <v>12241303</v>
      </c>
      <c r="AK92" s="12" t="s">
        <v>102</v>
      </c>
    </row>
    <row r="93" spans="1:42" s="12" customFormat="1" x14ac:dyDescent="0.15">
      <c r="A93" s="140">
        <v>11241303</v>
      </c>
      <c r="B93" s="12">
        <v>1</v>
      </c>
      <c r="C93" s="12" t="s">
        <v>1512</v>
      </c>
      <c r="D93" s="12" t="s">
        <v>1513</v>
      </c>
      <c r="E93" s="12" t="s">
        <v>2260</v>
      </c>
      <c r="F93" s="12" t="str">
        <f>"人鱼公主向单体敌方目标打出一个水泡，造成&lt;&amp;color:skill_sel_red&gt;{result.15241303}&lt;&amp;/&gt;点伤害，同时降低其&lt;&amp;color:skill_sel_red&gt;{result.15241304.%}&lt;&amp;/&gt;攻击速度和移动速度，持续"&amp;'skill.char(buff)'!E134&amp;"秒。"</f>
        <v>人鱼公主向单体敌方目标打出一个水泡，造成&lt;&amp;color:skill_sel_red&gt;{result.15241303}&lt;&amp;/&gt;点伤害，同时降低其&lt;&amp;color:skill_sel_red&gt;{result.15241304.%}&lt;&amp;/&gt;攻击速度和移动速度，持续5秒。</v>
      </c>
      <c r="G93" s="12">
        <v>16</v>
      </c>
      <c r="H93" s="12">
        <v>8</v>
      </c>
      <c r="I93" s="12">
        <v>0</v>
      </c>
      <c r="J93" s="12">
        <v>0</v>
      </c>
      <c r="K93" s="12">
        <f t="shared" si="9"/>
        <v>0</v>
      </c>
      <c r="L93" s="12" t="s">
        <v>31</v>
      </c>
      <c r="P93" s="12">
        <v>4</v>
      </c>
      <c r="R93" s="12" t="s">
        <v>572</v>
      </c>
      <c r="U93" s="12" t="s">
        <v>566</v>
      </c>
      <c r="V93" s="12" t="s">
        <v>276</v>
      </c>
      <c r="Z93" s="12" t="s">
        <v>2142</v>
      </c>
      <c r="AA93" s="12">
        <v>12241304</v>
      </c>
      <c r="AK93" s="12" t="s">
        <v>102</v>
      </c>
    </row>
    <row r="94" spans="1:42" s="12" customFormat="1" x14ac:dyDescent="0.15">
      <c r="A94" s="140">
        <v>11241304</v>
      </c>
      <c r="B94" s="12">
        <v>1</v>
      </c>
      <c r="C94" s="12" t="s">
        <v>2199</v>
      </c>
      <c r="D94" s="12" t="s">
        <v>2200</v>
      </c>
      <c r="E94" s="12" t="s">
        <v>2261</v>
      </c>
      <c r="F94" s="12" t="str">
        <f>"人鱼公主制造一道水波弹道，对扇环范围内友方目标回复&lt;&amp;color:skill_sel_green&gt;{result.15241306}&lt;&amp;/&gt;点生命，并在"&amp;'skill.char(buff)'!E136&amp;"秒内提高&lt;&amp;color:skill_sel_green&gt;{result.15241307.%}&lt;&amp;/&gt;伤害减免。"</f>
        <v>人鱼公主制造一道水波弹道，对扇环范围内友方目标回复&lt;&amp;color:skill_sel_green&gt;{result.15241306}&lt;&amp;/&gt;点生命，并在5秒内提高&lt;&amp;color:skill_sel_green&gt;{result.15241307.%}&lt;&amp;/&gt;伤害减免。</v>
      </c>
      <c r="G94" s="12">
        <v>15</v>
      </c>
      <c r="H94" s="12">
        <v>10</v>
      </c>
      <c r="I94" s="12">
        <v>1</v>
      </c>
      <c r="J94" s="12">
        <v>40</v>
      </c>
      <c r="K94" s="12">
        <f t="shared" si="9"/>
        <v>0</v>
      </c>
      <c r="L94" s="12" t="s">
        <v>31</v>
      </c>
      <c r="P94" s="12">
        <v>5</v>
      </c>
      <c r="R94" s="12" t="s">
        <v>953</v>
      </c>
      <c r="S94" s="12">
        <v>5</v>
      </c>
      <c r="T94" s="12">
        <v>60</v>
      </c>
      <c r="U94" s="12" t="s">
        <v>160</v>
      </c>
      <c r="V94" s="12" t="s">
        <v>315</v>
      </c>
      <c r="W94" s="12" t="s">
        <v>178</v>
      </c>
      <c r="Z94" s="12" t="s">
        <v>2143</v>
      </c>
      <c r="AA94" s="12">
        <v>12241310</v>
      </c>
      <c r="AK94" s="12" t="s">
        <v>102</v>
      </c>
    </row>
    <row r="95" spans="1:42" s="12" customFormat="1" x14ac:dyDescent="0.15">
      <c r="A95" s="140">
        <v>11320101</v>
      </c>
      <c r="B95" s="12">
        <v>1</v>
      </c>
      <c r="C95" s="12" t="s">
        <v>274</v>
      </c>
      <c r="D95" s="12" t="s">
        <v>1373</v>
      </c>
      <c r="G95" s="12">
        <v>0.75</v>
      </c>
      <c r="H95" s="12">
        <v>0</v>
      </c>
      <c r="I95" s="12">
        <v>2</v>
      </c>
      <c r="J95" s="12">
        <v>0</v>
      </c>
      <c r="K95" s="12">
        <f t="shared" si="9"/>
        <v>0.8</v>
      </c>
      <c r="L95" s="12" t="s">
        <v>445</v>
      </c>
      <c r="P95" s="12">
        <v>1</v>
      </c>
      <c r="R95" s="12" t="s">
        <v>448</v>
      </c>
      <c r="U95" s="12" t="s">
        <v>132</v>
      </c>
      <c r="V95" s="12" t="s">
        <v>276</v>
      </c>
      <c r="Z95" s="12" t="s">
        <v>133</v>
      </c>
      <c r="AA95" s="12">
        <v>12320101</v>
      </c>
      <c r="AK95" s="12" t="s">
        <v>449</v>
      </c>
    </row>
    <row r="96" spans="1:42" s="12" customFormat="1" x14ac:dyDescent="0.15">
      <c r="A96" s="140">
        <v>11320102</v>
      </c>
      <c r="B96" s="12">
        <v>1</v>
      </c>
      <c r="C96" s="12" t="s">
        <v>3728</v>
      </c>
      <c r="D96" s="12" t="s">
        <v>3915</v>
      </c>
      <c r="E96" s="35" t="s">
        <v>4026</v>
      </c>
      <c r="F96" s="35" t="str">
        <f>"格斗小子对单个目标丢出酒瓶，对目标圆形范围造成&lt;&amp;color:skill_sel_red&gt;{result.15320107}&lt;&amp;/&gt;点伤害，同时有&lt;&amp;color:skill_sel_yellow&gt;"&amp;'skill.char(效果)'!J302/100&amp;"%&lt;&amp;/&gt;几率为友方添加&lt;&amp;image:wine&gt;&lt;&amp;/&gt;印记，并降低防御、魔防&lt;&amp;color:skill_sel_red&gt;{result.15320109.%}&lt;&amp;/&gt;"</f>
        <v>格斗小子对单个目标丢出酒瓶，对目标圆形范围造成&lt;&amp;color:skill_sel_red&gt;{result.15320107}&lt;&amp;/&gt;点伤害，同时有&lt;&amp;color:skill_sel_yellow&gt;22.5%&lt;&amp;/&gt;几率为友方添加&lt;&amp;image:wine&gt;&lt;&amp;/&gt;印记，并降低防御、魔防&lt;&amp;color:skill_sel_red&gt;{result.15320109.%}&lt;&amp;/&gt;</v>
      </c>
      <c r="G96" s="12">
        <v>16</v>
      </c>
      <c r="H96" s="12">
        <v>6</v>
      </c>
      <c r="I96" s="12">
        <v>0</v>
      </c>
      <c r="J96" s="12">
        <v>0</v>
      </c>
      <c r="K96" s="12">
        <f t="shared" ref="K96:K97" si="10">IF(I96=2,0.8,0)</f>
        <v>0</v>
      </c>
      <c r="L96" s="12" t="s">
        <v>31</v>
      </c>
      <c r="P96" s="12">
        <v>1</v>
      </c>
      <c r="R96" s="12" t="s">
        <v>34</v>
      </c>
      <c r="U96" s="12" t="s">
        <v>32</v>
      </c>
      <c r="V96" s="12" t="s">
        <v>276</v>
      </c>
      <c r="Z96" s="12" t="s">
        <v>3947</v>
      </c>
      <c r="AA96" s="12">
        <v>12320106</v>
      </c>
      <c r="AK96" s="12" t="s">
        <v>102</v>
      </c>
    </row>
    <row r="97" spans="1:37" s="12" customFormat="1" x14ac:dyDescent="0.15">
      <c r="A97" s="140">
        <v>11320103</v>
      </c>
      <c r="B97" s="12">
        <v>1</v>
      </c>
      <c r="C97" s="12" t="s">
        <v>3729</v>
      </c>
      <c r="D97" s="12" t="s">
        <v>3730</v>
      </c>
      <c r="E97" s="12" t="s">
        <v>3977</v>
      </c>
      <c r="F97" s="35" t="s">
        <v>4027</v>
      </c>
      <c r="G97" s="12">
        <v>15</v>
      </c>
      <c r="H97" s="12">
        <v>11</v>
      </c>
      <c r="I97" s="12">
        <v>0</v>
      </c>
      <c r="J97" s="12">
        <v>0</v>
      </c>
      <c r="K97" s="12">
        <f t="shared" si="10"/>
        <v>0</v>
      </c>
      <c r="L97" s="12" t="s">
        <v>31</v>
      </c>
      <c r="P97" s="12">
        <v>1</v>
      </c>
      <c r="R97" s="12" t="s">
        <v>34</v>
      </c>
      <c r="U97" s="12" t="s">
        <v>44</v>
      </c>
      <c r="Z97" s="12" t="s">
        <v>3948</v>
      </c>
      <c r="AA97" s="12">
        <v>12320111</v>
      </c>
      <c r="AB97" s="12">
        <v>12320112</v>
      </c>
      <c r="AK97" s="12" t="s">
        <v>102</v>
      </c>
    </row>
    <row r="98" spans="1:37" s="12" customFormat="1" x14ac:dyDescent="0.15">
      <c r="A98" s="140">
        <v>11320104</v>
      </c>
      <c r="B98" s="12">
        <v>1</v>
      </c>
      <c r="C98" s="12" t="s">
        <v>652</v>
      </c>
      <c r="D98" s="12" t="s">
        <v>1002</v>
      </c>
      <c r="E98" s="12" t="s">
        <v>1003</v>
      </c>
      <c r="F98" s="12" t="str">
        <f>"格斗小子融合东方武术理念，对敌方目标造成&lt;&amp;color:skill_sel_red&gt;{result.15320102}&lt;&amp;/&gt;点伤害并将其击飞。"</f>
        <v>格斗小子融合东方武术理念，对敌方目标造成&lt;&amp;color:skill_sel_red&gt;{result.15320102}&lt;&amp;/&gt;点伤害并将其击飞。</v>
      </c>
      <c r="G98" s="12">
        <v>15</v>
      </c>
      <c r="H98" s="12">
        <v>9</v>
      </c>
      <c r="I98" s="12">
        <v>1</v>
      </c>
      <c r="J98" s="12">
        <v>30</v>
      </c>
      <c r="K98" s="12">
        <f t="shared" ref="K98" si="11">IF(I98=2,0.8,0)</f>
        <v>0</v>
      </c>
      <c r="L98" s="12" t="s">
        <v>31</v>
      </c>
      <c r="P98" s="12">
        <v>4</v>
      </c>
      <c r="Q98" s="12">
        <v>1</v>
      </c>
      <c r="R98" s="12" t="s">
        <v>34</v>
      </c>
      <c r="U98" s="12" t="s">
        <v>32</v>
      </c>
      <c r="V98" s="12" t="s">
        <v>276</v>
      </c>
      <c r="Z98" s="12" t="s">
        <v>2103</v>
      </c>
      <c r="AA98" s="12">
        <v>12320103</v>
      </c>
      <c r="AB98" s="12">
        <v>12320104</v>
      </c>
      <c r="AC98" s="12">
        <v>12320102</v>
      </c>
      <c r="AK98" s="12" t="s">
        <v>102</v>
      </c>
    </row>
    <row r="99" spans="1:37" s="12" customFormat="1" x14ac:dyDescent="0.15">
      <c r="A99" s="140">
        <v>11320301</v>
      </c>
      <c r="B99" s="12">
        <v>1</v>
      </c>
      <c r="C99" s="12" t="s">
        <v>274</v>
      </c>
      <c r="D99" s="12" t="s">
        <v>2282</v>
      </c>
      <c r="G99" s="12">
        <v>0.5</v>
      </c>
      <c r="H99" s="12">
        <v>0</v>
      </c>
      <c r="I99" s="12">
        <v>2</v>
      </c>
      <c r="J99" s="12">
        <v>0</v>
      </c>
      <c r="K99" s="12">
        <f t="shared" si="9"/>
        <v>0.8</v>
      </c>
      <c r="L99" s="12" t="s">
        <v>427</v>
      </c>
      <c r="P99" s="12">
        <v>4</v>
      </c>
      <c r="R99" s="12" t="s">
        <v>163</v>
      </c>
      <c r="U99" s="12" t="s">
        <v>132</v>
      </c>
      <c r="V99" s="12" t="s">
        <v>452</v>
      </c>
      <c r="Z99" s="12" t="s">
        <v>133</v>
      </c>
      <c r="AA99" s="12">
        <v>12320301</v>
      </c>
      <c r="AK99" s="12" t="s">
        <v>128</v>
      </c>
    </row>
    <row r="100" spans="1:37" s="12" customFormat="1" x14ac:dyDescent="0.15">
      <c r="A100" s="140">
        <v>11320302</v>
      </c>
      <c r="B100" s="12">
        <v>1</v>
      </c>
      <c r="C100" s="12" t="s">
        <v>940</v>
      </c>
      <c r="D100" s="12" t="s">
        <v>941</v>
      </c>
      <c r="E100" s="12" t="s">
        <v>2262</v>
      </c>
      <c r="F100" s="12" t="str">
        <f>"精灵游侠对扇形范围射出毒箭，对范围内目标造成&lt;&amp;color:skill_sel_red&gt;{result.15320302}&lt;&amp;/&gt;伤害并使其中毒，每秒造成&lt;&amp;color:skill_sel_red&gt;{result.15320303}&lt;&amp;/&gt;点真实伤害，持续&lt;&amp;color:skill_sel_yellow&gt;"&amp;'skill.char(buff)'!E145&amp;"&lt;&amp;/&gt;秒。"</f>
        <v>精灵游侠对扇形范围射出毒箭，对范围内目标造成&lt;&amp;color:skill_sel_red&gt;{result.15320302}&lt;&amp;/&gt;伤害并使其中毒，每秒造成&lt;&amp;color:skill_sel_red&gt;{result.15320303}&lt;&amp;/&gt;点真实伤害，持续&lt;&amp;color:skill_sel_yellow&gt;7&lt;&amp;/&gt;秒。</v>
      </c>
      <c r="G100" s="12">
        <v>16</v>
      </c>
      <c r="H100" s="12">
        <v>6</v>
      </c>
      <c r="I100" s="12">
        <v>0</v>
      </c>
      <c r="J100" s="12">
        <v>0</v>
      </c>
      <c r="K100" s="12">
        <f t="shared" si="9"/>
        <v>0</v>
      </c>
      <c r="L100" s="12" t="s">
        <v>31</v>
      </c>
      <c r="P100" s="12">
        <v>5</v>
      </c>
      <c r="R100" s="12" t="s">
        <v>953</v>
      </c>
      <c r="S100" s="12">
        <v>5</v>
      </c>
      <c r="T100" s="12">
        <v>60</v>
      </c>
      <c r="U100" s="12" t="s">
        <v>32</v>
      </c>
      <c r="V100" s="12" t="s">
        <v>954</v>
      </c>
      <c r="Z100" s="12" t="s">
        <v>2121</v>
      </c>
      <c r="AA100" s="12">
        <v>12320313</v>
      </c>
      <c r="AK100" s="12" t="s">
        <v>102</v>
      </c>
    </row>
    <row r="101" spans="1:37" s="12" customFormat="1" x14ac:dyDescent="0.15">
      <c r="A101" s="140">
        <v>11320303</v>
      </c>
      <c r="B101" s="12">
        <v>1</v>
      </c>
      <c r="C101" s="12" t="s">
        <v>2193</v>
      </c>
      <c r="D101" s="12" t="s">
        <v>2194</v>
      </c>
      <c r="E101" s="12" t="s">
        <v>4046</v>
      </c>
      <c r="F101" s="12" t="str">
        <f>"精灵游侠向目标区域射出大量箭矢，对敌方目标造成&lt;&amp;color:skill_sel_red&gt;{result.15320305}&lt;&amp;/&gt;点伤害，若敌人身上有&lt;&amp;image:wine&gt;&lt;&amp;/&gt;印记，则使其爆炸并立即清除&lt;&amp;image:wine&gt;&lt;&amp;/&gt;印记。"&amp;"爆炸效果：对敌人造成&lt;&amp;color:skill_sel_red&gt;{result.15320306}&lt;&amp;/&gt;点伤害，并炸起眩晕&lt;&amp;color:skill_sel_yellow&gt;"&amp;'skill.char(buff)'!E147&amp;"&lt;&amp;/&gt;秒。"</f>
        <v>精灵游侠向目标区域射出大量箭矢，对敌方目标造成&lt;&amp;color:skill_sel_red&gt;{result.15320305}&lt;&amp;/&gt;点伤害，若敌人身上有&lt;&amp;image:wine&gt;&lt;&amp;/&gt;印记，则使其爆炸并立即清除&lt;&amp;image:wine&gt;&lt;&amp;/&gt;印记。爆炸效果：对敌人造成&lt;&amp;color:skill_sel_red&gt;{result.15320306}&lt;&amp;/&gt;点伤害，并炸起眩晕&lt;&amp;color:skill_sel_yellow&gt;2&lt;&amp;/&gt;秒。</v>
      </c>
      <c r="G101" s="12">
        <v>15</v>
      </c>
      <c r="H101" s="12">
        <v>11</v>
      </c>
      <c r="I101" s="12">
        <v>0</v>
      </c>
      <c r="J101" s="12">
        <v>0</v>
      </c>
      <c r="K101" s="12">
        <f t="shared" si="9"/>
        <v>0</v>
      </c>
      <c r="L101" s="12" t="s">
        <v>31</v>
      </c>
      <c r="P101" s="12">
        <v>4</v>
      </c>
      <c r="R101" s="12" t="s">
        <v>43</v>
      </c>
      <c r="S101" s="12">
        <v>2</v>
      </c>
      <c r="U101" s="12" t="s">
        <v>32</v>
      </c>
      <c r="V101" s="12" t="s">
        <v>292</v>
      </c>
      <c r="Z101" s="74" t="s">
        <v>2553</v>
      </c>
      <c r="AA101" s="12">
        <v>12320309</v>
      </c>
      <c r="AJ101" s="68" t="s">
        <v>2610</v>
      </c>
      <c r="AK101" s="12" t="s">
        <v>102</v>
      </c>
    </row>
    <row r="102" spans="1:37" s="12" customFormat="1" x14ac:dyDescent="0.15">
      <c r="A102" s="140">
        <v>11320304</v>
      </c>
      <c r="B102" s="12">
        <v>1</v>
      </c>
      <c r="C102" s="12" t="s">
        <v>942</v>
      </c>
      <c r="D102" s="12" t="s">
        <v>943</v>
      </c>
      <c r="E102" s="12" t="s">
        <v>2263</v>
      </c>
      <c r="F102" s="12" t="str">
        <f>"精灵游侠对一个目标射箭，将其击退使其眩晕&lt;&amp;color:skill_sel_yellow&gt;"&amp;'skill.char(buff)'!E146&amp;"&lt;&amp;/&gt;秒并造成&lt;&amp;color:skill_sel_red&gt;{result.15320304}&lt;&amp;/&gt;点伤害。"</f>
        <v>精灵游侠对一个目标射箭，将其击退使其眩晕&lt;&amp;color:skill_sel_yellow&gt;3.5&lt;&amp;/&gt;秒并造成&lt;&amp;color:skill_sel_red&gt;{result.15320304}&lt;&amp;/&gt;点伤害。</v>
      </c>
      <c r="G102" s="12">
        <v>15</v>
      </c>
      <c r="H102" s="12">
        <v>8</v>
      </c>
      <c r="I102" s="12">
        <v>1</v>
      </c>
      <c r="J102" s="12">
        <v>30</v>
      </c>
      <c r="K102" s="12">
        <f t="shared" si="9"/>
        <v>0</v>
      </c>
      <c r="L102" s="12" t="s">
        <v>427</v>
      </c>
      <c r="P102" s="12">
        <v>4</v>
      </c>
      <c r="R102" s="12" t="s">
        <v>163</v>
      </c>
      <c r="U102" s="12" t="s">
        <v>132</v>
      </c>
      <c r="V102" s="12" t="s">
        <v>452</v>
      </c>
      <c r="W102" s="12" t="s">
        <v>947</v>
      </c>
      <c r="X102" s="12" t="s">
        <v>948</v>
      </c>
      <c r="Z102" s="12" t="s">
        <v>2070</v>
      </c>
      <c r="AA102" s="12">
        <v>12320306</v>
      </c>
      <c r="AC102" s="17"/>
      <c r="AD102" s="17"/>
      <c r="AK102" s="12" t="s">
        <v>451</v>
      </c>
    </row>
    <row r="103" spans="1:37" s="12" customFormat="1" x14ac:dyDescent="0.15">
      <c r="A103" s="140">
        <v>11330401</v>
      </c>
      <c r="B103" s="12">
        <v>1</v>
      </c>
      <c r="C103" s="12" t="s">
        <v>274</v>
      </c>
      <c r="D103" s="12" t="s">
        <v>1043</v>
      </c>
      <c r="G103" s="12">
        <v>1</v>
      </c>
      <c r="H103" s="12">
        <v>0</v>
      </c>
      <c r="I103" s="12">
        <v>2</v>
      </c>
      <c r="J103" s="12">
        <v>0</v>
      </c>
      <c r="K103" s="12">
        <f t="shared" si="9"/>
        <v>0.8</v>
      </c>
      <c r="L103" s="12" t="s">
        <v>453</v>
      </c>
      <c r="P103" s="12">
        <v>4</v>
      </c>
      <c r="R103" s="12" t="s">
        <v>163</v>
      </c>
      <c r="U103" s="12" t="s">
        <v>132</v>
      </c>
      <c r="V103" s="12" t="s">
        <v>276</v>
      </c>
      <c r="Z103" s="12" t="s">
        <v>133</v>
      </c>
      <c r="AA103" s="12">
        <v>12330401</v>
      </c>
      <c r="AK103" s="12" t="s">
        <v>128</v>
      </c>
    </row>
    <row r="104" spans="1:37" s="12" customFormat="1" x14ac:dyDescent="0.15">
      <c r="A104" s="140">
        <v>11330402</v>
      </c>
      <c r="B104" s="12">
        <v>1</v>
      </c>
      <c r="C104" s="12" t="s">
        <v>3780</v>
      </c>
      <c r="D104" s="12" t="s">
        <v>3781</v>
      </c>
      <c r="E104" s="35" t="s">
        <v>3917</v>
      </c>
      <c r="F104" s="35" t="s">
        <v>4034</v>
      </c>
      <c r="G104" s="12">
        <v>15</v>
      </c>
      <c r="H104" s="12">
        <v>11</v>
      </c>
      <c r="I104" s="12">
        <v>0</v>
      </c>
      <c r="J104" s="12">
        <v>0</v>
      </c>
      <c r="K104" s="12">
        <f t="shared" ref="K104" si="12">IF(I104=2,0.8,0)</f>
        <v>0</v>
      </c>
      <c r="L104" s="12" t="s">
        <v>31</v>
      </c>
      <c r="P104" s="12">
        <v>4</v>
      </c>
      <c r="R104" s="12" t="s">
        <v>34</v>
      </c>
      <c r="U104" s="12" t="s">
        <v>32</v>
      </c>
      <c r="V104" s="12" t="s">
        <v>276</v>
      </c>
      <c r="Z104" s="12" t="s">
        <v>3936</v>
      </c>
      <c r="AA104" s="12">
        <v>12330412</v>
      </c>
      <c r="AK104" s="12" t="s">
        <v>102</v>
      </c>
    </row>
    <row r="105" spans="1:37" s="12" customFormat="1" x14ac:dyDescent="0.15">
      <c r="A105" s="140">
        <v>11330403</v>
      </c>
      <c r="B105" s="12">
        <v>1</v>
      </c>
      <c r="C105" s="12" t="s">
        <v>2181</v>
      </c>
      <c r="D105" s="12" t="s">
        <v>2180</v>
      </c>
      <c r="E105" s="12" t="s">
        <v>1044</v>
      </c>
      <c r="F105" s="12" t="str">
        <f>"爱之天使随机为一个友方释放爱神祝福，在&lt;&amp;color:skill_sel_yellow&gt;"&amp;'skill.char(buff)'!E148&amp;"&lt;&amp;/&gt;秒内提升其&lt;&amp;color:skill_sel_green&gt;{result.15330402.%}&lt;&amp;/&gt;攻击和&lt;&amp;color:skill_sel_green&gt;{result.15330403.%}&lt;&amp;/&gt;防御。"</f>
        <v>爱之天使随机为一个友方释放爱神祝福，在&lt;&amp;color:skill_sel_yellow&gt;8&lt;&amp;/&gt;秒内提升其&lt;&amp;color:skill_sel_green&gt;{result.15330402.%}&lt;&amp;/&gt;攻击和&lt;&amp;color:skill_sel_green&gt;{result.15330403.%}&lt;&amp;/&gt;防御。</v>
      </c>
      <c r="G105" s="12">
        <v>16</v>
      </c>
      <c r="H105" s="12">
        <v>6</v>
      </c>
      <c r="I105" s="12">
        <v>0</v>
      </c>
      <c r="J105" s="12">
        <v>0</v>
      </c>
      <c r="K105" s="12">
        <f t="shared" si="9"/>
        <v>0</v>
      </c>
      <c r="L105" s="12" t="s">
        <v>427</v>
      </c>
      <c r="P105" s="12">
        <v>4</v>
      </c>
      <c r="R105" s="12" t="s">
        <v>163</v>
      </c>
      <c r="U105" s="12" t="s">
        <v>944</v>
      </c>
      <c r="V105" s="12" t="s">
        <v>276</v>
      </c>
      <c r="Z105" s="12" t="s">
        <v>2124</v>
      </c>
      <c r="AA105" s="12">
        <v>12330403</v>
      </c>
      <c r="AB105" s="12">
        <v>12330404</v>
      </c>
      <c r="AC105" s="12">
        <v>12330405</v>
      </c>
      <c r="AK105" s="12" t="s">
        <v>102</v>
      </c>
    </row>
    <row r="106" spans="1:37" s="12" customFormat="1" x14ac:dyDescent="0.15">
      <c r="A106" s="140">
        <v>11330404</v>
      </c>
      <c r="B106" s="12">
        <v>1</v>
      </c>
      <c r="C106" s="12" t="s">
        <v>2182</v>
      </c>
      <c r="D106" s="12" t="s">
        <v>2648</v>
      </c>
      <c r="E106" s="12" t="s">
        <v>2264</v>
      </c>
      <c r="F106" s="12" t="str">
        <f>"爱之天使对范围内的友方回复&lt;&amp;color:skill_sel_green&gt;{result.15330406}&lt;&amp;/&gt;点生命"</f>
        <v>爱之天使对范围内的友方回复&lt;&amp;color:skill_sel_green&gt;{result.15330406}&lt;&amp;/&gt;点生命</v>
      </c>
      <c r="G106" s="12">
        <v>15</v>
      </c>
      <c r="H106" s="12">
        <v>8</v>
      </c>
      <c r="I106" s="12">
        <v>1</v>
      </c>
      <c r="J106" s="12">
        <v>40</v>
      </c>
      <c r="K106" s="12">
        <f t="shared" si="9"/>
        <v>0</v>
      </c>
      <c r="L106" s="12" t="s">
        <v>427</v>
      </c>
      <c r="P106" s="12">
        <v>4</v>
      </c>
      <c r="R106" s="12" t="s">
        <v>82</v>
      </c>
      <c r="S106" s="12">
        <v>2</v>
      </c>
      <c r="U106" s="12" t="s">
        <v>456</v>
      </c>
      <c r="V106" s="12" t="s">
        <v>457</v>
      </c>
      <c r="W106" s="12" t="s">
        <v>83</v>
      </c>
      <c r="Z106" s="12" t="s">
        <v>2125</v>
      </c>
      <c r="AA106" s="12">
        <v>12330408</v>
      </c>
      <c r="AJ106" s="12" t="s">
        <v>2229</v>
      </c>
      <c r="AK106" s="12" t="s">
        <v>451</v>
      </c>
    </row>
    <row r="107" spans="1:37" s="12" customFormat="1" x14ac:dyDescent="0.15">
      <c r="A107" s="140">
        <v>11340101</v>
      </c>
      <c r="B107" s="12">
        <v>1</v>
      </c>
      <c r="C107" s="12" t="s">
        <v>274</v>
      </c>
      <c r="D107" s="12" t="s">
        <v>1027</v>
      </c>
      <c r="G107" s="12">
        <v>0.75</v>
      </c>
      <c r="H107" s="12">
        <v>0</v>
      </c>
      <c r="I107" s="12">
        <v>2</v>
      </c>
      <c r="J107" s="12">
        <v>0</v>
      </c>
      <c r="K107" s="12">
        <f t="shared" si="9"/>
        <v>0.8</v>
      </c>
      <c r="L107" s="12" t="s">
        <v>289</v>
      </c>
      <c r="P107" s="12">
        <v>4</v>
      </c>
      <c r="R107" s="12" t="s">
        <v>293</v>
      </c>
      <c r="U107" s="12" t="s">
        <v>286</v>
      </c>
      <c r="V107" s="12" t="s">
        <v>284</v>
      </c>
      <c r="Z107" s="12" t="s">
        <v>133</v>
      </c>
      <c r="AA107" s="12">
        <v>12340101</v>
      </c>
      <c r="AK107" s="12" t="s">
        <v>128</v>
      </c>
    </row>
    <row r="108" spans="1:37" s="12" customFormat="1" x14ac:dyDescent="0.15">
      <c r="A108" s="140">
        <v>11340102</v>
      </c>
      <c r="B108" s="12">
        <v>1</v>
      </c>
      <c r="C108" s="12" t="s">
        <v>851</v>
      </c>
      <c r="D108" s="12" t="s">
        <v>3778</v>
      </c>
      <c r="E108" s="35" t="s">
        <v>3918</v>
      </c>
      <c r="F108" s="35" t="str">
        <f>"丛林半神释放星火之术，对敌方目标造成&lt;&amp;color:skill_sel_red&gt;{result.15340102}&lt;&amp;/&gt;点伤害，并降低敌方目标闪避&lt;&amp;color:skill_sel_red&gt;{result.15340106}&lt;&amp;/&gt;点，持续&lt;&amp;color:skill_sel_yellow&gt;"&amp;'skill.char(buff)'!E156&amp;"&lt;&amp;/&gt;秒、降低格挡&lt;&amp;color:skill_sel_red&gt;{result.15340107}&lt;&amp;/&gt;点，持续&lt;&amp;color:skill_sel_yellow&gt;"&amp;'skill.char(buff)'!E156&amp;"&lt;&amp;/&gt;秒。"</f>
        <v>丛林半神释放星火之术，对敌方目标造成&lt;&amp;color:skill_sel_red&gt;{result.15340102}&lt;&amp;/&gt;点伤害，并降低敌方目标闪避&lt;&amp;color:skill_sel_red&gt;{result.15340106}&lt;&amp;/&gt;点，持续&lt;&amp;color:skill_sel_yellow&gt;5&lt;&amp;/&gt;秒、降低格挡&lt;&amp;color:skill_sel_red&gt;{result.15340107}&lt;&amp;/&gt;点，持续&lt;&amp;color:skill_sel_yellow&gt;5&lt;&amp;/&gt;秒。</v>
      </c>
      <c r="G108" s="12">
        <v>16</v>
      </c>
      <c r="H108" s="12">
        <v>6</v>
      </c>
      <c r="I108" s="12">
        <v>0</v>
      </c>
      <c r="J108" s="12">
        <v>0</v>
      </c>
      <c r="K108" s="12">
        <f t="shared" si="9"/>
        <v>0</v>
      </c>
      <c r="L108" s="12" t="s">
        <v>285</v>
      </c>
      <c r="P108" s="12">
        <v>4</v>
      </c>
      <c r="R108" s="12" t="s">
        <v>163</v>
      </c>
      <c r="U108" s="12" t="s">
        <v>275</v>
      </c>
      <c r="V108" s="12" t="s">
        <v>284</v>
      </c>
      <c r="Z108" s="12" t="s">
        <v>2065</v>
      </c>
      <c r="AA108" s="12">
        <v>12340103</v>
      </c>
      <c r="AB108" s="12">
        <v>12340110</v>
      </c>
      <c r="AC108" s="12">
        <v>12340111</v>
      </c>
      <c r="AJ108" s="12" t="s">
        <v>2698</v>
      </c>
      <c r="AK108" s="12" t="s">
        <v>102</v>
      </c>
    </row>
    <row r="109" spans="1:37" s="12" customFormat="1" x14ac:dyDescent="0.15">
      <c r="A109" s="140">
        <v>11340103</v>
      </c>
      <c r="B109" s="12">
        <v>1</v>
      </c>
      <c r="C109" s="12" t="s">
        <v>3777</v>
      </c>
      <c r="D109" s="12" t="s">
        <v>3920</v>
      </c>
      <c r="E109" s="35" t="s">
        <v>3919</v>
      </c>
      <c r="F109" s="35" t="s">
        <v>4033</v>
      </c>
      <c r="G109" s="12">
        <v>16</v>
      </c>
      <c r="H109" s="12">
        <v>5</v>
      </c>
      <c r="I109" s="12">
        <v>0</v>
      </c>
      <c r="J109" s="12">
        <v>0</v>
      </c>
      <c r="K109" s="12">
        <f t="shared" si="9"/>
        <v>0</v>
      </c>
      <c r="L109" s="12" t="s">
        <v>31</v>
      </c>
      <c r="P109" s="12">
        <v>4</v>
      </c>
      <c r="R109" s="12" t="s">
        <v>43</v>
      </c>
      <c r="S109" s="12">
        <v>0.5</v>
      </c>
      <c r="U109" s="12" t="s">
        <v>32</v>
      </c>
      <c r="V109" s="12" t="s">
        <v>292</v>
      </c>
      <c r="Z109" s="12" t="s">
        <v>3935</v>
      </c>
      <c r="AA109" s="12">
        <v>12340112</v>
      </c>
      <c r="AK109" s="12" t="s">
        <v>102</v>
      </c>
    </row>
    <row r="110" spans="1:37" s="12" customFormat="1" x14ac:dyDescent="0.15">
      <c r="A110" s="140">
        <v>11340104</v>
      </c>
      <c r="B110" s="12">
        <v>1</v>
      </c>
      <c r="C110" s="12" t="s">
        <v>852</v>
      </c>
      <c r="D110" s="12" t="s">
        <v>1028</v>
      </c>
      <c r="E110" s="12" t="s">
        <v>1029</v>
      </c>
      <c r="F110" s="12" t="str">
        <f>"丛林半神召唤地下根须缠绕住范围内的敌方目标，造成&lt;&amp;color:skill_sel_red&gt;{result.15340104}&lt;&amp;/&gt;点伤害，并使目标禁足和沉默&lt;&amp;color:skill_sel_yellow&gt;"&amp;'skill.char(buff)'!E154&amp;"&lt;&amp;/&gt;秒，并且每&lt;&amp;color:skill_sel_yellow&gt;"&amp;'skill.char(buff)'!J153&amp;"&lt;&amp;/&gt;秒，受到&lt;&amp;color:skill_sel_red&gt;{result.15340105}&lt;&amp;/&gt;持续点伤害"</f>
        <v>丛林半神召唤地下根须缠绕住范围内的敌方目标，造成&lt;&amp;color:skill_sel_red&gt;{result.15340104}&lt;&amp;/&gt;点伤害，并使目标禁足和沉默&lt;&amp;color:skill_sel_yellow&gt;2.5&lt;&amp;/&gt;秒，并且每&lt;&amp;color:skill_sel_yellow&gt;1.5&lt;&amp;/&gt;秒，受到&lt;&amp;color:skill_sel_red&gt;{result.15340105}&lt;&amp;/&gt;持续点伤害</v>
      </c>
      <c r="G110" s="12">
        <v>15</v>
      </c>
      <c r="H110" s="12">
        <v>6</v>
      </c>
      <c r="I110" s="12">
        <v>1</v>
      </c>
      <c r="J110" s="12">
        <v>35</v>
      </c>
      <c r="K110" s="12">
        <f t="shared" si="9"/>
        <v>0</v>
      </c>
      <c r="L110" s="12" t="s">
        <v>31</v>
      </c>
      <c r="P110" s="12">
        <v>4</v>
      </c>
      <c r="R110" s="12" t="s">
        <v>43</v>
      </c>
      <c r="S110" s="12">
        <v>2</v>
      </c>
      <c r="U110" s="12" t="s">
        <v>32</v>
      </c>
      <c r="V110" s="12" t="s">
        <v>292</v>
      </c>
      <c r="Z110" s="12" t="s">
        <v>2066</v>
      </c>
      <c r="AA110" s="12">
        <v>12340105</v>
      </c>
      <c r="AB110" s="12">
        <v>12340106</v>
      </c>
      <c r="AC110" s="12">
        <v>12340107</v>
      </c>
      <c r="AD110" s="12">
        <v>12340109</v>
      </c>
      <c r="AK110" s="12" t="s">
        <v>277</v>
      </c>
    </row>
    <row r="111" spans="1:37" s="12" customFormat="1" x14ac:dyDescent="0.15">
      <c r="A111" s="140">
        <v>11340201</v>
      </c>
      <c r="B111" s="12">
        <v>1</v>
      </c>
      <c r="C111" s="12" t="s">
        <v>274</v>
      </c>
      <c r="D111" s="12" t="s">
        <v>2162</v>
      </c>
      <c r="G111" s="12">
        <v>0.75</v>
      </c>
      <c r="H111" s="12">
        <v>0</v>
      </c>
      <c r="I111" s="12">
        <v>2</v>
      </c>
      <c r="J111" s="12">
        <v>0</v>
      </c>
      <c r="K111" s="12">
        <f t="shared" si="9"/>
        <v>0.8</v>
      </c>
      <c r="L111" s="12" t="s">
        <v>285</v>
      </c>
      <c r="P111" s="12">
        <v>4</v>
      </c>
      <c r="R111" s="12" t="s">
        <v>34</v>
      </c>
      <c r="U111" s="12" t="s">
        <v>275</v>
      </c>
      <c r="V111" s="12" t="s">
        <v>276</v>
      </c>
      <c r="Z111" s="12" t="s">
        <v>133</v>
      </c>
      <c r="AA111" s="12">
        <v>12340201</v>
      </c>
      <c r="AK111" s="12" t="s">
        <v>278</v>
      </c>
    </row>
    <row r="112" spans="1:37" s="12" customFormat="1" x14ac:dyDescent="0.15">
      <c r="A112" s="140">
        <v>11340202</v>
      </c>
      <c r="B112" s="12">
        <v>1</v>
      </c>
      <c r="C112" s="12" t="s">
        <v>991</v>
      </c>
      <c r="D112" s="12" t="s">
        <v>2163</v>
      </c>
      <c r="E112" s="12" t="s">
        <v>2179</v>
      </c>
      <c r="F112" s="12" t="str">
        <f>"风暴之灵向目标打出闪电球，对敌方目标造成&lt;&amp;color:skill_sel_red&gt;{result.15340204}&lt;&amp;/&gt;点伤害，并降低其&lt;&amp;color:skill_sel_red&gt;{result.15340208.%}&lt;&amp;/&gt;移动速度和&lt;&amp;color:skill_sel_red&gt;{result.15340207.%}&lt;&amp;/&gt;攻击速度，持续&lt;&amp;color:skill_sel_yellow&gt;"&amp;'skill.char(buff)'!E158&amp;"&lt;&amp;/&gt;秒。"</f>
        <v>风暴之灵向目标打出闪电球，对敌方目标造成&lt;&amp;color:skill_sel_red&gt;{result.15340204}&lt;&amp;/&gt;点伤害，并降低其&lt;&amp;color:skill_sel_red&gt;{result.15340208.%}&lt;&amp;/&gt;移动速度和&lt;&amp;color:skill_sel_red&gt;{result.15340207.%}&lt;&amp;/&gt;攻击速度，持续&lt;&amp;color:skill_sel_yellow&gt;5&lt;&amp;/&gt;秒。</v>
      </c>
      <c r="G112" s="12">
        <v>16</v>
      </c>
      <c r="H112" s="12">
        <v>6</v>
      </c>
      <c r="I112" s="12">
        <v>0</v>
      </c>
      <c r="J112" s="12">
        <v>0</v>
      </c>
      <c r="K112" s="12">
        <f t="shared" si="9"/>
        <v>0</v>
      </c>
      <c r="L112" s="12" t="s">
        <v>302</v>
      </c>
      <c r="P112" s="12">
        <v>4</v>
      </c>
      <c r="R112" s="12" t="s">
        <v>303</v>
      </c>
      <c r="U112" s="12" t="s">
        <v>286</v>
      </c>
      <c r="V112" s="12" t="s">
        <v>304</v>
      </c>
      <c r="Z112" s="12" t="s">
        <v>2067</v>
      </c>
      <c r="AA112" s="12">
        <v>12340203</v>
      </c>
      <c r="AK112" s="12" t="s">
        <v>277</v>
      </c>
    </row>
    <row r="113" spans="1:37" s="12" customFormat="1" x14ac:dyDescent="0.15">
      <c r="A113" s="140">
        <v>11340203</v>
      </c>
      <c r="B113" s="12">
        <v>1</v>
      </c>
      <c r="C113" s="12" t="s">
        <v>997</v>
      </c>
      <c r="D113" s="12" t="s">
        <v>2419</v>
      </c>
      <c r="E113" s="12" t="s">
        <v>2177</v>
      </c>
      <c r="F113" s="12" t="str">
        <f>"风暴之灵向前方施放能量波，将矩形范围内的目标击飞，眩晕&lt;&amp;color:skill_sel_yellow&gt;"&amp;'skill.char(buff)'!E161&amp;"&lt;&amp;/&gt;秒，并造成&lt;&amp;color:skill_sel_red&gt;{result.15340205}&lt;&amp;/&gt;点伤害。"</f>
        <v>风暴之灵向前方施放能量波，将矩形范围内的目标击飞，眩晕&lt;&amp;color:skill_sel_yellow&gt;2&lt;&amp;/&gt;秒，并造成&lt;&amp;color:skill_sel_red&gt;{result.15340205}&lt;&amp;/&gt;点伤害。</v>
      </c>
      <c r="G113" s="12">
        <v>16</v>
      </c>
      <c r="H113" s="12">
        <v>10</v>
      </c>
      <c r="I113" s="12">
        <v>0</v>
      </c>
      <c r="J113" s="12">
        <v>0</v>
      </c>
      <c r="K113" s="12">
        <f t="shared" si="9"/>
        <v>0</v>
      </c>
      <c r="L113" s="12" t="s">
        <v>31</v>
      </c>
      <c r="P113" s="12">
        <v>5</v>
      </c>
      <c r="R113" s="24" t="s">
        <v>605</v>
      </c>
      <c r="S113" s="24">
        <v>5</v>
      </c>
      <c r="T113" s="24">
        <v>1.3</v>
      </c>
      <c r="U113" s="12" t="s">
        <v>132</v>
      </c>
      <c r="V113" s="24" t="s">
        <v>318</v>
      </c>
      <c r="Z113" s="12" t="s">
        <v>2068</v>
      </c>
      <c r="AA113" s="12">
        <v>12340212</v>
      </c>
      <c r="AK113" s="12" t="s">
        <v>102</v>
      </c>
    </row>
    <row r="114" spans="1:37" s="12" customFormat="1" x14ac:dyDescent="0.15">
      <c r="A114" s="140">
        <v>11340204</v>
      </c>
      <c r="B114" s="12">
        <v>1</v>
      </c>
      <c r="C114" s="12" t="s">
        <v>1074</v>
      </c>
      <c r="D114" s="12" t="s">
        <v>2164</v>
      </c>
      <c r="E114" s="12" t="s">
        <v>3271</v>
      </c>
      <c r="F114" s="12" t="str">
        <f>"风暴之灵召唤闪电风暴，每秒对范围内敌方目标造成&lt;&amp;color:skill_sel_red&gt;{result.15340206}&lt;&amp;/&gt;点伤害，同时为范围内友方恢复&lt;&amp;color:skill_sel_green&gt;{result.15340202}&lt;&amp;/&gt;点生命，持续&lt;&amp;color:skill_sel_yellow&gt;"&amp;N114&amp;"&lt;&amp;/&gt;秒。"</f>
        <v>风暴之灵召唤闪电风暴，每秒对范围内敌方目标造成&lt;&amp;color:skill_sel_red&gt;{result.15340206}&lt;&amp;/&gt;点伤害，同时为范围内友方恢复&lt;&amp;color:skill_sel_green&gt;{result.15340202}&lt;&amp;/&gt;点生命，持续&lt;&amp;color:skill_sel_yellow&gt;4&lt;&amp;/&gt;秒。</v>
      </c>
      <c r="G114" s="12">
        <v>15</v>
      </c>
      <c r="H114" s="12">
        <v>12</v>
      </c>
      <c r="I114" s="12">
        <v>1</v>
      </c>
      <c r="J114" s="12">
        <v>35</v>
      </c>
      <c r="K114" s="12">
        <f t="shared" si="9"/>
        <v>0</v>
      </c>
      <c r="L114" s="12" t="s">
        <v>298</v>
      </c>
      <c r="M114" s="12">
        <v>1.5</v>
      </c>
      <c r="N114" s="12">
        <v>4</v>
      </c>
      <c r="P114" s="12">
        <v>4</v>
      </c>
      <c r="R114" s="12" t="s">
        <v>43</v>
      </c>
      <c r="S114" s="12">
        <v>2</v>
      </c>
      <c r="U114" s="12" t="s">
        <v>32</v>
      </c>
      <c r="V114" s="12" t="s">
        <v>292</v>
      </c>
      <c r="Z114" s="12" t="s">
        <v>2069</v>
      </c>
      <c r="AA114" s="12">
        <v>12340210</v>
      </c>
      <c r="AB114" s="12">
        <v>12340211</v>
      </c>
      <c r="AJ114" s="24" t="s">
        <v>2281</v>
      </c>
      <c r="AK114" s="12" t="s">
        <v>102</v>
      </c>
    </row>
    <row r="115" spans="1:37" s="12" customFormat="1" x14ac:dyDescent="0.15">
      <c r="A115" s="140">
        <v>11340301</v>
      </c>
      <c r="B115" s="12">
        <v>1</v>
      </c>
      <c r="C115" s="12" t="s">
        <v>274</v>
      </c>
      <c r="D115" s="12" t="s">
        <v>2535</v>
      </c>
      <c r="G115" s="12">
        <v>0.75</v>
      </c>
      <c r="H115" s="12">
        <v>0</v>
      </c>
      <c r="I115" s="12">
        <v>2</v>
      </c>
      <c r="J115" s="12">
        <v>0</v>
      </c>
      <c r="K115" s="12">
        <f t="shared" si="9"/>
        <v>0.8</v>
      </c>
      <c r="L115" s="12" t="s">
        <v>31</v>
      </c>
      <c r="P115" s="12">
        <v>4</v>
      </c>
      <c r="R115" s="12" t="s">
        <v>34</v>
      </c>
      <c r="U115" s="12" t="s">
        <v>275</v>
      </c>
      <c r="V115" s="12" t="s">
        <v>276</v>
      </c>
      <c r="Z115" s="12" t="s">
        <v>133</v>
      </c>
      <c r="AA115" s="12">
        <v>12340301</v>
      </c>
      <c r="AK115" s="12" t="s">
        <v>278</v>
      </c>
    </row>
    <row r="116" spans="1:37" s="12" customFormat="1" x14ac:dyDescent="0.15">
      <c r="A116" s="140">
        <v>11340302</v>
      </c>
      <c r="B116" s="12">
        <v>1</v>
      </c>
      <c r="C116" s="12" t="s">
        <v>314</v>
      </c>
      <c r="D116" s="12" t="s">
        <v>2536</v>
      </c>
      <c r="E116" s="12" t="s">
        <v>2537</v>
      </c>
      <c r="F116" s="12" t="str">
        <f>"黑魔导少女引导奥术飞弹攻击敌方，以极快的速度轰击目标造成&lt;&amp;color:skill_sel_red&gt;{result.15340302}&lt;&amp;/&gt;点伤害。"</f>
        <v>黑魔导少女引导奥术飞弹攻击敌方，以极快的速度轰击目标造成&lt;&amp;color:skill_sel_red&gt;{result.15340302}&lt;&amp;/&gt;点伤害。</v>
      </c>
      <c r="G116" s="12">
        <v>16</v>
      </c>
      <c r="H116" s="12">
        <v>3</v>
      </c>
      <c r="I116" s="12">
        <v>0</v>
      </c>
      <c r="J116" s="12">
        <v>0</v>
      </c>
      <c r="K116" s="12">
        <f t="shared" si="9"/>
        <v>0</v>
      </c>
      <c r="L116" s="12" t="s">
        <v>301</v>
      </c>
      <c r="M116" s="12">
        <v>0.5</v>
      </c>
      <c r="N116" s="12">
        <v>1</v>
      </c>
      <c r="P116" s="12">
        <v>4</v>
      </c>
      <c r="R116" s="12" t="s">
        <v>34</v>
      </c>
      <c r="U116" s="12" t="s">
        <v>275</v>
      </c>
      <c r="V116" s="12" t="s">
        <v>276</v>
      </c>
      <c r="Z116" s="12" t="s">
        <v>2092</v>
      </c>
      <c r="AA116" s="12">
        <v>12340303</v>
      </c>
      <c r="AK116" s="12" t="s">
        <v>277</v>
      </c>
    </row>
    <row r="117" spans="1:37" s="12" customFormat="1" x14ac:dyDescent="0.15">
      <c r="A117" s="140">
        <v>11340303</v>
      </c>
      <c r="B117" s="12">
        <v>1</v>
      </c>
      <c r="C117" s="12" t="s">
        <v>3980</v>
      </c>
      <c r="D117" s="12" t="s">
        <v>2538</v>
      </c>
      <c r="E117" s="12" t="s">
        <v>2539</v>
      </c>
      <c r="F117" s="12" t="s">
        <v>3979</v>
      </c>
      <c r="G117" s="12">
        <v>16</v>
      </c>
      <c r="H117" s="12">
        <v>3</v>
      </c>
      <c r="I117" s="12">
        <v>0</v>
      </c>
      <c r="J117" s="12">
        <v>0</v>
      </c>
      <c r="K117" s="12">
        <f t="shared" si="9"/>
        <v>0</v>
      </c>
      <c r="L117" s="12" t="s">
        <v>31</v>
      </c>
      <c r="P117" s="12">
        <v>0</v>
      </c>
      <c r="R117" s="12" t="s">
        <v>34</v>
      </c>
      <c r="U117" s="12" t="s">
        <v>688</v>
      </c>
      <c r="Z117" s="12" t="s">
        <v>2093</v>
      </c>
      <c r="AA117" s="12">
        <v>12340305</v>
      </c>
      <c r="AB117" s="12">
        <v>12340306</v>
      </c>
      <c r="AK117" s="12" t="s">
        <v>277</v>
      </c>
    </row>
    <row r="118" spans="1:37" s="12" customFormat="1" x14ac:dyDescent="0.15">
      <c r="A118" s="140">
        <v>11340304</v>
      </c>
      <c r="B118" s="12">
        <v>1</v>
      </c>
      <c r="C118" s="12" t="s">
        <v>642</v>
      </c>
      <c r="D118" s="12" t="s">
        <v>2540</v>
      </c>
      <c r="E118" s="12" t="s">
        <v>4038</v>
      </c>
      <c r="F118" s="12" t="str">
        <f>"黑魔导少女引导火焰雨降临，每秒对范围内敌人造成&lt;&amp;color:skill_sel_red&gt;{result.15340305}&lt;&amp;/&gt;点伤害，持续&lt;&amp;color:skill_sel_yellow&gt;"&amp;N118&amp;"&lt;&amp;/&gt;秒，若敌人身上有&lt;&amp;image:wine&gt;&lt;&amp;/&gt;印记，则使其爆炸并立即清除&lt;&amp;image:wine&gt;&lt;&amp;/&gt;印记。"&amp;"爆炸效果：对敌人造成&lt;&amp;color:skill_sel_red&gt;{result.15340307}&lt;&amp;/&gt;点伤害并炸起眩晕&lt;&amp;color:skill_sel_yellow&gt;"&amp;'skill.char(buff)'!E162&amp;"&lt;&amp;/&gt;秒。"</f>
        <v>黑魔导少女引导火焰雨降临，每秒对范围内敌人造成&lt;&amp;color:skill_sel_red&gt;{result.15340305}&lt;&amp;/&gt;点伤害，持续&lt;&amp;color:skill_sel_yellow&gt;2.5&lt;&amp;/&gt;秒，若敌人身上有&lt;&amp;image:wine&gt;&lt;&amp;/&gt;印记，则使其爆炸并立即清除&lt;&amp;image:wine&gt;&lt;&amp;/&gt;印记。爆炸效果：对敌人造成&lt;&amp;color:skill_sel_red&gt;{result.15340307}&lt;&amp;/&gt;点伤害并炸起眩晕&lt;&amp;color:skill_sel_yellow&gt;2&lt;&amp;/&gt;秒。</v>
      </c>
      <c r="G118" s="12">
        <v>15</v>
      </c>
      <c r="H118" s="12">
        <v>13</v>
      </c>
      <c r="I118" s="12">
        <v>1</v>
      </c>
      <c r="J118" s="12">
        <v>35</v>
      </c>
      <c r="K118" s="12">
        <f t="shared" si="9"/>
        <v>0</v>
      </c>
      <c r="L118" s="12" t="s">
        <v>301</v>
      </c>
      <c r="M118" s="12">
        <v>1</v>
      </c>
      <c r="N118" s="12">
        <v>2.5</v>
      </c>
      <c r="P118" s="12">
        <v>4</v>
      </c>
      <c r="R118" s="12" t="s">
        <v>43</v>
      </c>
      <c r="S118" s="12">
        <v>2</v>
      </c>
      <c r="U118" s="12" t="s">
        <v>275</v>
      </c>
      <c r="V118" s="12" t="s">
        <v>307</v>
      </c>
      <c r="W118" s="12" t="s">
        <v>612</v>
      </c>
      <c r="X118" s="12" t="s">
        <v>613</v>
      </c>
      <c r="Z118" s="12" t="s">
        <v>2094</v>
      </c>
      <c r="AA118" s="12">
        <v>12340307</v>
      </c>
      <c r="AB118" s="12">
        <v>12340308</v>
      </c>
      <c r="AC118" s="12">
        <v>12340310</v>
      </c>
      <c r="AD118" s="12">
        <v>12340312</v>
      </c>
      <c r="AJ118" s="12" t="s">
        <v>2799</v>
      </c>
      <c r="AK118" s="12" t="s">
        <v>277</v>
      </c>
    </row>
    <row r="119" spans="1:37" s="12" customFormat="1" x14ac:dyDescent="0.15">
      <c r="A119" s="140">
        <v>11340401</v>
      </c>
      <c r="B119" s="12">
        <v>1</v>
      </c>
      <c r="C119" s="12" t="s">
        <v>274</v>
      </c>
      <c r="D119" s="12" t="s">
        <v>1071</v>
      </c>
      <c r="G119" s="12">
        <v>1</v>
      </c>
      <c r="H119" s="12">
        <v>0</v>
      </c>
      <c r="I119" s="12">
        <v>2</v>
      </c>
      <c r="J119" s="12">
        <v>0</v>
      </c>
      <c r="K119" s="12">
        <f t="shared" si="9"/>
        <v>0.8</v>
      </c>
      <c r="L119" s="12" t="s">
        <v>31</v>
      </c>
      <c r="P119" s="12">
        <v>1</v>
      </c>
      <c r="R119" s="12" t="s">
        <v>303</v>
      </c>
      <c r="U119" s="12" t="s">
        <v>275</v>
      </c>
      <c r="V119" s="12" t="s">
        <v>329</v>
      </c>
      <c r="Z119" s="12" t="s">
        <v>133</v>
      </c>
      <c r="AA119" s="12">
        <v>12340401</v>
      </c>
      <c r="AK119" s="12" t="s">
        <v>128</v>
      </c>
    </row>
    <row r="120" spans="1:37" s="12" customFormat="1" x14ac:dyDescent="0.15">
      <c r="A120" s="140">
        <v>11340402</v>
      </c>
      <c r="B120" s="12">
        <v>1</v>
      </c>
      <c r="C120" s="12" t="s">
        <v>425</v>
      </c>
      <c r="D120" s="12" t="s">
        <v>3716</v>
      </c>
      <c r="E120" s="12" t="s">
        <v>1072</v>
      </c>
      <c r="F120" s="12" t="str">
        <f>"圣光使者为自己制造一个吸收伤害的圣光护盾，在&lt;&amp;color:skill_sel_yellow&gt;"&amp;'skill.char(buff)'!E164&amp;"&lt;&amp;/&gt;秒内最多可吸收&lt;&amp;color:skill_sel_green&gt;{result.15340402}&lt;&amp;/&gt;点伤害。"</f>
        <v>圣光使者为自己制造一个吸收伤害的圣光护盾，在&lt;&amp;color:skill_sel_yellow&gt;10&lt;&amp;/&gt;秒内最多可吸收&lt;&amp;color:skill_sel_green&gt;{result.15340402}&lt;&amp;/&gt;点伤害。</v>
      </c>
      <c r="G120" s="12">
        <v>16</v>
      </c>
      <c r="H120" s="12">
        <v>3</v>
      </c>
      <c r="I120" s="12">
        <v>0</v>
      </c>
      <c r="J120" s="12">
        <v>0</v>
      </c>
      <c r="K120" s="12">
        <f t="shared" si="9"/>
        <v>0</v>
      </c>
      <c r="L120" s="12" t="s">
        <v>31</v>
      </c>
      <c r="P120" s="12">
        <v>0</v>
      </c>
      <c r="R120" s="12" t="s">
        <v>34</v>
      </c>
      <c r="U120" s="12" t="s">
        <v>321</v>
      </c>
      <c r="V120" s="12" t="s">
        <v>276</v>
      </c>
      <c r="Z120" s="12" t="s">
        <v>2095</v>
      </c>
      <c r="AA120" s="12">
        <v>12340402</v>
      </c>
      <c r="AK120" s="12" t="s">
        <v>277</v>
      </c>
    </row>
    <row r="121" spans="1:37" s="12" customFormat="1" x14ac:dyDescent="0.15">
      <c r="A121" s="140">
        <v>11340403</v>
      </c>
      <c r="B121" s="12">
        <v>1</v>
      </c>
      <c r="C121" s="150" t="s">
        <v>3717</v>
      </c>
      <c r="D121" s="12" t="s">
        <v>3921</v>
      </c>
      <c r="E121" s="35" t="s">
        <v>3922</v>
      </c>
      <c r="F121" s="35" t="str">
        <f>"圣光使者挥动圣光之锤敲击地面，对自身范围内敌方目标造成&lt;&amp;color:skill_sel_red&gt;{result.15340410}&lt;&amp;/&gt;点伤害，并使其晕眩持续&lt;&amp;color:skill_sel_yellow&gt;"&amp;'skill.char(buff)'!E169&amp;"&lt;&amp;/&gt;秒。"</f>
        <v>圣光使者挥动圣光之锤敲击地面，对自身范围内敌方目标造成&lt;&amp;color:skill_sel_red&gt;{result.15340410}&lt;&amp;/&gt;点伤害，并使其晕眩持续&lt;&amp;color:skill_sel_yellow&gt;2&lt;&amp;/&gt;秒。</v>
      </c>
      <c r="G121" s="12">
        <v>16</v>
      </c>
      <c r="H121" s="12">
        <v>3</v>
      </c>
      <c r="I121" s="12">
        <v>0</v>
      </c>
      <c r="J121" s="12">
        <v>0</v>
      </c>
      <c r="K121" s="12">
        <f t="shared" ref="K121" si="13">IF(I121=2,0.8,0)</f>
        <v>0</v>
      </c>
      <c r="L121" s="12" t="s">
        <v>31</v>
      </c>
      <c r="P121" s="12">
        <v>0</v>
      </c>
      <c r="R121" s="12" t="s">
        <v>34</v>
      </c>
      <c r="U121" s="12" t="s">
        <v>688</v>
      </c>
      <c r="Z121" s="12" t="s">
        <v>3949</v>
      </c>
      <c r="AA121" s="12">
        <v>12340411</v>
      </c>
      <c r="AB121" s="12">
        <v>12340412</v>
      </c>
      <c r="AJ121" s="12" t="s">
        <v>4013</v>
      </c>
      <c r="AK121" s="12" t="s">
        <v>102</v>
      </c>
    </row>
    <row r="122" spans="1:37" s="12" customFormat="1" x14ac:dyDescent="0.15">
      <c r="A122" s="140">
        <v>11340404</v>
      </c>
      <c r="B122" s="12">
        <v>1</v>
      </c>
      <c r="C122" s="12" t="s">
        <v>767</v>
      </c>
      <c r="D122" s="12" t="s">
        <v>2606</v>
      </c>
      <c r="E122" s="12" t="s">
        <v>1073</v>
      </c>
      <c r="F122" s="12" t="str">
        <f>"圣光使者跳向敌方中间，使用圣光之力将范围内的敌人强行拉至自身周围他们&lt;&amp;color:skill_sel_yellow&gt;"&amp;'skill.char(buff)'!E165&amp;"&lt;&amp;/&gt;秒，同时对他们造成&lt;&amp;color:skill_sel_red&gt;{result.15340405}&lt;&amp;/&gt;点伤害。"</f>
        <v>圣光使者跳向敌方中间，使用圣光之力将范围内的敌人强行拉至自身周围他们&lt;&amp;color:skill_sel_yellow&gt;1&lt;&amp;/&gt;秒，同时对他们造成&lt;&amp;color:skill_sel_red&gt;{result.15340405}&lt;&amp;/&gt;点伤害。</v>
      </c>
      <c r="G122" s="12">
        <v>15</v>
      </c>
      <c r="H122" s="12">
        <v>11</v>
      </c>
      <c r="I122" s="12">
        <v>1</v>
      </c>
      <c r="J122" s="12">
        <v>35</v>
      </c>
      <c r="K122" s="12">
        <f t="shared" si="9"/>
        <v>0</v>
      </c>
      <c r="L122" s="12" t="s">
        <v>31</v>
      </c>
      <c r="P122" s="12">
        <v>4</v>
      </c>
      <c r="Q122" s="12">
        <v>1</v>
      </c>
      <c r="R122" s="12" t="s">
        <v>43</v>
      </c>
      <c r="S122" s="12">
        <v>2.5</v>
      </c>
      <c r="U122" s="12" t="s">
        <v>32</v>
      </c>
      <c r="V122" s="12" t="s">
        <v>647</v>
      </c>
      <c r="Z122" s="12" t="s">
        <v>2096</v>
      </c>
      <c r="AA122" s="12">
        <v>12340407</v>
      </c>
      <c r="AB122" s="12">
        <v>12340406</v>
      </c>
      <c r="AC122" s="12">
        <v>12340408</v>
      </c>
      <c r="AD122" s="12">
        <v>12340409</v>
      </c>
      <c r="AJ122" s="68" t="s">
        <v>774</v>
      </c>
      <c r="AK122" s="12" t="s">
        <v>277</v>
      </c>
    </row>
    <row r="123" spans="1:37" s="12" customFormat="1" x14ac:dyDescent="0.15">
      <c r="A123" s="140">
        <v>11340501</v>
      </c>
      <c r="B123" s="12">
        <v>1</v>
      </c>
      <c r="C123" s="12" t="s">
        <v>561</v>
      </c>
      <c r="D123" s="24" t="s">
        <v>989</v>
      </c>
      <c r="G123" s="12">
        <v>1</v>
      </c>
      <c r="H123" s="12">
        <v>0</v>
      </c>
      <c r="I123" s="12">
        <v>2</v>
      </c>
      <c r="J123" s="43">
        <v>0</v>
      </c>
      <c r="K123" s="12">
        <f t="shared" ref="K123:K166" si="14">IF(I123=2,0.8,0)</f>
        <v>0.8</v>
      </c>
      <c r="L123" s="12" t="s">
        <v>564</v>
      </c>
      <c r="P123" s="12">
        <v>4</v>
      </c>
      <c r="R123" s="12" t="s">
        <v>34</v>
      </c>
      <c r="U123" s="12" t="s">
        <v>32</v>
      </c>
      <c r="V123" s="12" t="s">
        <v>276</v>
      </c>
      <c r="Z123" s="12" t="s">
        <v>133</v>
      </c>
      <c r="AA123" s="12">
        <v>12340501</v>
      </c>
      <c r="AK123" s="12" t="s">
        <v>397</v>
      </c>
    </row>
    <row r="124" spans="1:37" s="12" customFormat="1" x14ac:dyDescent="0.15">
      <c r="A124" s="140">
        <v>11340502</v>
      </c>
      <c r="B124" s="12">
        <v>1</v>
      </c>
      <c r="C124" s="12" t="s">
        <v>1083</v>
      </c>
      <c r="D124" s="12" t="s">
        <v>1084</v>
      </c>
      <c r="E124" s="12" t="s">
        <v>3265</v>
      </c>
      <c r="F124" s="12" t="str">
        <f>"米迦勒使用圣光对范围内的友方持续加血，每秒为友方恢复&lt;&amp;color:skill_sel_green&gt;{result.15340502}&lt;&amp;/&gt;点生命，持续&lt;&amp;color:skill_sel_yellow&gt;"&amp;'skill.char(场力)'!G55&amp;"&lt;&amp;/&gt;秒。同时有&lt;&amp;color:skill_sel_yellow&gt;"&amp;'skill.char(效果)'!J378/100&amp;"%&lt;&amp;/&gt;概率为友方添加&lt;&amp;image:light&gt;&lt;&amp;/&gt;印记，并使能量获取速度提升&lt;&amp;color:skill_sel_green&gt;"&amp;'skill.char(结算)'!R224*100&amp;"%&lt;&amp;/&gt;，持续&lt;&amp;color:skill_sel_yellow&gt;"&amp;'skill.char(buff)'!E173&amp;"&lt;&amp;/&gt;秒。"</f>
        <v>米迦勒使用圣光对范围内的友方持续加血，每秒为友方恢复&lt;&amp;color:skill_sel_green&gt;{result.15340502}&lt;&amp;/&gt;点生命，持续&lt;&amp;color:skill_sel_yellow&gt;4&lt;&amp;/&gt;秒。同时有&lt;&amp;color:skill_sel_yellow&gt;22.5%&lt;&amp;/&gt;概率为友方添加&lt;&amp;image:light&gt;&lt;&amp;/&gt;印记，并使能量获取速度提升&lt;&amp;color:skill_sel_green&gt;50%&lt;&amp;/&gt;，持续&lt;&amp;color:skill_sel_yellow&gt;10&lt;&amp;/&gt;秒。</v>
      </c>
      <c r="G124" s="12">
        <v>16</v>
      </c>
      <c r="H124" s="12">
        <v>5</v>
      </c>
      <c r="I124" s="12">
        <v>0</v>
      </c>
      <c r="J124" s="43">
        <v>0</v>
      </c>
      <c r="K124" s="12">
        <f t="shared" si="14"/>
        <v>0</v>
      </c>
      <c r="L124" s="12" t="s">
        <v>31</v>
      </c>
      <c r="P124" s="12">
        <v>4</v>
      </c>
      <c r="R124" s="12" t="s">
        <v>34</v>
      </c>
      <c r="U124" s="12" t="s">
        <v>1086</v>
      </c>
      <c r="V124" s="12" t="s">
        <v>276</v>
      </c>
      <c r="W124" s="12" t="s">
        <v>1087</v>
      </c>
      <c r="Z124" s="12" t="s">
        <v>2144</v>
      </c>
      <c r="AA124" s="35">
        <v>12340520</v>
      </c>
      <c r="AB124" s="12">
        <v>12340505</v>
      </c>
      <c r="AK124" s="12" t="s">
        <v>102</v>
      </c>
    </row>
    <row r="125" spans="1:37" s="12" customFormat="1" x14ac:dyDescent="0.15">
      <c r="A125" s="140">
        <v>11340503</v>
      </c>
      <c r="B125" s="12">
        <v>1</v>
      </c>
      <c r="C125" s="12" t="s">
        <v>2847</v>
      </c>
      <c r="D125" s="12" t="s">
        <v>2848</v>
      </c>
      <c r="E125" s="12" t="s">
        <v>3266</v>
      </c>
      <c r="F125" s="12" t="str">
        <f>"米迦勒对范围内生命百分比最低的友方施展灵魂绑定，被绑定的任一角色受到伤害时，&lt;&amp;color:skill_sel_yellow&gt;{result.15340504.%}&lt;&amp;/&gt;的伤害&lt;&amp;color:skill_sel_yellow&gt;平均分摊给其他绑定的所有角色&lt;&amp;/&gt;，持续&lt;&amp;color:skill_sel_yellow&gt;"&amp;'skill.char(buff)'!E174&amp;"&lt;&amp;/&gt;秒。"</f>
        <v>米迦勒对范围内生命百分比最低的友方施展灵魂绑定，被绑定的任一角色受到伤害时，&lt;&amp;color:skill_sel_yellow&gt;{result.15340504.%}&lt;&amp;/&gt;的伤害&lt;&amp;color:skill_sel_yellow&gt;平均分摊给其他绑定的所有角色&lt;&amp;/&gt;，持续&lt;&amp;color:skill_sel_yellow&gt;8&lt;&amp;/&gt;秒。</v>
      </c>
      <c r="G125" s="12">
        <v>16</v>
      </c>
      <c r="H125" s="12">
        <v>8</v>
      </c>
      <c r="I125" s="12">
        <v>0</v>
      </c>
      <c r="J125" s="43">
        <v>0</v>
      </c>
      <c r="K125" s="12">
        <f t="shared" si="14"/>
        <v>0</v>
      </c>
      <c r="L125" s="12" t="s">
        <v>31</v>
      </c>
      <c r="P125" s="12">
        <v>4</v>
      </c>
      <c r="R125" s="12" t="s">
        <v>43</v>
      </c>
      <c r="S125" s="12">
        <v>2</v>
      </c>
      <c r="U125" s="12" t="s">
        <v>160</v>
      </c>
      <c r="V125" s="12" t="s">
        <v>292</v>
      </c>
      <c r="W125" s="12" t="s">
        <v>1099</v>
      </c>
      <c r="Z125" s="12" t="s">
        <v>2145</v>
      </c>
      <c r="AA125" s="12">
        <v>12340508</v>
      </c>
      <c r="AK125" s="12" t="s">
        <v>102</v>
      </c>
    </row>
    <row r="126" spans="1:37" s="12" customFormat="1" x14ac:dyDescent="0.15">
      <c r="A126" s="140">
        <v>11340504</v>
      </c>
      <c r="B126" s="12">
        <v>1</v>
      </c>
      <c r="C126" s="12" t="s">
        <v>1080</v>
      </c>
      <c r="D126" s="12" t="s">
        <v>1081</v>
      </c>
      <c r="E126" s="12" t="s">
        <v>3264</v>
      </c>
      <c r="F126" s="12" t="str">
        <f>"米迦勒为生命百分比最低的友方恢复&lt;&amp;color:skill_sel_green&gt;{result.15340505}&lt;&amp;/&gt;生命并对该友方周围的敌人造成&lt;&amp;color:skill_sel_red&gt;{result.15340507}&lt;&amp;/&gt;伤害，同时让该友方在&lt;&amp;color:skill_sel_yellow&gt;"&amp;'skill.char(buff)'!E175&amp;"&lt;&amp;/&gt;秒内反弹&lt;&amp;color:skill_sel_yellow&gt;"&amp;'skill.char(结算)'!G227&amp;"&lt;&amp;/&gt;%伤害。"</f>
        <v>米迦勒为生命百分比最低的友方恢复&lt;&amp;color:skill_sel_green&gt;{result.15340505}&lt;&amp;/&gt;生命并对该友方周围的敌人造成&lt;&amp;color:skill_sel_red&gt;{result.15340507}&lt;&amp;/&gt;伤害，同时让该友方在&lt;&amp;color:skill_sel_yellow&gt;8&lt;&amp;/&gt;秒内反弹&lt;&amp;color:skill_sel_yellow&gt;3000&lt;&amp;/&gt;%伤害。</v>
      </c>
      <c r="G126" s="12">
        <v>15</v>
      </c>
      <c r="H126" s="12">
        <v>8</v>
      </c>
      <c r="I126" s="12">
        <v>1</v>
      </c>
      <c r="J126" s="43">
        <v>40</v>
      </c>
      <c r="K126" s="12">
        <f t="shared" si="14"/>
        <v>0</v>
      </c>
      <c r="L126" s="12" t="s">
        <v>31</v>
      </c>
      <c r="P126" s="12">
        <v>4</v>
      </c>
      <c r="R126" s="12" t="s">
        <v>34</v>
      </c>
      <c r="U126" s="12" t="s">
        <v>160</v>
      </c>
      <c r="V126" s="12" t="s">
        <v>276</v>
      </c>
      <c r="W126" s="12" t="s">
        <v>177</v>
      </c>
      <c r="Z126" s="12" t="s">
        <v>2146</v>
      </c>
      <c r="AA126" s="12">
        <v>12340509</v>
      </c>
      <c r="AB126" s="12">
        <v>12340510</v>
      </c>
      <c r="AC126" s="12">
        <v>12340512</v>
      </c>
      <c r="AK126" s="12" t="s">
        <v>102</v>
      </c>
    </row>
    <row r="127" spans="1:37" s="12" customFormat="1" x14ac:dyDescent="0.15">
      <c r="A127" s="140">
        <v>11340701</v>
      </c>
      <c r="B127" s="12">
        <v>1</v>
      </c>
      <c r="C127" s="12" t="s">
        <v>274</v>
      </c>
      <c r="D127" s="24" t="s">
        <v>1114</v>
      </c>
      <c r="G127" s="12">
        <v>0.75</v>
      </c>
      <c r="H127" s="12">
        <v>0</v>
      </c>
      <c r="I127" s="12">
        <v>2</v>
      </c>
      <c r="J127" s="43">
        <v>0</v>
      </c>
      <c r="K127" s="12">
        <f t="shared" si="14"/>
        <v>0.8</v>
      </c>
      <c r="L127" s="12" t="s">
        <v>564</v>
      </c>
      <c r="P127" s="12">
        <v>1</v>
      </c>
      <c r="R127" s="12" t="s">
        <v>34</v>
      </c>
      <c r="U127" s="12" t="s">
        <v>32</v>
      </c>
      <c r="V127" s="12" t="s">
        <v>276</v>
      </c>
      <c r="Z127" s="12" t="s">
        <v>133</v>
      </c>
      <c r="AA127" s="12">
        <v>12340701</v>
      </c>
      <c r="AK127" s="12" t="s">
        <v>397</v>
      </c>
    </row>
    <row r="128" spans="1:37" s="12" customFormat="1" ht="15.75" customHeight="1" x14ac:dyDescent="0.15">
      <c r="A128" s="140">
        <v>11340702</v>
      </c>
      <c r="B128" s="12">
        <v>1</v>
      </c>
      <c r="C128" s="12" t="s">
        <v>1117</v>
      </c>
      <c r="D128" s="12" t="s">
        <v>2846</v>
      </c>
      <c r="E128" s="12" t="s">
        <v>3242</v>
      </c>
      <c r="F128" s="12" t="str">
        <f>"哈迪斯撕裂地面，对范围内的敌人造成&lt;&amp;color:skill_sel_red&gt;{result.15340702}&lt;&amp;/&gt;点伤害并禁止其&lt;&amp;color:skill_sel_yellow&gt;移动&lt;&amp;/&gt;和&lt;&amp;color:skill_sel_yellow&gt;普通攻击&lt;&amp;/&gt;，持续&lt;&amp;color:skill_sel_yellow&gt;"&amp;'skill.char(buff)'!E176&amp;"&lt;&amp;/&gt;秒。"</f>
        <v>哈迪斯撕裂地面，对范围内的敌人造成&lt;&amp;color:skill_sel_red&gt;{result.15340702}&lt;&amp;/&gt;点伤害并禁止其&lt;&amp;color:skill_sel_yellow&gt;移动&lt;&amp;/&gt;和&lt;&amp;color:skill_sel_yellow&gt;普通攻击&lt;&amp;/&gt;，持续&lt;&amp;color:skill_sel_yellow&gt;3&lt;&amp;/&gt;秒。</v>
      </c>
      <c r="G128" s="12">
        <v>13</v>
      </c>
      <c r="H128" s="12">
        <v>6</v>
      </c>
      <c r="I128" s="12">
        <v>0</v>
      </c>
      <c r="J128" s="43">
        <v>0</v>
      </c>
      <c r="K128" s="12">
        <f t="shared" si="14"/>
        <v>0</v>
      </c>
      <c r="L128" s="12" t="s">
        <v>31</v>
      </c>
      <c r="P128" s="12">
        <v>3</v>
      </c>
      <c r="R128" s="12" t="s">
        <v>179</v>
      </c>
      <c r="S128" s="12">
        <v>2</v>
      </c>
      <c r="U128" s="12" t="s">
        <v>32</v>
      </c>
      <c r="V128" s="12" t="s">
        <v>292</v>
      </c>
      <c r="W128" s="12" t="s">
        <v>104</v>
      </c>
      <c r="X128" s="12" t="s">
        <v>264</v>
      </c>
      <c r="Y128" s="12" t="s">
        <v>614</v>
      </c>
      <c r="Z128" s="12" t="s">
        <v>2147</v>
      </c>
      <c r="AA128" s="12">
        <v>12340702</v>
      </c>
      <c r="AB128" s="12">
        <v>12340703</v>
      </c>
      <c r="AK128" s="12" t="s">
        <v>102</v>
      </c>
    </row>
    <row r="129" spans="1:37" s="12" customFormat="1" ht="15.75" customHeight="1" x14ac:dyDescent="0.15">
      <c r="A129" s="140">
        <v>11340703</v>
      </c>
      <c r="B129" s="12">
        <v>1</v>
      </c>
      <c r="C129" s="12" t="s">
        <v>563</v>
      </c>
      <c r="D129" s="12" t="s">
        <v>1122</v>
      </c>
      <c r="E129" s="12" t="s">
        <v>3202</v>
      </c>
      <c r="F129" s="12" t="str">
        <f>"哈迪斯发出死亡之气冲击向四周冲击敌人，对敌人造成&lt;&amp;color:skill_sel_red&gt;{result.15340703}&lt;&amp;/&gt;点伤害。"</f>
        <v>哈迪斯发出死亡之气冲击向四周冲击敌人，对敌人造成&lt;&amp;color:skill_sel_red&gt;{result.15340703}&lt;&amp;/&gt;点伤害。</v>
      </c>
      <c r="G129" s="12">
        <v>16</v>
      </c>
      <c r="H129" s="12">
        <v>8</v>
      </c>
      <c r="I129" s="12">
        <v>0</v>
      </c>
      <c r="J129" s="43">
        <v>0</v>
      </c>
      <c r="K129" s="12">
        <f t="shared" si="14"/>
        <v>0</v>
      </c>
      <c r="L129" s="12" t="s">
        <v>31</v>
      </c>
      <c r="P129" s="12">
        <v>0</v>
      </c>
      <c r="R129" s="12" t="s">
        <v>43</v>
      </c>
      <c r="S129" s="12">
        <v>0.5</v>
      </c>
      <c r="U129" s="24" t="s">
        <v>1679</v>
      </c>
      <c r="Z129" s="12" t="s">
        <v>2148</v>
      </c>
      <c r="AA129" s="12">
        <v>12340704</v>
      </c>
      <c r="AJ129" s="12" t="s">
        <v>2927</v>
      </c>
      <c r="AK129" s="12" t="s">
        <v>102</v>
      </c>
    </row>
    <row r="130" spans="1:37" s="12" customFormat="1" x14ac:dyDescent="0.3">
      <c r="A130" s="140">
        <v>11340704</v>
      </c>
      <c r="B130" s="12">
        <v>1</v>
      </c>
      <c r="C130" s="12" t="s">
        <v>1123</v>
      </c>
      <c r="D130" s="12" t="s">
        <v>1124</v>
      </c>
      <c r="E130" s="12" t="s">
        <v>3203</v>
      </c>
      <c r="F130" s="12" t="str">
        <f>"哈迪斯召唤死神协助战斗。死神继承召唤者&lt;&amp;color:skill_sel_green&gt;{result.15340705.%}&lt;&amp;/&gt;的生命及防御属性、&lt;&amp;color:skill_sel_green&gt;{result.15340706.%}&lt;&amp;/&gt;的攻击属性。当哈迪斯身上有&lt;&amp;image:light&gt;&lt;&amp;/&gt;印记时，召唤出来的死神还能为友方提供治疗：为血量最少的友方每秒回复&lt;&amp;color:skill_sel_red&gt;{result.15998033}&lt;&amp;/&gt;生命"&amp;"，持续&lt;&amp;color:skill_sel_yellow&gt;5&lt;&amp;/&gt;秒。战斗中只能存在一个死神。"</f>
        <v>哈迪斯召唤死神协助战斗。死神继承召唤者&lt;&amp;color:skill_sel_green&gt;{result.15340705.%}&lt;&amp;/&gt;的生命及防御属性、&lt;&amp;color:skill_sel_green&gt;{result.15340706.%}&lt;&amp;/&gt;的攻击属性。当哈迪斯身上有&lt;&amp;image:light&gt;&lt;&amp;/&gt;印记时，召唤出来的死神还能为友方提供治疗：为血量最少的友方每秒回复&lt;&amp;color:skill_sel_red&gt;{result.15998033}&lt;&amp;/&gt;生命，持续&lt;&amp;color:skill_sel_yellow&gt;5&lt;&amp;/&gt;秒。战斗中只能存在一个死神。</v>
      </c>
      <c r="G130" s="12">
        <v>20</v>
      </c>
      <c r="H130" s="12">
        <v>9</v>
      </c>
      <c r="I130" s="12">
        <v>1</v>
      </c>
      <c r="J130" s="43">
        <v>40</v>
      </c>
      <c r="K130" s="12">
        <f t="shared" si="14"/>
        <v>0</v>
      </c>
      <c r="L130" s="12" t="s">
        <v>31</v>
      </c>
      <c r="P130" s="12">
        <v>4</v>
      </c>
      <c r="R130" s="12" t="s">
        <v>43</v>
      </c>
      <c r="S130" s="12">
        <v>1</v>
      </c>
      <c r="U130" s="12" t="s">
        <v>32</v>
      </c>
      <c r="V130" s="12" t="s">
        <v>292</v>
      </c>
      <c r="Z130" s="139" t="s">
        <v>3288</v>
      </c>
      <c r="AA130" s="12">
        <v>12340706</v>
      </c>
      <c r="AB130" s="12">
        <v>12340708</v>
      </c>
      <c r="AC130" s="12">
        <v>12340709</v>
      </c>
      <c r="AK130" s="12" t="s">
        <v>102</v>
      </c>
    </row>
    <row r="131" spans="1:37" s="12" customFormat="1" x14ac:dyDescent="0.15">
      <c r="A131" s="140">
        <v>11340801</v>
      </c>
      <c r="B131" s="12">
        <v>1</v>
      </c>
      <c r="C131" s="12" t="s">
        <v>1674</v>
      </c>
      <c r="D131" s="24" t="s">
        <v>1675</v>
      </c>
      <c r="G131" s="12">
        <v>0.75</v>
      </c>
      <c r="H131" s="12">
        <v>0</v>
      </c>
      <c r="I131" s="12">
        <v>2</v>
      </c>
      <c r="J131" s="12">
        <v>0</v>
      </c>
      <c r="K131" s="12">
        <f t="shared" si="14"/>
        <v>0.8</v>
      </c>
      <c r="L131" s="12" t="s">
        <v>1676</v>
      </c>
      <c r="P131" s="12">
        <v>4</v>
      </c>
      <c r="R131" s="12" t="s">
        <v>1677</v>
      </c>
      <c r="U131" s="12" t="s">
        <v>32</v>
      </c>
      <c r="V131" s="12" t="s">
        <v>276</v>
      </c>
      <c r="Z131" s="12" t="s">
        <v>133</v>
      </c>
      <c r="AA131" s="12">
        <v>12340801</v>
      </c>
      <c r="AK131" s="12" t="s">
        <v>128</v>
      </c>
    </row>
    <row r="132" spans="1:37" s="12" customFormat="1" ht="16.5" customHeight="1" x14ac:dyDescent="0.15">
      <c r="A132" s="140">
        <v>11340802</v>
      </c>
      <c r="B132" s="12">
        <v>1</v>
      </c>
      <c r="C132" s="12" t="s">
        <v>1678</v>
      </c>
      <c r="D132" s="12" t="s">
        <v>2023</v>
      </c>
      <c r="E132" s="12" t="s">
        <v>2208</v>
      </c>
      <c r="F132" s="12" t="str">
        <f>"雅典娜对自身周围敌方造成&lt;&amp;color:skill_sel_red&gt;{result.15340802}&lt;&amp;/&gt;点伤害，同时有&lt;&amp;color:skill_sel_yellow&gt;"&amp;'skill.char(效果)'!J398/100&amp;"%&lt;&amp;/&gt;概率为友方添加&lt;&amp;image:light&gt;&lt;&amp;/&gt;印记，并使能量获取速度提升&lt;&amp;color:skill_sel_green&gt;"&amp;'skill.char(结算)'!R239*100&amp;"%&lt;&amp;/&gt;，持续&lt;&amp;color:skill_sel_yellow&gt;"&amp;'skill.char(buff)'!E177&amp;"&lt;&amp;/&gt;秒。"</f>
        <v>雅典娜对自身周围敌方造成&lt;&amp;color:skill_sel_red&gt;{result.15340802}&lt;&amp;/&gt;点伤害，同时有&lt;&amp;color:skill_sel_yellow&gt;25%&lt;&amp;/&gt;概率为友方添加&lt;&amp;image:light&gt;&lt;&amp;/&gt;印记，并使能量获取速度提升&lt;&amp;color:skill_sel_green&gt;50%&lt;&amp;/&gt;，持续&lt;&amp;color:skill_sel_yellow&gt;10&lt;&amp;/&gt;秒。</v>
      </c>
      <c r="G132" s="12">
        <v>16</v>
      </c>
      <c r="H132" s="12">
        <v>6</v>
      </c>
      <c r="I132" s="12">
        <v>0</v>
      </c>
      <c r="J132" s="12">
        <v>0</v>
      </c>
      <c r="K132" s="12">
        <f t="shared" si="14"/>
        <v>0</v>
      </c>
      <c r="L132" s="12" t="s">
        <v>1676</v>
      </c>
      <c r="P132" s="12">
        <v>0</v>
      </c>
      <c r="R132" s="24" t="s">
        <v>34</v>
      </c>
      <c r="S132" s="24"/>
      <c r="T132" s="24"/>
      <c r="U132" s="24" t="s">
        <v>1679</v>
      </c>
      <c r="V132" s="24"/>
      <c r="W132" s="24"/>
      <c r="X132" s="24"/>
      <c r="Y132" s="24"/>
      <c r="Z132" s="12" t="s">
        <v>2149</v>
      </c>
      <c r="AA132" s="12">
        <v>12340813</v>
      </c>
      <c r="AB132" s="12">
        <v>12340815</v>
      </c>
      <c r="AK132" s="12" t="s">
        <v>1680</v>
      </c>
    </row>
    <row r="133" spans="1:37" s="12" customFormat="1" x14ac:dyDescent="0.15">
      <c r="A133" s="140">
        <v>11340803</v>
      </c>
      <c r="B133" s="12">
        <v>1</v>
      </c>
      <c r="C133" s="12" t="s">
        <v>1681</v>
      </c>
      <c r="D133" s="12" t="s">
        <v>1673</v>
      </c>
      <c r="E133" s="12" t="s">
        <v>2265</v>
      </c>
      <c r="F133" s="12" t="str">
        <f>"雅典娜召唤圣剑从天而降，对范围内敌方造成&lt;&amp;color:skill_sel_red&gt;{result.15340805}&lt;&amp;/&gt;点伤害。"</f>
        <v>雅典娜召唤圣剑从天而降，对范围内敌方造成&lt;&amp;color:skill_sel_red&gt;{result.15340805}&lt;&amp;/&gt;点伤害。</v>
      </c>
      <c r="G133" s="12">
        <v>16</v>
      </c>
      <c r="H133" s="12">
        <v>8</v>
      </c>
      <c r="I133" s="12">
        <v>0</v>
      </c>
      <c r="J133" s="12">
        <v>0</v>
      </c>
      <c r="K133" s="12">
        <f t="shared" si="14"/>
        <v>0</v>
      </c>
      <c r="L133" s="12" t="s">
        <v>31</v>
      </c>
      <c r="P133" s="12">
        <v>4</v>
      </c>
      <c r="R133" s="12" t="s">
        <v>1682</v>
      </c>
      <c r="S133" s="12">
        <v>2</v>
      </c>
      <c r="U133" s="12" t="s">
        <v>1683</v>
      </c>
      <c r="V133" s="12" t="s">
        <v>1684</v>
      </c>
      <c r="Z133" s="12" t="s">
        <v>2150</v>
      </c>
      <c r="AA133" s="12">
        <v>12340809</v>
      </c>
      <c r="AK133" s="12" t="s">
        <v>102</v>
      </c>
    </row>
    <row r="134" spans="1:37" s="12" customFormat="1" x14ac:dyDescent="0.15">
      <c r="A134" s="140">
        <v>11340804</v>
      </c>
      <c r="B134" s="12">
        <v>1</v>
      </c>
      <c r="C134" s="12" t="s">
        <v>3204</v>
      </c>
      <c r="D134" s="12" t="s">
        <v>3205</v>
      </c>
      <c r="E134" s="12" t="s">
        <v>3272</v>
      </c>
      <c r="F134" s="12" t="str">
        <f>"雅典娜将法杖插在目标区域，并持续引导施法，使法杖周围友方在&lt;&amp;color:skill_sel_yellow&gt;"&amp;'skill.char(buff)'!E178&amp;"&lt;&amp;/&gt;秒内提升&lt;&amp;color:skill_sel_green&gt;{result.15340806.%}&lt;&amp;/&gt;攻击速度，并每秒回复&lt;&amp;color:skill_sel_green&gt;{result.15340807}&lt;&amp;/&gt;点生命，持续&lt;&amp;color:skill_sel_yellow&gt;"&amp;N134&amp;"&lt;&amp;/&gt;秒。如果自己有&lt;&amp;image:light&gt;&lt;&amp;/&gt;印记，还能使周围友方免疫缠绕、变形、牵引、击飞、冰封、眩晕、沉默，并使攻击力提高&lt;&amp;color:skill_sel_green&gt;{result.15340808.%}&lt;&amp;/&gt;。"</f>
        <v>雅典娜将法杖插在目标区域，并持续引导施法，使法杖周围友方在&lt;&amp;color:skill_sel_yellow&gt;10&lt;&amp;/&gt;秒内提升&lt;&amp;color:skill_sel_green&gt;{result.15340806.%}&lt;&amp;/&gt;攻击速度，并每秒回复&lt;&amp;color:skill_sel_green&gt;{result.15340807}&lt;&amp;/&gt;点生命，持续&lt;&amp;color:skill_sel_yellow&gt;7&lt;&amp;/&gt;秒。如果自己有&lt;&amp;image:light&gt;&lt;&amp;/&gt;印记，还能使周围友方免疫缠绕、变形、牵引、击飞、冰封、眩晕、沉默，并使攻击力提高&lt;&amp;color:skill_sel_green&gt;{result.15340808.%}&lt;&amp;/&gt;。</v>
      </c>
      <c r="G134" s="12">
        <v>15</v>
      </c>
      <c r="H134" s="12">
        <v>10</v>
      </c>
      <c r="I134" s="12">
        <v>1</v>
      </c>
      <c r="J134" s="12">
        <v>40</v>
      </c>
      <c r="K134" s="12">
        <f t="shared" si="14"/>
        <v>0</v>
      </c>
      <c r="L134" s="12" t="s">
        <v>301</v>
      </c>
      <c r="M134" s="12">
        <v>1.5</v>
      </c>
      <c r="N134" s="12">
        <v>7</v>
      </c>
      <c r="P134" s="12">
        <v>4</v>
      </c>
      <c r="R134" s="12" t="s">
        <v>43</v>
      </c>
      <c r="S134" s="12">
        <v>3</v>
      </c>
      <c r="U134" s="12" t="s">
        <v>300</v>
      </c>
      <c r="V134" s="12" t="s">
        <v>342</v>
      </c>
      <c r="W134" s="12" t="s">
        <v>2986</v>
      </c>
      <c r="X134" s="12">
        <v>1</v>
      </c>
      <c r="Z134" s="12" t="s">
        <v>2151</v>
      </c>
      <c r="AA134" s="12">
        <v>12340807</v>
      </c>
      <c r="AB134" s="12">
        <v>12340808</v>
      </c>
      <c r="AC134" s="12">
        <v>12340814</v>
      </c>
      <c r="AJ134" s="68" t="s">
        <v>3234</v>
      </c>
      <c r="AK134" s="12" t="s">
        <v>1685</v>
      </c>
    </row>
    <row r="135" spans="1:37" s="12" customFormat="1" x14ac:dyDescent="0.15">
      <c r="A135" s="140">
        <v>11341101</v>
      </c>
      <c r="B135" s="12">
        <v>1</v>
      </c>
      <c r="C135" s="12" t="s">
        <v>1454</v>
      </c>
      <c r="D135" s="12" t="s">
        <v>1455</v>
      </c>
      <c r="G135" s="12">
        <v>1</v>
      </c>
      <c r="H135" s="12">
        <v>0</v>
      </c>
      <c r="I135" s="12">
        <v>2</v>
      </c>
      <c r="J135" s="12">
        <v>0</v>
      </c>
      <c r="K135" s="12">
        <f t="shared" si="14"/>
        <v>0.8</v>
      </c>
      <c r="L135" s="12" t="s">
        <v>1456</v>
      </c>
      <c r="P135" s="12">
        <v>1</v>
      </c>
      <c r="R135" s="12" t="s">
        <v>1457</v>
      </c>
      <c r="U135" s="12" t="s">
        <v>32</v>
      </c>
      <c r="V135" s="12" t="s">
        <v>1458</v>
      </c>
      <c r="Z135" s="12" t="s">
        <v>133</v>
      </c>
      <c r="AA135" s="12">
        <v>12341101</v>
      </c>
      <c r="AK135" s="12" t="s">
        <v>1459</v>
      </c>
    </row>
    <row r="136" spans="1:37" s="12" customFormat="1" x14ac:dyDescent="0.15">
      <c r="A136" s="140">
        <v>11341102</v>
      </c>
      <c r="B136" s="12">
        <v>1</v>
      </c>
      <c r="C136" s="12" t="s">
        <v>2571</v>
      </c>
      <c r="D136" s="12" t="s">
        <v>2572</v>
      </c>
      <c r="E136" s="12" t="s">
        <v>3240</v>
      </c>
      <c r="F136" s="12" t="str">
        <f>"齐天大圣祭出不败金身，为自身增加&lt;&amp;color:skill_sel_green&gt;{result.15341102.%}&lt;&amp;/&gt;攻击与&lt;&amp;color:skill_sel_green&gt;{result.15341103}&lt;&amp;/&gt;点格挡，持续&lt;&amp;color:skill_sel_yellow&gt;"&amp;'skill.char(buff)'!E183&amp;"&lt;&amp;/&gt;秒。"</f>
        <v>齐天大圣祭出不败金身，为自身增加&lt;&amp;color:skill_sel_green&gt;{result.15341102.%}&lt;&amp;/&gt;攻击与&lt;&amp;color:skill_sel_green&gt;{result.15341103}&lt;&amp;/&gt;点格挡，持续&lt;&amp;color:skill_sel_yellow&gt;8&lt;&amp;/&gt;秒。</v>
      </c>
      <c r="G136" s="12">
        <v>15</v>
      </c>
      <c r="H136" s="12">
        <v>7</v>
      </c>
      <c r="I136" s="12">
        <v>0</v>
      </c>
      <c r="J136" s="12">
        <v>0</v>
      </c>
      <c r="K136" s="12">
        <f t="shared" si="14"/>
        <v>0</v>
      </c>
      <c r="L136" s="12" t="s">
        <v>1460</v>
      </c>
      <c r="P136" s="12">
        <v>0</v>
      </c>
      <c r="R136" s="12" t="s">
        <v>1457</v>
      </c>
      <c r="U136" s="12" t="s">
        <v>1461</v>
      </c>
      <c r="Z136" s="12" t="s">
        <v>2115</v>
      </c>
      <c r="AA136" s="12">
        <v>12341102</v>
      </c>
      <c r="AB136" s="12">
        <v>12341103</v>
      </c>
      <c r="AK136" s="12" t="s">
        <v>1430</v>
      </c>
    </row>
    <row r="137" spans="1:37" s="12" customFormat="1" x14ac:dyDescent="0.15">
      <c r="A137" s="140">
        <v>11341103</v>
      </c>
      <c r="B137" s="12">
        <v>1</v>
      </c>
      <c r="C137" s="35" t="s">
        <v>2573</v>
      </c>
      <c r="D137" s="12" t="s">
        <v>2574</v>
      </c>
      <c r="E137" s="12" t="s">
        <v>3241</v>
      </c>
      <c r="F137" s="12" t="str">
        <f>"齐天大圣召唤定海神针，对圆形区域内的敌方目标造成&lt;&amp;color:skill_sel_red&gt;{result.15341105}&lt;&amp;/&gt;点伤害，有&lt;&amp;color:skill_sel_red&gt;{result.15341107.%}&lt;&amp;/&gt;几率使其变小，使其攻击和防御、魔防降低&lt;&amp;color:skill_sel_red&gt;{result.15341111.%}&lt;&amp;/&gt;,并沉默目标。"</f>
        <v>齐天大圣召唤定海神针，对圆形区域内的敌方目标造成&lt;&amp;color:skill_sel_red&gt;{result.15341105}&lt;&amp;/&gt;点伤害，有&lt;&amp;color:skill_sel_red&gt;{result.15341107.%}&lt;&amp;/&gt;几率使其变小，使其攻击和防御、魔防降低&lt;&amp;color:skill_sel_red&gt;{result.15341111.%}&lt;&amp;/&gt;,并沉默目标。</v>
      </c>
      <c r="G137" s="12">
        <v>16</v>
      </c>
      <c r="H137" s="12">
        <v>4</v>
      </c>
      <c r="I137" s="12">
        <v>0</v>
      </c>
      <c r="J137" s="12">
        <v>0</v>
      </c>
      <c r="K137" s="12">
        <f t="shared" si="14"/>
        <v>0</v>
      </c>
      <c r="L137" s="12" t="s">
        <v>1456</v>
      </c>
      <c r="P137" s="12">
        <v>1</v>
      </c>
      <c r="R137" s="12" t="s">
        <v>43</v>
      </c>
      <c r="S137" s="12">
        <v>2</v>
      </c>
      <c r="U137" s="12" t="s">
        <v>32</v>
      </c>
      <c r="V137" s="12" t="s">
        <v>292</v>
      </c>
      <c r="Z137" s="12" t="s">
        <v>2116</v>
      </c>
      <c r="AA137" s="12">
        <v>12341104</v>
      </c>
      <c r="AJ137" s="12" t="s">
        <v>2857</v>
      </c>
      <c r="AK137" s="12" t="s">
        <v>102</v>
      </c>
    </row>
    <row r="138" spans="1:37" s="12" customFormat="1" x14ac:dyDescent="0.15">
      <c r="A138" s="140">
        <v>11341104</v>
      </c>
      <c r="B138" s="12">
        <v>1</v>
      </c>
      <c r="C138" s="12" t="s">
        <v>1489</v>
      </c>
      <c r="D138" s="12" t="s">
        <v>1490</v>
      </c>
      <c r="E138" s="12" t="s">
        <v>3201</v>
      </c>
      <c r="F138" s="12" t="str">
        <f>"齐天大圣将能量瞬间爆发，对圆形范围内多个敌方目标（最多5个）造成&lt;&amp;color:skill_sel_red&gt;{result.15341106}&lt;&amp;/&gt;点伤害，并嘲讽他们。如果齐天大圣自身有&lt;&amp;image:light&gt;&lt;&amp;/&gt;印记，还能对其造成&lt;&amp;color:skill_sel_yellow&gt;"&amp;'skill.char(buff)'!E190&amp;"&lt;&amp;/&gt;秒眩晕。"</f>
        <v>齐天大圣将能量瞬间爆发，对圆形范围内多个敌方目标（最多5个）造成&lt;&amp;color:skill_sel_red&gt;{result.15341106}&lt;&amp;/&gt;点伤害，并嘲讽他们。如果齐天大圣自身有&lt;&amp;image:light&gt;&lt;&amp;/&gt;印记，还能对其造成&lt;&amp;color:skill_sel_yellow&gt;4&lt;&amp;/&gt;秒眩晕。</v>
      </c>
      <c r="G138" s="12">
        <v>15</v>
      </c>
      <c r="H138" s="12">
        <v>14</v>
      </c>
      <c r="I138" s="12">
        <v>1</v>
      </c>
      <c r="J138" s="12">
        <v>35</v>
      </c>
      <c r="K138" s="12">
        <f t="shared" si="14"/>
        <v>0</v>
      </c>
      <c r="L138" s="12" t="s">
        <v>1456</v>
      </c>
      <c r="P138" s="12">
        <v>4</v>
      </c>
      <c r="R138" s="12" t="s">
        <v>43</v>
      </c>
      <c r="S138" s="12">
        <v>2</v>
      </c>
      <c r="U138" s="12" t="s">
        <v>1462</v>
      </c>
      <c r="V138" s="12" t="s">
        <v>292</v>
      </c>
      <c r="W138" s="12" t="s">
        <v>103</v>
      </c>
      <c r="X138" s="12" t="s">
        <v>217</v>
      </c>
      <c r="Y138" s="12" t="s">
        <v>611</v>
      </c>
      <c r="Z138" s="12" t="s">
        <v>2117</v>
      </c>
      <c r="AA138" s="12">
        <v>12341108</v>
      </c>
      <c r="AB138" s="12">
        <v>12341109</v>
      </c>
      <c r="AC138" s="12">
        <v>12341111</v>
      </c>
      <c r="AK138" s="12" t="s">
        <v>447</v>
      </c>
    </row>
    <row r="139" spans="1:37" s="12" customFormat="1" x14ac:dyDescent="0.15">
      <c r="A139" s="140">
        <v>11341201</v>
      </c>
      <c r="B139" s="12">
        <v>1</v>
      </c>
      <c r="C139" s="12" t="s">
        <v>274</v>
      </c>
      <c r="D139" s="12" t="s">
        <v>1042</v>
      </c>
      <c r="G139" s="12">
        <v>1</v>
      </c>
      <c r="H139" s="12">
        <v>0</v>
      </c>
      <c r="I139" s="12">
        <v>2</v>
      </c>
      <c r="J139" s="12">
        <v>0</v>
      </c>
      <c r="K139" s="12">
        <f t="shared" si="14"/>
        <v>0.8</v>
      </c>
      <c r="L139" s="12" t="s">
        <v>427</v>
      </c>
      <c r="P139" s="12">
        <v>1</v>
      </c>
      <c r="R139" s="12" t="s">
        <v>454</v>
      </c>
      <c r="U139" s="12" t="s">
        <v>450</v>
      </c>
      <c r="V139" s="12" t="s">
        <v>452</v>
      </c>
      <c r="Z139" s="12" t="s">
        <v>133</v>
      </c>
      <c r="AA139" s="12">
        <v>12341201</v>
      </c>
      <c r="AJ139" s="17"/>
      <c r="AK139" s="12" t="s">
        <v>455</v>
      </c>
    </row>
    <row r="140" spans="1:37" s="12" customFormat="1" x14ac:dyDescent="0.15">
      <c r="A140" s="140">
        <v>11341202</v>
      </c>
      <c r="B140" s="12">
        <v>1</v>
      </c>
      <c r="C140" s="12" t="s">
        <v>1177</v>
      </c>
      <c r="D140" s="12" t="s">
        <v>1178</v>
      </c>
      <c r="E140" s="12" t="s">
        <v>1714</v>
      </c>
      <c r="F140" s="12" t="str">
        <f>"吉尔伽美什自身&lt;&amp;color:skill_sel_yellow&gt;防御&lt;&amp;/&gt;提升&lt;&amp;color:skill_sel_green&gt;{result.15341202.%}&lt;&amp;/&gt;，持续&lt;&amp;color:skill_sel_yellow&gt;"&amp;'skill.char(buff)'!E193&amp;"&lt;&amp;/&gt;秒。"</f>
        <v>吉尔伽美什自身&lt;&amp;color:skill_sel_yellow&gt;防御&lt;&amp;/&gt;提升&lt;&amp;color:skill_sel_green&gt;{result.15341202.%}&lt;&amp;/&gt;，持续&lt;&amp;color:skill_sel_yellow&gt;8&lt;&amp;/&gt;秒。</v>
      </c>
      <c r="G140" s="12">
        <v>16</v>
      </c>
      <c r="H140" s="12">
        <v>6</v>
      </c>
      <c r="I140" s="12">
        <v>0</v>
      </c>
      <c r="J140" s="12">
        <v>0</v>
      </c>
      <c r="K140" s="12">
        <f t="shared" si="14"/>
        <v>0</v>
      </c>
      <c r="L140" s="12" t="s">
        <v>453</v>
      </c>
      <c r="P140" s="12">
        <v>0</v>
      </c>
      <c r="R140" s="12" t="s">
        <v>454</v>
      </c>
      <c r="U140" s="12" t="s">
        <v>134</v>
      </c>
      <c r="Z140" s="12" t="s">
        <v>2118</v>
      </c>
      <c r="AA140" s="12">
        <v>12341202</v>
      </c>
      <c r="AB140" s="12">
        <v>12341203</v>
      </c>
      <c r="AK140" s="12" t="s">
        <v>451</v>
      </c>
    </row>
    <row r="141" spans="1:37" s="12" customFormat="1" x14ac:dyDescent="0.15">
      <c r="A141" s="140">
        <v>11341203</v>
      </c>
      <c r="B141" s="12">
        <v>1</v>
      </c>
      <c r="C141" s="12" t="s">
        <v>1179</v>
      </c>
      <c r="D141" s="12" t="s">
        <v>1180</v>
      </c>
      <c r="E141" s="12" t="s">
        <v>2266</v>
      </c>
      <c r="F141" s="12" t="str">
        <f>"吉尔伽美什召唤圣火降临，每秒对区域内敌方造成&lt;&amp;color:skill_sel_red&gt;{result.15341205}&lt;&amp;/&gt;点伤害及嘲讽，持续&lt;&amp;color:skill_sel_yellow&gt;"&amp;'skill.char(buff)'!E195&amp;"&lt;&amp;/&gt;秒。"</f>
        <v>吉尔伽美什召唤圣火降临，每秒对区域内敌方造成&lt;&amp;color:skill_sel_red&gt;{result.15341205}&lt;&amp;/&gt;点伤害及嘲讽，持续&lt;&amp;color:skill_sel_yellow&gt;3&lt;&amp;/&gt;秒。</v>
      </c>
      <c r="G141" s="12">
        <v>16</v>
      </c>
      <c r="H141" s="12">
        <v>6</v>
      </c>
      <c r="I141" s="12">
        <v>0</v>
      </c>
      <c r="J141" s="12">
        <v>0</v>
      </c>
      <c r="K141" s="12">
        <f t="shared" si="14"/>
        <v>0</v>
      </c>
      <c r="L141" s="12" t="s">
        <v>453</v>
      </c>
      <c r="P141" s="12">
        <v>3</v>
      </c>
      <c r="R141" s="12" t="s">
        <v>43</v>
      </c>
      <c r="S141" s="12">
        <v>2</v>
      </c>
      <c r="U141" s="12" t="s">
        <v>450</v>
      </c>
      <c r="V141" s="12" t="s">
        <v>292</v>
      </c>
      <c r="W141" s="12" t="s">
        <v>103</v>
      </c>
      <c r="X141" s="12" t="s">
        <v>402</v>
      </c>
      <c r="Y141" s="12" t="s">
        <v>611</v>
      </c>
      <c r="Z141" s="12" t="s">
        <v>2119</v>
      </c>
      <c r="AA141" s="12">
        <v>12341205</v>
      </c>
      <c r="AK141" s="12" t="s">
        <v>451</v>
      </c>
    </row>
    <row r="142" spans="1:37" s="12" customFormat="1" ht="15.75" customHeight="1" x14ac:dyDescent="0.15">
      <c r="A142" s="140">
        <v>11341204</v>
      </c>
      <c r="B142" s="12">
        <v>1</v>
      </c>
      <c r="C142" s="12" t="s">
        <v>1181</v>
      </c>
      <c r="D142" s="12" t="s">
        <v>1182</v>
      </c>
      <c r="E142" s="12" t="s">
        <v>2267</v>
      </c>
      <c r="F142" s="12" t="str">
        <f>"吉尔伽美什跳向一个指定目标点，持续吸引范围内的敌人靠近自己，并且每秒对区域内敌方造成&lt;&amp;color:skill_sel_red&gt;{result.15341206}&lt;&amp;/&gt;点伤害，持续&lt;&amp;color:skill_sel_yellow&gt;"&amp;N142&amp;"&lt;&amp;/&gt;秒。"</f>
        <v>吉尔伽美什跳向一个指定目标点，持续吸引范围内的敌人靠近自己，并且每秒对区域内敌方造成&lt;&amp;color:skill_sel_red&gt;{result.15341206}&lt;&amp;/&gt;点伤害，持续&lt;&amp;color:skill_sel_yellow&gt;4&lt;&amp;/&gt;秒。</v>
      </c>
      <c r="G142" s="12">
        <v>15</v>
      </c>
      <c r="H142" s="12">
        <v>10</v>
      </c>
      <c r="I142" s="12">
        <v>1</v>
      </c>
      <c r="J142" s="12">
        <v>35</v>
      </c>
      <c r="K142" s="12">
        <f t="shared" si="14"/>
        <v>0</v>
      </c>
      <c r="L142" s="12" t="s">
        <v>298</v>
      </c>
      <c r="M142" s="12">
        <v>1.5</v>
      </c>
      <c r="N142" s="12">
        <v>4</v>
      </c>
      <c r="P142" s="12">
        <v>4</v>
      </c>
      <c r="Q142" s="12">
        <v>1</v>
      </c>
      <c r="R142" s="12" t="s">
        <v>1173</v>
      </c>
      <c r="S142" s="12">
        <v>2</v>
      </c>
      <c r="U142" s="12" t="s">
        <v>450</v>
      </c>
      <c r="V142" s="12" t="s">
        <v>292</v>
      </c>
      <c r="Z142" s="12" t="s">
        <v>2120</v>
      </c>
      <c r="AA142" s="12">
        <v>12341209</v>
      </c>
      <c r="AB142" s="12">
        <v>12341210</v>
      </c>
      <c r="AJ142" s="17" t="s">
        <v>2812</v>
      </c>
      <c r="AK142" s="12" t="s">
        <v>451</v>
      </c>
    </row>
    <row r="143" spans="1:37" s="12" customFormat="1" x14ac:dyDescent="0.15">
      <c r="A143" s="140">
        <v>11341401</v>
      </c>
      <c r="B143" s="12">
        <v>1</v>
      </c>
      <c r="C143" s="12" t="s">
        <v>274</v>
      </c>
      <c r="D143" s="12" t="s">
        <v>988</v>
      </c>
      <c r="G143" s="12">
        <v>1</v>
      </c>
      <c r="H143" s="12">
        <v>0</v>
      </c>
      <c r="I143" s="12">
        <v>2</v>
      </c>
      <c r="J143" s="12">
        <v>0</v>
      </c>
      <c r="K143" s="12">
        <f t="shared" si="14"/>
        <v>0.8</v>
      </c>
      <c r="L143" s="12" t="s">
        <v>31</v>
      </c>
      <c r="P143" s="12">
        <v>1</v>
      </c>
      <c r="R143" s="12" t="s">
        <v>34</v>
      </c>
      <c r="U143" s="12" t="s">
        <v>32</v>
      </c>
      <c r="V143" s="12" t="s">
        <v>276</v>
      </c>
      <c r="Z143" s="12" t="s">
        <v>133</v>
      </c>
      <c r="AA143" s="12">
        <v>12341401</v>
      </c>
      <c r="AK143" s="12" t="s">
        <v>455</v>
      </c>
    </row>
    <row r="144" spans="1:37" s="12" customFormat="1" x14ac:dyDescent="0.15">
      <c r="A144" s="140">
        <v>11341402</v>
      </c>
      <c r="B144" s="12">
        <v>1</v>
      </c>
      <c r="C144" s="74" t="s">
        <v>2511</v>
      </c>
      <c r="D144" s="12" t="s">
        <v>1143</v>
      </c>
      <c r="E144" s="12" t="s">
        <v>2575</v>
      </c>
      <c r="F144" s="12" t="str">
        <f>"女武神扔出盾牌，攻击到一个目标后依次传递多个随机敌方目标身上，对他们依次造"&amp;"成&lt;&amp;color:skill_sel_red&gt;{result.15341402}&lt;&amp;/&gt;、&lt;&amp;color:skill_sel_red&gt;{result.15341403}&lt;&amp;/&gt;、&lt;&amp;color:skill_sel_red&gt;{result.15341404}&lt;&amp;/&gt;、&lt;&amp;color:skill_sel_red&gt;{result.15341405}&lt;&amp;/&gt;点伤害，且嘲讽&lt;&amp;color:skill_sel_red&gt;"&amp;'skill.char(buff)'!E198&amp;"&lt;&amp;/&gt;秒。"</f>
        <v>女武神扔出盾牌，攻击到一个目标后依次传递多个随机敌方目标身上，对他们依次造成&lt;&amp;color:skill_sel_red&gt;{result.15341402}&lt;&amp;/&gt;、&lt;&amp;color:skill_sel_red&gt;{result.15341403}&lt;&amp;/&gt;、&lt;&amp;color:skill_sel_red&gt;{result.15341404}&lt;&amp;/&gt;、&lt;&amp;color:skill_sel_red&gt;{result.15341405}&lt;&amp;/&gt;点伤害，且嘲讽&lt;&amp;color:skill_sel_red&gt;2&lt;&amp;/&gt;秒。</v>
      </c>
      <c r="G144" s="12">
        <v>16</v>
      </c>
      <c r="H144" s="12">
        <v>6</v>
      </c>
      <c r="I144" s="12">
        <v>0</v>
      </c>
      <c r="J144" s="12">
        <v>0</v>
      </c>
      <c r="K144" s="12">
        <f t="shared" si="14"/>
        <v>0</v>
      </c>
      <c r="L144" s="12" t="s">
        <v>31</v>
      </c>
      <c r="P144" s="12">
        <v>4</v>
      </c>
      <c r="R144" s="12" t="s">
        <v>34</v>
      </c>
      <c r="U144" s="12" t="s">
        <v>32</v>
      </c>
      <c r="V144" s="12" t="s">
        <v>276</v>
      </c>
      <c r="W144" s="12" t="s">
        <v>103</v>
      </c>
      <c r="X144" s="12" t="s">
        <v>217</v>
      </c>
      <c r="Y144" s="12" t="s">
        <v>611</v>
      </c>
      <c r="Z144" s="12" t="s">
        <v>2556</v>
      </c>
      <c r="AA144" s="12">
        <v>12341402</v>
      </c>
      <c r="AK144" s="12" t="s">
        <v>229</v>
      </c>
    </row>
    <row r="145" spans="1:37" s="12" customFormat="1" x14ac:dyDescent="0.15">
      <c r="A145" s="140">
        <v>11341403</v>
      </c>
      <c r="B145" s="12">
        <v>1</v>
      </c>
      <c r="C145" s="12" t="s">
        <v>1436</v>
      </c>
      <c r="D145" s="12" t="s">
        <v>2209</v>
      </c>
      <c r="E145" s="12" t="s">
        <v>2462</v>
      </c>
      <c r="F145" s="12" t="str">
        <f>"女武神每秒回复自身&lt;&amp;color:skill_sel_green&gt;{result.15341410}&lt;&amp;/&gt;点生命，持续&lt;&amp;color:skill_sel_yellow&gt;"&amp;'skill.char(buff)'!E208&amp;"&lt;&amp;/&gt;秒。并在&lt;&amp;color:skill_sel_yellow&gt;"&amp;'skill.char(buff)'!E206&amp;"&lt;&amp;/&gt;秒内使物理防御及魔法防御提升&lt;&amp;color:skill_sel_green&gt;{result.15341408.%}&lt;&amp;/&gt;。"</f>
        <v>女武神每秒回复自身&lt;&amp;color:skill_sel_green&gt;{result.15341410}&lt;&amp;/&gt;点生命，持续&lt;&amp;color:skill_sel_yellow&gt;7&lt;&amp;/&gt;秒。并在&lt;&amp;color:skill_sel_yellow&gt;8&lt;&amp;/&gt;秒内使物理防御及魔法防御提升&lt;&amp;color:skill_sel_green&gt;{result.15341408.%}&lt;&amp;/&gt;。</v>
      </c>
      <c r="G145" s="12">
        <v>16</v>
      </c>
      <c r="H145" s="12">
        <v>6</v>
      </c>
      <c r="I145" s="12">
        <v>0</v>
      </c>
      <c r="J145" s="12">
        <v>0</v>
      </c>
      <c r="K145" s="12">
        <f t="shared" si="14"/>
        <v>0</v>
      </c>
      <c r="L145" s="12" t="s">
        <v>31</v>
      </c>
      <c r="P145" s="12">
        <v>0</v>
      </c>
      <c r="R145" s="12" t="s">
        <v>34</v>
      </c>
      <c r="U145" s="12" t="s">
        <v>44</v>
      </c>
      <c r="Z145" s="12" t="s">
        <v>2111</v>
      </c>
      <c r="AA145" s="12">
        <v>12341422</v>
      </c>
      <c r="AB145" s="12">
        <v>12341423</v>
      </c>
      <c r="AC145" s="12">
        <v>12341424</v>
      </c>
      <c r="AK145" s="12" t="s">
        <v>102</v>
      </c>
    </row>
    <row r="146" spans="1:37" s="12" customFormat="1" x14ac:dyDescent="0.15">
      <c r="A146" s="140">
        <v>11341404</v>
      </c>
      <c r="B146" s="12">
        <v>1</v>
      </c>
      <c r="C146" s="74" t="s">
        <v>2503</v>
      </c>
      <c r="D146" s="74" t="s">
        <v>2498</v>
      </c>
      <c r="E146" s="12" t="s">
        <v>2502</v>
      </c>
      <c r="F146" s="12" t="str">
        <f>"女武神发出剑气，对扇形范围内目标造成&lt;&amp;color:skill_sel_red&gt;{result.15341406}&lt;&amp;/&gt;点伤害并将敌人击退。"</f>
        <v>女武神发出剑气，对扇形范围内目标造成&lt;&amp;color:skill_sel_red&gt;{result.15341406}&lt;&amp;/&gt;点伤害并将敌人击退。</v>
      </c>
      <c r="G146" s="12">
        <v>15</v>
      </c>
      <c r="H146" s="12">
        <v>9</v>
      </c>
      <c r="I146" s="12">
        <v>1</v>
      </c>
      <c r="J146" s="12">
        <v>35</v>
      </c>
      <c r="K146" s="12">
        <f t="shared" si="14"/>
        <v>0</v>
      </c>
      <c r="L146" s="12" t="s">
        <v>31</v>
      </c>
      <c r="P146" s="12">
        <v>4</v>
      </c>
      <c r="R146" s="12" t="s">
        <v>953</v>
      </c>
      <c r="S146" s="12">
        <v>4</v>
      </c>
      <c r="T146" s="12">
        <v>60</v>
      </c>
      <c r="U146" s="12" t="s">
        <v>32</v>
      </c>
      <c r="V146" s="12" t="s">
        <v>315</v>
      </c>
      <c r="Z146" s="12" t="s">
        <v>2127</v>
      </c>
      <c r="AA146" s="12">
        <v>12341418</v>
      </c>
      <c r="AJ146" s="20" t="s">
        <v>2515</v>
      </c>
      <c r="AK146" s="12" t="s">
        <v>229</v>
      </c>
    </row>
    <row r="147" spans="1:37" s="12" customFormat="1" x14ac:dyDescent="0.15">
      <c r="A147" s="140">
        <v>11410101</v>
      </c>
      <c r="B147" s="12">
        <v>1</v>
      </c>
      <c r="C147" s="12" t="s">
        <v>274</v>
      </c>
      <c r="D147" s="12" t="s">
        <v>305</v>
      </c>
      <c r="G147" s="12">
        <v>0.5</v>
      </c>
      <c r="H147" s="12">
        <v>0</v>
      </c>
      <c r="I147" s="12">
        <v>2</v>
      </c>
      <c r="J147" s="12">
        <v>0</v>
      </c>
      <c r="K147" s="12">
        <f t="shared" si="14"/>
        <v>0.8</v>
      </c>
      <c r="L147" s="12" t="s">
        <v>285</v>
      </c>
      <c r="P147" s="12">
        <v>4</v>
      </c>
      <c r="R147" s="12" t="s">
        <v>34</v>
      </c>
      <c r="U147" s="12" t="s">
        <v>275</v>
      </c>
      <c r="V147" s="12" t="s">
        <v>276</v>
      </c>
      <c r="Z147" s="12" t="s">
        <v>133</v>
      </c>
      <c r="AA147" s="12">
        <v>12410101</v>
      </c>
      <c r="AK147" s="12" t="s">
        <v>282</v>
      </c>
    </row>
    <row r="148" spans="1:37" s="12" customFormat="1" x14ac:dyDescent="0.15">
      <c r="A148" s="140">
        <v>11410102</v>
      </c>
      <c r="B148" s="12">
        <v>1</v>
      </c>
      <c r="C148" s="12" t="s">
        <v>4150</v>
      </c>
      <c r="D148" s="12" t="s">
        <v>3879</v>
      </c>
      <c r="E148" s="12" t="s">
        <v>525</v>
      </c>
      <c r="F148" s="12" t="str">
        <f>"骷髅射手向敌方射出死亡箭矢，击退敌方目标并造成&lt;&amp;color:skill_sel_red&gt;{result.15410102}&lt;&amp;/&gt;点伤害和&lt;&amp;color:skill_sel_yellow&gt;"&amp;'skill.char(buff)'!E211&amp;"&lt;&amp;/&gt;秒晕眩。"</f>
        <v>骷髅射手向敌方射出死亡箭矢，击退敌方目标并造成&lt;&amp;color:skill_sel_red&gt;{result.15410102}&lt;&amp;/&gt;点伤害和&lt;&amp;color:skill_sel_yellow&gt;1&lt;&amp;/&gt;秒晕眩。</v>
      </c>
      <c r="G148" s="12">
        <v>15</v>
      </c>
      <c r="H148" s="12">
        <v>6</v>
      </c>
      <c r="I148" s="12">
        <v>0</v>
      </c>
      <c r="J148" s="12">
        <v>0</v>
      </c>
      <c r="K148" s="12">
        <f t="shared" si="14"/>
        <v>0</v>
      </c>
      <c r="L148" s="12" t="s">
        <v>31</v>
      </c>
      <c r="P148" s="12">
        <v>4</v>
      </c>
      <c r="R148" s="12" t="s">
        <v>34</v>
      </c>
      <c r="U148" s="12" t="s">
        <v>275</v>
      </c>
      <c r="V148" s="12" t="s">
        <v>276</v>
      </c>
      <c r="W148" s="12" t="s">
        <v>616</v>
      </c>
      <c r="X148" s="12" t="s">
        <v>618</v>
      </c>
      <c r="Z148" s="12" t="s">
        <v>2070</v>
      </c>
      <c r="AA148" s="12">
        <v>12410103</v>
      </c>
      <c r="AK148" s="12" t="s">
        <v>102</v>
      </c>
    </row>
    <row r="149" spans="1:37" s="12" customFormat="1" x14ac:dyDescent="0.15">
      <c r="A149" s="140">
        <v>11410103</v>
      </c>
      <c r="B149" s="12">
        <v>1</v>
      </c>
      <c r="C149" s="12" t="s">
        <v>3877</v>
      </c>
      <c r="D149" s="12" t="s">
        <v>3880</v>
      </c>
      <c r="E149" s="35" t="s">
        <v>3978</v>
      </c>
      <c r="F149" s="35" t="str">
        <f>"骷髅射手提升&lt;&amp;color:skill_sel_green&gt;{result.15410103.%}&lt;&amp;/&gt;攻击速度及&lt;&amp;color:skill_sel_green&gt;{result.15410103.%}&lt;&amp;/&gt;命中，持续&lt;&amp;color:skill_sel_yellow&gt;"&amp;'skill.char(buff)'!E212&amp;"&lt;&amp;/&gt;秒。"</f>
        <v>骷髅射手提升&lt;&amp;color:skill_sel_green&gt;{result.15410103.%}&lt;&amp;/&gt;攻击速度及&lt;&amp;color:skill_sel_green&gt;{result.15410103.%}&lt;&amp;/&gt;命中，持续&lt;&amp;color:skill_sel_yellow&gt;5&lt;&amp;/&gt;秒。</v>
      </c>
      <c r="G149" s="12">
        <v>16</v>
      </c>
      <c r="H149" s="12">
        <v>6</v>
      </c>
      <c r="I149" s="12">
        <v>0</v>
      </c>
      <c r="J149" s="12">
        <v>0</v>
      </c>
      <c r="K149" s="12">
        <f t="shared" ref="K149:K150" si="15">IF(I149=2,0.8,0)</f>
        <v>0</v>
      </c>
      <c r="L149" s="12" t="s">
        <v>31</v>
      </c>
      <c r="P149" s="12">
        <v>0</v>
      </c>
      <c r="R149" s="12" t="s">
        <v>34</v>
      </c>
      <c r="U149" s="12" t="s">
        <v>44</v>
      </c>
      <c r="Z149" s="12" t="s">
        <v>3945</v>
      </c>
      <c r="AA149" s="12">
        <v>12410106</v>
      </c>
      <c r="AB149" s="12">
        <v>12410107</v>
      </c>
      <c r="AK149" s="12" t="s">
        <v>102</v>
      </c>
    </row>
    <row r="150" spans="1:37" s="12" customFormat="1" x14ac:dyDescent="0.15">
      <c r="A150" s="140">
        <v>11410104</v>
      </c>
      <c r="B150" s="12">
        <v>1</v>
      </c>
      <c r="C150" s="12" t="s">
        <v>3878</v>
      </c>
      <c r="D150" s="12" t="s">
        <v>4009</v>
      </c>
      <c r="E150" s="12" t="s">
        <v>4010</v>
      </c>
      <c r="F150" s="12" t="str">
        <f>"骷髅射手向目标区域射出大量冰霜箭雨，对敌方造成&lt;&amp;color:skill_sel_red&gt;{result.15420401}&lt;&amp;/&gt;点伤害，并有&lt;&amp;color:skill_sel_yellow&gt;{result.'skill.char(效果)'!J466/100.%}&lt;&amp;/&gt;概率为其添加&lt;&amp;image:ice&gt;&lt;&amp;/&gt;印记,"</f>
        <v>骷髅射手向目标区域射出大量冰霜箭雨，对敌方造成&lt;&amp;color:skill_sel_red&gt;{result.15420401}&lt;&amp;/&gt;点伤害，并有&lt;&amp;color:skill_sel_yellow&gt;{result.'skill.char(效果)'!J466/100.%}&lt;&amp;/&gt;概率为其添加&lt;&amp;image:ice&gt;&lt;&amp;/&gt;印记,</v>
      </c>
      <c r="G150" s="12">
        <v>15</v>
      </c>
      <c r="H150" s="12">
        <v>11</v>
      </c>
      <c r="I150" s="12">
        <v>1</v>
      </c>
      <c r="J150" s="12">
        <v>35</v>
      </c>
      <c r="K150" s="12">
        <f t="shared" si="15"/>
        <v>0</v>
      </c>
      <c r="L150" s="12" t="s">
        <v>289</v>
      </c>
      <c r="P150" s="12">
        <v>4</v>
      </c>
      <c r="R150" s="12" t="s">
        <v>290</v>
      </c>
      <c r="S150" s="12">
        <v>2</v>
      </c>
      <c r="U150" s="12" t="s">
        <v>291</v>
      </c>
      <c r="V150" s="12" t="s">
        <v>292</v>
      </c>
      <c r="Z150" s="12" t="s">
        <v>2061</v>
      </c>
      <c r="AA150" s="12">
        <v>12410108</v>
      </c>
      <c r="AB150" s="17"/>
      <c r="AC150" s="39"/>
      <c r="AD150" s="39"/>
      <c r="AJ150" s="12" t="s">
        <v>772</v>
      </c>
      <c r="AK150" s="12" t="s">
        <v>102</v>
      </c>
    </row>
    <row r="151" spans="1:37" s="12" customFormat="1" x14ac:dyDescent="0.15">
      <c r="A151" s="140">
        <v>11420201</v>
      </c>
      <c r="B151" s="12">
        <v>1</v>
      </c>
      <c r="C151" s="12" t="s">
        <v>1047</v>
      </c>
      <c r="D151" s="12" t="s">
        <v>1050</v>
      </c>
      <c r="G151" s="12">
        <v>1</v>
      </c>
      <c r="H151" s="12">
        <v>0</v>
      </c>
      <c r="I151" s="12">
        <v>2</v>
      </c>
      <c r="J151" s="12">
        <v>0</v>
      </c>
      <c r="K151" s="12">
        <f t="shared" si="14"/>
        <v>0.8</v>
      </c>
      <c r="L151" s="12" t="s">
        <v>31</v>
      </c>
      <c r="P151" s="12">
        <v>4</v>
      </c>
      <c r="R151" s="12" t="s">
        <v>34</v>
      </c>
      <c r="U151" s="12" t="s">
        <v>32</v>
      </c>
      <c r="V151" s="12" t="s">
        <v>276</v>
      </c>
      <c r="Z151" s="12" t="s">
        <v>133</v>
      </c>
      <c r="AA151" s="12">
        <v>12420401</v>
      </c>
      <c r="AK151" s="12" t="s">
        <v>3814</v>
      </c>
    </row>
    <row r="152" spans="1:37" s="12" customFormat="1" x14ac:dyDescent="0.15">
      <c r="A152" s="140">
        <v>11420202</v>
      </c>
      <c r="B152" s="12">
        <v>1</v>
      </c>
      <c r="C152" s="150" t="s">
        <v>3809</v>
      </c>
      <c r="D152" s="12" t="s">
        <v>3928</v>
      </c>
      <c r="E152" s="53" t="s">
        <v>4028</v>
      </c>
      <c r="F152" s="53" t="str">
        <f>"骷髅巫师为血最少的友方提升&lt;&amp;color:skill_sel_green&gt;{result.15420402.%}&lt;&amp;/&gt;韧性与&lt;&amp;color:skill_sel_green&gt;{result.15420403.%}&lt;&amp;/&gt;格挡，持续&lt;&amp;color:skill_sel_yellow&gt;"&amp;'skill.char(buff)'!E215&amp;"&lt;&amp;/&gt;秒。"</f>
        <v>骷髅巫师为血最少的友方提升&lt;&amp;color:skill_sel_green&gt;{result.15420402.%}&lt;&amp;/&gt;韧性与&lt;&amp;color:skill_sel_green&gt;{result.15420403.%}&lt;&amp;/&gt;格挡，持续&lt;&amp;color:skill_sel_yellow&gt;8&lt;&amp;/&gt;秒。</v>
      </c>
      <c r="G152" s="12">
        <v>16</v>
      </c>
      <c r="H152" s="12">
        <v>6</v>
      </c>
      <c r="I152" s="12">
        <v>0</v>
      </c>
      <c r="J152" s="12">
        <v>0</v>
      </c>
      <c r="K152" s="12">
        <f t="shared" si="14"/>
        <v>0</v>
      </c>
      <c r="L152" s="12" t="s">
        <v>3815</v>
      </c>
      <c r="P152" s="12">
        <v>4</v>
      </c>
      <c r="R152" s="12" t="s">
        <v>34</v>
      </c>
      <c r="U152" s="12" t="s">
        <v>3816</v>
      </c>
      <c r="V152" s="12" t="s">
        <v>276</v>
      </c>
      <c r="W152" s="12" t="s">
        <v>83</v>
      </c>
      <c r="Z152" s="12" t="s">
        <v>3940</v>
      </c>
      <c r="AA152" s="12">
        <v>12420403</v>
      </c>
      <c r="AB152" s="12">
        <v>12420404</v>
      </c>
      <c r="AK152" s="12" t="s">
        <v>3817</v>
      </c>
    </row>
    <row r="153" spans="1:37" s="12" customFormat="1" x14ac:dyDescent="0.15">
      <c r="A153" s="140">
        <v>11420203</v>
      </c>
      <c r="B153" s="12">
        <v>1</v>
      </c>
      <c r="C153" s="150" t="s">
        <v>3808</v>
      </c>
      <c r="D153" s="12" t="s">
        <v>4018</v>
      </c>
      <c r="E153" s="35" t="s">
        <v>4029</v>
      </c>
      <c r="F153" s="35" t="str">
        <f>"骷髅巫师发出死亡脉冲，对矩形范围内的敌人造成点&lt;&amp;color:skill_sel_red&gt;{result.15420404}&lt;&amp;/&gt;点伤害，并为范围内的友方回复&lt;&amp;color:skill_sel_red&gt;{result.15420405}&lt;&amp;/&gt;生命。"</f>
        <v>骷髅巫师发出死亡脉冲，对矩形范围内的敌人造成点&lt;&amp;color:skill_sel_red&gt;{result.15420404}&lt;&amp;/&gt;点伤害，并为范围内的友方回复&lt;&amp;color:skill_sel_red&gt;{result.15420405}&lt;&amp;/&gt;生命。</v>
      </c>
      <c r="G153" s="12">
        <v>15</v>
      </c>
      <c r="H153" s="12">
        <v>8</v>
      </c>
      <c r="I153" s="12">
        <v>0</v>
      </c>
      <c r="J153" s="12">
        <v>0</v>
      </c>
      <c r="K153" s="12">
        <f t="shared" si="14"/>
        <v>0</v>
      </c>
      <c r="L153" s="12" t="s">
        <v>31</v>
      </c>
      <c r="P153" s="12">
        <v>4</v>
      </c>
      <c r="R153" s="12" t="s">
        <v>794</v>
      </c>
      <c r="S153" s="12">
        <v>5</v>
      </c>
      <c r="T153" s="12">
        <v>1.5</v>
      </c>
      <c r="U153" s="12" t="s">
        <v>32</v>
      </c>
      <c r="V153" s="24" t="s">
        <v>318</v>
      </c>
      <c r="Z153" s="12" t="s">
        <v>3804</v>
      </c>
      <c r="AA153" s="12">
        <v>12420406</v>
      </c>
      <c r="AK153" s="12" t="s">
        <v>102</v>
      </c>
    </row>
    <row r="154" spans="1:37" s="12" customFormat="1" x14ac:dyDescent="0.15">
      <c r="A154" s="140">
        <v>11420204</v>
      </c>
      <c r="B154" s="12">
        <v>1</v>
      </c>
      <c r="C154" s="150" t="s">
        <v>3806</v>
      </c>
      <c r="D154" s="12" t="s">
        <v>3807</v>
      </c>
      <c r="E154" s="35" t="s">
        <v>3929</v>
      </c>
      <c r="F154" s="35" t="str">
        <f>"骷髅巫师对血最少的友方目标释放暗影波，依次传递多个随机友方目标身上，对他们依次回"&amp;"复&lt;&amp;color:skill_sel_green&gt;{result.15420406}&lt;&amp;/&gt;、&lt;&amp;color:skill_sel_green&gt;{result.15420407}&lt;&amp;/&gt;、&lt;&amp;color:skill_sel_green&gt;{result.15420408}&lt;&amp;/&gt;、&lt;&amp;color:skill_sel_green&gt;{result.15420409}&lt;&amp;/&gt;点生命。"</f>
        <v>骷髅巫师对血最少的友方目标释放暗影波，依次传递多个随机友方目标身上，对他们依次回复&lt;&amp;color:skill_sel_green&gt;{result.15420406}&lt;&amp;/&gt;、&lt;&amp;color:skill_sel_green&gt;{result.15420407}&lt;&amp;/&gt;、&lt;&amp;color:skill_sel_green&gt;{result.15420408}&lt;&amp;/&gt;、&lt;&amp;color:skill_sel_green&gt;{result.15420409}&lt;&amp;/&gt;点生命。</v>
      </c>
      <c r="G154" s="12">
        <v>15</v>
      </c>
      <c r="H154" s="12">
        <v>8</v>
      </c>
      <c r="I154" s="12">
        <v>1</v>
      </c>
      <c r="J154" s="12">
        <v>35</v>
      </c>
      <c r="K154" s="12">
        <f t="shared" si="14"/>
        <v>0</v>
      </c>
      <c r="L154" s="12" t="s">
        <v>31</v>
      </c>
      <c r="P154" s="12">
        <v>4</v>
      </c>
      <c r="R154" s="12" t="s">
        <v>34</v>
      </c>
      <c r="U154" s="12" t="s">
        <v>160</v>
      </c>
      <c r="V154" s="12" t="s">
        <v>3818</v>
      </c>
      <c r="W154" s="12" t="s">
        <v>3819</v>
      </c>
      <c r="Z154" s="12" t="s">
        <v>3805</v>
      </c>
      <c r="AA154" s="12">
        <v>12420409</v>
      </c>
      <c r="AB154" s="12">
        <v>12420410</v>
      </c>
      <c r="AK154" s="12" t="s">
        <v>102</v>
      </c>
    </row>
    <row r="155" spans="1:37" s="12" customFormat="1" x14ac:dyDescent="0.15">
      <c r="A155" s="140">
        <v>11420301</v>
      </c>
      <c r="B155" s="12">
        <v>1</v>
      </c>
      <c r="C155" s="12" t="s">
        <v>1047</v>
      </c>
      <c r="D155" s="12" t="s">
        <v>1049</v>
      </c>
      <c r="G155" s="12">
        <v>1</v>
      </c>
      <c r="H155" s="12">
        <v>0</v>
      </c>
      <c r="I155" s="12">
        <v>2</v>
      </c>
      <c r="J155" s="12">
        <v>0</v>
      </c>
      <c r="K155" s="12">
        <f t="shared" si="14"/>
        <v>0.8</v>
      </c>
      <c r="L155" s="12" t="s">
        <v>1051</v>
      </c>
      <c r="P155" s="12">
        <v>1</v>
      </c>
      <c r="R155" s="12" t="s">
        <v>1057</v>
      </c>
      <c r="U155" s="12" t="s">
        <v>32</v>
      </c>
      <c r="V155" s="12" t="s">
        <v>276</v>
      </c>
      <c r="Z155" s="12" t="s">
        <v>133</v>
      </c>
      <c r="AA155" s="12">
        <v>12420301</v>
      </c>
      <c r="AK155" s="12" t="s">
        <v>128</v>
      </c>
    </row>
    <row r="156" spans="1:37" s="12" customFormat="1" x14ac:dyDescent="0.15">
      <c r="A156" s="140">
        <v>11420302</v>
      </c>
      <c r="B156" s="12">
        <v>1</v>
      </c>
      <c r="C156" s="12" t="s">
        <v>3847</v>
      </c>
      <c r="D156" s="12" t="s">
        <v>3957</v>
      </c>
      <c r="E156" s="35" t="s">
        <v>4030</v>
      </c>
      <c r="F156" s="35" t="str">
        <f>"骷髅战士扔出盾牌，攻击到一个目标后依次传递多个随机敌方目标身上，对他们依次造"&amp;"成&lt;&amp;color:skill_sel_red&gt;{result.15420303}&lt;&amp;/&gt;、&lt;&amp;color:skill_sel_red&gt;{result.15420304}&lt;&amp;/&gt;、&lt;&amp;color:skill_sel_red&gt;{result.15420305}&lt;&amp;/&gt;、&lt;&amp;color:skill_sel_red&gt;{result.15420306}&lt;&amp;/&gt;点伤害，且"&amp;"每次伤害都会降低敌方目标&lt;&amp;color:skill_sel_red&gt;{result.15420307.%}&lt;&amp;/&gt;攻击力，持续&lt;&amp;color:skill_sel_yellow&gt;"&amp;'skill.char(buff)'!E225&amp;"&lt;&amp;/&gt;秒。"</f>
        <v>骷髅战士扔出盾牌，攻击到一个目标后依次传递多个随机敌方目标身上，对他们依次造成&lt;&amp;color:skill_sel_red&gt;{result.15420303}&lt;&amp;/&gt;、&lt;&amp;color:skill_sel_red&gt;{result.15420304}&lt;&amp;/&gt;、&lt;&amp;color:skill_sel_red&gt;{result.15420305}&lt;&amp;/&gt;、&lt;&amp;color:skill_sel_red&gt;{result.15420306}&lt;&amp;/&gt;点伤害，且每次伤害都会降低敌方目标&lt;&amp;color:skill_sel_red&gt;{result.15420307.%}&lt;&amp;/&gt;攻击力，持续&lt;&amp;color:skill_sel_yellow&gt;6&lt;&amp;/&gt;秒。</v>
      </c>
      <c r="G156" s="12">
        <v>16</v>
      </c>
      <c r="H156" s="12">
        <v>6</v>
      </c>
      <c r="I156" s="12">
        <v>0</v>
      </c>
      <c r="J156" s="12">
        <v>0</v>
      </c>
      <c r="K156" s="12">
        <f t="shared" si="14"/>
        <v>0</v>
      </c>
      <c r="L156" s="12" t="s">
        <v>31</v>
      </c>
      <c r="P156" s="12">
        <v>4</v>
      </c>
      <c r="R156" s="12" t="s">
        <v>34</v>
      </c>
      <c r="U156" s="12" t="s">
        <v>32</v>
      </c>
      <c r="V156" s="12" t="s">
        <v>276</v>
      </c>
      <c r="W156" s="12" t="s">
        <v>103</v>
      </c>
      <c r="X156" s="12" t="s">
        <v>217</v>
      </c>
      <c r="Y156" s="12" t="s">
        <v>611</v>
      </c>
      <c r="Z156" s="12" t="s">
        <v>3942</v>
      </c>
      <c r="AA156" s="12">
        <v>12420303</v>
      </c>
      <c r="AK156" s="12" t="s">
        <v>102</v>
      </c>
    </row>
    <row r="157" spans="1:37" s="12" customFormat="1" x14ac:dyDescent="0.15">
      <c r="A157" s="140">
        <v>11420303</v>
      </c>
      <c r="B157" s="12">
        <v>1</v>
      </c>
      <c r="C157" s="12" t="s">
        <v>3997</v>
      </c>
      <c r="D157" s="12" t="s">
        <v>3944</v>
      </c>
      <c r="E157" s="35" t="s">
        <v>4031</v>
      </c>
      <c r="F157" s="35" t="str">
        <f>"骷髅战士发动盾牌猛击敌人，对敌造成&lt;&amp;color:skill_sel_red&gt;{result.15420302}&lt;&amp;/&gt;点伤害，并眩晕敌方目标。"</f>
        <v>骷髅战士发动盾牌猛击敌人，对敌造成&lt;&amp;color:skill_sel_red&gt;{result.15420302}&lt;&amp;/&gt;点伤害，并眩晕敌方目标。</v>
      </c>
      <c r="G157" s="12">
        <v>15</v>
      </c>
      <c r="H157" s="12">
        <v>6</v>
      </c>
      <c r="I157" s="12">
        <v>0</v>
      </c>
      <c r="J157" s="12">
        <v>0</v>
      </c>
      <c r="K157" s="12">
        <f t="shared" si="14"/>
        <v>0</v>
      </c>
      <c r="L157" s="12" t="s">
        <v>1051</v>
      </c>
      <c r="P157" s="12">
        <v>1</v>
      </c>
      <c r="R157" s="12" t="s">
        <v>34</v>
      </c>
      <c r="U157" s="12" t="s">
        <v>32</v>
      </c>
      <c r="V157" s="12" t="s">
        <v>276</v>
      </c>
      <c r="Z157" s="12" t="s">
        <v>3943</v>
      </c>
      <c r="AA157" s="12">
        <v>12420302</v>
      </c>
      <c r="AB157" s="12">
        <v>12420316</v>
      </c>
      <c r="AK157" s="12" t="s">
        <v>102</v>
      </c>
    </row>
    <row r="158" spans="1:37" s="12" customFormat="1" x14ac:dyDescent="0.15">
      <c r="A158" s="140">
        <v>11420304</v>
      </c>
      <c r="B158" s="12">
        <v>1</v>
      </c>
      <c r="C158" s="12" t="s">
        <v>3849</v>
      </c>
      <c r="D158" s="12" t="s">
        <v>3850</v>
      </c>
      <c r="E158" s="35" t="s">
        <v>3923</v>
      </c>
      <c r="F158" s="35" t="str">
        <f>"骷髅战士冲向目标，将其挑起眩晕&lt;&amp;color:skill_sel_yellow&gt;"&amp;'skill.char(buff)'!E229&amp;"&lt;&amp;/&gt;秒并造成&lt;&amp;color:skill_sel_red&gt;{result.15420311}&lt;&amp;/&gt;点伤害。"</f>
        <v>骷髅战士冲向目标，将其挑起眩晕&lt;&amp;color:skill_sel_yellow&gt;2&lt;&amp;/&gt;秒并造成&lt;&amp;color:skill_sel_red&gt;{result.15420311}&lt;&amp;/&gt;点伤害。</v>
      </c>
      <c r="G158" s="12">
        <v>15</v>
      </c>
      <c r="H158" s="12">
        <v>8</v>
      </c>
      <c r="I158" s="12">
        <v>1</v>
      </c>
      <c r="J158" s="12">
        <v>30</v>
      </c>
      <c r="K158" s="12">
        <f t="shared" si="14"/>
        <v>0</v>
      </c>
      <c r="L158" s="12" t="s">
        <v>3846</v>
      </c>
      <c r="P158" s="12">
        <v>4</v>
      </c>
      <c r="Q158" s="12">
        <v>1</v>
      </c>
      <c r="R158" s="24" t="s">
        <v>34</v>
      </c>
      <c r="S158" s="24"/>
      <c r="T158" s="24"/>
      <c r="U158" s="24" t="s">
        <v>32</v>
      </c>
      <c r="V158" s="12" t="s">
        <v>276</v>
      </c>
      <c r="W158" s="12" t="s">
        <v>103</v>
      </c>
      <c r="X158" s="12" t="s">
        <v>217</v>
      </c>
      <c r="Y158" s="12" t="s">
        <v>611</v>
      </c>
      <c r="Z158" s="12" t="s">
        <v>2052</v>
      </c>
      <c r="AA158" s="12">
        <v>12420317</v>
      </c>
      <c r="AB158" s="12">
        <v>12420318</v>
      </c>
      <c r="AC158" s="12">
        <v>12420319</v>
      </c>
      <c r="AK158" s="12" t="s">
        <v>102</v>
      </c>
    </row>
    <row r="159" spans="1:37" s="12" customFormat="1" x14ac:dyDescent="0.15">
      <c r="A159" s="140">
        <v>11430201</v>
      </c>
      <c r="B159" s="12">
        <v>1</v>
      </c>
      <c r="C159" s="12" t="s">
        <v>274</v>
      </c>
      <c r="D159" s="12" t="s">
        <v>1004</v>
      </c>
      <c r="G159" s="12">
        <v>1</v>
      </c>
      <c r="H159" s="12">
        <v>0</v>
      </c>
      <c r="I159" s="12">
        <v>2</v>
      </c>
      <c r="J159" s="12">
        <v>0</v>
      </c>
      <c r="K159" s="12">
        <f t="shared" si="14"/>
        <v>0.8</v>
      </c>
      <c r="L159" s="12" t="s">
        <v>285</v>
      </c>
      <c r="P159" s="12">
        <v>4</v>
      </c>
      <c r="R159" s="12" t="s">
        <v>34</v>
      </c>
      <c r="U159" s="12" t="s">
        <v>286</v>
      </c>
      <c r="V159" s="12" t="s">
        <v>284</v>
      </c>
      <c r="Z159" s="12" t="s">
        <v>133</v>
      </c>
      <c r="AA159" s="12">
        <v>12430201</v>
      </c>
      <c r="AK159" s="12" t="s">
        <v>128</v>
      </c>
    </row>
    <row r="160" spans="1:37" s="12" customFormat="1" x14ac:dyDescent="0.15">
      <c r="A160" s="140">
        <v>11430202</v>
      </c>
      <c r="B160" s="12">
        <v>1</v>
      </c>
      <c r="C160" s="150" t="s">
        <v>306</v>
      </c>
      <c r="D160" s="12" t="s">
        <v>3924</v>
      </c>
      <c r="E160" s="35" t="s">
        <v>4032</v>
      </c>
      <c r="F160" s="35" t="str">
        <f>"先知圣者施放圣光法术，对敌方目标造成&lt;&amp;color:skill_sel_red&gt;{result.15430202}&lt;&amp;/&gt;点伤害，并降低&lt;&amp;color:skill_sel_green&gt;{result.15430205.%}&lt;&amp;/&gt;点攻击，持续&lt;&amp;color:skill_sel_yellow&gt;"&amp;'skill.char(buff)'!E231&amp;"&lt;&amp;/&gt;秒。"</f>
        <v>先知圣者施放圣光法术，对敌方目标造成&lt;&amp;color:skill_sel_red&gt;{result.15430202}&lt;&amp;/&gt;点伤害，并降低&lt;&amp;color:skill_sel_green&gt;{result.15430205.%}&lt;&amp;/&gt;点攻击，持续&lt;&amp;color:skill_sel_yellow&gt;3&lt;&amp;/&gt;秒。</v>
      </c>
      <c r="G160" s="12">
        <v>16</v>
      </c>
      <c r="H160" s="12">
        <v>3</v>
      </c>
      <c r="I160" s="12">
        <v>0</v>
      </c>
      <c r="J160" s="12">
        <v>0</v>
      </c>
      <c r="K160" s="12">
        <f t="shared" si="14"/>
        <v>0</v>
      </c>
      <c r="L160" s="12" t="s">
        <v>285</v>
      </c>
      <c r="P160" s="12">
        <v>4</v>
      </c>
      <c r="R160" s="12" t="s">
        <v>281</v>
      </c>
      <c r="U160" s="12" t="s">
        <v>275</v>
      </c>
      <c r="V160" s="12" t="s">
        <v>276</v>
      </c>
      <c r="Z160" s="12" t="s">
        <v>2071</v>
      </c>
      <c r="AA160" s="12">
        <v>12430203</v>
      </c>
      <c r="AB160" s="12">
        <v>12430205</v>
      </c>
      <c r="AK160" s="12" t="s">
        <v>287</v>
      </c>
    </row>
    <row r="161" spans="1:42" s="12" customFormat="1" x14ac:dyDescent="0.15">
      <c r="A161" s="140">
        <v>11430203</v>
      </c>
      <c r="B161" s="12">
        <v>1</v>
      </c>
      <c r="C161" s="150" t="s">
        <v>3722</v>
      </c>
      <c r="D161" s="12" t="s">
        <v>3724</v>
      </c>
      <c r="E161" s="35" t="s">
        <v>4006</v>
      </c>
      <c r="F161" s="35" t="str">
        <f>"先知圣者为单体友方目标套上一个持续&lt;&amp;color:skill_sel_yellow&gt;"&amp;'skill.char(buff)'!E232&amp;"&lt;&amp;/&gt;秒的护体神盾，护体神盾最多为友方吸收&lt;&amp;color:skill_sel_green&gt;{result.15430204}&lt;&amp;/&gt;点伤害。"</f>
        <v>先知圣者为单体友方目标套上一个持续&lt;&amp;color:skill_sel_yellow&gt;10&lt;&amp;/&gt;秒的护体神盾，护体神盾最多为友方吸收&lt;&amp;color:skill_sel_green&gt;{result.15430204}&lt;&amp;/&gt;点伤害。</v>
      </c>
      <c r="G161" s="12">
        <v>16</v>
      </c>
      <c r="H161" s="12">
        <v>6</v>
      </c>
      <c r="I161" s="12">
        <v>0</v>
      </c>
      <c r="J161" s="12">
        <v>0</v>
      </c>
      <c r="K161" s="12">
        <f t="shared" ref="K161" si="16">IF(I161=2,0.8,0)</f>
        <v>0</v>
      </c>
      <c r="L161" s="12" t="s">
        <v>31</v>
      </c>
      <c r="P161" s="12">
        <v>4</v>
      </c>
      <c r="R161" s="12" t="s">
        <v>34</v>
      </c>
      <c r="U161" s="12" t="s">
        <v>160</v>
      </c>
      <c r="V161" s="12" t="s">
        <v>276</v>
      </c>
      <c r="W161" s="12" t="s">
        <v>177</v>
      </c>
      <c r="Z161" s="12" t="s">
        <v>3946</v>
      </c>
      <c r="AA161" s="12">
        <v>12430206</v>
      </c>
      <c r="AK161" s="12" t="s">
        <v>102</v>
      </c>
    </row>
    <row r="162" spans="1:42" s="12" customFormat="1" x14ac:dyDescent="0.15">
      <c r="A162" s="140">
        <v>11430204</v>
      </c>
      <c r="B162" s="12">
        <v>1</v>
      </c>
      <c r="C162" s="12" t="s">
        <v>553</v>
      </c>
      <c r="D162" s="12" t="s">
        <v>2608</v>
      </c>
      <c r="E162" s="12" t="s">
        <v>3930</v>
      </c>
      <c r="F162" s="12" t="str">
        <f>"先知圣者感知生命之力，为范围内友方目标回复&lt;&amp;color:skill_sel_green&gt;{result.15430203}&lt;&amp;/&gt;点生命，并在"&amp;'skill.char(buff)'!E233&amp;"秒内提高&lt;&amp;color:skill_sel_green&gt;{result.15430207.%}&lt;&amp;/&gt;伤害减免。"</f>
        <v>先知圣者感知生命之力，为范围内友方目标回复&lt;&amp;color:skill_sel_green&gt;{result.15430203}&lt;&amp;/&gt;点生命，并在8秒内提高&lt;&amp;color:skill_sel_green&gt;{result.15430207.%}&lt;&amp;/&gt;伤害减免。</v>
      </c>
      <c r="G162" s="12">
        <v>15</v>
      </c>
      <c r="H162" s="12">
        <v>12</v>
      </c>
      <c r="I162" s="12">
        <v>1</v>
      </c>
      <c r="J162" s="12">
        <v>40</v>
      </c>
      <c r="K162" s="12">
        <f t="shared" si="14"/>
        <v>0</v>
      </c>
      <c r="L162" s="12" t="s">
        <v>285</v>
      </c>
      <c r="P162" s="12">
        <v>4</v>
      </c>
      <c r="R162" s="12" t="s">
        <v>43</v>
      </c>
      <c r="S162" s="12">
        <v>2</v>
      </c>
      <c r="U162" s="12" t="s">
        <v>300</v>
      </c>
      <c r="V162" s="12" t="s">
        <v>307</v>
      </c>
      <c r="W162" s="12" t="s">
        <v>620</v>
      </c>
      <c r="Z162" s="12" t="s">
        <v>2056</v>
      </c>
      <c r="AA162" s="12">
        <v>12430204</v>
      </c>
      <c r="AB162" s="12">
        <v>12430207</v>
      </c>
      <c r="AK162" s="12" t="s">
        <v>277</v>
      </c>
    </row>
    <row r="163" spans="1:42" s="12" customFormat="1" x14ac:dyDescent="0.15">
      <c r="A163" s="140">
        <v>11440101</v>
      </c>
      <c r="B163" s="12">
        <v>1</v>
      </c>
      <c r="C163" s="12" t="s">
        <v>274</v>
      </c>
      <c r="D163" s="12" t="s">
        <v>802</v>
      </c>
      <c r="G163" s="12">
        <v>0.75</v>
      </c>
      <c r="H163" s="12">
        <v>0</v>
      </c>
      <c r="I163" s="12">
        <v>2</v>
      </c>
      <c r="J163" s="12">
        <v>0</v>
      </c>
      <c r="K163" s="12">
        <f t="shared" si="14"/>
        <v>0.8</v>
      </c>
      <c r="L163" s="12" t="s">
        <v>289</v>
      </c>
      <c r="P163" s="12">
        <v>4</v>
      </c>
      <c r="R163" s="12" t="s">
        <v>34</v>
      </c>
      <c r="U163" s="12" t="s">
        <v>291</v>
      </c>
      <c r="V163" s="12" t="s">
        <v>294</v>
      </c>
      <c r="Z163" s="12" t="s">
        <v>133</v>
      </c>
      <c r="AA163" s="12">
        <v>12440101</v>
      </c>
      <c r="AK163" s="12" t="s">
        <v>278</v>
      </c>
    </row>
    <row r="164" spans="1:42" s="12" customFormat="1" x14ac:dyDescent="0.15">
      <c r="A164" s="140">
        <v>11440102</v>
      </c>
      <c r="B164" s="12">
        <v>1</v>
      </c>
      <c r="C164" s="12" t="s">
        <v>555</v>
      </c>
      <c r="D164" s="12" t="s">
        <v>2650</v>
      </c>
      <c r="E164" s="12" t="s">
        <v>803</v>
      </c>
      <c r="F164" s="12" t="str">
        <f>"蛇发女妖召唤雷电之力，对范围内单个敌方发射闪电，造成&lt;&amp;color:skill_sel_red&gt;{result.15440102}&lt;&amp;/&gt;点伤害。"</f>
        <v>蛇发女妖召唤雷电之力，对范围内单个敌方发射闪电，造成&lt;&amp;color:skill_sel_red&gt;{result.15440102}&lt;&amp;/&gt;点伤害。</v>
      </c>
      <c r="G164" s="12">
        <v>16</v>
      </c>
      <c r="H164" s="12">
        <v>6</v>
      </c>
      <c r="I164" s="12">
        <v>0</v>
      </c>
      <c r="J164" s="12">
        <v>0</v>
      </c>
      <c r="K164" s="12">
        <f t="shared" si="14"/>
        <v>0</v>
      </c>
      <c r="L164" s="12" t="s">
        <v>31</v>
      </c>
      <c r="P164" s="12">
        <v>4</v>
      </c>
      <c r="R164" s="12" t="s">
        <v>34</v>
      </c>
      <c r="U164" s="12" t="s">
        <v>275</v>
      </c>
      <c r="V164" s="12" t="s">
        <v>276</v>
      </c>
      <c r="W164" s="12" t="s">
        <v>1757</v>
      </c>
      <c r="X164" s="12" t="s">
        <v>1758</v>
      </c>
      <c r="Z164" s="12" t="s">
        <v>2072</v>
      </c>
      <c r="AA164" s="12">
        <v>12440103</v>
      </c>
      <c r="AK164" s="12" t="s">
        <v>277</v>
      </c>
    </row>
    <row r="165" spans="1:42" s="12" customFormat="1" x14ac:dyDescent="0.15">
      <c r="A165" s="140">
        <v>11440103</v>
      </c>
      <c r="B165" s="12">
        <v>1</v>
      </c>
      <c r="C165" s="12" t="s">
        <v>805</v>
      </c>
      <c r="D165" s="12" t="s">
        <v>806</v>
      </c>
      <c r="E165" s="12" t="s">
        <v>2268</v>
      </c>
      <c r="F165" s="12" t="str">
        <f>"蛇发女妖释放一条诡异之蛇，攻击到一个目标后依次传递到多随机敌方目标身上，对他们依次造"&amp;"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f>
        <v>蛇发女妖释放一条诡异之蛇，攻击到一个目标后依次传递到多随机敌方目标身上，对他们依次造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v>
      </c>
      <c r="G165" s="12">
        <v>16</v>
      </c>
      <c r="H165" s="12">
        <v>6</v>
      </c>
      <c r="I165" s="12">
        <v>0</v>
      </c>
      <c r="J165" s="12">
        <v>0</v>
      </c>
      <c r="K165" s="12">
        <f t="shared" si="14"/>
        <v>0</v>
      </c>
      <c r="L165" s="12" t="s">
        <v>31</v>
      </c>
      <c r="P165" s="12">
        <v>4</v>
      </c>
      <c r="R165" s="12" t="s">
        <v>34</v>
      </c>
      <c r="U165" s="12" t="s">
        <v>807</v>
      </c>
      <c r="V165" s="12" t="s">
        <v>276</v>
      </c>
      <c r="Z165" s="12" t="s">
        <v>2073</v>
      </c>
      <c r="AA165" s="12">
        <v>12440104</v>
      </c>
      <c r="AB165" s="12">
        <v>12440106</v>
      </c>
      <c r="AK165" s="12" t="s">
        <v>102</v>
      </c>
    </row>
    <row r="166" spans="1:42" s="12" customFormat="1" x14ac:dyDescent="0.15">
      <c r="A166" s="140">
        <v>11440104</v>
      </c>
      <c r="B166" s="12">
        <v>1</v>
      </c>
      <c r="C166" s="12" t="s">
        <v>2453</v>
      </c>
      <c r="D166" s="12" t="s">
        <v>804</v>
      </c>
      <c r="E166" s="12" t="s">
        <v>4040</v>
      </c>
      <c r="F166" s="12" t="str">
        <f>"蛇发女妖释放龙卷风，将扇形区域内的敌方卷起眩晕&lt;&amp;color:skill_sel_yellow&gt;"&amp;'skill.char(buff)'!E243&amp;"&lt;&amp;/&gt;秒，造成&lt;&amp;color:skill_sel_red&gt;{result.15440108}&lt;&amp;/&gt;点伤害，如果敌方目标身上有&lt;&amp;image:ice&gt;&lt;&amp;/&gt;印记则将其冰封&lt;&amp;color:skill_sel_yellow&gt;"&amp;'skill.char(buff)'!E242&amp;"&lt;&amp;/&gt;秒。"</f>
        <v>蛇发女妖释放龙卷风，将扇形区域内的敌方卷起眩晕&lt;&amp;color:skill_sel_yellow&gt;2&lt;&amp;/&gt;秒，造成&lt;&amp;color:skill_sel_red&gt;{result.15440108}&lt;&amp;/&gt;点伤害，如果敌方目标身上有&lt;&amp;image:ice&gt;&lt;&amp;/&gt;印记则将其冰封&lt;&amp;color:skill_sel_yellow&gt;2.8&lt;&amp;/&gt;秒。</v>
      </c>
      <c r="G166" s="12">
        <v>15</v>
      </c>
      <c r="H166" s="12">
        <v>11</v>
      </c>
      <c r="I166" s="12">
        <v>1</v>
      </c>
      <c r="J166" s="12">
        <v>35</v>
      </c>
      <c r="K166" s="12">
        <f t="shared" si="14"/>
        <v>0</v>
      </c>
      <c r="L166" s="12" t="s">
        <v>31</v>
      </c>
      <c r="P166" s="12">
        <v>5</v>
      </c>
      <c r="R166" s="12" t="s">
        <v>604</v>
      </c>
      <c r="S166" s="12">
        <v>5</v>
      </c>
      <c r="T166" s="12">
        <v>60</v>
      </c>
      <c r="U166" s="12" t="s">
        <v>275</v>
      </c>
      <c r="V166" s="12" t="s">
        <v>316</v>
      </c>
      <c r="W166" s="12" t="s">
        <v>100</v>
      </c>
      <c r="X166" s="12" t="s">
        <v>617</v>
      </c>
      <c r="Z166" s="12" t="s">
        <v>2074</v>
      </c>
      <c r="AA166" s="12">
        <v>12440114</v>
      </c>
      <c r="AK166" s="12" t="s">
        <v>277</v>
      </c>
    </row>
    <row r="167" spans="1:42" s="12" customFormat="1" x14ac:dyDescent="0.15">
      <c r="A167" s="141">
        <v>11440305</v>
      </c>
      <c r="B167" s="24">
        <v>1</v>
      </c>
      <c r="C167" s="24" t="s">
        <v>274</v>
      </c>
      <c r="D167" s="24" t="s">
        <v>2562</v>
      </c>
      <c r="G167" s="12">
        <v>1</v>
      </c>
      <c r="H167" s="12">
        <v>0</v>
      </c>
      <c r="I167" s="12">
        <v>2</v>
      </c>
      <c r="J167" s="12">
        <v>0</v>
      </c>
      <c r="K167" s="12">
        <f t="shared" ref="K167:K194" si="17">IF(I167=2,0.8,0)</f>
        <v>0.8</v>
      </c>
      <c r="L167" s="24" t="s">
        <v>871</v>
      </c>
      <c r="M167" s="24"/>
      <c r="N167" s="24"/>
      <c r="O167" s="24"/>
      <c r="P167" s="24">
        <v>1</v>
      </c>
      <c r="Q167" s="24"/>
      <c r="R167" s="24" t="s">
        <v>861</v>
      </c>
      <c r="S167" s="24"/>
      <c r="T167" s="24"/>
      <c r="U167" s="24" t="s">
        <v>132</v>
      </c>
      <c r="V167" s="12" t="s">
        <v>276</v>
      </c>
      <c r="Y167" s="24"/>
      <c r="Z167" s="12" t="s">
        <v>133</v>
      </c>
      <c r="AA167" s="12">
        <v>12440310</v>
      </c>
      <c r="AD167" s="24"/>
      <c r="AE167" s="24"/>
      <c r="AF167" s="24"/>
      <c r="AG167" s="24"/>
      <c r="AH167" s="24"/>
      <c r="AI167" s="24"/>
      <c r="AJ167" s="24"/>
      <c r="AK167" s="12" t="s">
        <v>128</v>
      </c>
      <c r="AL167" s="24"/>
      <c r="AM167" s="24"/>
      <c r="AN167" s="24"/>
      <c r="AO167" s="24"/>
      <c r="AP167" s="24"/>
    </row>
    <row r="168" spans="1:42" s="12" customFormat="1" x14ac:dyDescent="0.15">
      <c r="A168" s="141">
        <v>11440306</v>
      </c>
      <c r="B168" s="24">
        <v>1</v>
      </c>
      <c r="C168" s="24" t="s">
        <v>868</v>
      </c>
      <c r="D168" s="12" t="s">
        <v>2563</v>
      </c>
      <c r="E168" s="12" t="s">
        <v>2566</v>
      </c>
      <c r="F168" s="12" t="str">
        <f>"死亡骑士给自己施加一个无光之盾，&lt;&amp;color:skill_sel_yellow&gt;"&amp;'skill.char(buff)'!E244&amp;"&lt;&amp;/&gt;秒内最高可&lt;&amp;color:skill_sel_green&gt;吸收{result.15440311}点伤害&lt;&amp;/&gt;，同时向周围敌人嘲讽持续秒&lt;&amp;color:skill_sel_yellow&gt;"&amp;INT('skill.char(buff)'!E245)&amp;"&lt;&amp;/&gt;秒。"</f>
        <v>死亡骑士给自己施加一个无光之盾，&lt;&amp;color:skill_sel_yellow&gt;8&lt;&amp;/&gt;秒内最高可&lt;&amp;color:skill_sel_green&gt;吸收{result.15440311}点伤害&lt;&amp;/&gt;，同时向周围敌人嘲讽持续秒&lt;&amp;color:skill_sel_yellow&gt;2&lt;&amp;/&gt;秒。</v>
      </c>
      <c r="G168" s="12">
        <v>16</v>
      </c>
      <c r="H168" s="12">
        <v>6</v>
      </c>
      <c r="I168" s="12">
        <v>0</v>
      </c>
      <c r="J168" s="12">
        <v>0</v>
      </c>
      <c r="K168" s="12">
        <f t="shared" si="17"/>
        <v>0</v>
      </c>
      <c r="L168" s="24" t="s">
        <v>31</v>
      </c>
      <c r="M168" s="24"/>
      <c r="N168" s="24"/>
      <c r="O168" s="24"/>
      <c r="P168" s="24">
        <v>0</v>
      </c>
      <c r="Q168" s="24"/>
      <c r="R168" s="24" t="s">
        <v>163</v>
      </c>
      <c r="S168" s="24"/>
      <c r="T168" s="24"/>
      <c r="U168" s="24" t="s">
        <v>44</v>
      </c>
      <c r="V168" s="24"/>
      <c r="Y168" s="24"/>
      <c r="Z168" s="12" t="s">
        <v>2078</v>
      </c>
      <c r="AA168" s="12">
        <v>12440311</v>
      </c>
      <c r="AB168" s="12">
        <v>12440312</v>
      </c>
      <c r="AD168" s="24"/>
      <c r="AE168" s="24"/>
      <c r="AF168" s="24"/>
      <c r="AG168" s="24"/>
      <c r="AH168" s="24"/>
      <c r="AI168" s="24"/>
      <c r="AJ168" s="24"/>
      <c r="AK168" s="12" t="s">
        <v>102</v>
      </c>
      <c r="AL168" s="24"/>
      <c r="AM168" s="24"/>
      <c r="AN168" s="24"/>
      <c r="AO168" s="24"/>
      <c r="AP168" s="24"/>
    </row>
    <row r="169" spans="1:42" s="12" customFormat="1" x14ac:dyDescent="0.15">
      <c r="A169" s="141">
        <v>11440307</v>
      </c>
      <c r="B169" s="24">
        <v>1</v>
      </c>
      <c r="C169" s="24" t="s">
        <v>869</v>
      </c>
      <c r="D169" s="12" t="s">
        <v>2564</v>
      </c>
      <c r="E169" s="12" t="s">
        <v>2763</v>
      </c>
      <c r="F169" s="12" t="str">
        <f>"死亡骑士发出寒冰，对矩形范围的敌人造成&lt;&amp;color:skill_sel_red&gt;{result.15440312}&lt;&amp;/&gt;点伤害，并吸取该次伤害&lt;&amp;color:skill_sel_red&gt;{result.15440313.%}&lt;&amp;/&gt;的生命值。"</f>
        <v>死亡骑士发出寒冰，对矩形范围的敌人造成&lt;&amp;color:skill_sel_red&gt;{result.15440312}&lt;&amp;/&gt;点伤害，并吸取该次伤害&lt;&amp;color:skill_sel_red&gt;{result.15440313.%}&lt;&amp;/&gt;的生命值。</v>
      </c>
      <c r="G169" s="12">
        <v>16</v>
      </c>
      <c r="H169" s="12">
        <v>3</v>
      </c>
      <c r="I169" s="12">
        <v>0</v>
      </c>
      <c r="J169" s="12">
        <v>0</v>
      </c>
      <c r="K169" s="12">
        <f t="shared" si="17"/>
        <v>0</v>
      </c>
      <c r="L169" s="24" t="s">
        <v>31</v>
      </c>
      <c r="M169" s="24"/>
      <c r="N169" s="24"/>
      <c r="O169" s="24"/>
      <c r="P169" s="24">
        <v>4</v>
      </c>
      <c r="Q169" s="24"/>
      <c r="R169" s="24" t="s">
        <v>605</v>
      </c>
      <c r="S169" s="24">
        <v>4</v>
      </c>
      <c r="T169" s="24">
        <v>1.5</v>
      </c>
      <c r="U169" s="24" t="s">
        <v>132</v>
      </c>
      <c r="V169" s="24" t="s">
        <v>318</v>
      </c>
      <c r="W169" s="24"/>
      <c r="X169" s="24"/>
      <c r="Y169" s="24"/>
      <c r="Z169" s="12" t="s">
        <v>2079</v>
      </c>
      <c r="AA169" s="12">
        <v>12440315</v>
      </c>
      <c r="AD169" s="24"/>
      <c r="AE169" s="24"/>
      <c r="AF169" s="24"/>
      <c r="AG169" s="24"/>
      <c r="AH169" s="24"/>
      <c r="AI169" s="24"/>
      <c r="AJ169" s="24"/>
      <c r="AK169" s="12" t="s">
        <v>102</v>
      </c>
      <c r="AL169" s="24"/>
      <c r="AM169" s="24"/>
      <c r="AN169" s="24"/>
      <c r="AO169" s="24"/>
      <c r="AP169" s="24"/>
    </row>
    <row r="170" spans="1:42" s="12" customFormat="1" x14ac:dyDescent="0.15">
      <c r="A170" s="141">
        <v>11440308</v>
      </c>
      <c r="B170" s="24">
        <v>1</v>
      </c>
      <c r="C170" s="24" t="s">
        <v>870</v>
      </c>
      <c r="D170" s="12" t="s">
        <v>2565</v>
      </c>
      <c r="E170" s="12" t="s">
        <v>4041</v>
      </c>
      <c r="F170" s="12" t="str">
        <f>"死亡骑士跳向敌群释放冰环，冰环&lt;&amp;color:skill_sel_yellow&gt;扩散将范围内敌人挑起&lt;&amp;/&gt;并造成&lt;&amp;color:skill_sel_red&gt;{result.15440315}&lt;&amp;/&gt;点伤害，之后冰环收缩，再次造成&lt;&amp;color:skill_sel_red&gt;{result.15440316}&lt;&amp;/&gt;点伤害，"&amp;"如果目标身上有&lt;&amp;image:ice&gt;&lt;&amp;/&gt;印记则冰封其&lt;&amp;color:skill_sel_yellow&gt;"&amp;'skill.char(buff)'!E248&amp;"&lt;&amp;/&gt;秒。"</f>
        <v>死亡骑士跳向敌群释放冰环，冰环&lt;&amp;color:skill_sel_yellow&gt;扩散将范围内敌人挑起&lt;&amp;/&gt;并造成&lt;&amp;color:skill_sel_red&gt;{result.15440315}&lt;&amp;/&gt;点伤害，之后冰环收缩，再次造成&lt;&amp;color:skill_sel_red&gt;{result.15440316}&lt;&amp;/&gt;点伤害，如果目标身上有&lt;&amp;image:ice&gt;&lt;&amp;/&gt;印记则冰封其&lt;&amp;color:skill_sel_yellow&gt;2.8&lt;&amp;/&gt;秒。</v>
      </c>
      <c r="G170" s="12">
        <v>15</v>
      </c>
      <c r="H170" s="12">
        <v>11</v>
      </c>
      <c r="I170" s="12">
        <v>1</v>
      </c>
      <c r="J170" s="12">
        <v>35</v>
      </c>
      <c r="K170" s="12">
        <f t="shared" si="17"/>
        <v>0</v>
      </c>
      <c r="L170" s="24" t="s">
        <v>31</v>
      </c>
      <c r="M170" s="24"/>
      <c r="N170" s="24"/>
      <c r="O170" s="24"/>
      <c r="P170" s="24">
        <v>3</v>
      </c>
      <c r="Q170" s="24">
        <v>1</v>
      </c>
      <c r="R170" s="24" t="s">
        <v>43</v>
      </c>
      <c r="S170" s="24">
        <v>2</v>
      </c>
      <c r="T170" s="24"/>
      <c r="U170" s="24" t="s">
        <v>862</v>
      </c>
      <c r="V170" s="12" t="s">
        <v>292</v>
      </c>
      <c r="W170" s="12" t="s">
        <v>100</v>
      </c>
      <c r="X170" s="12" t="s">
        <v>175</v>
      </c>
      <c r="Y170" s="24"/>
      <c r="Z170" s="12" t="s">
        <v>2080</v>
      </c>
      <c r="AA170" s="12">
        <v>12440321</v>
      </c>
      <c r="AB170" s="12">
        <v>12440322</v>
      </c>
      <c r="AD170" s="24"/>
      <c r="AE170" s="24"/>
      <c r="AG170" s="24"/>
      <c r="AH170" s="24"/>
      <c r="AI170" s="24"/>
      <c r="AJ170" s="24" t="s">
        <v>2700</v>
      </c>
      <c r="AK170" s="12" t="s">
        <v>102</v>
      </c>
      <c r="AL170" s="24"/>
      <c r="AM170" s="24"/>
      <c r="AN170" s="24"/>
      <c r="AO170" s="24"/>
      <c r="AP170" s="24"/>
    </row>
    <row r="171" spans="1:42" s="12" customFormat="1" x14ac:dyDescent="0.15">
      <c r="A171" s="140">
        <v>11440401</v>
      </c>
      <c r="B171" s="12">
        <v>1</v>
      </c>
      <c r="C171" s="12" t="s">
        <v>274</v>
      </c>
      <c r="D171" s="12" t="s">
        <v>840</v>
      </c>
      <c r="G171" s="12">
        <v>0.75</v>
      </c>
      <c r="H171" s="12">
        <v>0</v>
      </c>
      <c r="I171" s="12">
        <v>2</v>
      </c>
      <c r="J171" s="12">
        <v>0</v>
      </c>
      <c r="K171" s="12">
        <f t="shared" si="17"/>
        <v>0.8</v>
      </c>
      <c r="L171" s="12" t="s">
        <v>31</v>
      </c>
      <c r="P171" s="12">
        <v>1</v>
      </c>
      <c r="R171" s="12" t="s">
        <v>34</v>
      </c>
      <c r="U171" s="12" t="s">
        <v>32</v>
      </c>
      <c r="V171" s="12" t="s">
        <v>284</v>
      </c>
      <c r="Z171" s="12" t="s">
        <v>133</v>
      </c>
      <c r="AA171" s="12">
        <v>12440401</v>
      </c>
      <c r="AK171" s="12" t="s">
        <v>128</v>
      </c>
    </row>
    <row r="172" spans="1:42" s="12" customFormat="1" x14ac:dyDescent="0.15">
      <c r="A172" s="140">
        <v>11440402</v>
      </c>
      <c r="B172" s="12">
        <v>1</v>
      </c>
      <c r="C172" s="12" t="s">
        <v>557</v>
      </c>
      <c r="D172" s="12" t="s">
        <v>841</v>
      </c>
      <c r="E172" s="12" t="s">
        <v>2269</v>
      </c>
      <c r="F172" s="12" t="str">
        <f>"德古拉指挥蜂群向前方攻击，对范围内的敌方目标造成&lt;&amp;color:skill_sel_red&gt;{result.15440402}&lt;&amp;/&gt;点伤害。"</f>
        <v>德古拉指挥蜂群向前方攻击，对范围内的敌方目标造成&lt;&amp;color:skill_sel_red&gt;{result.15440402}&lt;&amp;/&gt;点伤害。</v>
      </c>
      <c r="G172" s="12">
        <v>16</v>
      </c>
      <c r="H172" s="12">
        <v>6</v>
      </c>
      <c r="I172" s="12">
        <v>0</v>
      </c>
      <c r="J172" s="12">
        <v>0</v>
      </c>
      <c r="K172" s="12">
        <f t="shared" si="17"/>
        <v>0</v>
      </c>
      <c r="L172" s="12" t="s">
        <v>532</v>
      </c>
      <c r="P172" s="12">
        <v>4</v>
      </c>
      <c r="R172" s="12" t="s">
        <v>605</v>
      </c>
      <c r="S172" s="12">
        <v>4</v>
      </c>
      <c r="T172" s="12">
        <v>1.3</v>
      </c>
      <c r="U172" s="12" t="s">
        <v>533</v>
      </c>
      <c r="V172" s="12" t="s">
        <v>534</v>
      </c>
      <c r="Z172" s="12" t="s">
        <v>2099</v>
      </c>
      <c r="AA172" s="12">
        <v>12440403</v>
      </c>
      <c r="AK172" s="12" t="s">
        <v>277</v>
      </c>
    </row>
    <row r="173" spans="1:42" s="12" customFormat="1" x14ac:dyDescent="0.15">
      <c r="A173" s="140">
        <v>11440403</v>
      </c>
      <c r="B173" s="12">
        <v>1</v>
      </c>
      <c r="C173" s="12" t="s">
        <v>458</v>
      </c>
      <c r="D173" s="12" t="s">
        <v>842</v>
      </c>
      <c r="E173" s="12" t="s">
        <v>1317</v>
      </c>
      <c r="F173" s="12" t="str">
        <f>"德古拉施放阴邪的诅咒，对敌方目标造成&lt;&amp;color:skill_sel_red&gt;{result.15440403}&lt;&amp;/&gt;点伤害，并在&lt;&amp;color:skill_sel_yellow&gt;"&amp;'skill.char(buff)'!E252&amp;"&lt;&amp;/&gt;秒内每秒对目标造成&lt;&amp;color:skill_sel_red&gt;{result.15440406}&lt;&amp;/&gt;的持续伤害。"</f>
        <v>德古拉施放阴邪的诅咒，对敌方目标造成&lt;&amp;color:skill_sel_red&gt;{result.15440403}&lt;&amp;/&gt;点伤害，并在&lt;&amp;color:skill_sel_yellow&gt;7&lt;&amp;/&gt;秒内每秒对目标造成&lt;&amp;color:skill_sel_red&gt;{result.15440406}&lt;&amp;/&gt;的持续伤害。</v>
      </c>
      <c r="G173" s="12">
        <v>16</v>
      </c>
      <c r="H173" s="12">
        <v>6</v>
      </c>
      <c r="I173" s="12">
        <v>0</v>
      </c>
      <c r="J173" s="12">
        <v>0</v>
      </c>
      <c r="K173" s="12">
        <f t="shared" si="17"/>
        <v>0</v>
      </c>
      <c r="L173" s="12" t="s">
        <v>532</v>
      </c>
      <c r="P173" s="12">
        <v>1</v>
      </c>
      <c r="R173" s="12" t="s">
        <v>535</v>
      </c>
      <c r="U173" s="12" t="s">
        <v>533</v>
      </c>
      <c r="V173" s="12" t="s">
        <v>536</v>
      </c>
      <c r="Z173" s="12" t="s">
        <v>2097</v>
      </c>
      <c r="AA173" s="12">
        <v>12440405</v>
      </c>
      <c r="AB173" s="12">
        <v>12440409</v>
      </c>
      <c r="AK173" s="12" t="s">
        <v>277</v>
      </c>
    </row>
    <row r="174" spans="1:42" s="12" customFormat="1" x14ac:dyDescent="0.15">
      <c r="A174" s="140">
        <v>11440404</v>
      </c>
      <c r="B174" s="12">
        <v>1</v>
      </c>
      <c r="C174" s="12" t="s">
        <v>537</v>
      </c>
      <c r="D174" s="12" t="s">
        <v>843</v>
      </c>
      <c r="E174" s="12" t="s">
        <v>2758</v>
      </c>
      <c r="F174" s="12" t="str">
        <f>"德古拉释放吸血蝙蝠对范围内的敌方目标进行攻击，每秒对范围内的敌方目标造成&lt;&amp;color:skill_sel_red&gt;{result.15440407}&lt;&amp;/&gt;点伤害，同时为自己回复&lt;&amp;color:skill_sel_green&gt;{result.15440408}&lt;&amp;/&gt;点生命，持续&lt;&amp;color:skill_sel_yellow&gt;"&amp;'skill.char(buff)'!E251&amp;"&lt;&amp;/&gt;秒。"</f>
        <v>德古拉释放吸血蝙蝠对范围内的敌方目标进行攻击，每秒对范围内的敌方目标造成&lt;&amp;color:skill_sel_red&gt;{result.15440407}&lt;&amp;/&gt;点伤害，同时为自己回复&lt;&amp;color:skill_sel_green&gt;{result.15440408}&lt;&amp;/&gt;点生命，持续&lt;&amp;color:skill_sel_yellow&gt;4&lt;&amp;/&gt;秒。</v>
      </c>
      <c r="G174" s="12">
        <v>15</v>
      </c>
      <c r="H174" s="12">
        <v>13</v>
      </c>
      <c r="I174" s="12">
        <v>1</v>
      </c>
      <c r="J174" s="12">
        <v>35</v>
      </c>
      <c r="K174" s="12">
        <f t="shared" si="17"/>
        <v>0</v>
      </c>
      <c r="L174" s="12" t="s">
        <v>391</v>
      </c>
      <c r="P174" s="12">
        <v>0</v>
      </c>
      <c r="R174" s="12" t="s">
        <v>34</v>
      </c>
      <c r="U174" s="12" t="s">
        <v>44</v>
      </c>
      <c r="Z174" s="12" t="s">
        <v>2100</v>
      </c>
      <c r="AA174" s="12">
        <v>12440411</v>
      </c>
      <c r="AK174" s="12" t="s">
        <v>277</v>
      </c>
    </row>
    <row r="175" spans="1:42" s="12" customFormat="1" x14ac:dyDescent="0.15">
      <c r="A175" s="140">
        <v>11440501</v>
      </c>
      <c r="B175" s="12">
        <v>1</v>
      </c>
      <c r="C175" s="12" t="s">
        <v>274</v>
      </c>
      <c r="D175" s="12" t="s">
        <v>2567</v>
      </c>
      <c r="G175" s="12">
        <v>0.75</v>
      </c>
      <c r="H175" s="12">
        <v>0</v>
      </c>
      <c r="I175" s="12">
        <v>2</v>
      </c>
      <c r="J175" s="12">
        <v>0</v>
      </c>
      <c r="K175" s="12">
        <f t="shared" si="17"/>
        <v>0.8</v>
      </c>
      <c r="L175" s="12" t="s">
        <v>1686</v>
      </c>
      <c r="P175" s="12">
        <v>4</v>
      </c>
      <c r="R175" s="12" t="s">
        <v>1687</v>
      </c>
      <c r="U175" s="12" t="s">
        <v>32</v>
      </c>
      <c r="V175" s="12" t="s">
        <v>276</v>
      </c>
      <c r="Z175" s="12" t="s">
        <v>133</v>
      </c>
      <c r="AA175" s="12">
        <v>12440511</v>
      </c>
      <c r="AK175" s="12" t="s">
        <v>1688</v>
      </c>
    </row>
    <row r="176" spans="1:42" s="12" customFormat="1" ht="15.75" customHeight="1" x14ac:dyDescent="0.15">
      <c r="A176" s="140">
        <v>11440502</v>
      </c>
      <c r="B176" s="12">
        <v>1</v>
      </c>
      <c r="C176" s="12" t="s">
        <v>1689</v>
      </c>
      <c r="D176" s="12" t="s">
        <v>2568</v>
      </c>
      <c r="E176" s="12" t="s">
        <v>3237</v>
      </c>
      <c r="F176" s="12" t="str">
        <f>"月亮女神利用月光对直线上的敌人造成&lt;&amp;color:skill_sel_red&gt;{result.15440502}&lt;&amp;/&gt;点伤害，并提升自身闪避&lt;&amp;color:skill_sel_green&gt;{result.15440503}&lt;&amp;/&gt;点，持续&lt;&amp;color:skill_sel_yellow&gt;"&amp;'skill.char(buff)'!E253&amp;"&lt;&amp;/&gt;秒。"</f>
        <v>月亮女神利用月光对直线上的敌人造成&lt;&amp;color:skill_sel_red&gt;{result.15440502}&lt;&amp;/&gt;点伤害，并提升自身闪避&lt;&amp;color:skill_sel_green&gt;{result.15440503}&lt;&amp;/&gt;点，持续&lt;&amp;color:skill_sel_yellow&gt;5&lt;&amp;/&gt;秒。</v>
      </c>
      <c r="G176" s="12">
        <v>16</v>
      </c>
      <c r="H176" s="12">
        <v>6</v>
      </c>
      <c r="I176" s="12">
        <v>0</v>
      </c>
      <c r="J176" s="12">
        <v>0</v>
      </c>
      <c r="K176" s="12">
        <f t="shared" si="17"/>
        <v>0</v>
      </c>
      <c r="L176" s="12" t="s">
        <v>1676</v>
      </c>
      <c r="P176" s="12">
        <v>4</v>
      </c>
      <c r="R176" s="24" t="s">
        <v>605</v>
      </c>
      <c r="S176" s="12">
        <v>4</v>
      </c>
      <c r="T176" s="24">
        <v>1.3</v>
      </c>
      <c r="U176" s="24" t="s">
        <v>32</v>
      </c>
      <c r="V176" s="24" t="s">
        <v>318</v>
      </c>
      <c r="Z176" s="12" t="s">
        <v>2152</v>
      </c>
      <c r="AA176" s="12">
        <v>12440502</v>
      </c>
      <c r="AB176" s="12">
        <v>12440504</v>
      </c>
      <c r="AJ176" s="12" t="s">
        <v>2745</v>
      </c>
      <c r="AK176" s="12" t="s">
        <v>1552</v>
      </c>
    </row>
    <row r="177" spans="1:37" s="12" customFormat="1" ht="15" customHeight="1" x14ac:dyDescent="0.15">
      <c r="A177" s="140">
        <v>11440503</v>
      </c>
      <c r="B177" s="12">
        <v>1</v>
      </c>
      <c r="C177" s="12" t="s">
        <v>2518</v>
      </c>
      <c r="D177" s="12" t="s">
        <v>2586</v>
      </c>
      <c r="E177" s="12" t="s">
        <v>3238</v>
      </c>
      <c r="F177" s="12" t="str">
        <f>"月亮女神对目标射出月神箭，对单个敌人进行&lt;&amp;color:skill_sel_yellow&gt;5次&lt;&amp;/&gt;连续打击，每次造成&lt;&amp;color:skill_sel_red&gt;{result.15440505}&lt;&amp;/&gt;点伤害，并降低敌人格挡&lt;&amp;color:skill_sel_yellow&gt;{result.15440508}&lt;&amp;/&gt;点，持续&lt;&amp;color:skill_sel_yellow&gt;"&amp;'skill.char(buff)'!E254&amp;"&lt;&amp;/&gt;秒。"</f>
        <v>月亮女神对目标射出月神箭，对单个敌人进行&lt;&amp;color:skill_sel_yellow&gt;5次&lt;&amp;/&gt;连续打击，每次造成&lt;&amp;color:skill_sel_red&gt;{result.15440505}&lt;&amp;/&gt;点伤害，并降低敌人格挡&lt;&amp;color:skill_sel_yellow&gt;{result.15440508}&lt;&amp;/&gt;点，持续&lt;&amp;color:skill_sel_yellow&gt;7&lt;&amp;/&gt;秒。</v>
      </c>
      <c r="G177" s="12">
        <v>16</v>
      </c>
      <c r="H177" s="12">
        <v>8</v>
      </c>
      <c r="I177" s="12">
        <v>0</v>
      </c>
      <c r="J177" s="12">
        <v>0</v>
      </c>
      <c r="K177" s="12">
        <f t="shared" si="17"/>
        <v>0</v>
      </c>
      <c r="L177" s="12" t="s">
        <v>1140</v>
      </c>
      <c r="M177" s="12">
        <v>1</v>
      </c>
      <c r="N177" s="12">
        <v>4.9000000000000004</v>
      </c>
      <c r="P177" s="12">
        <v>4</v>
      </c>
      <c r="R177" s="12" t="s">
        <v>2519</v>
      </c>
      <c r="U177" s="12" t="s">
        <v>32</v>
      </c>
      <c r="V177" s="12" t="s">
        <v>294</v>
      </c>
      <c r="Z177" s="12" t="s">
        <v>2153</v>
      </c>
      <c r="AA177" s="12">
        <v>12440505</v>
      </c>
      <c r="AB177" s="12">
        <v>12440506</v>
      </c>
      <c r="AK177" s="12" t="s">
        <v>102</v>
      </c>
    </row>
    <row r="178" spans="1:37" s="12" customFormat="1" x14ac:dyDescent="0.15">
      <c r="A178" s="140">
        <v>11440504</v>
      </c>
      <c r="B178" s="12">
        <v>1</v>
      </c>
      <c r="C178" s="12" t="s">
        <v>2530</v>
      </c>
      <c r="D178" s="12" t="s">
        <v>2585</v>
      </c>
      <c r="E178" s="12" t="s">
        <v>3239</v>
      </c>
      <c r="F178" s="12" t="str">
        <f>"月亮女神召唤月亮的光芒，对一个区域内的敌人造成&lt;&amp;color:skill_sel_red&gt;{result.15440506}&lt;&amp;/&gt;点伤害，并沉默敌人，持续&lt;&amp;color:skill_sel_yellow&gt;"&amp;'skill.char(buff)'!E255&amp;"&lt;&amp;/&gt;秒。"</f>
        <v>月亮女神召唤月亮的光芒，对一个区域内的敌人造成&lt;&amp;color:skill_sel_red&gt;{result.15440506}&lt;&amp;/&gt;点伤害，并沉默敌人，持续&lt;&amp;color:skill_sel_yellow&gt;3&lt;&amp;/&gt;秒。</v>
      </c>
      <c r="G178" s="12">
        <v>16</v>
      </c>
      <c r="H178" s="12">
        <v>11</v>
      </c>
      <c r="I178" s="12">
        <v>1</v>
      </c>
      <c r="J178" s="12">
        <v>35</v>
      </c>
      <c r="K178" s="12">
        <f t="shared" si="17"/>
        <v>0</v>
      </c>
      <c r="L178" s="12" t="s">
        <v>31</v>
      </c>
      <c r="P178" s="12">
        <v>4</v>
      </c>
      <c r="R178" s="12" t="s">
        <v>43</v>
      </c>
      <c r="S178" s="12">
        <v>2</v>
      </c>
      <c r="U178" s="12" t="s">
        <v>32</v>
      </c>
      <c r="V178" s="12" t="s">
        <v>292</v>
      </c>
      <c r="Z178" s="12" t="s">
        <v>2154</v>
      </c>
      <c r="AA178" s="12">
        <v>12440508</v>
      </c>
      <c r="AJ178" s="12" t="s">
        <v>2732</v>
      </c>
      <c r="AK178" s="12" t="s">
        <v>1691</v>
      </c>
    </row>
    <row r="179" spans="1:37" s="12" customFormat="1" x14ac:dyDescent="0.15">
      <c r="A179" s="140">
        <v>11440701</v>
      </c>
      <c r="B179" s="12">
        <v>1</v>
      </c>
      <c r="C179" s="12" t="s">
        <v>561</v>
      </c>
      <c r="D179" s="12" t="s">
        <v>3951</v>
      </c>
      <c r="G179" s="12">
        <v>0.75</v>
      </c>
      <c r="H179" s="12">
        <v>0</v>
      </c>
      <c r="I179" s="12">
        <v>2</v>
      </c>
      <c r="J179" s="12">
        <v>0</v>
      </c>
      <c r="K179" s="12">
        <f t="shared" si="17"/>
        <v>0.8</v>
      </c>
      <c r="L179" s="12" t="s">
        <v>564</v>
      </c>
      <c r="P179" s="12">
        <v>1</v>
      </c>
      <c r="R179" s="12" t="s">
        <v>34</v>
      </c>
      <c r="U179" s="12" t="s">
        <v>32</v>
      </c>
      <c r="V179" s="12" t="s">
        <v>276</v>
      </c>
      <c r="Z179" s="12" t="s">
        <v>133</v>
      </c>
      <c r="AA179" s="12">
        <v>12440701</v>
      </c>
      <c r="AK179" s="12" t="s">
        <v>397</v>
      </c>
    </row>
    <row r="180" spans="1:37" s="12" customFormat="1" x14ac:dyDescent="0.15">
      <c r="A180" s="140">
        <v>11440702</v>
      </c>
      <c r="B180" s="12">
        <v>1</v>
      </c>
      <c r="C180" s="12" t="s">
        <v>1526</v>
      </c>
      <c r="D180" s="12" t="s">
        <v>3952</v>
      </c>
      <c r="E180" s="12" t="s">
        <v>2292</v>
      </c>
      <c r="F180" s="12" t="str">
        <f>"刀锋女皇使用锋利的爪子对敌人照成&lt;&amp;color:skill_sel_red&gt;{result.15440702}&lt;&amp;/&gt;点伤害,并且眩晕&lt;&amp;color:skill_sel_yellow&gt;"&amp;'skill.char(buff)'!E256&amp;"&lt;&amp;/&gt;秒。"</f>
        <v>刀锋女皇使用锋利的爪子对敌人照成&lt;&amp;color:skill_sel_red&gt;{result.15440702}&lt;&amp;/&gt;点伤害,并且眩晕&lt;&amp;color:skill_sel_yellow&gt;2&lt;&amp;/&gt;秒。</v>
      </c>
      <c r="G180" s="12">
        <v>16</v>
      </c>
      <c r="H180" s="12">
        <v>6</v>
      </c>
      <c r="I180" s="12">
        <v>0</v>
      </c>
      <c r="J180" s="12">
        <v>0</v>
      </c>
      <c r="K180" s="12">
        <f t="shared" si="17"/>
        <v>0</v>
      </c>
      <c r="L180" s="12" t="s">
        <v>31</v>
      </c>
      <c r="P180" s="12">
        <v>4</v>
      </c>
      <c r="R180" s="12" t="s">
        <v>578</v>
      </c>
      <c r="U180" s="12" t="s">
        <v>32</v>
      </c>
      <c r="V180" s="12" t="s">
        <v>276</v>
      </c>
      <c r="W180" s="12" t="s">
        <v>1536</v>
      </c>
      <c r="X180" s="12" t="s">
        <v>1537</v>
      </c>
      <c r="Z180" s="12" t="s">
        <v>2155</v>
      </c>
      <c r="AA180" s="12">
        <v>12440703</v>
      </c>
      <c r="AB180" s="12">
        <v>12440704</v>
      </c>
      <c r="AJ180" s="39" t="s">
        <v>2744</v>
      </c>
      <c r="AK180" s="12" t="s">
        <v>102</v>
      </c>
    </row>
    <row r="181" spans="1:37" s="12" customFormat="1" x14ac:dyDescent="0.15">
      <c r="A181" s="140">
        <v>11440703</v>
      </c>
      <c r="B181" s="12">
        <v>1</v>
      </c>
      <c r="C181" s="12" t="s">
        <v>1527</v>
      </c>
      <c r="D181" s="12" t="s">
        <v>3953</v>
      </c>
      <c r="E181" s="12" t="s">
        <v>2291</v>
      </c>
      <c r="F181" s="12" t="str">
        <f>"刀锋女皇召唤刺蛇协助战斗，刺蛇人继承召唤者&lt;&amp;color:skill_sel_green&gt;{result.15440703.%}&lt;&amp;/&gt;的生命及防御属性、&lt;&amp;color:skill_sel_green&gt;{result.15440704.%}&lt;&amp;/&gt;的攻击属性。"</f>
        <v>刀锋女皇召唤刺蛇协助战斗，刺蛇人继承召唤者&lt;&amp;color:skill_sel_green&gt;{result.15440703.%}&lt;&amp;/&gt;的生命及防御属性、&lt;&amp;color:skill_sel_green&gt;{result.15440704.%}&lt;&amp;/&gt;的攻击属性。</v>
      </c>
      <c r="G181" s="12">
        <v>16</v>
      </c>
      <c r="H181" s="12">
        <v>8</v>
      </c>
      <c r="I181" s="12">
        <v>0</v>
      </c>
      <c r="J181" s="12">
        <v>0</v>
      </c>
      <c r="K181" s="12">
        <f t="shared" si="17"/>
        <v>0</v>
      </c>
      <c r="L181" s="12" t="s">
        <v>31</v>
      </c>
      <c r="P181" s="12">
        <v>4</v>
      </c>
      <c r="R181" s="12" t="s">
        <v>43</v>
      </c>
      <c r="S181" s="12">
        <v>0.5</v>
      </c>
      <c r="U181" s="12" t="s">
        <v>32</v>
      </c>
      <c r="V181" s="12" t="s">
        <v>292</v>
      </c>
      <c r="Z181" s="12" t="s">
        <v>3289</v>
      </c>
      <c r="AA181" s="12">
        <v>12440706</v>
      </c>
      <c r="AK181" s="12" t="s">
        <v>102</v>
      </c>
    </row>
    <row r="182" spans="1:37" s="12" customFormat="1" x14ac:dyDescent="0.15">
      <c r="A182" s="140">
        <v>11440704</v>
      </c>
      <c r="B182" s="12">
        <v>1</v>
      </c>
      <c r="C182" s="12" t="s">
        <v>1529</v>
      </c>
      <c r="D182" s="12" t="s">
        <v>3954</v>
      </c>
      <c r="E182" s="12" t="s">
        <v>2441</v>
      </c>
      <c r="F182" s="12" t="str">
        <f>"刀锋女皇制造一个灵能结界，每秒对周围敌方目标造成&lt;&amp;color:skill_sel_red&gt;{result.15440705}&lt;&amp;/&gt;点伤害，持续&lt;&amp;color:skill_sel_yellow&gt;"&amp;'skill.char(buff)'!E258&amp;"&lt;&amp;/&gt;秒，并降低敌人命中，持续&lt;&amp;color:skill_sel_yellow&gt;"&amp;'skill.char(buff)'!E259&amp;"&lt;&amp;/&gt;秒。"</f>
        <v>刀锋女皇制造一个灵能结界，每秒对周围敌方目标造成&lt;&amp;color:skill_sel_red&gt;{result.15440705}&lt;&amp;/&gt;点伤害，持续&lt;&amp;color:skill_sel_yellow&gt;4&lt;&amp;/&gt;秒，并降低敌人命中，持续&lt;&amp;color:skill_sel_yellow&gt;7&lt;&amp;/&gt;秒。</v>
      </c>
      <c r="G182" s="12">
        <v>15</v>
      </c>
      <c r="H182" s="12">
        <v>11</v>
      </c>
      <c r="I182" s="12">
        <v>1</v>
      </c>
      <c r="J182" s="12">
        <v>40</v>
      </c>
      <c r="K182" s="12">
        <f t="shared" si="17"/>
        <v>0</v>
      </c>
      <c r="L182" s="12" t="s">
        <v>31</v>
      </c>
      <c r="P182" s="12">
        <v>0</v>
      </c>
      <c r="R182" s="12" t="s">
        <v>540</v>
      </c>
      <c r="U182" s="12" t="s">
        <v>323</v>
      </c>
      <c r="Z182" s="12" t="s">
        <v>2156</v>
      </c>
      <c r="AA182" s="12">
        <v>12440707</v>
      </c>
      <c r="AK182" s="12" t="s">
        <v>102</v>
      </c>
    </row>
    <row r="183" spans="1:37" s="12" customFormat="1" ht="18" customHeight="1" x14ac:dyDescent="0.15">
      <c r="A183" s="140">
        <v>11440801</v>
      </c>
      <c r="B183" s="12">
        <v>1</v>
      </c>
      <c r="C183" s="12" t="s">
        <v>274</v>
      </c>
      <c r="D183" s="12" t="s">
        <v>538</v>
      </c>
      <c r="G183" s="12">
        <v>0.75</v>
      </c>
      <c r="H183" s="12">
        <v>0</v>
      </c>
      <c r="I183" s="12">
        <v>2</v>
      </c>
      <c r="J183" s="12">
        <v>0</v>
      </c>
      <c r="K183" s="12">
        <f t="shared" si="17"/>
        <v>0.8</v>
      </c>
      <c r="L183" s="12" t="s">
        <v>539</v>
      </c>
      <c r="P183" s="12">
        <v>4</v>
      </c>
      <c r="R183" s="12" t="s">
        <v>540</v>
      </c>
      <c r="U183" s="12" t="s">
        <v>541</v>
      </c>
      <c r="V183" s="12" t="s">
        <v>542</v>
      </c>
      <c r="Z183" s="12" t="s">
        <v>133</v>
      </c>
      <c r="AA183" s="12">
        <v>12440801</v>
      </c>
      <c r="AK183" s="12" t="s">
        <v>543</v>
      </c>
    </row>
    <row r="184" spans="1:37" s="12" customFormat="1" x14ac:dyDescent="0.15">
      <c r="A184" s="140">
        <v>11440802</v>
      </c>
      <c r="B184" s="12">
        <v>1</v>
      </c>
      <c r="C184" s="12" t="s">
        <v>458</v>
      </c>
      <c r="D184" s="12" t="s">
        <v>526</v>
      </c>
      <c r="E184" s="12" t="s">
        <v>2270</v>
      </c>
      <c r="F184" s="12" t="str">
        <f>"莉莉丝施放阴邪的诅咒，对敌方目标造成&lt;&amp;color:skill_sel_green&gt;{result.15440805}&lt;&amp;/&gt;点伤害，并使其腐蚀。腐蚀血效果：每秒造成相当于自身攻击力&lt;&amp;color:skill_sel_red&gt;25%&lt;&amp;/&gt;的真实伤害，持续&lt;&amp;color:skill_sel_yellow&gt;"&amp;'skill.char(buff)'!E262&amp;"&lt;&amp;/&gt;秒。"</f>
        <v>莉莉丝施放阴邪的诅咒，对敌方目标造成&lt;&amp;color:skill_sel_green&gt;{result.15440805}&lt;&amp;/&gt;点伤害，并使其腐蚀。腐蚀血效果：每秒造成相当于自身攻击力&lt;&amp;color:skill_sel_red&gt;25%&lt;&amp;/&gt;的真实伤害，持续&lt;&amp;color:skill_sel_yellow&gt;7&lt;&amp;/&gt;秒。</v>
      </c>
      <c r="G184" s="12">
        <v>16</v>
      </c>
      <c r="H184" s="12">
        <v>6</v>
      </c>
      <c r="I184" s="12">
        <v>0</v>
      </c>
      <c r="J184" s="12">
        <v>0</v>
      </c>
      <c r="K184" s="12">
        <f t="shared" si="17"/>
        <v>0</v>
      </c>
      <c r="L184" s="12" t="s">
        <v>527</v>
      </c>
      <c r="P184" s="12">
        <v>4</v>
      </c>
      <c r="R184" s="12" t="s">
        <v>528</v>
      </c>
      <c r="U184" s="12" t="s">
        <v>529</v>
      </c>
      <c r="V184" s="12" t="s">
        <v>530</v>
      </c>
      <c r="Z184" s="12" t="s">
        <v>2097</v>
      </c>
      <c r="AA184" s="12">
        <v>12440803</v>
      </c>
      <c r="AK184" s="12" t="s">
        <v>531</v>
      </c>
    </row>
    <row r="185" spans="1:37" s="12" customFormat="1" ht="15.75" customHeight="1" x14ac:dyDescent="0.15">
      <c r="A185" s="140">
        <v>11440803</v>
      </c>
      <c r="B185" s="12">
        <v>1</v>
      </c>
      <c r="C185" s="12" t="s">
        <v>384</v>
      </c>
      <c r="D185" s="12" t="s">
        <v>383</v>
      </c>
      <c r="E185" s="12" t="s">
        <v>2764</v>
      </c>
      <c r="F185" s="12" t="str">
        <f>"莉莉丝极尽抚媚，献出地狱之吻，为单个友方提升&lt;&amp;color:skill_sel_green&gt;{result.15440803.%}&lt;&amp;/&gt;攻击速度和&lt;&amp;color:skill_sel_green&gt;{result.15440804.%}&lt;&amp;/&gt;攻击，持续"&amp;'skill.char(buff)'!E260&amp;"秒。"</f>
        <v>莉莉丝极尽抚媚，献出地狱之吻，为单个友方提升&lt;&amp;color:skill_sel_green&gt;{result.15440803.%}&lt;&amp;/&gt;攻击速度和&lt;&amp;color:skill_sel_green&gt;{result.15440804.%}&lt;&amp;/&gt;攻击，持续8秒。</v>
      </c>
      <c r="G185" s="12">
        <v>16</v>
      </c>
      <c r="H185" s="12">
        <v>6</v>
      </c>
      <c r="I185" s="12">
        <v>0</v>
      </c>
      <c r="J185" s="12">
        <v>0</v>
      </c>
      <c r="K185" s="12">
        <f t="shared" si="17"/>
        <v>0</v>
      </c>
      <c r="L185" s="12" t="s">
        <v>31</v>
      </c>
      <c r="P185" s="12">
        <v>4</v>
      </c>
      <c r="R185" s="12" t="s">
        <v>34</v>
      </c>
      <c r="U185" s="12" t="s">
        <v>321</v>
      </c>
      <c r="V185" s="12" t="s">
        <v>284</v>
      </c>
      <c r="W185" s="39" t="s">
        <v>333</v>
      </c>
      <c r="X185" s="39" t="s">
        <v>44</v>
      </c>
      <c r="Z185" s="12" t="s">
        <v>2098</v>
      </c>
      <c r="AA185" s="12">
        <v>12440805</v>
      </c>
      <c r="AK185" s="12" t="s">
        <v>229</v>
      </c>
    </row>
    <row r="186" spans="1:37" s="12" customFormat="1" ht="15.75" customHeight="1" x14ac:dyDescent="0.15">
      <c r="A186" s="140">
        <v>11440804</v>
      </c>
      <c r="B186" s="12">
        <v>1</v>
      </c>
      <c r="C186" s="12" t="s">
        <v>2218</v>
      </c>
      <c r="D186" s="12" t="s">
        <v>2219</v>
      </c>
      <c r="E186" s="12" t="s">
        <v>2501</v>
      </c>
      <c r="F186" s="12" t="str">
        <f>"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f>
        <v>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v>
      </c>
      <c r="G186" s="12">
        <v>16</v>
      </c>
      <c r="H186" s="12">
        <v>6</v>
      </c>
      <c r="I186" s="12">
        <v>1</v>
      </c>
      <c r="J186" s="12">
        <v>35</v>
      </c>
      <c r="K186" s="12">
        <f t="shared" si="17"/>
        <v>0</v>
      </c>
      <c r="L186" s="12" t="s">
        <v>31</v>
      </c>
      <c r="P186" s="12">
        <v>5</v>
      </c>
      <c r="R186" s="12" t="s">
        <v>953</v>
      </c>
      <c r="S186" s="12">
        <v>5</v>
      </c>
      <c r="T186" s="12">
        <v>60</v>
      </c>
      <c r="U186" s="12" t="s">
        <v>32</v>
      </c>
      <c r="V186" s="12" t="s">
        <v>315</v>
      </c>
      <c r="Z186" s="74" t="s">
        <v>2555</v>
      </c>
      <c r="AA186" s="12">
        <v>12440810</v>
      </c>
      <c r="AJ186" s="12" t="s">
        <v>3992</v>
      </c>
      <c r="AK186" s="12" t="s">
        <v>102</v>
      </c>
    </row>
    <row r="187" spans="1:37" s="12" customFormat="1" x14ac:dyDescent="0.15">
      <c r="A187" s="140">
        <v>11441101</v>
      </c>
      <c r="B187" s="12">
        <v>1</v>
      </c>
      <c r="C187" s="12" t="s">
        <v>274</v>
      </c>
      <c r="D187" s="12" t="s">
        <v>1223</v>
      </c>
      <c r="G187" s="12">
        <v>0.75</v>
      </c>
      <c r="H187" s="12">
        <v>0</v>
      </c>
      <c r="I187" s="12">
        <v>2</v>
      </c>
      <c r="J187" s="12">
        <v>0</v>
      </c>
      <c r="K187" s="12">
        <f t="shared" si="17"/>
        <v>0.8</v>
      </c>
      <c r="L187" s="12" t="s">
        <v>427</v>
      </c>
      <c r="P187" s="12">
        <v>4</v>
      </c>
      <c r="R187" s="12" t="s">
        <v>454</v>
      </c>
      <c r="U187" s="12" t="s">
        <v>132</v>
      </c>
      <c r="V187" s="12" t="s">
        <v>276</v>
      </c>
      <c r="Z187" s="12" t="s">
        <v>133</v>
      </c>
      <c r="AA187" s="12">
        <v>12441101</v>
      </c>
      <c r="AK187" s="12" t="s">
        <v>455</v>
      </c>
    </row>
    <row r="188" spans="1:37" s="12" customFormat="1" x14ac:dyDescent="0.15">
      <c r="A188" s="140">
        <v>11441102</v>
      </c>
      <c r="B188" s="12">
        <v>1</v>
      </c>
      <c r="C188" s="12" t="s">
        <v>1219</v>
      </c>
      <c r="D188" s="12" t="s">
        <v>2048</v>
      </c>
      <c r="E188" s="12" t="s">
        <v>2782</v>
      </c>
      <c r="F188" s="12" t="str">
        <f>"路西法为生命百分比最低的单个友方目标制造冰霜护甲，在&lt;&amp;color:skill_sel_yellow&gt;"&amp;'skill.char(buff)'!E266&amp;"&lt;&amp;/&gt;秒内使其防御提高&lt;&amp;color:skill_sel_green&gt;{result.15441102.%}&lt;&amp;/&gt;，并为其每秒回复&lt;&amp;color:skill_sel_green&gt;{result.15441104}&lt;&amp;/&gt;点生命，持续&lt;&amp;color:skill_sel_yellow&gt;"&amp;'skill.char(buff)'!E268&amp;"&lt;&amp;/&gt;秒。受到攻击时有&lt;&amp;color:skill_sel_yellow&gt;{result.15441105.%}&lt;&amp;/&gt;的概率使攻击者的移动速度降低&lt;&amp;color:skill_sel_red&gt;{result.15441106.%}&lt;&amp;/&gt;、攻击速度降低&lt;&amp;color:skill_sel_red&gt;{result.15441107.%}&lt;&amp;/&gt;。"</f>
        <v>路西法为生命百分比最低的单个友方目标制造冰霜护甲，在&lt;&amp;color:skill_sel_yellow&gt;8&lt;&amp;/&gt;秒内使其防御提高&lt;&amp;color:skill_sel_green&gt;{result.15441102.%}&lt;&amp;/&gt;，并为其每秒回复&lt;&amp;color:skill_sel_green&gt;{result.15441104}&lt;&amp;/&gt;点生命，持续&lt;&amp;color:skill_sel_yellow&gt;4&lt;&amp;/&gt;秒。受到攻击时有&lt;&amp;color:skill_sel_yellow&gt;{result.15441105.%}&lt;&amp;/&gt;的概率使攻击者的移动速度降低&lt;&amp;color:skill_sel_red&gt;{result.15441106.%}&lt;&amp;/&gt;、攻击速度降低&lt;&amp;color:skill_sel_red&gt;{result.15441107.%}&lt;&amp;/&gt;。</v>
      </c>
      <c r="G188" s="12">
        <v>16</v>
      </c>
      <c r="H188" s="12">
        <v>6</v>
      </c>
      <c r="I188" s="12">
        <v>0</v>
      </c>
      <c r="J188" s="12">
        <v>0</v>
      </c>
      <c r="K188" s="12">
        <f t="shared" si="17"/>
        <v>0</v>
      </c>
      <c r="L188" s="12" t="s">
        <v>453</v>
      </c>
      <c r="P188" s="12">
        <v>4</v>
      </c>
      <c r="R188" s="12" t="s">
        <v>454</v>
      </c>
      <c r="U188" s="12" t="s">
        <v>160</v>
      </c>
      <c r="V188" s="12" t="s">
        <v>452</v>
      </c>
      <c r="W188" s="12" t="s">
        <v>619</v>
      </c>
      <c r="Z188" s="12" t="s">
        <v>2075</v>
      </c>
      <c r="AA188" s="12">
        <v>12441103</v>
      </c>
      <c r="AB188" s="12">
        <v>12441104</v>
      </c>
      <c r="AC188" s="12">
        <v>12441105</v>
      </c>
      <c r="AD188" s="12">
        <v>12441107</v>
      </c>
      <c r="AK188" s="12" t="s">
        <v>451</v>
      </c>
    </row>
    <row r="189" spans="1:37" s="12" customFormat="1" x14ac:dyDescent="0.15">
      <c r="A189" s="140">
        <v>11441103</v>
      </c>
      <c r="B189" s="12">
        <v>1</v>
      </c>
      <c r="C189" s="12" t="s">
        <v>1218</v>
      </c>
      <c r="D189" s="12" t="s">
        <v>1220</v>
      </c>
      <c r="E189" s="12" t="s">
        <v>3279</v>
      </c>
      <c r="F189" s="12" t="str">
        <f>"路西法施展冰突刺，将单个敌人击飞眩晕&lt;&amp;color:skill_sel_red&gt;"&amp;'skill.char(buff)'!E273&amp;"&lt;&amp;/&gt;秒，对其添加&lt;&amp;image:ice&gt;&lt;&amp;/&gt;印记，降低其移动速度降低&lt;&amp;color:skill_sel_red&gt;{result.15441110.%}&lt;&amp;/&gt;、攻击速度降低&lt;&amp;color:skill_sel_red&gt;{result.15441109.%}&lt;&amp;/&gt;并造成&lt;&amp;color:skill_sel_red&gt;{result.15441108}&lt;&amp;/&gt;伤害。"</f>
        <v>路西法施展冰突刺，将单个敌人击飞眩晕&lt;&amp;color:skill_sel_red&gt;2&lt;&amp;/&gt;秒，对其添加&lt;&amp;image:ice&gt;&lt;&amp;/&gt;印记，降低其移动速度降低&lt;&amp;color:skill_sel_red&gt;{result.15441110.%}&lt;&amp;/&gt;、攻击速度降低&lt;&amp;color:skill_sel_red&gt;{result.15441109.%}&lt;&amp;/&gt;并造成&lt;&amp;color:skill_sel_red&gt;{result.15441108}&lt;&amp;/&gt;伤害。</v>
      </c>
      <c r="G189" s="12">
        <v>16</v>
      </c>
      <c r="H189" s="12">
        <v>6</v>
      </c>
      <c r="I189" s="12">
        <v>0</v>
      </c>
      <c r="J189" s="12">
        <v>0</v>
      </c>
      <c r="K189" s="12">
        <f t="shared" si="17"/>
        <v>0</v>
      </c>
      <c r="L189" s="12" t="s">
        <v>453</v>
      </c>
      <c r="P189" s="12">
        <v>4</v>
      </c>
      <c r="R189" s="12" t="s">
        <v>163</v>
      </c>
      <c r="U189" s="12" t="s">
        <v>32</v>
      </c>
      <c r="V189" s="12" t="s">
        <v>276</v>
      </c>
      <c r="Z189" s="12" t="s">
        <v>2122</v>
      </c>
      <c r="AA189" s="12">
        <v>12441111</v>
      </c>
      <c r="AB189" s="12">
        <v>12441112</v>
      </c>
      <c r="AC189" s="12">
        <v>12441113</v>
      </c>
      <c r="AD189" s="12">
        <v>12441114</v>
      </c>
      <c r="AE189" s="12">
        <v>12441115</v>
      </c>
      <c r="AK189" s="12" t="s">
        <v>451</v>
      </c>
    </row>
    <row r="190" spans="1:37" s="12" customFormat="1" x14ac:dyDescent="0.15">
      <c r="A190" s="140">
        <v>11441104</v>
      </c>
      <c r="B190" s="12">
        <v>1</v>
      </c>
      <c r="C190" s="12" t="s">
        <v>1221</v>
      </c>
      <c r="D190" s="12" t="s">
        <v>1222</v>
      </c>
      <c r="E190" s="12" t="s">
        <v>4043</v>
      </c>
      <c r="F190" s="12" t="str">
        <f>"路西法引导暴风雪降临，在短时间内对范围内敌人攻击&lt;&amp;color:skill_sel_yellow&gt;3&lt;&amp;/&gt;次，每次造成&lt;&amp;color:skill_sel_red&gt;{result.15441111}&lt;&amp;/&gt;点伤害，如果目标身上有&lt;&amp;image:ice&gt;&lt;&amp;/&gt;印记则冰封&lt;&amp;color:skill_sel_red&gt;"&amp;'skill.char(buff)'!E277&amp;"&lt;&amp;/&gt;秒。"</f>
        <v>路西法引导暴风雪降临，在短时间内对范围内敌人攻击&lt;&amp;color:skill_sel_yellow&gt;3&lt;&amp;/&gt;次，每次造成&lt;&amp;color:skill_sel_red&gt;{result.15441111}&lt;&amp;/&gt;点伤害，如果目标身上有&lt;&amp;image:ice&gt;&lt;&amp;/&gt;印记则冰封&lt;&amp;color:skill_sel_red&gt;2.8&lt;&amp;/&gt;秒。</v>
      </c>
      <c r="G190" s="12">
        <v>15</v>
      </c>
      <c r="H190" s="12">
        <v>11</v>
      </c>
      <c r="I190" s="12">
        <v>1</v>
      </c>
      <c r="J190" s="12">
        <v>35</v>
      </c>
      <c r="K190" s="12">
        <f t="shared" si="17"/>
        <v>0</v>
      </c>
      <c r="L190" s="12" t="s">
        <v>1249</v>
      </c>
      <c r="M190" s="12">
        <v>1</v>
      </c>
      <c r="N190" s="12">
        <v>2.5</v>
      </c>
      <c r="P190" s="12">
        <v>4</v>
      </c>
      <c r="R190" s="12" t="s">
        <v>1226</v>
      </c>
      <c r="S190" s="12">
        <v>2</v>
      </c>
      <c r="U190" s="12" t="s">
        <v>32</v>
      </c>
      <c r="V190" s="12" t="s">
        <v>292</v>
      </c>
      <c r="W190" s="12" t="s">
        <v>1213</v>
      </c>
      <c r="X190" s="12" t="s">
        <v>175</v>
      </c>
      <c r="Z190" s="12" t="s">
        <v>2123</v>
      </c>
      <c r="AA190" s="12">
        <v>12441116</v>
      </c>
      <c r="AB190" s="12">
        <v>12441118</v>
      </c>
      <c r="AC190" s="12">
        <v>12441119</v>
      </c>
      <c r="AJ190" s="12" t="s">
        <v>2774</v>
      </c>
      <c r="AK190" s="12" t="s">
        <v>102</v>
      </c>
    </row>
    <row r="191" spans="1:37" s="12" customFormat="1" x14ac:dyDescent="0.15">
      <c r="A191" s="140">
        <v>11441301</v>
      </c>
      <c r="B191" s="12">
        <v>1</v>
      </c>
      <c r="C191" s="12" t="s">
        <v>274</v>
      </c>
      <c r="D191" s="12" t="s">
        <v>2558</v>
      </c>
      <c r="G191" s="12">
        <v>1</v>
      </c>
      <c r="H191" s="12">
        <v>0</v>
      </c>
      <c r="I191" s="12">
        <v>2</v>
      </c>
      <c r="J191" s="12">
        <v>0</v>
      </c>
      <c r="K191" s="12">
        <f t="shared" si="17"/>
        <v>0.8</v>
      </c>
      <c r="L191" s="12" t="s">
        <v>31</v>
      </c>
      <c r="P191" s="12">
        <v>4</v>
      </c>
      <c r="R191" s="12" t="s">
        <v>34</v>
      </c>
      <c r="U191" s="12" t="s">
        <v>32</v>
      </c>
      <c r="V191" s="12" t="s">
        <v>1542</v>
      </c>
      <c r="Z191" s="12" t="s">
        <v>133</v>
      </c>
      <c r="AA191" s="12">
        <v>12441301</v>
      </c>
      <c r="AK191" s="12" t="s">
        <v>128</v>
      </c>
    </row>
    <row r="192" spans="1:37" s="12" customFormat="1" x14ac:dyDescent="0.15">
      <c r="A192" s="140">
        <v>11441302</v>
      </c>
      <c r="B192" s="12">
        <v>1</v>
      </c>
      <c r="C192" s="12" t="s">
        <v>1543</v>
      </c>
      <c r="D192" s="12" t="s">
        <v>2559</v>
      </c>
      <c r="E192" s="12" t="s">
        <v>2766</v>
      </c>
      <c r="F192" s="12" t="s">
        <v>2778</v>
      </c>
      <c r="G192" s="12">
        <v>16</v>
      </c>
      <c r="H192" s="12">
        <v>7</v>
      </c>
      <c r="I192" s="12">
        <v>0</v>
      </c>
      <c r="J192" s="12">
        <v>0</v>
      </c>
      <c r="K192" s="12">
        <f t="shared" si="17"/>
        <v>0</v>
      </c>
      <c r="L192" s="12" t="s">
        <v>31</v>
      </c>
      <c r="P192" s="12">
        <v>4</v>
      </c>
      <c r="R192" s="12" t="s">
        <v>604</v>
      </c>
      <c r="S192" s="12">
        <v>4</v>
      </c>
      <c r="T192" s="12">
        <v>60</v>
      </c>
      <c r="U192" s="12" t="s">
        <v>32</v>
      </c>
      <c r="V192" s="12" t="s">
        <v>315</v>
      </c>
      <c r="Z192" s="12" t="s">
        <v>2128</v>
      </c>
      <c r="AA192" s="12">
        <v>12441303</v>
      </c>
      <c r="AJ192" s="12" t="s">
        <v>2747</v>
      </c>
      <c r="AK192" s="12" t="s">
        <v>1544</v>
      </c>
    </row>
    <row r="193" spans="1:42" s="12" customFormat="1" x14ac:dyDescent="0.15">
      <c r="A193" s="140">
        <v>11441303</v>
      </c>
      <c r="B193" s="12">
        <v>1</v>
      </c>
      <c r="C193" s="12" t="s">
        <v>1545</v>
      </c>
      <c r="D193" s="12" t="s">
        <v>2560</v>
      </c>
      <c r="E193" s="12" t="s">
        <v>2768</v>
      </c>
      <c r="F193" s="12" t="str">
        <f>"饥荒骑士为单体友方目标施展来自地狱的邪术，在&lt;&amp;color:skill_sel_yellow&gt;"&amp;'skill.char(buff)'!E279&amp;"&lt;&amp;/&gt;秒内使其所受伤害减少&lt;&amp;color:skill_sel_green&gt;{result.15441303.%}&lt;&amp;/&gt;。"</f>
        <v>饥荒骑士为单体友方目标施展来自地狱的邪术，在&lt;&amp;color:skill_sel_yellow&gt;8&lt;&amp;/&gt;秒内使其所受伤害减少&lt;&amp;color:skill_sel_green&gt;{result.15441303.%}&lt;&amp;/&gt;。</v>
      </c>
      <c r="G193" s="12">
        <v>16</v>
      </c>
      <c r="H193" s="12">
        <v>4</v>
      </c>
      <c r="I193" s="12">
        <v>0</v>
      </c>
      <c r="J193" s="12">
        <v>0</v>
      </c>
      <c r="K193" s="12">
        <f t="shared" si="17"/>
        <v>0</v>
      </c>
      <c r="L193" s="12" t="s">
        <v>31</v>
      </c>
      <c r="P193" s="12">
        <v>4</v>
      </c>
      <c r="R193" s="12" t="s">
        <v>34</v>
      </c>
      <c r="U193" s="12" t="s">
        <v>160</v>
      </c>
      <c r="V193" s="12" t="s">
        <v>452</v>
      </c>
      <c r="W193" s="12" t="s">
        <v>83</v>
      </c>
      <c r="Z193" s="12" t="s">
        <v>2129</v>
      </c>
      <c r="AA193" s="12">
        <v>12441306</v>
      </c>
      <c r="AK193" s="12" t="s">
        <v>102</v>
      </c>
    </row>
    <row r="194" spans="1:42" s="12" customFormat="1" x14ac:dyDescent="0.15">
      <c r="A194" s="140">
        <v>11441304</v>
      </c>
      <c r="B194" s="12">
        <v>1</v>
      </c>
      <c r="C194" s="12" t="s">
        <v>1547</v>
      </c>
      <c r="D194" s="12" t="s">
        <v>2561</v>
      </c>
      <c r="E194" s="12" t="s">
        <v>2767</v>
      </c>
      <c r="F194" s="12" t="str">
        <f>"饥荒骑士献祭自身&lt;&amp;color:skill_sel_red&gt;"&amp;'skill.char(结算)'!G357/100&amp;"%&lt;&amp;/&gt;最大生命值，为范围内友方增加一个持续&lt;&amp;color:skill_sel_yellow&gt;"&amp;'skill.char(buff)'!E280&amp;"&lt;&amp;/&gt;秒的生命恢复效果，每秒为其回复&lt;&amp;color:skill_sel_green&gt;{result.15441305}&lt;&amp;/&gt;点生命值。"</f>
        <v>饥荒骑士献祭自身&lt;&amp;color:skill_sel_red&gt;8%&lt;&amp;/&gt;最大生命值，为范围内友方增加一个持续&lt;&amp;color:skill_sel_yellow&gt;7&lt;&amp;/&gt;秒的生命恢复效果，每秒为其回复&lt;&amp;color:skill_sel_green&gt;{result.15441305}&lt;&amp;/&gt;点生命值。</v>
      </c>
      <c r="G194" s="12">
        <v>15</v>
      </c>
      <c r="H194" s="12">
        <v>10</v>
      </c>
      <c r="I194" s="12">
        <v>1</v>
      </c>
      <c r="J194" s="12">
        <v>40</v>
      </c>
      <c r="K194" s="12">
        <f t="shared" si="17"/>
        <v>0</v>
      </c>
      <c r="L194" s="12" t="s">
        <v>31</v>
      </c>
      <c r="P194" s="12">
        <v>4</v>
      </c>
      <c r="R194" s="12" t="s">
        <v>43</v>
      </c>
      <c r="S194" s="12">
        <v>2</v>
      </c>
      <c r="U194" s="12" t="s">
        <v>160</v>
      </c>
      <c r="V194" s="12" t="s">
        <v>292</v>
      </c>
      <c r="Z194" s="12" t="s">
        <v>2130</v>
      </c>
      <c r="AA194" s="12">
        <v>12441307</v>
      </c>
      <c r="AB194" s="12">
        <v>12441311</v>
      </c>
      <c r="AK194" s="12" t="s">
        <v>102</v>
      </c>
    </row>
    <row r="195" spans="1:42" s="35" customFormat="1" x14ac:dyDescent="0.15">
      <c r="A195" s="114">
        <v>11999700</v>
      </c>
      <c r="B195" s="110">
        <v>1</v>
      </c>
      <c r="C195" s="111" t="s">
        <v>2860</v>
      </c>
      <c r="D195" s="111" t="s">
        <v>3968</v>
      </c>
      <c r="E195" s="84"/>
      <c r="F195" s="112"/>
      <c r="G195" s="113">
        <v>1.2</v>
      </c>
      <c r="H195" s="113">
        <v>1.5</v>
      </c>
      <c r="I195" s="110"/>
      <c r="J195" s="110"/>
      <c r="K195" s="110">
        <f t="shared" ref="K195:K196" si="18">IF(U195="hostile",1,0)</f>
        <v>1</v>
      </c>
      <c r="L195" s="110" t="s">
        <v>2862</v>
      </c>
      <c r="M195" s="110"/>
      <c r="N195" s="110"/>
      <c r="O195" s="110"/>
      <c r="P195" s="110">
        <v>1</v>
      </c>
      <c r="Q195" s="110"/>
      <c r="R195" s="110" t="s">
        <v>2863</v>
      </c>
      <c r="S195" s="110"/>
      <c r="T195" s="110"/>
      <c r="U195" s="110" t="s">
        <v>2864</v>
      </c>
      <c r="V195" s="110" t="s">
        <v>2865</v>
      </c>
      <c r="W195" s="110"/>
      <c r="X195" s="110"/>
      <c r="Y195" s="110"/>
      <c r="Z195" s="110"/>
      <c r="AA195" s="114">
        <v>12999700</v>
      </c>
      <c r="AB195" s="110" t="s">
        <v>133</v>
      </c>
      <c r="AC195" s="110" t="s">
        <v>133</v>
      </c>
      <c r="AD195" s="110" t="s">
        <v>133</v>
      </c>
      <c r="AE195" s="110" t="s">
        <v>133</v>
      </c>
      <c r="AF195" s="110" t="s">
        <v>133</v>
      </c>
      <c r="AG195" s="110"/>
      <c r="AH195" s="115"/>
      <c r="AI195" s="115"/>
      <c r="AJ195" s="110"/>
      <c r="AK195" s="110" t="s">
        <v>2866</v>
      </c>
      <c r="AL195" s="110"/>
      <c r="AM195" s="110"/>
      <c r="AN195" s="110"/>
      <c r="AO195" s="110"/>
      <c r="AP195" s="110"/>
    </row>
    <row r="196" spans="1:42" s="35" customFormat="1" x14ac:dyDescent="0.15">
      <c r="A196" s="114">
        <v>11999701</v>
      </c>
      <c r="B196" s="110">
        <v>1</v>
      </c>
      <c r="C196" s="111" t="s">
        <v>2870</v>
      </c>
      <c r="D196" s="111" t="s">
        <v>3969</v>
      </c>
      <c r="E196" s="84"/>
      <c r="F196" s="112" t="s">
        <v>2872</v>
      </c>
      <c r="G196" s="113">
        <v>10</v>
      </c>
      <c r="H196" s="113">
        <v>5</v>
      </c>
      <c r="I196" s="110"/>
      <c r="J196" s="110"/>
      <c r="K196" s="110">
        <f t="shared" si="18"/>
        <v>0</v>
      </c>
      <c r="L196" s="110" t="s">
        <v>2873</v>
      </c>
      <c r="M196" s="110"/>
      <c r="N196" s="110"/>
      <c r="O196" s="110"/>
      <c r="P196" s="110">
        <v>3</v>
      </c>
      <c r="Q196" s="110"/>
      <c r="R196" s="110" t="s">
        <v>2863</v>
      </c>
      <c r="S196" s="110"/>
      <c r="T196" s="110"/>
      <c r="U196" s="110" t="s">
        <v>2874</v>
      </c>
      <c r="V196" s="110" t="s">
        <v>2875</v>
      </c>
      <c r="W196" s="110" t="s">
        <v>2876</v>
      </c>
      <c r="X196" s="110"/>
      <c r="Y196" s="110"/>
      <c r="Z196" s="110" t="s">
        <v>2877</v>
      </c>
      <c r="AA196" s="114">
        <v>12999701</v>
      </c>
      <c r="AB196" s="110" t="s">
        <v>133</v>
      </c>
      <c r="AC196" s="110" t="s">
        <v>133</v>
      </c>
      <c r="AD196" s="110" t="s">
        <v>133</v>
      </c>
      <c r="AE196" s="110" t="s">
        <v>133</v>
      </c>
      <c r="AF196" s="110" t="s">
        <v>133</v>
      </c>
      <c r="AG196" s="110"/>
      <c r="AH196" s="115"/>
      <c r="AI196" s="115"/>
      <c r="AJ196" s="110"/>
      <c r="AK196" s="110" t="s">
        <v>1795</v>
      </c>
      <c r="AL196" s="110"/>
      <c r="AM196" s="110"/>
      <c r="AN196" s="110"/>
      <c r="AO196" s="110"/>
      <c r="AP196" s="110"/>
    </row>
    <row r="197" spans="1:42" s="35" customFormat="1" x14ac:dyDescent="0.15">
      <c r="A197" s="109">
        <v>11998018</v>
      </c>
      <c r="B197" s="110">
        <v>1</v>
      </c>
      <c r="C197" s="111" t="s">
        <v>2860</v>
      </c>
      <c r="D197" s="111" t="s">
        <v>2861</v>
      </c>
      <c r="E197" s="84"/>
      <c r="F197" s="112"/>
      <c r="G197" s="113">
        <v>1.2</v>
      </c>
      <c r="H197" s="113">
        <v>1.5</v>
      </c>
      <c r="I197" s="110"/>
      <c r="J197" s="110"/>
      <c r="K197" s="110">
        <f t="shared" ref="K197:K205" si="19">IF(U197="hostile",1,0)</f>
        <v>1</v>
      </c>
      <c r="L197" s="110" t="s">
        <v>2862</v>
      </c>
      <c r="M197" s="110"/>
      <c r="N197" s="110"/>
      <c r="O197" s="110"/>
      <c r="P197" s="110">
        <v>1</v>
      </c>
      <c r="Q197" s="110"/>
      <c r="R197" s="110" t="s">
        <v>2863</v>
      </c>
      <c r="S197" s="110"/>
      <c r="T197" s="110"/>
      <c r="U197" s="110" t="s">
        <v>2864</v>
      </c>
      <c r="V197" s="110" t="s">
        <v>2865</v>
      </c>
      <c r="W197" s="110"/>
      <c r="X197" s="110"/>
      <c r="Y197" s="110"/>
      <c r="Z197" s="110"/>
      <c r="AA197" s="114">
        <v>12998032</v>
      </c>
      <c r="AB197" s="110" t="s">
        <v>133</v>
      </c>
      <c r="AC197" s="110" t="s">
        <v>133</v>
      </c>
      <c r="AD197" s="110" t="s">
        <v>133</v>
      </c>
      <c r="AE197" s="110" t="s">
        <v>133</v>
      </c>
      <c r="AF197" s="110" t="s">
        <v>133</v>
      </c>
      <c r="AG197" s="110"/>
      <c r="AH197" s="115"/>
      <c r="AI197" s="115"/>
      <c r="AJ197" s="110"/>
      <c r="AK197" s="110" t="s">
        <v>2866</v>
      </c>
      <c r="AL197" s="110"/>
      <c r="AM197" s="110"/>
      <c r="AN197" s="110"/>
      <c r="AO197" s="110"/>
      <c r="AP197" s="110"/>
    </row>
    <row r="198" spans="1:42" s="35" customFormat="1" x14ac:dyDescent="0.15">
      <c r="A198" s="109">
        <v>11998019</v>
      </c>
      <c r="B198" s="110">
        <v>1</v>
      </c>
      <c r="C198" s="111" t="s">
        <v>2867</v>
      </c>
      <c r="D198" s="111" t="s">
        <v>2868</v>
      </c>
      <c r="E198" s="84"/>
      <c r="F198" s="112"/>
      <c r="G198" s="113">
        <v>0</v>
      </c>
      <c r="H198" s="113">
        <v>0</v>
      </c>
      <c r="I198" s="110"/>
      <c r="J198" s="110"/>
      <c r="K198" s="110">
        <f t="shared" si="19"/>
        <v>0</v>
      </c>
      <c r="L198" s="110" t="s">
        <v>2869</v>
      </c>
      <c r="M198" s="110"/>
      <c r="N198" s="110"/>
      <c r="O198" s="110"/>
      <c r="P198" s="110">
        <v>0</v>
      </c>
      <c r="Q198" s="110"/>
      <c r="R198" s="110"/>
      <c r="S198" s="110"/>
      <c r="T198" s="110"/>
      <c r="U198" s="110"/>
      <c r="V198" s="110"/>
      <c r="W198" s="110"/>
      <c r="X198" s="110"/>
      <c r="Y198" s="110"/>
      <c r="Z198" s="110"/>
      <c r="AA198" s="116">
        <v>12998033</v>
      </c>
      <c r="AB198" s="110"/>
      <c r="AC198" s="110" t="s">
        <v>133</v>
      </c>
      <c r="AD198" s="110" t="s">
        <v>133</v>
      </c>
      <c r="AE198" s="110" t="s">
        <v>133</v>
      </c>
      <c r="AF198" s="110" t="s">
        <v>133</v>
      </c>
      <c r="AG198" s="110"/>
      <c r="AH198" s="115"/>
      <c r="AI198" s="115"/>
      <c r="AJ198" s="110"/>
      <c r="AK198" s="110"/>
      <c r="AL198" s="110"/>
      <c r="AM198" s="110"/>
      <c r="AN198" s="110"/>
      <c r="AO198" s="110"/>
      <c r="AP198" s="110"/>
    </row>
    <row r="199" spans="1:42" s="35" customFormat="1" x14ac:dyDescent="0.15">
      <c r="A199" s="109">
        <v>11998020</v>
      </c>
      <c r="B199" s="110">
        <v>1</v>
      </c>
      <c r="C199" s="111" t="s">
        <v>2870</v>
      </c>
      <c r="D199" s="111" t="s">
        <v>2871</v>
      </c>
      <c r="E199" s="84"/>
      <c r="F199" s="112" t="s">
        <v>2872</v>
      </c>
      <c r="G199" s="113">
        <v>10</v>
      </c>
      <c r="H199" s="113">
        <v>5</v>
      </c>
      <c r="I199" s="110"/>
      <c r="J199" s="110"/>
      <c r="K199" s="110">
        <f t="shared" si="19"/>
        <v>0</v>
      </c>
      <c r="L199" s="110" t="s">
        <v>2873</v>
      </c>
      <c r="M199" s="110"/>
      <c r="N199" s="110"/>
      <c r="O199" s="110"/>
      <c r="P199" s="110">
        <v>3</v>
      </c>
      <c r="Q199" s="110"/>
      <c r="R199" s="110" t="s">
        <v>2863</v>
      </c>
      <c r="S199" s="110"/>
      <c r="T199" s="110"/>
      <c r="U199" s="110" t="s">
        <v>2874</v>
      </c>
      <c r="V199" s="110" t="s">
        <v>2875</v>
      </c>
      <c r="W199" s="110" t="s">
        <v>2876</v>
      </c>
      <c r="X199" s="110"/>
      <c r="Y199" s="110"/>
      <c r="Z199" s="110" t="s">
        <v>2877</v>
      </c>
      <c r="AA199" s="116">
        <v>12998034</v>
      </c>
      <c r="AB199" s="110" t="s">
        <v>133</v>
      </c>
      <c r="AC199" s="110" t="s">
        <v>133</v>
      </c>
      <c r="AD199" s="110" t="s">
        <v>133</v>
      </c>
      <c r="AE199" s="110" t="s">
        <v>133</v>
      </c>
      <c r="AF199" s="110" t="s">
        <v>133</v>
      </c>
      <c r="AG199" s="110"/>
      <c r="AH199" s="115"/>
      <c r="AI199" s="115"/>
      <c r="AJ199" s="110"/>
      <c r="AK199" s="110" t="s">
        <v>1795</v>
      </c>
      <c r="AL199" s="110"/>
      <c r="AM199" s="110"/>
      <c r="AN199" s="110"/>
      <c r="AO199" s="110"/>
      <c r="AP199" s="110"/>
    </row>
    <row r="200" spans="1:42" s="12" customFormat="1" x14ac:dyDescent="0.15">
      <c r="A200" s="109">
        <v>11998012</v>
      </c>
      <c r="B200" s="110">
        <v>1</v>
      </c>
      <c r="C200" s="111" t="s">
        <v>2902</v>
      </c>
      <c r="D200" s="111" t="s">
        <v>2903</v>
      </c>
      <c r="E200" s="84"/>
      <c r="F200" s="112"/>
      <c r="G200" s="113">
        <v>1.2</v>
      </c>
      <c r="H200" s="113">
        <v>1.5</v>
      </c>
      <c r="I200" s="110"/>
      <c r="J200" s="110"/>
      <c r="K200" s="110">
        <f t="shared" si="19"/>
        <v>1</v>
      </c>
      <c r="L200" s="110" t="s">
        <v>2904</v>
      </c>
      <c r="M200" s="110"/>
      <c r="N200" s="110"/>
      <c r="O200" s="110"/>
      <c r="P200" s="110">
        <v>1</v>
      </c>
      <c r="Q200" s="110"/>
      <c r="R200" s="110" t="s">
        <v>2905</v>
      </c>
      <c r="S200" s="110"/>
      <c r="T200" s="110"/>
      <c r="U200" s="110" t="s">
        <v>2906</v>
      </c>
      <c r="V200" s="110" t="s">
        <v>2907</v>
      </c>
      <c r="W200" s="110"/>
      <c r="X200" s="110"/>
      <c r="Y200" s="110"/>
      <c r="Z200" s="110"/>
      <c r="AA200" s="116">
        <v>12998019</v>
      </c>
      <c r="AB200" s="110" t="s">
        <v>133</v>
      </c>
      <c r="AC200" s="110" t="s">
        <v>133</v>
      </c>
      <c r="AD200" s="110" t="s">
        <v>133</v>
      </c>
      <c r="AE200" s="110" t="s">
        <v>133</v>
      </c>
      <c r="AF200" s="110" t="s">
        <v>133</v>
      </c>
      <c r="AG200" s="110"/>
      <c r="AH200" s="110"/>
      <c r="AI200" s="110"/>
      <c r="AJ200" s="110"/>
      <c r="AK200" s="110" t="s">
        <v>2908</v>
      </c>
      <c r="AL200" s="110"/>
      <c r="AM200" s="110"/>
      <c r="AN200" s="110"/>
      <c r="AO200" s="110"/>
      <c r="AP200" s="110"/>
    </row>
    <row r="201" spans="1:42" s="12" customFormat="1" x14ac:dyDescent="0.15">
      <c r="A201" s="109">
        <v>11998013</v>
      </c>
      <c r="B201" s="110">
        <v>1</v>
      </c>
      <c r="C201" s="111" t="s">
        <v>2909</v>
      </c>
      <c r="D201" s="111" t="s">
        <v>2910</v>
      </c>
      <c r="E201" s="84"/>
      <c r="F201" s="112"/>
      <c r="G201" s="113">
        <v>0</v>
      </c>
      <c r="H201" s="113">
        <v>0</v>
      </c>
      <c r="I201" s="110"/>
      <c r="J201" s="110"/>
      <c r="K201" s="110">
        <f t="shared" si="19"/>
        <v>0</v>
      </c>
      <c r="L201" s="110" t="s">
        <v>2911</v>
      </c>
      <c r="M201" s="110"/>
      <c r="N201" s="110"/>
      <c r="O201" s="110"/>
      <c r="P201" s="110">
        <v>0</v>
      </c>
      <c r="Q201" s="110"/>
      <c r="R201" s="110"/>
      <c r="S201" s="110"/>
      <c r="T201" s="110"/>
      <c r="U201" s="110"/>
      <c r="V201" s="110"/>
      <c r="W201" s="110"/>
      <c r="X201" s="110"/>
      <c r="Y201" s="110"/>
      <c r="Z201" s="110"/>
      <c r="AA201" s="116">
        <v>12998020</v>
      </c>
      <c r="AB201" s="116">
        <v>12998021</v>
      </c>
      <c r="AC201" s="110" t="s">
        <v>133</v>
      </c>
      <c r="AD201" s="110"/>
      <c r="AE201" s="110" t="s">
        <v>133</v>
      </c>
      <c r="AF201" s="110" t="s">
        <v>133</v>
      </c>
      <c r="AG201" s="110"/>
      <c r="AH201" s="110"/>
      <c r="AI201" s="110"/>
      <c r="AJ201" s="110"/>
      <c r="AK201" s="110"/>
      <c r="AL201" s="110"/>
      <c r="AM201" s="110"/>
      <c r="AN201" s="110"/>
      <c r="AO201" s="110"/>
      <c r="AP201" s="110"/>
    </row>
    <row r="202" spans="1:42" s="12" customFormat="1" x14ac:dyDescent="0.15">
      <c r="A202" s="109">
        <v>11998008</v>
      </c>
      <c r="B202" s="110">
        <v>1</v>
      </c>
      <c r="C202" s="111" t="s">
        <v>2928</v>
      </c>
      <c r="D202" s="111" t="s">
        <v>2929</v>
      </c>
      <c r="E202" s="84"/>
      <c r="F202" s="112"/>
      <c r="G202" s="113">
        <v>1.2</v>
      </c>
      <c r="H202" s="113">
        <v>1.5</v>
      </c>
      <c r="I202" s="110"/>
      <c r="J202" s="110"/>
      <c r="K202" s="110">
        <f t="shared" si="19"/>
        <v>1</v>
      </c>
      <c r="L202" s="110" t="s">
        <v>2930</v>
      </c>
      <c r="M202" s="110"/>
      <c r="N202" s="110"/>
      <c r="O202" s="110"/>
      <c r="P202" s="110">
        <v>1</v>
      </c>
      <c r="Q202" s="110"/>
      <c r="R202" s="110" t="s">
        <v>2932</v>
      </c>
      <c r="S202" s="110"/>
      <c r="T202" s="110"/>
      <c r="U202" s="110" t="s">
        <v>2933</v>
      </c>
      <c r="V202" s="110" t="s">
        <v>2934</v>
      </c>
      <c r="W202" s="110"/>
      <c r="X202" s="110"/>
      <c r="Y202" s="110"/>
      <c r="Z202" s="110"/>
      <c r="AA202" s="116">
        <v>12998011</v>
      </c>
      <c r="AB202" s="110" t="s">
        <v>133</v>
      </c>
      <c r="AC202" s="110" t="s">
        <v>133</v>
      </c>
      <c r="AD202" s="110" t="s">
        <v>133</v>
      </c>
      <c r="AE202" s="110" t="s">
        <v>133</v>
      </c>
      <c r="AF202" s="110" t="s">
        <v>133</v>
      </c>
      <c r="AG202" s="110"/>
      <c r="AH202" s="110"/>
      <c r="AI202" s="110"/>
      <c r="AJ202" s="110"/>
      <c r="AK202" s="110" t="s">
        <v>2935</v>
      </c>
      <c r="AL202" s="110"/>
      <c r="AM202" s="110"/>
      <c r="AN202" s="110"/>
      <c r="AO202" s="110"/>
      <c r="AP202" s="110"/>
    </row>
    <row r="203" spans="1:42" s="12" customFormat="1" x14ac:dyDescent="0.15">
      <c r="A203" s="109">
        <v>11998009</v>
      </c>
      <c r="B203" s="110">
        <v>1</v>
      </c>
      <c r="C203" s="111" t="s">
        <v>2936</v>
      </c>
      <c r="D203" s="111" t="s">
        <v>2938</v>
      </c>
      <c r="E203" s="84"/>
      <c r="F203" s="112"/>
      <c r="G203" s="113">
        <v>0</v>
      </c>
      <c r="H203" s="113">
        <v>0</v>
      </c>
      <c r="I203" s="110"/>
      <c r="J203" s="110"/>
      <c r="K203" s="110">
        <f t="shared" si="19"/>
        <v>0</v>
      </c>
      <c r="L203" s="110" t="s">
        <v>2939</v>
      </c>
      <c r="M203" s="110"/>
      <c r="N203" s="110"/>
      <c r="O203" s="110"/>
      <c r="P203" s="110">
        <v>0</v>
      </c>
      <c r="Q203" s="110"/>
      <c r="R203" s="110"/>
      <c r="S203" s="110"/>
      <c r="T203" s="110"/>
      <c r="U203" s="110"/>
      <c r="V203" s="110"/>
      <c r="W203" s="110"/>
      <c r="X203" s="110"/>
      <c r="Y203" s="110"/>
      <c r="Z203" s="110"/>
      <c r="AA203" s="116">
        <v>12998012</v>
      </c>
      <c r="AB203" s="110" t="s">
        <v>133</v>
      </c>
      <c r="AC203" s="110" t="s">
        <v>133</v>
      </c>
      <c r="AD203" s="110" t="s">
        <v>133</v>
      </c>
      <c r="AE203" s="110" t="s">
        <v>133</v>
      </c>
      <c r="AF203" s="110" t="s">
        <v>133</v>
      </c>
      <c r="AG203" s="110"/>
      <c r="AH203" s="110"/>
      <c r="AI203" s="110"/>
      <c r="AJ203" s="110"/>
      <c r="AK203" s="110"/>
      <c r="AL203" s="110"/>
      <c r="AM203" s="110"/>
      <c r="AN203" s="110"/>
      <c r="AO203" s="110"/>
      <c r="AP203" s="110"/>
    </row>
    <row r="204" spans="1:42" s="12" customFormat="1" x14ac:dyDescent="0.15">
      <c r="A204" s="109">
        <v>11998003</v>
      </c>
      <c r="B204" s="110">
        <v>1</v>
      </c>
      <c r="C204" s="111" t="s">
        <v>2928</v>
      </c>
      <c r="D204" s="111" t="s">
        <v>2959</v>
      </c>
      <c r="E204" s="84"/>
      <c r="F204" s="112"/>
      <c r="G204" s="113">
        <v>1.2</v>
      </c>
      <c r="H204" s="113">
        <v>1.5</v>
      </c>
      <c r="I204" s="110"/>
      <c r="J204" s="110"/>
      <c r="K204" s="110">
        <f t="shared" si="19"/>
        <v>1</v>
      </c>
      <c r="L204" s="110" t="s">
        <v>2960</v>
      </c>
      <c r="M204" s="110"/>
      <c r="N204" s="110"/>
      <c r="O204" s="110"/>
      <c r="P204" s="110">
        <v>1</v>
      </c>
      <c r="Q204" s="110"/>
      <c r="R204" s="110" t="s">
        <v>2941</v>
      </c>
      <c r="S204" s="110"/>
      <c r="T204" s="110"/>
      <c r="U204" s="110" t="s">
        <v>2942</v>
      </c>
      <c r="V204" s="110" t="s">
        <v>2962</v>
      </c>
      <c r="W204" s="110"/>
      <c r="X204" s="110"/>
      <c r="Y204" s="110"/>
      <c r="Z204" s="110"/>
      <c r="AA204" s="116">
        <v>12998005</v>
      </c>
      <c r="AB204" s="110" t="s">
        <v>133</v>
      </c>
      <c r="AC204" s="110" t="s">
        <v>133</v>
      </c>
      <c r="AD204" s="110"/>
      <c r="AE204" s="110" t="s">
        <v>133</v>
      </c>
      <c r="AF204" s="110" t="s">
        <v>133</v>
      </c>
      <c r="AG204" s="110"/>
      <c r="AH204" s="110"/>
      <c r="AI204" s="110"/>
      <c r="AJ204" s="110"/>
      <c r="AK204" s="110" t="s">
        <v>2935</v>
      </c>
      <c r="AL204" s="110"/>
      <c r="AM204" s="110"/>
      <c r="AN204" s="110"/>
      <c r="AO204" s="110"/>
      <c r="AP204" s="110"/>
    </row>
    <row r="205" spans="1:42" s="12" customFormat="1" x14ac:dyDescent="0.15">
      <c r="A205" s="109">
        <v>11998004</v>
      </c>
      <c r="B205" s="110">
        <v>1</v>
      </c>
      <c r="C205" s="111" t="s">
        <v>2963</v>
      </c>
      <c r="D205" s="111" t="s">
        <v>2964</v>
      </c>
      <c r="E205" s="84"/>
      <c r="F205" s="112"/>
      <c r="G205" s="113">
        <v>0</v>
      </c>
      <c r="H205" s="113">
        <v>0</v>
      </c>
      <c r="I205" s="110"/>
      <c r="J205" s="110"/>
      <c r="K205" s="110">
        <f t="shared" si="19"/>
        <v>0</v>
      </c>
      <c r="L205" s="110" t="s">
        <v>2939</v>
      </c>
      <c r="M205" s="110"/>
      <c r="N205" s="110"/>
      <c r="O205" s="110"/>
      <c r="P205" s="110">
        <v>0</v>
      </c>
      <c r="Q205" s="110"/>
      <c r="R205" s="110"/>
      <c r="S205" s="110"/>
      <c r="T205" s="110"/>
      <c r="U205" s="110"/>
      <c r="V205" s="110"/>
      <c r="W205" s="110"/>
      <c r="X205" s="110"/>
      <c r="Y205" s="110"/>
      <c r="Z205" s="110"/>
      <c r="AA205" s="116">
        <v>12998007</v>
      </c>
      <c r="AB205" s="110" t="s">
        <v>133</v>
      </c>
      <c r="AC205" s="110" t="s">
        <v>133</v>
      </c>
      <c r="AD205" s="110" t="s">
        <v>133</v>
      </c>
      <c r="AE205" s="110" t="s">
        <v>133</v>
      </c>
      <c r="AF205" s="110" t="s">
        <v>133</v>
      </c>
      <c r="AG205" s="110"/>
      <c r="AH205" s="110"/>
      <c r="AI205" s="110"/>
      <c r="AJ205" s="110"/>
      <c r="AK205" s="110"/>
      <c r="AL205" s="110"/>
      <c r="AM205" s="110"/>
      <c r="AN205" s="110"/>
      <c r="AO205" s="110"/>
      <c r="AP205" s="110"/>
    </row>
    <row r="206" spans="1:42" s="35" customFormat="1" x14ac:dyDescent="0.15">
      <c r="A206" s="109">
        <v>11998030</v>
      </c>
      <c r="B206" s="110">
        <v>1</v>
      </c>
      <c r="C206" s="111" t="s">
        <v>2928</v>
      </c>
      <c r="D206" s="111" t="s">
        <v>2992</v>
      </c>
      <c r="E206" s="84"/>
      <c r="F206" s="112"/>
      <c r="G206" s="113">
        <v>0.8</v>
      </c>
      <c r="H206" s="113">
        <v>0</v>
      </c>
      <c r="I206" s="110"/>
      <c r="J206" s="110"/>
      <c r="K206" s="110">
        <v>0</v>
      </c>
      <c r="L206" s="110" t="s">
        <v>2993</v>
      </c>
      <c r="M206" s="110"/>
      <c r="N206" s="110"/>
      <c r="O206" s="110"/>
      <c r="P206" s="110">
        <v>4</v>
      </c>
      <c r="Q206" s="110"/>
      <c r="R206" s="110" t="s">
        <v>2994</v>
      </c>
      <c r="S206" s="110"/>
      <c r="T206" s="110"/>
      <c r="U206" s="110" t="s">
        <v>2995</v>
      </c>
      <c r="V206" s="110" t="s">
        <v>2996</v>
      </c>
      <c r="W206" s="110"/>
      <c r="X206" s="110"/>
      <c r="Y206" s="110"/>
      <c r="Z206" s="110"/>
      <c r="AA206" s="116">
        <v>12998053</v>
      </c>
      <c r="AB206" s="110" t="s">
        <v>133</v>
      </c>
      <c r="AC206" s="110" t="s">
        <v>133</v>
      </c>
      <c r="AD206" s="110" t="s">
        <v>133</v>
      </c>
      <c r="AE206" s="115" t="s">
        <v>133</v>
      </c>
      <c r="AF206" s="115" t="s">
        <v>133</v>
      </c>
      <c r="AG206" s="115"/>
      <c r="AH206" s="115"/>
      <c r="AI206" s="115"/>
      <c r="AJ206" s="115"/>
      <c r="AK206" s="110" t="s">
        <v>2997</v>
      </c>
      <c r="AL206" s="110"/>
      <c r="AM206" s="110"/>
      <c r="AN206" s="110"/>
      <c r="AO206" s="110"/>
      <c r="AP206" s="110"/>
    </row>
    <row r="207" spans="1:42" s="35" customFormat="1" x14ac:dyDescent="0.15">
      <c r="A207" s="109">
        <v>11998021</v>
      </c>
      <c r="B207" s="110">
        <v>1</v>
      </c>
      <c r="C207" s="111" t="s">
        <v>2928</v>
      </c>
      <c r="D207" s="111" t="s">
        <v>3012</v>
      </c>
      <c r="E207" s="84"/>
      <c r="F207" s="112"/>
      <c r="G207" s="113">
        <v>1.2</v>
      </c>
      <c r="H207" s="113">
        <v>1.2</v>
      </c>
      <c r="I207" s="110"/>
      <c r="J207" s="110"/>
      <c r="K207" s="110">
        <f>IF(U207="hostile",1,0)</f>
        <v>1</v>
      </c>
      <c r="L207" s="110" t="s">
        <v>2960</v>
      </c>
      <c r="M207" s="110"/>
      <c r="N207" s="110"/>
      <c r="O207" s="110"/>
      <c r="P207" s="110">
        <v>1</v>
      </c>
      <c r="Q207" s="110"/>
      <c r="R207" s="110" t="s">
        <v>3013</v>
      </c>
      <c r="S207" s="110"/>
      <c r="T207" s="110"/>
      <c r="U207" s="110" t="s">
        <v>2942</v>
      </c>
      <c r="V207" s="110" t="s">
        <v>3014</v>
      </c>
      <c r="W207" s="110"/>
      <c r="X207" s="110"/>
      <c r="Y207" s="110"/>
      <c r="Z207" s="110"/>
      <c r="AA207" s="116">
        <v>12998036</v>
      </c>
      <c r="AB207" s="110" t="s">
        <v>133</v>
      </c>
      <c r="AC207" s="110" t="s">
        <v>133</v>
      </c>
      <c r="AD207" s="110" t="s">
        <v>133</v>
      </c>
      <c r="AE207" s="110" t="s">
        <v>133</v>
      </c>
      <c r="AF207" s="110" t="s">
        <v>133</v>
      </c>
      <c r="AG207" s="110"/>
      <c r="AH207" s="115"/>
      <c r="AI207" s="115"/>
      <c r="AJ207" s="110"/>
      <c r="AK207" s="110" t="s">
        <v>3015</v>
      </c>
      <c r="AL207" s="110"/>
      <c r="AM207" s="110"/>
      <c r="AN207" s="110"/>
      <c r="AO207" s="110"/>
      <c r="AP207" s="110"/>
    </row>
    <row r="208" spans="1:42" s="35" customFormat="1" x14ac:dyDescent="0.15">
      <c r="A208" s="109">
        <v>11998022</v>
      </c>
      <c r="B208" s="110">
        <v>1</v>
      </c>
      <c r="C208" s="111" t="s">
        <v>3016</v>
      </c>
      <c r="D208" s="111" t="s">
        <v>3017</v>
      </c>
      <c r="E208" s="84"/>
      <c r="F208" s="112"/>
      <c r="G208" s="113">
        <v>0</v>
      </c>
      <c r="H208" s="113">
        <v>0</v>
      </c>
      <c r="I208" s="110"/>
      <c r="J208" s="110"/>
      <c r="K208" s="110">
        <f>IF(U208="hostile",1,0)</f>
        <v>0</v>
      </c>
      <c r="L208" s="110" t="s">
        <v>2939</v>
      </c>
      <c r="M208" s="110"/>
      <c r="N208" s="110"/>
      <c r="O208" s="110"/>
      <c r="P208" s="110">
        <v>0</v>
      </c>
      <c r="Q208" s="110"/>
      <c r="R208" s="110"/>
      <c r="S208" s="110"/>
      <c r="T208" s="110"/>
      <c r="U208" s="110"/>
      <c r="V208" s="110"/>
      <c r="W208" s="110"/>
      <c r="X208" s="110"/>
      <c r="Y208" s="110"/>
      <c r="Z208" s="110"/>
      <c r="AA208" s="116">
        <v>12998037</v>
      </c>
      <c r="AB208" s="110" t="s">
        <v>133</v>
      </c>
      <c r="AC208" s="110" t="s">
        <v>133</v>
      </c>
      <c r="AD208" s="110" t="s">
        <v>133</v>
      </c>
      <c r="AE208" s="110" t="s">
        <v>133</v>
      </c>
      <c r="AF208" s="110" t="s">
        <v>133</v>
      </c>
      <c r="AG208" s="110"/>
      <c r="AH208" s="115"/>
      <c r="AI208" s="115"/>
      <c r="AJ208" s="110"/>
      <c r="AK208" s="110"/>
      <c r="AL208" s="110"/>
      <c r="AM208" s="110"/>
      <c r="AN208" s="110"/>
      <c r="AO208" s="110"/>
      <c r="AP208" s="110"/>
    </row>
    <row r="209" spans="1:42" s="35" customFormat="1" x14ac:dyDescent="0.15">
      <c r="A209" s="131">
        <v>11998026</v>
      </c>
      <c r="B209" s="132">
        <v>1</v>
      </c>
      <c r="C209" s="133" t="s">
        <v>3053</v>
      </c>
      <c r="D209" s="133" t="s">
        <v>3054</v>
      </c>
      <c r="E209" s="84"/>
      <c r="F209" s="112"/>
      <c r="G209" s="113">
        <v>1.2</v>
      </c>
      <c r="H209" s="113">
        <v>1.5</v>
      </c>
      <c r="I209" s="110"/>
      <c r="J209" s="110"/>
      <c r="K209" s="110">
        <v>0</v>
      </c>
      <c r="L209" s="110" t="s">
        <v>3055</v>
      </c>
      <c r="M209" s="110"/>
      <c r="N209" s="110"/>
      <c r="O209" s="110"/>
      <c r="P209" s="110">
        <v>1</v>
      </c>
      <c r="Q209" s="110"/>
      <c r="R209" s="110" t="s">
        <v>3056</v>
      </c>
      <c r="S209" s="110"/>
      <c r="T209" s="110"/>
      <c r="U209" s="110" t="s">
        <v>3057</v>
      </c>
      <c r="V209" s="110" t="s">
        <v>3058</v>
      </c>
      <c r="W209" s="110"/>
      <c r="X209" s="110"/>
      <c r="Y209" s="110"/>
      <c r="Z209" s="110"/>
      <c r="AA209" s="117">
        <v>12998044</v>
      </c>
      <c r="AB209" s="110" t="s">
        <v>133</v>
      </c>
      <c r="AC209" s="110" t="s">
        <v>133</v>
      </c>
      <c r="AD209" s="110" t="s">
        <v>133</v>
      </c>
      <c r="AE209" s="115" t="s">
        <v>133</v>
      </c>
      <c r="AF209" s="115" t="s">
        <v>133</v>
      </c>
      <c r="AG209" s="115"/>
      <c r="AH209" s="115"/>
      <c r="AI209" s="115"/>
      <c r="AJ209" s="115"/>
      <c r="AK209" s="110" t="s">
        <v>2935</v>
      </c>
      <c r="AL209" s="110"/>
      <c r="AM209" s="110"/>
      <c r="AN209" s="110"/>
      <c r="AO209" s="110"/>
      <c r="AP209" s="110"/>
    </row>
    <row r="210" spans="1:42" s="35" customFormat="1" x14ac:dyDescent="0.15">
      <c r="A210" s="131">
        <v>11998027</v>
      </c>
      <c r="B210" s="132">
        <v>1</v>
      </c>
      <c r="C210" s="133" t="s">
        <v>3059</v>
      </c>
      <c r="D210" s="133" t="s">
        <v>3060</v>
      </c>
      <c r="E210" s="84"/>
      <c r="F210" s="112"/>
      <c r="G210" s="113">
        <v>4</v>
      </c>
      <c r="H210" s="113">
        <v>3</v>
      </c>
      <c r="I210" s="110"/>
      <c r="J210" s="110"/>
      <c r="K210" s="110">
        <v>0</v>
      </c>
      <c r="L210" s="110" t="s">
        <v>2960</v>
      </c>
      <c r="M210" s="110"/>
      <c r="N210" s="110"/>
      <c r="O210" s="110"/>
      <c r="P210" s="110">
        <v>4</v>
      </c>
      <c r="Q210" s="110"/>
      <c r="R210" s="110" t="s">
        <v>2941</v>
      </c>
      <c r="S210" s="110"/>
      <c r="T210" s="110"/>
      <c r="U210" s="110" t="s">
        <v>2942</v>
      </c>
      <c r="V210" s="110" t="s">
        <v>3058</v>
      </c>
      <c r="W210" s="110"/>
      <c r="X210" s="110"/>
      <c r="Y210" s="110"/>
      <c r="Z210" s="110" t="s">
        <v>3061</v>
      </c>
      <c r="AA210" s="116">
        <v>12998045</v>
      </c>
      <c r="AB210" s="110" t="s">
        <v>133</v>
      </c>
      <c r="AC210" s="110" t="s">
        <v>133</v>
      </c>
      <c r="AD210" s="110" t="s">
        <v>133</v>
      </c>
      <c r="AE210" s="115" t="s">
        <v>133</v>
      </c>
      <c r="AF210" s="115" t="s">
        <v>133</v>
      </c>
      <c r="AG210" s="115"/>
      <c r="AH210" s="115"/>
      <c r="AI210" s="115"/>
      <c r="AJ210" s="110"/>
      <c r="AK210" s="110" t="s">
        <v>1795</v>
      </c>
      <c r="AL210" s="110"/>
      <c r="AM210" s="110"/>
      <c r="AN210" s="110"/>
      <c r="AO210" s="110"/>
      <c r="AP210" s="110"/>
    </row>
    <row r="211" spans="1:42" s="35" customFormat="1" x14ac:dyDescent="0.15">
      <c r="A211" s="131">
        <v>11998028</v>
      </c>
      <c r="B211" s="132">
        <v>1</v>
      </c>
      <c r="C211" s="133" t="s">
        <v>3062</v>
      </c>
      <c r="D211" s="133" t="s">
        <v>3063</v>
      </c>
      <c r="E211" s="84"/>
      <c r="F211" s="112"/>
      <c r="G211" s="113">
        <v>8</v>
      </c>
      <c r="H211" s="113">
        <v>6</v>
      </c>
      <c r="I211" s="113"/>
      <c r="J211" s="113"/>
      <c r="K211" s="110">
        <v>0</v>
      </c>
      <c r="L211" s="110" t="s">
        <v>3055</v>
      </c>
      <c r="M211" s="110"/>
      <c r="N211" s="110"/>
      <c r="O211" s="110"/>
      <c r="P211" s="110">
        <v>4</v>
      </c>
      <c r="Q211" s="110"/>
      <c r="R211" s="110" t="s">
        <v>3064</v>
      </c>
      <c r="S211" s="110">
        <v>4</v>
      </c>
      <c r="T211" s="110">
        <v>1.3</v>
      </c>
      <c r="U211" s="110" t="s">
        <v>3057</v>
      </c>
      <c r="V211" s="134" t="s">
        <v>3065</v>
      </c>
      <c r="W211" s="110"/>
      <c r="X211" s="110"/>
      <c r="Y211" s="110"/>
      <c r="Z211" s="12"/>
      <c r="AA211" s="116">
        <v>12998048</v>
      </c>
      <c r="AB211" s="110" t="s">
        <v>133</v>
      </c>
      <c r="AC211" s="110" t="s">
        <v>133</v>
      </c>
      <c r="AD211" s="110" t="s">
        <v>133</v>
      </c>
      <c r="AE211" s="115" t="s">
        <v>133</v>
      </c>
      <c r="AF211" s="115" t="s">
        <v>133</v>
      </c>
      <c r="AG211" s="115"/>
      <c r="AH211" s="115"/>
      <c r="AI211" s="115"/>
      <c r="AJ211" s="115"/>
      <c r="AK211" s="110" t="s">
        <v>1795</v>
      </c>
      <c r="AL211" s="110"/>
      <c r="AM211" s="110"/>
      <c r="AN211" s="110"/>
      <c r="AO211" s="110"/>
      <c r="AP211" s="110"/>
    </row>
    <row r="212" spans="1:42" s="35" customFormat="1" x14ac:dyDescent="0.15">
      <c r="A212" s="131">
        <v>11998029</v>
      </c>
      <c r="B212" s="132">
        <v>1</v>
      </c>
      <c r="C212" s="133" t="s">
        <v>3066</v>
      </c>
      <c r="D212" s="133" t="s">
        <v>3067</v>
      </c>
      <c r="E212" s="84"/>
      <c r="F212" s="112" t="s">
        <v>3068</v>
      </c>
      <c r="G212" s="113">
        <v>9</v>
      </c>
      <c r="H212" s="113">
        <v>5</v>
      </c>
      <c r="I212" s="110"/>
      <c r="J212" s="110"/>
      <c r="K212" s="110">
        <v>0</v>
      </c>
      <c r="L212" s="110" t="s">
        <v>2960</v>
      </c>
      <c r="M212" s="110"/>
      <c r="N212" s="110"/>
      <c r="O212" s="110"/>
      <c r="P212" s="110">
        <v>4</v>
      </c>
      <c r="Q212" s="110"/>
      <c r="R212" s="110" t="s">
        <v>2941</v>
      </c>
      <c r="S212" s="110"/>
      <c r="T212" s="110"/>
      <c r="U212" s="110" t="s">
        <v>3069</v>
      </c>
      <c r="V212" s="110" t="s">
        <v>2934</v>
      </c>
      <c r="W212" s="110" t="s">
        <v>3070</v>
      </c>
      <c r="X212" s="110"/>
      <c r="Y212" s="110"/>
      <c r="Z212" s="110" t="s">
        <v>2877</v>
      </c>
      <c r="AA212" s="135">
        <v>12998051</v>
      </c>
      <c r="AB212" s="110" t="s">
        <v>133</v>
      </c>
      <c r="AC212" s="110" t="s">
        <v>133</v>
      </c>
      <c r="AD212" s="110" t="s">
        <v>133</v>
      </c>
      <c r="AE212" s="115" t="s">
        <v>133</v>
      </c>
      <c r="AF212" s="115" t="s">
        <v>133</v>
      </c>
      <c r="AG212" s="115"/>
      <c r="AH212" s="115"/>
      <c r="AI212" s="115"/>
      <c r="AJ212" s="115"/>
      <c r="AK212" s="110" t="s">
        <v>1795</v>
      </c>
      <c r="AL212" s="110"/>
      <c r="AM212" s="110"/>
      <c r="AN212" s="110"/>
      <c r="AO212" s="110"/>
      <c r="AP212" s="110"/>
    </row>
    <row r="213" spans="1:42" s="35" customFormat="1" x14ac:dyDescent="0.15">
      <c r="A213" s="109">
        <v>11998031</v>
      </c>
      <c r="B213" s="110">
        <v>1</v>
      </c>
      <c r="C213" s="111" t="s">
        <v>3117</v>
      </c>
      <c r="D213" s="111" t="s">
        <v>3118</v>
      </c>
      <c r="E213" s="110"/>
      <c r="F213" s="112"/>
      <c r="G213" s="113">
        <v>1</v>
      </c>
      <c r="H213" s="113">
        <v>1</v>
      </c>
      <c r="I213" s="110"/>
      <c r="J213" s="110"/>
      <c r="K213" s="110">
        <v>0</v>
      </c>
      <c r="L213" s="110" t="s">
        <v>3119</v>
      </c>
      <c r="M213" s="110"/>
      <c r="N213" s="110"/>
      <c r="O213" s="110"/>
      <c r="P213" s="110">
        <v>4</v>
      </c>
      <c r="Q213" s="110"/>
      <c r="R213" s="110" t="s">
        <v>3120</v>
      </c>
      <c r="S213" s="110"/>
      <c r="T213" s="110"/>
      <c r="U213" s="110" t="s">
        <v>3121</v>
      </c>
      <c r="V213" s="110" t="s">
        <v>3122</v>
      </c>
      <c r="W213" s="110"/>
      <c r="X213" s="110"/>
      <c r="Y213" s="110"/>
      <c r="Z213" s="110"/>
      <c r="AA213" s="135">
        <v>12998055</v>
      </c>
      <c r="AB213" s="110" t="s">
        <v>133</v>
      </c>
      <c r="AC213" s="110" t="s">
        <v>133</v>
      </c>
      <c r="AD213" s="110" t="s">
        <v>133</v>
      </c>
      <c r="AE213" s="115" t="s">
        <v>133</v>
      </c>
      <c r="AF213" s="115" t="s">
        <v>133</v>
      </c>
      <c r="AG213" s="115"/>
      <c r="AH213" s="115"/>
      <c r="AI213" s="115"/>
      <c r="AJ213" s="115"/>
      <c r="AK213" s="110" t="s">
        <v>2935</v>
      </c>
      <c r="AL213" s="110"/>
      <c r="AM213" s="110"/>
      <c r="AN213" s="110"/>
      <c r="AO213" s="110"/>
      <c r="AP213" s="110"/>
    </row>
    <row r="214" spans="1:42" s="12" customFormat="1" x14ac:dyDescent="0.15">
      <c r="A214" s="109">
        <v>11998032</v>
      </c>
      <c r="B214" s="110">
        <v>1</v>
      </c>
      <c r="C214" s="111" t="s">
        <v>3123</v>
      </c>
      <c r="D214" s="111" t="s">
        <v>3124</v>
      </c>
      <c r="E214" s="84"/>
      <c r="F214" s="112" t="s">
        <v>3125</v>
      </c>
      <c r="G214" s="113">
        <v>8</v>
      </c>
      <c r="H214" s="113">
        <v>5</v>
      </c>
      <c r="I214" s="110"/>
      <c r="J214" s="110"/>
      <c r="K214" s="110">
        <v>0</v>
      </c>
      <c r="L214" s="110" t="s">
        <v>2960</v>
      </c>
      <c r="M214" s="110"/>
      <c r="N214" s="110"/>
      <c r="O214" s="110"/>
      <c r="P214" s="110">
        <v>4</v>
      </c>
      <c r="Q214" s="110"/>
      <c r="R214" s="110" t="s">
        <v>3120</v>
      </c>
      <c r="S214" s="110"/>
      <c r="T214" s="110"/>
      <c r="U214" s="110" t="s">
        <v>3126</v>
      </c>
      <c r="V214" s="110" t="s">
        <v>2934</v>
      </c>
      <c r="W214" s="110" t="s">
        <v>3127</v>
      </c>
      <c r="X214" s="110"/>
      <c r="Y214" s="110"/>
      <c r="Z214" s="110" t="s">
        <v>2877</v>
      </c>
      <c r="AA214" s="116">
        <v>12998057</v>
      </c>
      <c r="AB214" s="110" t="s">
        <v>133</v>
      </c>
      <c r="AC214" s="110" t="s">
        <v>133</v>
      </c>
      <c r="AD214" s="110" t="s">
        <v>133</v>
      </c>
      <c r="AE214" s="115" t="s">
        <v>133</v>
      </c>
      <c r="AF214" s="115" t="s">
        <v>133</v>
      </c>
      <c r="AG214" s="115"/>
      <c r="AH214" s="115"/>
      <c r="AI214" s="115"/>
      <c r="AJ214" s="115"/>
      <c r="AK214" s="110" t="s">
        <v>1795</v>
      </c>
      <c r="AL214" s="110"/>
      <c r="AM214" s="110"/>
      <c r="AN214" s="110"/>
      <c r="AO214" s="110"/>
      <c r="AP214" s="110"/>
    </row>
    <row r="215" spans="1:42" s="12" customFormat="1" x14ac:dyDescent="0.15">
      <c r="A215" s="109">
        <v>11998006</v>
      </c>
      <c r="B215" s="110">
        <v>1</v>
      </c>
      <c r="C215" s="111" t="s">
        <v>3148</v>
      </c>
      <c r="D215" s="111" t="s">
        <v>3149</v>
      </c>
      <c r="E215" s="84"/>
      <c r="F215" s="112"/>
      <c r="G215" s="113">
        <v>1.2</v>
      </c>
      <c r="H215" s="113">
        <v>1.5</v>
      </c>
      <c r="I215" s="110"/>
      <c r="J215" s="110"/>
      <c r="K215" s="110">
        <f>IF(U215="hostile",1,0)</f>
        <v>1</v>
      </c>
      <c r="L215" s="110" t="s">
        <v>3150</v>
      </c>
      <c r="M215" s="110"/>
      <c r="N215" s="110"/>
      <c r="O215" s="110"/>
      <c r="P215" s="110">
        <v>1</v>
      </c>
      <c r="Q215" s="110"/>
      <c r="R215" s="110" t="s">
        <v>2931</v>
      </c>
      <c r="S215" s="110"/>
      <c r="T215" s="110"/>
      <c r="U215" s="110" t="s">
        <v>3038</v>
      </c>
      <c r="V215" s="110" t="s">
        <v>2961</v>
      </c>
      <c r="W215" s="110"/>
      <c r="X215" s="110"/>
      <c r="Y215" s="110"/>
      <c r="Z215" s="110"/>
      <c r="AA215" s="116">
        <v>12998009</v>
      </c>
      <c r="AB215" s="110" t="s">
        <v>133</v>
      </c>
      <c r="AC215" s="110" t="s">
        <v>133</v>
      </c>
      <c r="AD215" s="110" t="s">
        <v>133</v>
      </c>
      <c r="AE215" s="110" t="s">
        <v>133</v>
      </c>
      <c r="AF215" s="110" t="s">
        <v>133</v>
      </c>
      <c r="AG215" s="110"/>
      <c r="AH215" s="110"/>
      <c r="AI215" s="110"/>
      <c r="AJ215" s="110"/>
      <c r="AK215" s="110" t="s">
        <v>3151</v>
      </c>
      <c r="AL215" s="110"/>
      <c r="AM215" s="110"/>
      <c r="AN215" s="110"/>
      <c r="AO215" s="110"/>
      <c r="AP215" s="110"/>
    </row>
    <row r="216" spans="1:42" s="12" customFormat="1" x14ac:dyDescent="0.15">
      <c r="A216" s="109">
        <v>11998007</v>
      </c>
      <c r="B216" s="110">
        <v>1</v>
      </c>
      <c r="C216" s="111" t="s">
        <v>3152</v>
      </c>
      <c r="D216" s="111" t="s">
        <v>3153</v>
      </c>
      <c r="E216" s="84"/>
      <c r="F216" s="112"/>
      <c r="G216" s="113">
        <v>0</v>
      </c>
      <c r="H216" s="113">
        <v>0</v>
      </c>
      <c r="I216" s="110"/>
      <c r="J216" s="110"/>
      <c r="K216" s="110">
        <f>IF(U216="hostile",1,0)</f>
        <v>0</v>
      </c>
      <c r="L216" s="110" t="s">
        <v>3154</v>
      </c>
      <c r="M216" s="110"/>
      <c r="N216" s="110"/>
      <c r="O216" s="110"/>
      <c r="P216" s="110">
        <v>0</v>
      </c>
      <c r="Q216" s="110"/>
      <c r="R216" s="110"/>
      <c r="S216" s="110"/>
      <c r="T216" s="110"/>
      <c r="U216" s="110"/>
      <c r="V216" s="110"/>
      <c r="W216" s="110"/>
      <c r="X216" s="110"/>
      <c r="Y216" s="110"/>
      <c r="Z216" s="110"/>
      <c r="AA216" s="116">
        <v>12998010</v>
      </c>
      <c r="AB216" s="110" t="s">
        <v>133</v>
      </c>
      <c r="AC216" s="110" t="s">
        <v>133</v>
      </c>
      <c r="AD216" s="110" t="s">
        <v>133</v>
      </c>
      <c r="AE216" s="110" t="s">
        <v>133</v>
      </c>
      <c r="AF216" s="110" t="s">
        <v>133</v>
      </c>
      <c r="AG216" s="110"/>
      <c r="AH216" s="110"/>
      <c r="AI216" s="110"/>
      <c r="AJ216" s="110"/>
      <c r="AK216" s="110"/>
      <c r="AL216" s="110"/>
      <c r="AM216" s="110"/>
      <c r="AN216" s="110"/>
      <c r="AO216" s="110"/>
      <c r="AP216" s="110"/>
    </row>
    <row r="217" spans="1:42" s="12" customFormat="1" x14ac:dyDescent="0.15">
      <c r="A217" s="109">
        <v>11998033</v>
      </c>
      <c r="B217" s="110">
        <v>1</v>
      </c>
      <c r="C217" s="111" t="s">
        <v>2928</v>
      </c>
      <c r="D217" s="111" t="s">
        <v>3170</v>
      </c>
      <c r="E217" s="84"/>
      <c r="F217" s="112"/>
      <c r="G217" s="113">
        <v>1</v>
      </c>
      <c r="H217" s="113">
        <v>1</v>
      </c>
      <c r="I217" s="110"/>
      <c r="J217" s="110"/>
      <c r="K217" s="110">
        <v>0</v>
      </c>
      <c r="L217" s="110" t="s">
        <v>2960</v>
      </c>
      <c r="M217" s="110"/>
      <c r="N217" s="110"/>
      <c r="O217" s="110"/>
      <c r="P217" s="110">
        <v>1</v>
      </c>
      <c r="Q217" s="110"/>
      <c r="R217" s="110" t="s">
        <v>2941</v>
      </c>
      <c r="S217" s="110"/>
      <c r="T217" s="110"/>
      <c r="U217" s="110" t="s">
        <v>2942</v>
      </c>
      <c r="V217" s="110" t="s">
        <v>2934</v>
      </c>
      <c r="W217" s="110"/>
      <c r="X217" s="110"/>
      <c r="Y217" s="110"/>
      <c r="Z217" s="110"/>
      <c r="AA217" s="116">
        <v>12998058</v>
      </c>
      <c r="AB217" s="110" t="s">
        <v>133</v>
      </c>
      <c r="AC217" s="110" t="s">
        <v>133</v>
      </c>
      <c r="AD217" s="110" t="s">
        <v>133</v>
      </c>
      <c r="AE217" s="110" t="s">
        <v>133</v>
      </c>
      <c r="AF217" s="110" t="s">
        <v>133</v>
      </c>
      <c r="AG217" s="110"/>
      <c r="AH217" s="110"/>
      <c r="AI217" s="110"/>
      <c r="AJ217" s="110"/>
      <c r="AK217" s="110" t="s">
        <v>2935</v>
      </c>
      <c r="AL217" s="110"/>
      <c r="AM217" s="110"/>
      <c r="AN217" s="110"/>
      <c r="AO217" s="110"/>
      <c r="AP217" s="110"/>
    </row>
    <row r="218" spans="1:42" s="12" customFormat="1" x14ac:dyDescent="0.15">
      <c r="A218" s="109">
        <v>11998034</v>
      </c>
      <c r="B218" s="110">
        <v>1</v>
      </c>
      <c r="C218" s="111" t="s">
        <v>3016</v>
      </c>
      <c r="D218" s="111" t="s">
        <v>3171</v>
      </c>
      <c r="E218" s="84"/>
      <c r="F218" s="112"/>
      <c r="G218" s="113">
        <v>0</v>
      </c>
      <c r="H218" s="113">
        <v>0</v>
      </c>
      <c r="I218" s="110"/>
      <c r="J218" s="110"/>
      <c r="K218" s="110">
        <v>0</v>
      </c>
      <c r="L218" s="110" t="s">
        <v>2939</v>
      </c>
      <c r="M218" s="110"/>
      <c r="N218" s="110"/>
      <c r="O218" s="110"/>
      <c r="P218" s="110">
        <v>0</v>
      </c>
      <c r="Q218" s="110"/>
      <c r="R218" s="110"/>
      <c r="S218" s="110"/>
      <c r="T218" s="110"/>
      <c r="U218" s="110"/>
      <c r="V218" s="110"/>
      <c r="W218" s="110"/>
      <c r="X218" s="110"/>
      <c r="Y218" s="110"/>
      <c r="Z218" s="110"/>
      <c r="AA218" s="135">
        <v>12998059</v>
      </c>
      <c r="AB218" s="110" t="s">
        <v>133</v>
      </c>
      <c r="AC218" s="110" t="s">
        <v>133</v>
      </c>
      <c r="AD218" s="110" t="s">
        <v>133</v>
      </c>
      <c r="AE218" s="110" t="s">
        <v>133</v>
      </c>
      <c r="AF218" s="110" t="s">
        <v>133</v>
      </c>
      <c r="AG218" s="110"/>
      <c r="AH218" s="110"/>
      <c r="AI218" s="110"/>
      <c r="AJ218" s="110"/>
      <c r="AK218" s="110"/>
      <c r="AL218" s="110"/>
      <c r="AM218" s="110"/>
      <c r="AN218" s="110"/>
      <c r="AO218" s="110"/>
      <c r="AP218" s="110"/>
    </row>
    <row r="219" spans="1:42" s="12" customFormat="1" x14ac:dyDescent="0.15">
      <c r="A219" s="109">
        <v>11998035</v>
      </c>
      <c r="B219" s="110">
        <v>1</v>
      </c>
      <c r="C219" s="111" t="s">
        <v>3172</v>
      </c>
      <c r="D219" s="111" t="s">
        <v>3173</v>
      </c>
      <c r="E219" s="84"/>
      <c r="F219" s="112"/>
      <c r="G219" s="113">
        <v>6</v>
      </c>
      <c r="H219" s="113">
        <v>3</v>
      </c>
      <c r="I219" s="110"/>
      <c r="J219" s="110"/>
      <c r="K219" s="110">
        <v>0</v>
      </c>
      <c r="L219" s="110" t="s">
        <v>2960</v>
      </c>
      <c r="M219" s="110"/>
      <c r="N219" s="110"/>
      <c r="O219" s="110"/>
      <c r="P219" s="110">
        <v>4</v>
      </c>
      <c r="Q219" s="110"/>
      <c r="R219" s="110" t="s">
        <v>2941</v>
      </c>
      <c r="S219" s="110"/>
      <c r="T219" s="110"/>
      <c r="U219" s="110" t="s">
        <v>2942</v>
      </c>
      <c r="V219" s="110" t="s">
        <v>2934</v>
      </c>
      <c r="W219" s="110"/>
      <c r="X219" s="110"/>
      <c r="Y219" s="110"/>
      <c r="Z219" s="110" t="s">
        <v>3174</v>
      </c>
      <c r="AA219" s="116">
        <v>12998060</v>
      </c>
      <c r="AB219" s="116"/>
      <c r="AC219" s="110" t="s">
        <v>133</v>
      </c>
      <c r="AD219" s="110" t="s">
        <v>133</v>
      </c>
      <c r="AE219" s="110" t="s">
        <v>133</v>
      </c>
      <c r="AF219" s="110" t="s">
        <v>133</v>
      </c>
      <c r="AG219" s="110"/>
      <c r="AH219" s="110"/>
      <c r="AI219" s="110"/>
      <c r="AJ219" s="110"/>
      <c r="AK219" s="110" t="s">
        <v>1795</v>
      </c>
      <c r="AL219" s="110"/>
      <c r="AM219" s="110"/>
      <c r="AN219" s="110"/>
      <c r="AO219" s="110"/>
      <c r="AP219" s="110"/>
    </row>
  </sheetData>
  <autoFilter ref="A2:AP219">
    <sortState ref="A3:AP307">
      <sortCondition ref="A2:A307"/>
    </sortState>
  </autoFilter>
  <phoneticPr fontId="1" type="noConversion"/>
  <conditionalFormatting sqref="A220:A1048576 A175:A194 A93:A126 A1:A59 A144:A158 A61:A90">
    <cfRule type="colorScale" priority="19">
      <colorScale>
        <cfvo type="min"/>
        <cfvo type="percentile" val="50"/>
        <cfvo type="max"/>
        <color rgb="FF63BE7B"/>
        <color rgb="FFFFEB84"/>
        <color rgb="FFF8696B"/>
      </colorScale>
    </cfRule>
  </conditionalFormatting>
  <conditionalFormatting sqref="A48 A50">
    <cfRule type="colorScale" priority="12">
      <colorScale>
        <cfvo type="min"/>
        <cfvo type="percentile" val="50"/>
        <cfvo type="max"/>
        <color rgb="FF63BE7B"/>
        <color rgb="FFFFEB84"/>
        <color rgb="FFF8696B"/>
      </colorScale>
    </cfRule>
  </conditionalFormatting>
  <conditionalFormatting sqref="A200:A201">
    <cfRule type="colorScale" priority="11">
      <colorScale>
        <cfvo type="min"/>
        <cfvo type="percentile" val="50"/>
        <cfvo type="max"/>
        <color rgb="FF63BE7B"/>
        <color rgb="FFFFEB84"/>
        <color rgb="FFF8696B"/>
      </colorScale>
    </cfRule>
  </conditionalFormatting>
  <conditionalFormatting sqref="A202:A203">
    <cfRule type="colorScale" priority="10">
      <colorScale>
        <cfvo type="min"/>
        <cfvo type="percentile" val="50"/>
        <cfvo type="max"/>
        <color rgb="FF63BE7B"/>
        <color rgb="FFFFEB84"/>
        <color rgb="FFF8696B"/>
      </colorScale>
    </cfRule>
  </conditionalFormatting>
  <conditionalFormatting sqref="A204:A205">
    <cfRule type="colorScale" priority="9">
      <colorScale>
        <cfvo type="min"/>
        <cfvo type="percentile" val="50"/>
        <cfvo type="max"/>
        <color rgb="FF63BE7B"/>
        <color rgb="FFFFEB84"/>
        <color rgb="FFF8696B"/>
      </colorScale>
    </cfRule>
  </conditionalFormatting>
  <conditionalFormatting sqref="A215:A216">
    <cfRule type="colorScale" priority="8">
      <colorScale>
        <cfvo type="min"/>
        <cfvo type="percentile" val="50"/>
        <cfvo type="max"/>
        <color rgb="FF63BE7B"/>
        <color rgb="FFFFEB84"/>
        <color rgb="FFF8696B"/>
      </colorScale>
    </cfRule>
  </conditionalFormatting>
  <conditionalFormatting sqref="A91:A92">
    <cfRule type="colorScale" priority="312">
      <colorScale>
        <cfvo type="min"/>
        <cfvo type="percentile" val="50"/>
        <cfvo type="max"/>
        <color rgb="FF63BE7B"/>
        <color rgb="FFFFEB84"/>
        <color rgb="FFF8696B"/>
      </colorScale>
    </cfRule>
  </conditionalFormatting>
  <conditionalFormatting sqref="A127:A143">
    <cfRule type="colorScale" priority="326">
      <colorScale>
        <cfvo type="min"/>
        <cfvo type="percentile" val="50"/>
        <cfvo type="max"/>
        <color rgb="FF63BE7B"/>
        <color rgb="FFFFEB84"/>
        <color rgb="FFF8696B"/>
      </colorScale>
    </cfRule>
  </conditionalFormatting>
  <conditionalFormatting sqref="A159:A166">
    <cfRule type="colorScale" priority="337">
      <colorScale>
        <cfvo type="min"/>
        <cfvo type="percentile" val="50"/>
        <cfvo type="max"/>
        <color rgb="FF63BE7B"/>
        <color rgb="FFFFEB84"/>
        <color rgb="FFF8696B"/>
      </colorScale>
    </cfRule>
  </conditionalFormatting>
  <conditionalFormatting sqref="A6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opLeftCell="A37" workbookViewId="0">
      <selection sqref="A1:AD68"/>
    </sheetView>
  </sheetViews>
  <sheetFormatPr defaultRowHeight="13.5" x14ac:dyDescent="0.15"/>
  <sheetData>
    <row r="1" spans="1:30" ht="16.5" x14ac:dyDescent="0.15">
      <c r="A1" s="1" t="s">
        <v>4159</v>
      </c>
      <c r="B1" s="1" t="s">
        <v>4160</v>
      </c>
      <c r="C1" s="3" t="s">
        <v>4161</v>
      </c>
      <c r="D1" s="1" t="s">
        <v>4162</v>
      </c>
      <c r="E1" s="1" t="s">
        <v>4163</v>
      </c>
      <c r="F1" s="1" t="s">
        <v>4164</v>
      </c>
      <c r="G1" s="1" t="s">
        <v>4165</v>
      </c>
      <c r="H1" s="1" t="s">
        <v>4166</v>
      </c>
      <c r="I1" s="1" t="s">
        <v>4167</v>
      </c>
      <c r="J1" s="1" t="s">
        <v>4168</v>
      </c>
      <c r="K1" s="1" t="s">
        <v>4169</v>
      </c>
      <c r="L1" s="1" t="s">
        <v>4170</v>
      </c>
      <c r="M1" s="1" t="s">
        <v>4171</v>
      </c>
      <c r="N1" s="1" t="s">
        <v>4172</v>
      </c>
      <c r="O1" s="1" t="s">
        <v>4173</v>
      </c>
      <c r="P1" s="1" t="s">
        <v>4174</v>
      </c>
      <c r="Q1" s="1" t="s">
        <v>4175</v>
      </c>
      <c r="R1" s="1" t="s">
        <v>4176</v>
      </c>
      <c r="S1" s="2" t="s">
        <v>4177</v>
      </c>
      <c r="T1" s="2" t="s">
        <v>4178</v>
      </c>
      <c r="U1" s="2" t="s">
        <v>4179</v>
      </c>
      <c r="V1" s="1" t="s">
        <v>4180</v>
      </c>
      <c r="W1" s="1" t="s">
        <v>4181</v>
      </c>
      <c r="X1" s="1" t="s">
        <v>4182</v>
      </c>
      <c r="Y1" s="1" t="s">
        <v>4183</v>
      </c>
      <c r="Z1" s="1" t="s">
        <v>4184</v>
      </c>
      <c r="AA1" s="1" t="s">
        <v>4185</v>
      </c>
      <c r="AB1" s="1" t="s">
        <v>4186</v>
      </c>
      <c r="AC1" s="1" t="s">
        <v>4187</v>
      </c>
      <c r="AD1" s="1" t="s">
        <v>4188</v>
      </c>
    </row>
    <row r="2" spans="1:30" ht="16.5" x14ac:dyDescent="0.15">
      <c r="A2" s="1" t="s">
        <v>4189</v>
      </c>
      <c r="B2" s="1" t="s">
        <v>4190</v>
      </c>
      <c r="C2" s="157" t="s">
        <v>4191</v>
      </c>
      <c r="D2" s="1" t="s">
        <v>4192</v>
      </c>
      <c r="E2" s="1" t="s">
        <v>4193</v>
      </c>
      <c r="F2" s="1" t="s">
        <v>4194</v>
      </c>
      <c r="G2" s="1" t="s">
        <v>4195</v>
      </c>
      <c r="H2" s="1" t="s">
        <v>4196</v>
      </c>
      <c r="I2" s="1" t="s">
        <v>4197</v>
      </c>
      <c r="J2" s="1" t="s">
        <v>4198</v>
      </c>
      <c r="K2" s="1" t="s">
        <v>4199</v>
      </c>
      <c r="L2" s="1" t="s">
        <v>4200</v>
      </c>
      <c r="M2" s="1" t="s">
        <v>4201</v>
      </c>
      <c r="N2" s="1" t="s">
        <v>4202</v>
      </c>
      <c r="O2" s="1" t="s">
        <v>4203</v>
      </c>
      <c r="P2" s="1" t="s">
        <v>4204</v>
      </c>
      <c r="Q2" s="1" t="s">
        <v>4205</v>
      </c>
      <c r="R2" s="1" t="s">
        <v>4206</v>
      </c>
      <c r="S2" s="2" t="s">
        <v>4207</v>
      </c>
      <c r="T2" s="2" t="s">
        <v>4208</v>
      </c>
      <c r="U2" s="2" t="s">
        <v>4209</v>
      </c>
      <c r="V2" s="1" t="s">
        <v>4210</v>
      </c>
      <c r="W2" s="1" t="s">
        <v>4211</v>
      </c>
      <c r="X2" s="1" t="s">
        <v>4212</v>
      </c>
      <c r="Y2" s="1" t="s">
        <v>4213</v>
      </c>
      <c r="Z2" s="1" t="s">
        <v>4214</v>
      </c>
      <c r="AA2" s="1" t="s">
        <v>4215</v>
      </c>
      <c r="AB2" s="1" t="s">
        <v>4216</v>
      </c>
      <c r="AC2" s="1" t="s">
        <v>4217</v>
      </c>
      <c r="AD2" s="1" t="s">
        <v>4218</v>
      </c>
    </row>
    <row r="3" spans="1:30" ht="16.5" x14ac:dyDescent="0.15">
      <c r="A3" s="1">
        <v>12990001</v>
      </c>
      <c r="B3" s="1">
        <v>1</v>
      </c>
      <c r="C3" s="126" t="s">
        <v>4219</v>
      </c>
      <c r="D3" s="1" t="s">
        <v>4220</v>
      </c>
      <c r="E3" s="1" t="s">
        <v>4221</v>
      </c>
      <c r="F3" s="1">
        <v>20</v>
      </c>
      <c r="G3" s="1"/>
      <c r="H3" s="1" t="s">
        <v>4222</v>
      </c>
      <c r="I3" s="1" t="s">
        <v>4223</v>
      </c>
      <c r="J3" s="2" t="s">
        <v>4224</v>
      </c>
      <c r="K3" s="1"/>
      <c r="L3" s="1">
        <v>99</v>
      </c>
      <c r="M3" s="1" t="s">
        <v>4225</v>
      </c>
      <c r="N3" s="1" t="s">
        <v>4225</v>
      </c>
      <c r="O3" s="126">
        <v>13990034</v>
      </c>
      <c r="P3" s="1"/>
      <c r="Q3" s="1"/>
      <c r="R3" s="1"/>
      <c r="S3" s="2"/>
      <c r="T3" s="2"/>
      <c r="U3" s="2"/>
      <c r="V3" s="1"/>
      <c r="W3" s="1"/>
      <c r="X3" s="1"/>
      <c r="Y3" s="1"/>
      <c r="Z3" s="1"/>
      <c r="AA3" s="1"/>
      <c r="AB3" s="1"/>
      <c r="AC3" s="1"/>
      <c r="AD3" s="1"/>
    </row>
    <row r="4" spans="1:30" ht="16.5" x14ac:dyDescent="0.15">
      <c r="A4" s="1">
        <v>12990002</v>
      </c>
      <c r="B4" s="1">
        <v>1</v>
      </c>
      <c r="C4" s="126" t="s">
        <v>4226</v>
      </c>
      <c r="D4" s="1" t="s">
        <v>4220</v>
      </c>
      <c r="E4" s="1" t="s">
        <v>4221</v>
      </c>
      <c r="F4" s="1">
        <v>20</v>
      </c>
      <c r="G4" s="1"/>
      <c r="H4" s="1" t="s">
        <v>4222</v>
      </c>
      <c r="I4" s="1" t="s">
        <v>4223</v>
      </c>
      <c r="J4" s="2" t="s">
        <v>4224</v>
      </c>
      <c r="K4" s="1"/>
      <c r="L4" s="1">
        <v>99</v>
      </c>
      <c r="M4" s="1" t="s">
        <v>4225</v>
      </c>
      <c r="N4" s="1" t="s">
        <v>4225</v>
      </c>
      <c r="O4" s="126">
        <v>13990036</v>
      </c>
      <c r="P4" s="1"/>
      <c r="Q4" s="1"/>
      <c r="R4" s="1"/>
      <c r="S4" s="2"/>
      <c r="T4" s="2"/>
      <c r="U4" s="2"/>
      <c r="V4" s="1"/>
      <c r="W4" s="1"/>
      <c r="X4" s="1"/>
      <c r="Y4" s="1"/>
      <c r="Z4" s="1"/>
      <c r="AA4" s="1"/>
      <c r="AB4" s="1"/>
      <c r="AC4" s="1"/>
      <c r="AD4" s="1"/>
    </row>
    <row r="5" spans="1:30" ht="16.5" x14ac:dyDescent="0.15">
      <c r="A5" s="1">
        <v>12990003</v>
      </c>
      <c r="B5" s="1">
        <v>1</v>
      </c>
      <c r="C5" s="158" t="s">
        <v>4227</v>
      </c>
      <c r="D5" s="1" t="s">
        <v>4220</v>
      </c>
      <c r="E5" s="1" t="s">
        <v>4221</v>
      </c>
      <c r="F5" s="1">
        <v>20</v>
      </c>
      <c r="G5" s="1"/>
      <c r="H5" s="1" t="s">
        <v>4222</v>
      </c>
      <c r="I5" s="1" t="s">
        <v>4223</v>
      </c>
      <c r="J5" s="2" t="s">
        <v>4228</v>
      </c>
      <c r="K5" s="1"/>
      <c r="L5" s="1">
        <v>99</v>
      </c>
      <c r="M5" s="1" t="s">
        <v>4225</v>
      </c>
      <c r="N5" s="1" t="s">
        <v>4225</v>
      </c>
      <c r="O5" s="158">
        <v>13990038</v>
      </c>
      <c r="P5" s="1"/>
      <c r="Q5" s="1"/>
      <c r="R5" s="1"/>
      <c r="S5" s="2"/>
      <c r="T5" s="2"/>
      <c r="U5" s="2"/>
      <c r="V5" s="1"/>
      <c r="W5" s="1"/>
      <c r="X5" s="1"/>
      <c r="Y5" s="1"/>
      <c r="Z5" s="1"/>
      <c r="AA5" s="1"/>
      <c r="AB5" s="1"/>
      <c r="AC5" s="1"/>
      <c r="AD5" s="1"/>
    </row>
    <row r="6" spans="1:30" ht="16.5" x14ac:dyDescent="0.15">
      <c r="A6" s="126">
        <v>12990004</v>
      </c>
      <c r="B6" s="126">
        <v>1</v>
      </c>
      <c r="C6" s="126" t="s">
        <v>4229</v>
      </c>
      <c r="D6" s="126" t="s">
        <v>4220</v>
      </c>
      <c r="E6" s="126" t="s">
        <v>4221</v>
      </c>
      <c r="F6" s="126">
        <v>20</v>
      </c>
      <c r="G6" s="126"/>
      <c r="H6" s="126" t="s">
        <v>4222</v>
      </c>
      <c r="I6" s="126" t="s">
        <v>4223</v>
      </c>
      <c r="J6" s="159" t="s">
        <v>4228</v>
      </c>
      <c r="K6" s="126"/>
      <c r="L6" s="126">
        <v>99</v>
      </c>
      <c r="M6" s="1" t="s">
        <v>4225</v>
      </c>
      <c r="N6" s="126" t="s">
        <v>4225</v>
      </c>
      <c r="O6" s="126">
        <v>13990040</v>
      </c>
      <c r="P6" s="1"/>
      <c r="Q6" s="1"/>
      <c r="R6" s="1"/>
      <c r="S6" s="2"/>
      <c r="T6" s="2"/>
      <c r="U6" s="2"/>
      <c r="V6" s="1"/>
      <c r="W6" s="1"/>
      <c r="X6" s="1"/>
      <c r="Y6" s="1"/>
      <c r="Z6" s="1"/>
      <c r="AA6" s="1"/>
      <c r="AB6" s="1"/>
      <c r="AC6" s="1"/>
      <c r="AD6" s="1"/>
    </row>
    <row r="7" spans="1:30" ht="16.5" x14ac:dyDescent="0.15">
      <c r="A7" s="126">
        <v>12990005</v>
      </c>
      <c r="B7" s="126">
        <v>1</v>
      </c>
      <c r="C7" s="126" t="s">
        <v>4230</v>
      </c>
      <c r="D7" s="126" t="s">
        <v>4220</v>
      </c>
      <c r="E7" s="126" t="s">
        <v>4221</v>
      </c>
      <c r="F7" s="126">
        <v>20</v>
      </c>
      <c r="G7" s="126"/>
      <c r="H7" s="126" t="s">
        <v>4222</v>
      </c>
      <c r="I7" s="126" t="s">
        <v>4223</v>
      </c>
      <c r="J7" s="159" t="s">
        <v>4231</v>
      </c>
      <c r="K7" s="126"/>
      <c r="L7" s="126">
        <v>99</v>
      </c>
      <c r="M7" s="1" t="s">
        <v>4225</v>
      </c>
      <c r="N7" s="126" t="s">
        <v>4225</v>
      </c>
      <c r="O7" s="126">
        <v>13990042</v>
      </c>
      <c r="P7" s="1"/>
      <c r="Q7" s="1"/>
      <c r="R7" s="1"/>
      <c r="S7" s="2"/>
      <c r="T7" s="2"/>
      <c r="U7" s="2"/>
      <c r="V7" s="1"/>
      <c r="W7" s="1"/>
      <c r="X7" s="1"/>
      <c r="Y7" s="1"/>
      <c r="Z7" s="1"/>
      <c r="AA7" s="1"/>
      <c r="AB7" s="1"/>
      <c r="AC7" s="1"/>
      <c r="AD7" s="1"/>
    </row>
    <row r="8" spans="1:30" ht="16.5" x14ac:dyDescent="0.15">
      <c r="A8" s="126">
        <v>12990006</v>
      </c>
      <c r="B8" s="126">
        <v>1</v>
      </c>
      <c r="C8" s="126" t="s">
        <v>4232</v>
      </c>
      <c r="D8" s="126" t="s">
        <v>4220</v>
      </c>
      <c r="E8" s="126" t="s">
        <v>4221</v>
      </c>
      <c r="F8" s="126">
        <v>20</v>
      </c>
      <c r="G8" s="126"/>
      <c r="H8" s="126" t="s">
        <v>4222</v>
      </c>
      <c r="I8" s="126" t="s">
        <v>4223</v>
      </c>
      <c r="J8" s="159" t="s">
        <v>4231</v>
      </c>
      <c r="K8" s="126"/>
      <c r="L8" s="126">
        <v>99</v>
      </c>
      <c r="M8" s="1" t="s">
        <v>4225</v>
      </c>
      <c r="N8" s="126" t="s">
        <v>4225</v>
      </c>
      <c r="O8" s="126">
        <v>13990044</v>
      </c>
      <c r="P8" s="1"/>
      <c r="Q8" s="1"/>
      <c r="R8" s="1"/>
      <c r="S8" s="2"/>
      <c r="T8" s="2"/>
      <c r="U8" s="2"/>
      <c r="V8" s="1"/>
      <c r="W8" s="1"/>
      <c r="X8" s="1"/>
      <c r="Y8" s="1"/>
      <c r="Z8" s="1"/>
      <c r="AA8" s="1"/>
      <c r="AB8" s="1"/>
      <c r="AC8" s="1"/>
      <c r="AD8" s="1"/>
    </row>
    <row r="9" spans="1:30" ht="16.5" x14ac:dyDescent="0.15">
      <c r="A9" s="126">
        <v>12990007</v>
      </c>
      <c r="B9" s="126">
        <v>1</v>
      </c>
      <c r="C9" s="126" t="s">
        <v>4233</v>
      </c>
      <c r="D9" s="126" t="s">
        <v>4220</v>
      </c>
      <c r="E9" s="126" t="s">
        <v>4221</v>
      </c>
      <c r="F9" s="126">
        <v>20</v>
      </c>
      <c r="G9" s="126"/>
      <c r="H9" s="126" t="s">
        <v>4222</v>
      </c>
      <c r="I9" s="126" t="s">
        <v>4223</v>
      </c>
      <c r="J9" s="159" t="s">
        <v>4234</v>
      </c>
      <c r="K9" s="126"/>
      <c r="L9" s="126">
        <v>99</v>
      </c>
      <c r="M9" s="1" t="s">
        <v>4225</v>
      </c>
      <c r="N9" s="126" t="s">
        <v>4225</v>
      </c>
      <c r="O9" s="126">
        <v>13990046</v>
      </c>
      <c r="P9" s="1"/>
      <c r="Q9" s="1"/>
      <c r="R9" s="1"/>
      <c r="S9" s="2"/>
      <c r="T9" s="2"/>
      <c r="U9" s="2"/>
      <c r="V9" s="1"/>
      <c r="W9" s="1"/>
      <c r="X9" s="1"/>
      <c r="Y9" s="1"/>
      <c r="Z9" s="1"/>
      <c r="AA9" s="1"/>
      <c r="AB9" s="1"/>
      <c r="AC9" s="1"/>
      <c r="AD9" s="1"/>
    </row>
    <row r="10" spans="1:30" ht="16.5" x14ac:dyDescent="0.15">
      <c r="A10" s="126">
        <v>12990008</v>
      </c>
      <c r="B10" s="126">
        <v>1</v>
      </c>
      <c r="C10" s="126" t="s">
        <v>4235</v>
      </c>
      <c r="D10" s="126" t="s">
        <v>4220</v>
      </c>
      <c r="E10" s="126" t="s">
        <v>4221</v>
      </c>
      <c r="F10" s="126">
        <v>20</v>
      </c>
      <c r="G10" s="126"/>
      <c r="H10" s="126" t="s">
        <v>4222</v>
      </c>
      <c r="I10" s="126" t="s">
        <v>4223</v>
      </c>
      <c r="J10" s="159" t="s">
        <v>4234</v>
      </c>
      <c r="K10" s="126"/>
      <c r="L10" s="126">
        <v>99</v>
      </c>
      <c r="M10" s="1" t="s">
        <v>4225</v>
      </c>
      <c r="N10" s="126" t="s">
        <v>4225</v>
      </c>
      <c r="O10" s="126">
        <v>13990048</v>
      </c>
      <c r="P10" s="1"/>
      <c r="Q10" s="1"/>
      <c r="R10" s="1"/>
      <c r="S10" s="2"/>
      <c r="T10" s="2"/>
      <c r="U10" s="2"/>
      <c r="V10" s="1"/>
      <c r="W10" s="1"/>
      <c r="X10" s="1"/>
      <c r="Y10" s="1"/>
      <c r="Z10" s="1"/>
      <c r="AA10" s="1"/>
      <c r="AB10" s="1"/>
      <c r="AC10" s="1"/>
      <c r="AD10" s="1"/>
    </row>
    <row r="11" spans="1:30" ht="16.5" x14ac:dyDescent="0.15">
      <c r="A11" s="126">
        <v>12990009</v>
      </c>
      <c r="B11" s="126">
        <v>1</v>
      </c>
      <c r="C11" s="126" t="s">
        <v>4236</v>
      </c>
      <c r="D11" s="126" t="s">
        <v>4220</v>
      </c>
      <c r="E11" s="126" t="s">
        <v>4221</v>
      </c>
      <c r="F11" s="126">
        <v>20</v>
      </c>
      <c r="G11" s="126"/>
      <c r="H11" s="126" t="s">
        <v>4222</v>
      </c>
      <c r="I11" s="126"/>
      <c r="J11" s="126"/>
      <c r="K11" s="126"/>
      <c r="L11" s="126">
        <v>99</v>
      </c>
      <c r="M11" s="1" t="s">
        <v>4225</v>
      </c>
      <c r="N11" s="126" t="s">
        <v>4225</v>
      </c>
      <c r="O11" s="126">
        <v>13990050</v>
      </c>
      <c r="P11" s="1"/>
      <c r="Q11" s="1"/>
      <c r="R11" s="1"/>
      <c r="S11" s="2"/>
      <c r="T11" s="2"/>
      <c r="U11" s="2"/>
      <c r="V11" s="1"/>
      <c r="W11" s="1"/>
      <c r="X11" s="1"/>
      <c r="Y11" s="1"/>
      <c r="Z11" s="1"/>
      <c r="AA11" s="1"/>
      <c r="AB11" s="1"/>
      <c r="AC11" s="1"/>
      <c r="AD11" s="1"/>
    </row>
    <row r="12" spans="1:30" ht="16.5" x14ac:dyDescent="0.15">
      <c r="A12" s="126">
        <v>12990010</v>
      </c>
      <c r="B12" s="126">
        <v>1</v>
      </c>
      <c r="C12" s="126" t="s">
        <v>4237</v>
      </c>
      <c r="D12" s="126" t="s">
        <v>4220</v>
      </c>
      <c r="E12" s="126" t="s">
        <v>4221</v>
      </c>
      <c r="F12" s="126">
        <v>20</v>
      </c>
      <c r="G12" s="126"/>
      <c r="H12" s="126" t="s">
        <v>4222</v>
      </c>
      <c r="I12" s="126"/>
      <c r="J12" s="126"/>
      <c r="K12" s="126"/>
      <c r="L12" s="126">
        <v>99</v>
      </c>
      <c r="M12" s="1" t="s">
        <v>4225</v>
      </c>
      <c r="N12" s="126" t="s">
        <v>4225</v>
      </c>
      <c r="O12" s="126">
        <v>13990052</v>
      </c>
      <c r="P12" s="1"/>
      <c r="Q12" s="1"/>
      <c r="R12" s="1"/>
      <c r="S12" s="2"/>
      <c r="T12" s="2"/>
      <c r="U12" s="2"/>
      <c r="V12" s="1"/>
      <c r="W12" s="1"/>
      <c r="X12" s="1"/>
      <c r="Y12" s="1"/>
      <c r="Z12" s="1"/>
      <c r="AA12" s="1"/>
      <c r="AB12" s="1"/>
      <c r="AC12" s="1"/>
      <c r="AD12" s="1"/>
    </row>
    <row r="13" spans="1:30" ht="16.5" x14ac:dyDescent="0.15">
      <c r="A13" s="126">
        <v>12990011</v>
      </c>
      <c r="B13" s="126">
        <v>1</v>
      </c>
      <c r="C13" s="126" t="s">
        <v>4238</v>
      </c>
      <c r="D13" s="126" t="s">
        <v>4220</v>
      </c>
      <c r="E13" s="126" t="s">
        <v>4221</v>
      </c>
      <c r="F13" s="126">
        <v>20</v>
      </c>
      <c r="G13" s="126"/>
      <c r="H13" s="126" t="s">
        <v>4222</v>
      </c>
      <c r="I13" s="126"/>
      <c r="J13" s="126"/>
      <c r="K13" s="126"/>
      <c r="L13" s="126">
        <v>99</v>
      </c>
      <c r="M13" s="1" t="s">
        <v>4225</v>
      </c>
      <c r="N13" s="126" t="s">
        <v>4225</v>
      </c>
      <c r="O13" s="126">
        <v>13990054</v>
      </c>
      <c r="P13" s="1"/>
      <c r="Q13" s="1"/>
      <c r="R13" s="1"/>
      <c r="S13" s="2"/>
      <c r="T13" s="2"/>
      <c r="U13" s="2"/>
      <c r="V13" s="1"/>
      <c r="W13" s="1"/>
      <c r="X13" s="1"/>
      <c r="Y13" s="1"/>
      <c r="Z13" s="1"/>
      <c r="AA13" s="1"/>
      <c r="AB13" s="1"/>
      <c r="AC13" s="1"/>
      <c r="AD13" s="1"/>
    </row>
    <row r="14" spans="1:30" ht="16.5" x14ac:dyDescent="0.15">
      <c r="A14" s="126">
        <v>12990012</v>
      </c>
      <c r="B14" s="126">
        <v>1</v>
      </c>
      <c r="C14" s="126" t="s">
        <v>4238</v>
      </c>
      <c r="D14" s="126" t="s">
        <v>4220</v>
      </c>
      <c r="E14" s="126" t="s">
        <v>4221</v>
      </c>
      <c r="F14" s="126">
        <v>20</v>
      </c>
      <c r="G14" s="126"/>
      <c r="H14" s="126" t="s">
        <v>4222</v>
      </c>
      <c r="I14" s="126"/>
      <c r="J14" s="126"/>
      <c r="K14" s="126"/>
      <c r="L14" s="126">
        <v>99</v>
      </c>
      <c r="M14" s="1" t="s">
        <v>4225</v>
      </c>
      <c r="N14" s="126" t="s">
        <v>4225</v>
      </c>
      <c r="O14" s="126">
        <v>13990056</v>
      </c>
      <c r="P14" s="1"/>
      <c r="Q14" s="1"/>
      <c r="R14" s="1"/>
      <c r="S14" s="2"/>
      <c r="T14" s="2"/>
      <c r="U14" s="2"/>
      <c r="V14" s="1"/>
      <c r="W14" s="1"/>
      <c r="X14" s="1"/>
      <c r="Y14" s="1"/>
      <c r="Z14" s="1"/>
      <c r="AA14" s="1"/>
      <c r="AB14" s="1"/>
      <c r="AC14" s="1"/>
      <c r="AD14" s="1"/>
    </row>
    <row r="15" spans="1:30" ht="16.5" x14ac:dyDescent="0.15">
      <c r="A15" s="126">
        <v>12990013</v>
      </c>
      <c r="B15" s="126">
        <v>1</v>
      </c>
      <c r="C15" s="126" t="s">
        <v>4239</v>
      </c>
      <c r="D15" s="126" t="s">
        <v>4220</v>
      </c>
      <c r="E15" s="126" t="s">
        <v>4221</v>
      </c>
      <c r="F15" s="126">
        <v>20</v>
      </c>
      <c r="G15" s="126"/>
      <c r="H15" s="126" t="s">
        <v>4222</v>
      </c>
      <c r="I15" s="126" t="s">
        <v>4240</v>
      </c>
      <c r="J15" s="126" t="s">
        <v>4241</v>
      </c>
      <c r="K15" s="126"/>
      <c r="L15" s="126">
        <v>99</v>
      </c>
      <c r="M15" s="126" t="s">
        <v>4242</v>
      </c>
      <c r="N15" s="126" t="s">
        <v>4242</v>
      </c>
      <c r="O15" s="126">
        <v>15990045</v>
      </c>
      <c r="P15" s="1"/>
      <c r="Q15" s="1"/>
      <c r="R15" s="1"/>
      <c r="S15" s="2"/>
      <c r="T15" s="2"/>
      <c r="U15" s="2"/>
      <c r="V15" s="1"/>
      <c r="W15" s="1"/>
      <c r="X15" s="1"/>
      <c r="Y15" s="1"/>
      <c r="Z15" s="1"/>
      <c r="AA15" s="1"/>
      <c r="AB15" s="1"/>
      <c r="AC15" s="1"/>
      <c r="AD15" s="1"/>
    </row>
    <row r="16" spans="1:30" ht="16.5" x14ac:dyDescent="0.15">
      <c r="A16" s="126">
        <v>12990014</v>
      </c>
      <c r="B16" s="126">
        <v>1</v>
      </c>
      <c r="C16" s="126" t="s">
        <v>4243</v>
      </c>
      <c r="D16" s="126" t="s">
        <v>4220</v>
      </c>
      <c r="E16" s="126" t="s">
        <v>4221</v>
      </c>
      <c r="F16" s="126">
        <v>20</v>
      </c>
      <c r="G16" s="126"/>
      <c r="H16" s="126" t="s">
        <v>4222</v>
      </c>
      <c r="I16" s="126" t="s">
        <v>4244</v>
      </c>
      <c r="J16" s="126" t="s">
        <v>4245</v>
      </c>
      <c r="K16" s="126"/>
      <c r="L16" s="126">
        <v>99</v>
      </c>
      <c r="M16" s="1" t="s">
        <v>4225</v>
      </c>
      <c r="N16" s="126" t="s">
        <v>4225</v>
      </c>
      <c r="O16" s="126">
        <v>13990059</v>
      </c>
      <c r="P16" s="1"/>
      <c r="Q16" s="1"/>
      <c r="R16" s="1"/>
      <c r="S16" s="2"/>
      <c r="T16" s="2"/>
      <c r="U16" s="2"/>
      <c r="V16" s="1"/>
      <c r="W16" s="1"/>
      <c r="X16" s="1"/>
      <c r="Y16" s="1"/>
      <c r="Z16" s="1"/>
      <c r="AA16" s="1"/>
      <c r="AB16" s="1"/>
      <c r="AC16" s="1"/>
      <c r="AD16" s="1"/>
    </row>
    <row r="17" spans="1:30" ht="16.5" x14ac:dyDescent="0.15">
      <c r="A17" s="126">
        <v>12990015</v>
      </c>
      <c r="B17" s="126">
        <v>1</v>
      </c>
      <c r="C17" s="126" t="s">
        <v>4246</v>
      </c>
      <c r="D17" s="126" t="s">
        <v>4220</v>
      </c>
      <c r="E17" s="126" t="s">
        <v>4221</v>
      </c>
      <c r="F17" s="126">
        <v>20</v>
      </c>
      <c r="G17" s="126"/>
      <c r="H17" s="126" t="s">
        <v>4247</v>
      </c>
      <c r="I17" s="126" t="s">
        <v>4244</v>
      </c>
      <c r="J17" s="126" t="s">
        <v>4248</v>
      </c>
      <c r="K17" s="126"/>
      <c r="L17" s="126">
        <v>99</v>
      </c>
      <c r="M17" s="1" t="s">
        <v>4225</v>
      </c>
      <c r="N17" s="126" t="s">
        <v>4225</v>
      </c>
      <c r="O17" s="126">
        <v>13990061</v>
      </c>
      <c r="P17" s="1"/>
      <c r="Q17" s="1"/>
      <c r="R17" s="1"/>
      <c r="S17" s="2"/>
      <c r="T17" s="2"/>
      <c r="U17" s="2"/>
      <c r="V17" s="1"/>
      <c r="W17" s="1"/>
      <c r="X17" s="1"/>
      <c r="Y17" s="1"/>
      <c r="Z17" s="1"/>
      <c r="AA17" s="1"/>
      <c r="AB17" s="1"/>
      <c r="AC17" s="1"/>
      <c r="AD17" s="1"/>
    </row>
    <row r="18" spans="1:30" ht="16.5" x14ac:dyDescent="0.15">
      <c r="A18" s="126">
        <v>12990016</v>
      </c>
      <c r="B18" s="126">
        <v>1</v>
      </c>
      <c r="C18" s="126" t="s">
        <v>4249</v>
      </c>
      <c r="D18" s="126" t="s">
        <v>4220</v>
      </c>
      <c r="E18" s="126" t="s">
        <v>4221</v>
      </c>
      <c r="F18" s="126">
        <v>20</v>
      </c>
      <c r="G18" s="126"/>
      <c r="H18" s="126" t="s">
        <v>4222</v>
      </c>
      <c r="I18" s="1"/>
      <c r="J18" s="1"/>
      <c r="K18" s="126"/>
      <c r="L18" s="126">
        <v>99</v>
      </c>
      <c r="M18" s="126" t="s">
        <v>4242</v>
      </c>
      <c r="N18" s="126" t="s">
        <v>4242</v>
      </c>
      <c r="O18" s="126">
        <v>15990057</v>
      </c>
      <c r="P18" s="1"/>
      <c r="Q18" s="1"/>
      <c r="R18" s="1"/>
      <c r="S18" s="2"/>
      <c r="T18" s="2"/>
      <c r="U18" s="2"/>
      <c r="V18" s="160" t="s">
        <v>4250</v>
      </c>
      <c r="W18" s="1"/>
      <c r="X18" s="1"/>
      <c r="Y18" s="1"/>
      <c r="Z18" s="1"/>
      <c r="AA18" s="1"/>
      <c r="AB18" s="1"/>
      <c r="AC18" s="1"/>
      <c r="AD18" s="1"/>
    </row>
    <row r="19" spans="1:30" ht="16.5" x14ac:dyDescent="0.15">
      <c r="A19" s="126">
        <v>12990017</v>
      </c>
      <c r="B19" s="126">
        <v>1</v>
      </c>
      <c r="C19" s="126" t="s">
        <v>4251</v>
      </c>
      <c r="D19" s="126" t="s">
        <v>4220</v>
      </c>
      <c r="E19" s="126" t="s">
        <v>4221</v>
      </c>
      <c r="F19" s="126">
        <v>20</v>
      </c>
      <c r="G19" s="126"/>
      <c r="H19" s="126" t="s">
        <v>4222</v>
      </c>
      <c r="I19" s="126" t="s">
        <v>4252</v>
      </c>
      <c r="J19" s="126"/>
      <c r="K19" s="126"/>
      <c r="L19" s="126">
        <v>1</v>
      </c>
      <c r="M19" s="126" t="s">
        <v>4242</v>
      </c>
      <c r="N19" s="126" t="s">
        <v>4242</v>
      </c>
      <c r="O19" s="126">
        <v>15990058</v>
      </c>
      <c r="P19" s="1"/>
      <c r="Q19" s="1"/>
      <c r="R19" s="1"/>
      <c r="S19" s="2"/>
      <c r="T19" s="2"/>
      <c r="U19" s="2"/>
      <c r="V19" s="160" t="s">
        <v>4250</v>
      </c>
      <c r="W19" s="1"/>
      <c r="X19" s="1"/>
      <c r="Y19" s="1"/>
      <c r="Z19" s="1"/>
      <c r="AA19" s="1"/>
      <c r="AB19" s="1"/>
      <c r="AC19" s="1"/>
      <c r="AD19" s="1"/>
    </row>
    <row r="20" spans="1:30" ht="16.5" x14ac:dyDescent="0.15">
      <c r="A20" s="126">
        <v>12990018</v>
      </c>
      <c r="B20" s="126">
        <v>1</v>
      </c>
      <c r="C20" s="126" t="s">
        <v>4253</v>
      </c>
      <c r="D20" s="126" t="s">
        <v>4220</v>
      </c>
      <c r="E20" s="126" t="s">
        <v>4221</v>
      </c>
      <c r="F20" s="126">
        <v>20</v>
      </c>
      <c r="G20" s="126"/>
      <c r="H20" s="126" t="s">
        <v>4247</v>
      </c>
      <c r="I20" s="126"/>
      <c r="J20" s="126"/>
      <c r="K20" s="126"/>
      <c r="L20" s="126">
        <v>99</v>
      </c>
      <c r="M20" s="1" t="s">
        <v>4225</v>
      </c>
      <c r="N20" s="126" t="s">
        <v>4225</v>
      </c>
      <c r="O20" s="126">
        <v>13990074</v>
      </c>
      <c r="P20" s="1"/>
      <c r="Q20" s="1"/>
      <c r="R20" s="1"/>
      <c r="S20" s="2"/>
      <c r="T20" s="2"/>
      <c r="U20" s="2"/>
      <c r="V20" s="1"/>
      <c r="W20" s="1"/>
      <c r="X20" s="1"/>
      <c r="Y20" s="1"/>
      <c r="Z20" s="1"/>
      <c r="AA20" s="1"/>
      <c r="AB20" s="1"/>
      <c r="AC20" s="1"/>
      <c r="AD20" s="1"/>
    </row>
    <row r="21" spans="1:30" ht="16.5" x14ac:dyDescent="0.15">
      <c r="A21" s="126">
        <v>12990019</v>
      </c>
      <c r="B21" s="126">
        <v>1</v>
      </c>
      <c r="C21" s="126" t="s">
        <v>4254</v>
      </c>
      <c r="D21" s="126" t="s">
        <v>4220</v>
      </c>
      <c r="E21" s="126" t="s">
        <v>4221</v>
      </c>
      <c r="F21" s="126">
        <v>20</v>
      </c>
      <c r="G21" s="126"/>
      <c r="H21" s="126" t="s">
        <v>4222</v>
      </c>
      <c r="I21" s="1"/>
      <c r="J21" s="1"/>
      <c r="K21" s="126"/>
      <c r="L21" s="126">
        <v>99</v>
      </c>
      <c r="M21" s="1" t="s">
        <v>4225</v>
      </c>
      <c r="N21" s="126" t="s">
        <v>4225</v>
      </c>
      <c r="O21" s="126">
        <v>13990076</v>
      </c>
      <c r="P21" s="1"/>
      <c r="Q21" s="1"/>
      <c r="R21" s="1"/>
      <c r="S21" s="2"/>
      <c r="T21" s="2"/>
      <c r="U21" s="2"/>
      <c r="V21" s="1"/>
      <c r="W21" s="1"/>
      <c r="X21" s="1"/>
      <c r="Y21" s="1"/>
      <c r="Z21" s="1"/>
      <c r="AA21" s="1"/>
      <c r="AB21" s="1"/>
      <c r="AC21" s="1"/>
      <c r="AD21" s="1"/>
    </row>
    <row r="22" spans="1:30" ht="16.5" x14ac:dyDescent="0.15">
      <c r="A22" s="126">
        <v>12990020</v>
      </c>
      <c r="B22" s="126">
        <v>1</v>
      </c>
      <c r="C22" s="126" t="s">
        <v>4255</v>
      </c>
      <c r="D22" s="126" t="s">
        <v>4220</v>
      </c>
      <c r="E22" s="126" t="s">
        <v>4256</v>
      </c>
      <c r="F22" s="126"/>
      <c r="G22" s="126"/>
      <c r="H22" s="126" t="s">
        <v>4222</v>
      </c>
      <c r="I22" s="126"/>
      <c r="J22" s="126"/>
      <c r="K22" s="126"/>
      <c r="L22" s="126">
        <v>1</v>
      </c>
      <c r="M22" s="1" t="s">
        <v>4225</v>
      </c>
      <c r="N22" s="126" t="s">
        <v>4225</v>
      </c>
      <c r="O22" s="126">
        <v>13990078</v>
      </c>
      <c r="P22" s="1"/>
      <c r="Q22" s="1"/>
      <c r="R22" s="1"/>
      <c r="S22" s="2"/>
      <c r="T22" s="2"/>
      <c r="U22" s="2"/>
      <c r="V22" s="1"/>
      <c r="W22" s="1"/>
      <c r="X22" s="1"/>
      <c r="Y22" s="1"/>
      <c r="Z22" s="1"/>
      <c r="AA22" s="1"/>
      <c r="AB22" s="1"/>
      <c r="AC22" s="1"/>
      <c r="AD22" s="1"/>
    </row>
    <row r="23" spans="1:30" ht="16.5" x14ac:dyDescent="0.15">
      <c r="A23" s="126">
        <v>12990021</v>
      </c>
      <c r="B23" s="126">
        <v>1</v>
      </c>
      <c r="C23" s="126" t="s">
        <v>4257</v>
      </c>
      <c r="D23" s="126" t="s">
        <v>4220</v>
      </c>
      <c r="E23" s="126" t="s">
        <v>4256</v>
      </c>
      <c r="F23" s="126"/>
      <c r="G23" s="126"/>
      <c r="H23" s="126" t="s">
        <v>4222</v>
      </c>
      <c r="I23" s="126"/>
      <c r="J23" s="126"/>
      <c r="K23" s="126"/>
      <c r="L23" s="126">
        <v>1</v>
      </c>
      <c r="M23" s="126" t="s">
        <v>4242</v>
      </c>
      <c r="N23" s="126" t="s">
        <v>4242</v>
      </c>
      <c r="O23" s="126">
        <v>15990062</v>
      </c>
      <c r="P23" s="1"/>
      <c r="Q23" s="1"/>
      <c r="R23" s="1"/>
      <c r="S23" s="2"/>
      <c r="T23" s="2"/>
      <c r="U23" s="2"/>
      <c r="V23" s="160" t="s">
        <v>4250</v>
      </c>
      <c r="W23" s="1"/>
      <c r="X23" s="1"/>
      <c r="Y23" s="1"/>
      <c r="Z23" s="1"/>
      <c r="AA23" s="1"/>
      <c r="AB23" s="1"/>
      <c r="AC23" s="1"/>
      <c r="AD23" s="1"/>
    </row>
    <row r="24" spans="1:30" ht="16.5" x14ac:dyDescent="0.15">
      <c r="A24" s="126">
        <v>12990022</v>
      </c>
      <c r="B24" s="126">
        <v>1</v>
      </c>
      <c r="C24" s="126" t="s">
        <v>4258</v>
      </c>
      <c r="D24" s="126" t="s">
        <v>4259</v>
      </c>
      <c r="E24" s="126" t="s">
        <v>4256</v>
      </c>
      <c r="F24" s="126"/>
      <c r="G24" s="126"/>
      <c r="H24" s="126" t="s">
        <v>4247</v>
      </c>
      <c r="I24" s="126"/>
      <c r="J24" s="126"/>
      <c r="K24" s="126"/>
      <c r="L24" s="126">
        <v>1</v>
      </c>
      <c r="M24" s="126" t="s">
        <v>4260</v>
      </c>
      <c r="N24" s="126" t="s">
        <v>4225</v>
      </c>
      <c r="O24" s="126">
        <v>13990081</v>
      </c>
      <c r="P24" s="1"/>
      <c r="Q24" s="1"/>
      <c r="R24" s="1"/>
      <c r="S24" s="2"/>
      <c r="T24" s="2"/>
      <c r="U24" s="2"/>
      <c r="V24" s="1"/>
      <c r="W24" s="1"/>
      <c r="X24" s="1"/>
      <c r="Y24" s="1"/>
      <c r="Z24" s="1"/>
      <c r="AA24" s="1"/>
      <c r="AB24" s="1"/>
      <c r="AC24" s="1"/>
      <c r="AD24" s="1"/>
    </row>
    <row r="25" spans="1:30" ht="16.5" x14ac:dyDescent="0.15">
      <c r="A25" s="126">
        <v>12990023</v>
      </c>
      <c r="B25" s="126">
        <v>1</v>
      </c>
      <c r="C25" s="126" t="s">
        <v>4261</v>
      </c>
      <c r="D25" s="126" t="s">
        <v>4259</v>
      </c>
      <c r="E25" s="126" t="s">
        <v>4256</v>
      </c>
      <c r="F25" s="126"/>
      <c r="G25" s="126"/>
      <c r="H25" s="126" t="s">
        <v>4247</v>
      </c>
      <c r="I25" s="126"/>
      <c r="J25" s="126"/>
      <c r="K25" s="126"/>
      <c r="L25" s="126">
        <v>1</v>
      </c>
      <c r="M25" s="126" t="s">
        <v>4262</v>
      </c>
      <c r="N25" s="126" t="s">
        <v>4225</v>
      </c>
      <c r="O25" s="126">
        <v>13990083</v>
      </c>
      <c r="P25" s="1"/>
      <c r="Q25" s="1"/>
      <c r="R25" s="1"/>
      <c r="S25" s="2"/>
      <c r="T25" s="2"/>
      <c r="U25" s="2"/>
      <c r="V25" s="1"/>
      <c r="W25" s="1"/>
      <c r="X25" s="1"/>
      <c r="Y25" s="1"/>
      <c r="Z25" s="1"/>
      <c r="AA25" s="1"/>
      <c r="AB25" s="1"/>
      <c r="AC25" s="1"/>
      <c r="AD25" s="1"/>
    </row>
    <row r="26" spans="1:30" ht="16.5" x14ac:dyDescent="0.15">
      <c r="A26" s="126">
        <v>12990024</v>
      </c>
      <c r="B26" s="126">
        <v>1</v>
      </c>
      <c r="C26" s="126" t="s">
        <v>4263</v>
      </c>
      <c r="D26" s="126" t="s">
        <v>4259</v>
      </c>
      <c r="E26" s="126" t="s">
        <v>4256</v>
      </c>
      <c r="F26" s="126"/>
      <c r="G26" s="126"/>
      <c r="H26" s="126" t="s">
        <v>4247</v>
      </c>
      <c r="I26" s="126"/>
      <c r="J26" s="126"/>
      <c r="K26" s="126"/>
      <c r="L26" s="126">
        <v>1</v>
      </c>
      <c r="M26" s="126" t="s">
        <v>4264</v>
      </c>
      <c r="N26" s="126" t="s">
        <v>4225</v>
      </c>
      <c r="O26" s="159">
        <v>13990085</v>
      </c>
      <c r="P26" s="1"/>
      <c r="Q26" s="1"/>
      <c r="R26" s="1"/>
      <c r="S26" s="2"/>
      <c r="T26" s="2"/>
      <c r="U26" s="2"/>
      <c r="V26" s="1"/>
      <c r="W26" s="1"/>
      <c r="X26" s="1"/>
      <c r="Y26" s="1"/>
      <c r="Z26" s="1"/>
      <c r="AA26" s="1"/>
      <c r="AB26" s="1"/>
      <c r="AC26" s="1"/>
      <c r="AD26" s="1"/>
    </row>
    <row r="27" spans="1:30" ht="16.5" x14ac:dyDescent="0.15">
      <c r="A27" s="126">
        <v>12990025</v>
      </c>
      <c r="B27" s="126">
        <v>1</v>
      </c>
      <c r="C27" s="126" t="s">
        <v>4265</v>
      </c>
      <c r="D27" s="126" t="s">
        <v>4259</v>
      </c>
      <c r="E27" s="126" t="s">
        <v>4256</v>
      </c>
      <c r="F27" s="126"/>
      <c r="G27" s="126"/>
      <c r="H27" s="126" t="s">
        <v>4247</v>
      </c>
      <c r="I27" s="126"/>
      <c r="J27" s="126"/>
      <c r="K27" s="126"/>
      <c r="L27" s="126">
        <v>1</v>
      </c>
      <c r="M27" s="126" t="s">
        <v>4264</v>
      </c>
      <c r="N27" s="126" t="s">
        <v>4225</v>
      </c>
      <c r="O27" s="159">
        <v>13990091</v>
      </c>
      <c r="P27" s="1"/>
      <c r="Q27" s="1"/>
      <c r="R27" s="1"/>
      <c r="S27" s="2"/>
      <c r="T27" s="2"/>
      <c r="U27" s="2"/>
      <c r="V27" s="1"/>
      <c r="W27" s="1"/>
      <c r="X27" s="1"/>
      <c r="Y27" s="1"/>
      <c r="Z27" s="1"/>
      <c r="AA27" s="1"/>
      <c r="AB27" s="1"/>
      <c r="AC27" s="1"/>
      <c r="AD27" s="1"/>
    </row>
    <row r="28" spans="1:30" ht="16.5" x14ac:dyDescent="0.15">
      <c r="A28" s="126">
        <v>12990026</v>
      </c>
      <c r="B28" s="126">
        <v>1</v>
      </c>
      <c r="C28" s="126" t="s">
        <v>4266</v>
      </c>
      <c r="D28" s="126" t="s">
        <v>4259</v>
      </c>
      <c r="E28" s="126" t="s">
        <v>4256</v>
      </c>
      <c r="F28" s="126"/>
      <c r="G28" s="126"/>
      <c r="H28" s="126" t="s">
        <v>4247</v>
      </c>
      <c r="I28" s="126"/>
      <c r="J28" s="126"/>
      <c r="K28" s="126"/>
      <c r="L28" s="126">
        <v>1</v>
      </c>
      <c r="M28" s="126" t="s">
        <v>4264</v>
      </c>
      <c r="N28" s="126" t="s">
        <v>4225</v>
      </c>
      <c r="O28" s="159">
        <v>13990092</v>
      </c>
      <c r="P28" s="1"/>
      <c r="Q28" s="1"/>
      <c r="R28" s="1"/>
      <c r="S28" s="2"/>
      <c r="T28" s="2"/>
      <c r="U28" s="2"/>
      <c r="V28" s="1"/>
      <c r="W28" s="1"/>
      <c r="X28" s="1"/>
      <c r="Y28" s="1"/>
      <c r="Z28" s="1"/>
      <c r="AA28" s="1"/>
      <c r="AB28" s="1"/>
      <c r="AC28" s="1"/>
      <c r="AD28" s="1"/>
    </row>
    <row r="29" spans="1:30" ht="16.5" x14ac:dyDescent="0.15">
      <c r="A29" s="126">
        <v>12990027</v>
      </c>
      <c r="B29" s="126">
        <v>1</v>
      </c>
      <c r="C29" s="126" t="s">
        <v>4267</v>
      </c>
      <c r="D29" s="126" t="s">
        <v>4259</v>
      </c>
      <c r="E29" s="126" t="s">
        <v>4256</v>
      </c>
      <c r="F29" s="126"/>
      <c r="G29" s="126"/>
      <c r="H29" s="126" t="s">
        <v>4247</v>
      </c>
      <c r="I29" s="126"/>
      <c r="J29" s="126"/>
      <c r="K29" s="126"/>
      <c r="L29" s="126">
        <v>1</v>
      </c>
      <c r="M29" s="126" t="s">
        <v>4264</v>
      </c>
      <c r="N29" s="126" t="s">
        <v>4225</v>
      </c>
      <c r="O29" s="159">
        <v>13990093</v>
      </c>
      <c r="P29" s="1"/>
      <c r="Q29" s="1"/>
      <c r="R29" s="1"/>
      <c r="S29" s="2"/>
      <c r="T29" s="2"/>
      <c r="U29" s="2"/>
      <c r="V29" s="1"/>
      <c r="W29" s="1"/>
      <c r="X29" s="1"/>
      <c r="Y29" s="1"/>
      <c r="Z29" s="1"/>
      <c r="AA29" s="1"/>
      <c r="AB29" s="1"/>
      <c r="AC29" s="1"/>
      <c r="AD29" s="1"/>
    </row>
    <row r="30" spans="1:30" ht="16.5" x14ac:dyDescent="0.15">
      <c r="A30" s="126">
        <v>12990028</v>
      </c>
      <c r="B30" s="126">
        <v>1</v>
      </c>
      <c r="C30" s="126" t="s">
        <v>4268</v>
      </c>
      <c r="D30" s="126" t="s">
        <v>4259</v>
      </c>
      <c r="E30" s="126" t="s">
        <v>4256</v>
      </c>
      <c r="F30" s="126"/>
      <c r="G30" s="126"/>
      <c r="H30" s="126" t="s">
        <v>4247</v>
      </c>
      <c r="I30" s="126"/>
      <c r="J30" s="126"/>
      <c r="K30" s="126"/>
      <c r="L30" s="126">
        <v>1</v>
      </c>
      <c r="M30" s="126" t="s">
        <v>4269</v>
      </c>
      <c r="N30" s="126" t="s">
        <v>4225</v>
      </c>
      <c r="O30" s="159">
        <v>13990095</v>
      </c>
      <c r="P30" s="1"/>
      <c r="Q30" s="1"/>
      <c r="R30" s="1"/>
      <c r="S30" s="2"/>
      <c r="T30" s="2"/>
      <c r="U30" s="2"/>
      <c r="V30" s="1"/>
      <c r="W30" s="1"/>
      <c r="X30" s="1"/>
      <c r="Y30" s="1"/>
      <c r="Z30" s="1"/>
      <c r="AA30" s="1"/>
      <c r="AB30" s="1"/>
      <c r="AC30" s="1"/>
      <c r="AD30" s="1"/>
    </row>
    <row r="31" spans="1:30" ht="16.5" x14ac:dyDescent="0.15">
      <c r="A31" s="126">
        <v>12990029</v>
      </c>
      <c r="B31" s="126">
        <v>1</v>
      </c>
      <c r="C31" s="126" t="s">
        <v>4270</v>
      </c>
      <c r="D31" s="126" t="s">
        <v>4259</v>
      </c>
      <c r="E31" s="126" t="s">
        <v>4256</v>
      </c>
      <c r="F31" s="126"/>
      <c r="G31" s="126"/>
      <c r="H31" s="126" t="s">
        <v>4247</v>
      </c>
      <c r="I31" s="126"/>
      <c r="J31" s="126"/>
      <c r="K31" s="126"/>
      <c r="L31" s="126">
        <v>1</v>
      </c>
      <c r="M31" s="126" t="s">
        <v>4269</v>
      </c>
      <c r="N31" s="126" t="s">
        <v>4225</v>
      </c>
      <c r="O31" s="159">
        <v>13990096</v>
      </c>
      <c r="P31" s="1"/>
      <c r="Q31" s="1"/>
      <c r="R31" s="1"/>
      <c r="S31" s="2"/>
      <c r="T31" s="2"/>
      <c r="U31" s="2"/>
      <c r="V31" s="1"/>
      <c r="W31" s="1"/>
      <c r="X31" s="1"/>
      <c r="Y31" s="1"/>
      <c r="Z31" s="1"/>
      <c r="AA31" s="1"/>
      <c r="AB31" s="1"/>
      <c r="AC31" s="1"/>
      <c r="AD31" s="1"/>
    </row>
    <row r="32" spans="1:30" ht="16.5" x14ac:dyDescent="0.15">
      <c r="A32" s="126">
        <v>12990030</v>
      </c>
      <c r="B32" s="126">
        <v>1</v>
      </c>
      <c r="C32" s="159" t="s">
        <v>4271</v>
      </c>
      <c r="D32" s="126" t="s">
        <v>4259</v>
      </c>
      <c r="E32" s="126" t="s">
        <v>4256</v>
      </c>
      <c r="F32" s="126"/>
      <c r="G32" s="126"/>
      <c r="H32" s="126" t="s">
        <v>4247</v>
      </c>
      <c r="I32" s="126"/>
      <c r="J32" s="126"/>
      <c r="K32" s="126"/>
      <c r="L32" s="126">
        <v>1</v>
      </c>
      <c r="M32" s="126" t="s">
        <v>4272</v>
      </c>
      <c r="N32" s="126" t="s">
        <v>4225</v>
      </c>
      <c r="O32" s="159">
        <v>13990109</v>
      </c>
      <c r="P32" s="1"/>
      <c r="Q32" s="1"/>
      <c r="R32" s="1"/>
      <c r="S32" s="2"/>
      <c r="T32" s="2"/>
      <c r="U32" s="2"/>
      <c r="V32" s="1"/>
      <c r="W32" s="1"/>
      <c r="X32" s="1"/>
      <c r="Y32" s="1"/>
      <c r="Z32" s="1"/>
      <c r="AA32" s="1"/>
      <c r="AB32" s="1"/>
      <c r="AC32" s="1"/>
      <c r="AD32" s="1"/>
    </row>
    <row r="33" spans="1:30" ht="16.5" x14ac:dyDescent="0.15">
      <c r="A33" s="126">
        <v>12990031</v>
      </c>
      <c r="B33" s="126">
        <v>1</v>
      </c>
      <c r="C33" s="126" t="s">
        <v>4273</v>
      </c>
      <c r="D33" s="126" t="s">
        <v>4259</v>
      </c>
      <c r="E33" s="126" t="s">
        <v>4256</v>
      </c>
      <c r="F33" s="126"/>
      <c r="G33" s="126"/>
      <c r="H33" s="126" t="s">
        <v>4247</v>
      </c>
      <c r="I33" s="126"/>
      <c r="J33" s="126"/>
      <c r="K33" s="126"/>
      <c r="L33" s="126">
        <v>1</v>
      </c>
      <c r="M33" s="126" t="s">
        <v>4269</v>
      </c>
      <c r="N33" s="126" t="s">
        <v>4225</v>
      </c>
      <c r="O33" s="159">
        <v>13990116</v>
      </c>
      <c r="P33" s="1"/>
      <c r="Q33" s="1"/>
      <c r="R33" s="1"/>
      <c r="S33" s="2"/>
      <c r="T33" s="2"/>
      <c r="U33" s="2"/>
      <c r="V33" s="1"/>
      <c r="W33" s="1"/>
      <c r="X33" s="1"/>
      <c r="Y33" s="1"/>
      <c r="Z33" s="1"/>
      <c r="AA33" s="1"/>
      <c r="AB33" s="1"/>
      <c r="AC33" s="1"/>
      <c r="AD33" s="1"/>
    </row>
    <row r="34" spans="1:30" ht="16.5" x14ac:dyDescent="0.15">
      <c r="A34" s="126">
        <v>12990032</v>
      </c>
      <c r="B34" s="126">
        <v>1</v>
      </c>
      <c r="C34" s="126" t="s">
        <v>4274</v>
      </c>
      <c r="D34" s="126" t="s">
        <v>4259</v>
      </c>
      <c r="E34" s="126" t="s">
        <v>4256</v>
      </c>
      <c r="F34" s="126"/>
      <c r="G34" s="126"/>
      <c r="H34" s="126" t="s">
        <v>4247</v>
      </c>
      <c r="I34" s="126"/>
      <c r="J34" s="126"/>
      <c r="K34" s="126"/>
      <c r="L34" s="126">
        <v>1</v>
      </c>
      <c r="M34" s="126" t="s">
        <v>4269</v>
      </c>
      <c r="N34" s="126" t="s">
        <v>4225</v>
      </c>
      <c r="O34" s="159">
        <v>13990117</v>
      </c>
      <c r="P34" s="1"/>
      <c r="Q34" s="1"/>
      <c r="R34" s="1"/>
      <c r="S34" s="2"/>
      <c r="T34" s="2"/>
      <c r="U34" s="2"/>
      <c r="V34" s="1"/>
      <c r="W34" s="1"/>
      <c r="X34" s="1"/>
      <c r="Y34" s="1"/>
      <c r="Z34" s="1"/>
      <c r="AA34" s="1"/>
      <c r="AB34" s="1"/>
      <c r="AC34" s="1"/>
      <c r="AD34" s="1"/>
    </row>
    <row r="35" spans="1:30" ht="16.5" x14ac:dyDescent="0.15">
      <c r="A35" s="126">
        <v>12990033</v>
      </c>
      <c r="B35" s="126">
        <v>1</v>
      </c>
      <c r="C35" s="126" t="s">
        <v>4275</v>
      </c>
      <c r="D35" s="126" t="s">
        <v>4259</v>
      </c>
      <c r="E35" s="126" t="s">
        <v>4256</v>
      </c>
      <c r="F35" s="126"/>
      <c r="G35" s="126"/>
      <c r="H35" s="126" t="s">
        <v>4247</v>
      </c>
      <c r="I35" s="126"/>
      <c r="J35" s="126"/>
      <c r="K35" s="126"/>
      <c r="L35" s="126">
        <v>1</v>
      </c>
      <c r="M35" s="126" t="s">
        <v>4269</v>
      </c>
      <c r="N35" s="126" t="s">
        <v>4225</v>
      </c>
      <c r="O35" s="159">
        <v>13990118</v>
      </c>
      <c r="P35" s="1"/>
      <c r="Q35" s="1"/>
      <c r="R35" s="1"/>
      <c r="S35" s="2"/>
      <c r="T35" s="2"/>
      <c r="U35" s="2"/>
      <c r="V35" s="1"/>
      <c r="W35" s="1"/>
      <c r="X35" s="1"/>
      <c r="Y35" s="1"/>
      <c r="Z35" s="1"/>
      <c r="AA35" s="1"/>
      <c r="AB35" s="1"/>
      <c r="AC35" s="1"/>
      <c r="AD35" s="1"/>
    </row>
    <row r="36" spans="1:30" ht="16.5" x14ac:dyDescent="0.15">
      <c r="A36" s="126">
        <v>12990034</v>
      </c>
      <c r="B36" s="126">
        <v>1</v>
      </c>
      <c r="C36" s="126" t="s">
        <v>3640</v>
      </c>
      <c r="D36" s="126" t="s">
        <v>4220</v>
      </c>
      <c r="E36" s="126" t="s">
        <v>4256</v>
      </c>
      <c r="F36" s="126"/>
      <c r="G36" s="126"/>
      <c r="H36" s="126" t="s">
        <v>4222</v>
      </c>
      <c r="I36" s="126"/>
      <c r="J36" s="126"/>
      <c r="K36" s="126"/>
      <c r="L36" s="126">
        <v>1</v>
      </c>
      <c r="M36" s="126" t="s">
        <v>4276</v>
      </c>
      <c r="N36" s="126" t="s">
        <v>4242</v>
      </c>
      <c r="O36" s="126">
        <v>15990092</v>
      </c>
      <c r="P36" s="1"/>
      <c r="Q36" s="1"/>
      <c r="R36" s="1"/>
      <c r="S36" s="2"/>
      <c r="T36" s="2"/>
      <c r="U36" s="2"/>
      <c r="V36" s="160" t="s">
        <v>4250</v>
      </c>
      <c r="W36" s="1"/>
      <c r="X36" s="1"/>
      <c r="Y36" s="1"/>
      <c r="Z36" s="1"/>
      <c r="AA36" s="1"/>
      <c r="AB36" s="1"/>
      <c r="AC36" s="1"/>
      <c r="AD36" s="1"/>
    </row>
    <row r="37" spans="1:30" ht="16.5" x14ac:dyDescent="0.15">
      <c r="A37" s="126">
        <v>12990035</v>
      </c>
      <c r="B37" s="126">
        <v>1</v>
      </c>
      <c r="C37" s="126" t="s">
        <v>4277</v>
      </c>
      <c r="D37" s="126" t="s">
        <v>4220</v>
      </c>
      <c r="E37" s="126" t="s">
        <v>4256</v>
      </c>
      <c r="F37" s="126"/>
      <c r="G37" s="126"/>
      <c r="H37" s="126" t="s">
        <v>4222</v>
      </c>
      <c r="I37" s="126"/>
      <c r="J37" s="126"/>
      <c r="K37" s="126"/>
      <c r="L37" s="126">
        <v>1</v>
      </c>
      <c r="M37" s="126" t="s">
        <v>4225</v>
      </c>
      <c r="N37" s="126" t="s">
        <v>4225</v>
      </c>
      <c r="O37" s="159">
        <v>13990121</v>
      </c>
      <c r="P37" s="1"/>
      <c r="Q37" s="1"/>
      <c r="R37" s="1"/>
      <c r="S37" s="2"/>
      <c r="T37" s="2"/>
      <c r="U37" s="2"/>
      <c r="V37" s="1"/>
      <c r="W37" s="1"/>
      <c r="X37" s="1"/>
      <c r="Y37" s="1"/>
      <c r="Z37" s="1"/>
      <c r="AA37" s="1"/>
      <c r="AB37" s="1"/>
      <c r="AC37" s="1"/>
      <c r="AD37" s="1"/>
    </row>
    <row r="38" spans="1:30" ht="16.5" x14ac:dyDescent="0.15">
      <c r="A38" s="126">
        <v>12990036</v>
      </c>
      <c r="B38" s="126">
        <v>1</v>
      </c>
      <c r="C38" s="126" t="s">
        <v>4278</v>
      </c>
      <c r="D38" s="126" t="s">
        <v>4259</v>
      </c>
      <c r="E38" s="126" t="s">
        <v>4256</v>
      </c>
      <c r="F38" s="126"/>
      <c r="G38" s="126"/>
      <c r="H38" s="126" t="s">
        <v>4247</v>
      </c>
      <c r="I38" s="126"/>
      <c r="J38" s="126"/>
      <c r="K38" s="126"/>
      <c r="L38" s="126">
        <v>1</v>
      </c>
      <c r="M38" s="126"/>
      <c r="N38" s="126" t="s">
        <v>4279</v>
      </c>
      <c r="O38" s="126">
        <v>15990041</v>
      </c>
      <c r="P38" s="1"/>
      <c r="Q38" s="1"/>
      <c r="R38" s="1"/>
      <c r="S38" s="2"/>
      <c r="T38" s="2"/>
      <c r="U38" s="2"/>
      <c r="V38" s="1"/>
      <c r="W38" s="1"/>
      <c r="X38" s="1"/>
      <c r="Y38" s="1"/>
      <c r="Z38" s="1"/>
      <c r="AA38" s="1"/>
      <c r="AB38" s="1"/>
      <c r="AC38" s="1"/>
      <c r="AD38" s="1"/>
    </row>
    <row r="39" spans="1:30" ht="16.5" x14ac:dyDescent="0.15">
      <c r="A39" s="126">
        <v>12990037</v>
      </c>
      <c r="B39" s="126">
        <v>1</v>
      </c>
      <c r="C39" s="126" t="s">
        <v>4280</v>
      </c>
      <c r="D39" s="126" t="s">
        <v>4259</v>
      </c>
      <c r="E39" s="126" t="s">
        <v>4256</v>
      </c>
      <c r="F39" s="126"/>
      <c r="G39" s="126"/>
      <c r="H39" s="126" t="s">
        <v>4247</v>
      </c>
      <c r="I39" s="126"/>
      <c r="J39" s="126"/>
      <c r="K39" s="126"/>
      <c r="L39" s="126">
        <v>1</v>
      </c>
      <c r="M39" s="126" t="s">
        <v>4264</v>
      </c>
      <c r="N39" s="126" t="s">
        <v>4225</v>
      </c>
      <c r="O39" s="159">
        <v>13990134</v>
      </c>
      <c r="P39" s="1"/>
      <c r="Q39" s="1"/>
      <c r="R39" s="1"/>
      <c r="S39" s="2"/>
      <c r="T39" s="2"/>
      <c r="U39" s="2"/>
      <c r="V39" s="1"/>
      <c r="W39" s="1"/>
      <c r="X39" s="1"/>
      <c r="Y39" s="1"/>
      <c r="Z39" s="1"/>
      <c r="AA39" s="1"/>
      <c r="AB39" s="1"/>
      <c r="AC39" s="1"/>
      <c r="AD39" s="1"/>
    </row>
    <row r="40" spans="1:30" ht="16.5" x14ac:dyDescent="0.15">
      <c r="A40" s="126">
        <v>12990038</v>
      </c>
      <c r="B40" s="126">
        <v>1</v>
      </c>
      <c r="C40" s="126" t="s">
        <v>4281</v>
      </c>
      <c r="D40" s="126" t="s">
        <v>4259</v>
      </c>
      <c r="E40" s="126" t="s">
        <v>4256</v>
      </c>
      <c r="F40" s="126"/>
      <c r="G40" s="126"/>
      <c r="H40" s="126" t="s">
        <v>4247</v>
      </c>
      <c r="I40" s="126"/>
      <c r="J40" s="126"/>
      <c r="K40" s="126"/>
      <c r="L40" s="126">
        <v>1</v>
      </c>
      <c r="M40" s="126" t="s">
        <v>4264</v>
      </c>
      <c r="N40" s="126" t="s">
        <v>4225</v>
      </c>
      <c r="O40" s="159">
        <v>13990135</v>
      </c>
      <c r="P40" s="1"/>
      <c r="Q40" s="1"/>
      <c r="R40" s="1"/>
      <c r="S40" s="2"/>
      <c r="T40" s="2"/>
      <c r="U40" s="2"/>
      <c r="V40" s="1"/>
      <c r="W40" s="1"/>
      <c r="X40" s="1"/>
      <c r="Y40" s="1"/>
      <c r="Z40" s="1"/>
      <c r="AA40" s="1"/>
      <c r="AB40" s="1"/>
      <c r="AC40" s="1"/>
      <c r="AD40" s="1"/>
    </row>
    <row r="41" spans="1:30" ht="16.5" x14ac:dyDescent="0.15">
      <c r="A41" s="126">
        <v>12990039</v>
      </c>
      <c r="B41" s="126">
        <v>1</v>
      </c>
      <c r="C41" s="159" t="s">
        <v>4282</v>
      </c>
      <c r="D41" s="126" t="s">
        <v>4259</v>
      </c>
      <c r="E41" s="126" t="s">
        <v>4256</v>
      </c>
      <c r="F41" s="126"/>
      <c r="G41" s="126"/>
      <c r="H41" s="126" t="s">
        <v>4247</v>
      </c>
      <c r="I41" s="126"/>
      <c r="J41" s="126"/>
      <c r="K41" s="126"/>
      <c r="L41" s="126">
        <v>1</v>
      </c>
      <c r="M41" s="126" t="s">
        <v>4269</v>
      </c>
      <c r="N41" s="126" t="s">
        <v>4225</v>
      </c>
      <c r="O41" s="159">
        <v>13990136</v>
      </c>
      <c r="P41" s="1"/>
      <c r="Q41" s="1"/>
      <c r="R41" s="1"/>
      <c r="S41" s="2"/>
      <c r="T41" s="2"/>
      <c r="U41" s="2"/>
      <c r="V41" s="1"/>
      <c r="W41" s="1"/>
      <c r="X41" s="1"/>
      <c r="Y41" s="1"/>
      <c r="Z41" s="1"/>
      <c r="AA41" s="1"/>
      <c r="AB41" s="1"/>
      <c r="AC41" s="1"/>
      <c r="AD41" s="1"/>
    </row>
    <row r="42" spans="1:30" ht="16.5" x14ac:dyDescent="0.15">
      <c r="A42" s="126">
        <v>12990040</v>
      </c>
      <c r="B42" s="126">
        <v>1</v>
      </c>
      <c r="C42" s="126" t="s">
        <v>4283</v>
      </c>
      <c r="D42" s="126" t="s">
        <v>4220</v>
      </c>
      <c r="E42" s="126" t="s">
        <v>4256</v>
      </c>
      <c r="F42" s="126"/>
      <c r="G42" s="126"/>
      <c r="H42" s="126" t="s">
        <v>4222</v>
      </c>
      <c r="I42" s="126"/>
      <c r="J42" s="126"/>
      <c r="K42" s="126"/>
      <c r="L42" s="126">
        <v>1</v>
      </c>
      <c r="M42" s="126"/>
      <c r="N42" s="126" t="s">
        <v>4284</v>
      </c>
      <c r="O42" s="126">
        <v>0</v>
      </c>
      <c r="P42" s="1" t="s">
        <v>4285</v>
      </c>
      <c r="Q42" s="1"/>
      <c r="R42" s="1"/>
      <c r="S42" s="2"/>
      <c r="T42" s="2"/>
      <c r="U42" s="2"/>
      <c r="V42" s="1"/>
      <c r="W42" s="1" t="s">
        <v>4286</v>
      </c>
      <c r="X42" s="6">
        <v>5</v>
      </c>
      <c r="Y42" s="1"/>
      <c r="Z42" s="1"/>
      <c r="AA42" s="1"/>
      <c r="AB42" s="1"/>
      <c r="AC42" s="1"/>
      <c r="AD42" s="1"/>
    </row>
    <row r="43" spans="1:30" ht="16.5" x14ac:dyDescent="0.15">
      <c r="A43" s="126">
        <v>12990040</v>
      </c>
      <c r="B43" s="126">
        <v>2</v>
      </c>
      <c r="C43" s="126" t="s">
        <v>4283</v>
      </c>
      <c r="D43" s="126" t="s">
        <v>4220</v>
      </c>
      <c r="E43" s="126" t="s">
        <v>4256</v>
      </c>
      <c r="F43" s="126"/>
      <c r="G43" s="126"/>
      <c r="H43" s="126" t="s">
        <v>4222</v>
      </c>
      <c r="I43" s="126"/>
      <c r="J43" s="126"/>
      <c r="K43" s="126"/>
      <c r="L43" s="126">
        <v>1</v>
      </c>
      <c r="M43" s="126"/>
      <c r="N43" s="126" t="s">
        <v>4284</v>
      </c>
      <c r="O43" s="126">
        <v>0</v>
      </c>
      <c r="P43" s="1" t="s">
        <v>4285</v>
      </c>
      <c r="Q43" s="1"/>
      <c r="R43" s="1"/>
      <c r="S43" s="2"/>
      <c r="T43" s="2"/>
      <c r="U43" s="2"/>
      <c r="V43" s="1"/>
      <c r="W43" s="1" t="s">
        <v>4286</v>
      </c>
      <c r="X43" s="6">
        <v>5</v>
      </c>
      <c r="Y43" s="1"/>
      <c r="Z43" s="1"/>
      <c r="AA43" s="1"/>
      <c r="AB43" s="1"/>
      <c r="AC43" s="1"/>
      <c r="AD43" s="1"/>
    </row>
    <row r="44" spans="1:30" ht="16.5" x14ac:dyDescent="0.15">
      <c r="A44" s="126">
        <v>12990040</v>
      </c>
      <c r="B44" s="126">
        <v>3</v>
      </c>
      <c r="C44" s="126" t="s">
        <v>4283</v>
      </c>
      <c r="D44" s="126" t="s">
        <v>4220</v>
      </c>
      <c r="E44" s="126" t="s">
        <v>4256</v>
      </c>
      <c r="F44" s="126"/>
      <c r="G44" s="126"/>
      <c r="H44" s="126" t="s">
        <v>4222</v>
      </c>
      <c r="I44" s="126"/>
      <c r="J44" s="126"/>
      <c r="K44" s="126"/>
      <c r="L44" s="126">
        <v>1</v>
      </c>
      <c r="M44" s="126"/>
      <c r="N44" s="126" t="s">
        <v>4284</v>
      </c>
      <c r="O44" s="126">
        <v>0</v>
      </c>
      <c r="P44" s="1" t="s">
        <v>4285</v>
      </c>
      <c r="Q44" s="1"/>
      <c r="R44" s="1"/>
      <c r="S44" s="2"/>
      <c r="T44" s="2"/>
      <c r="U44" s="2"/>
      <c r="V44" s="1"/>
      <c r="W44" s="1" t="s">
        <v>4286</v>
      </c>
      <c r="X44" s="6">
        <v>5</v>
      </c>
      <c r="Y44" s="1"/>
      <c r="Z44" s="1"/>
      <c r="AA44" s="1"/>
      <c r="AB44" s="1"/>
      <c r="AC44" s="1"/>
      <c r="AD44" s="1"/>
    </row>
    <row r="45" spans="1:30" ht="16.5" x14ac:dyDescent="0.15">
      <c r="A45" s="126">
        <v>12990040</v>
      </c>
      <c r="B45" s="126">
        <v>4</v>
      </c>
      <c r="C45" s="126" t="s">
        <v>4283</v>
      </c>
      <c r="D45" s="126" t="s">
        <v>4220</v>
      </c>
      <c r="E45" s="126" t="s">
        <v>4256</v>
      </c>
      <c r="F45" s="126"/>
      <c r="G45" s="126"/>
      <c r="H45" s="126" t="s">
        <v>4222</v>
      </c>
      <c r="I45" s="126"/>
      <c r="J45" s="126"/>
      <c r="K45" s="126"/>
      <c r="L45" s="126">
        <v>1</v>
      </c>
      <c r="M45" s="126"/>
      <c r="N45" s="126" t="s">
        <v>4284</v>
      </c>
      <c r="O45" s="126">
        <v>0</v>
      </c>
      <c r="P45" s="1" t="s">
        <v>4285</v>
      </c>
      <c r="Q45" s="1"/>
      <c r="R45" s="1"/>
      <c r="S45" s="2"/>
      <c r="T45" s="2"/>
      <c r="U45" s="2"/>
      <c r="V45" s="1"/>
      <c r="W45" s="1" t="s">
        <v>4286</v>
      </c>
      <c r="X45" s="6">
        <v>5</v>
      </c>
      <c r="Y45" s="1"/>
      <c r="Z45" s="1"/>
      <c r="AA45" s="1"/>
      <c r="AB45" s="1"/>
      <c r="AC45" s="1"/>
      <c r="AD45" s="1"/>
    </row>
    <row r="46" spans="1:30" ht="16.5" x14ac:dyDescent="0.15">
      <c r="A46" s="126">
        <v>12990040</v>
      </c>
      <c r="B46" s="126">
        <v>5</v>
      </c>
      <c r="C46" s="126" t="s">
        <v>4283</v>
      </c>
      <c r="D46" s="126" t="s">
        <v>4220</v>
      </c>
      <c r="E46" s="126" t="s">
        <v>4256</v>
      </c>
      <c r="F46" s="126"/>
      <c r="G46" s="126"/>
      <c r="H46" s="126" t="s">
        <v>4222</v>
      </c>
      <c r="I46" s="126"/>
      <c r="J46" s="126"/>
      <c r="K46" s="126"/>
      <c r="L46" s="126">
        <v>1</v>
      </c>
      <c r="M46" s="126"/>
      <c r="N46" s="126" t="s">
        <v>4284</v>
      </c>
      <c r="O46" s="126">
        <v>0</v>
      </c>
      <c r="P46" s="1" t="s">
        <v>4285</v>
      </c>
      <c r="Q46" s="1"/>
      <c r="R46" s="1"/>
      <c r="S46" s="2"/>
      <c r="T46" s="2"/>
      <c r="U46" s="2"/>
      <c r="V46" s="1"/>
      <c r="W46" s="1" t="s">
        <v>4286</v>
      </c>
      <c r="X46" s="6">
        <v>5</v>
      </c>
      <c r="Y46" s="1"/>
      <c r="Z46" s="1"/>
      <c r="AA46" s="1"/>
      <c r="AB46" s="1"/>
      <c r="AC46" s="1"/>
      <c r="AD46" s="1"/>
    </row>
    <row r="47" spans="1:30" ht="16.5" x14ac:dyDescent="0.15">
      <c r="A47" s="126">
        <v>12990040</v>
      </c>
      <c r="B47" s="126">
        <v>6</v>
      </c>
      <c r="C47" s="126" t="s">
        <v>4283</v>
      </c>
      <c r="D47" s="126" t="s">
        <v>4220</v>
      </c>
      <c r="E47" s="126" t="s">
        <v>4256</v>
      </c>
      <c r="F47" s="1"/>
      <c r="G47" s="1"/>
      <c r="H47" s="126" t="s">
        <v>4222</v>
      </c>
      <c r="I47" s="1"/>
      <c r="J47" s="1"/>
      <c r="K47" s="1"/>
      <c r="L47" s="126">
        <v>1</v>
      </c>
      <c r="M47" s="1"/>
      <c r="N47" s="126" t="s">
        <v>4284</v>
      </c>
      <c r="O47" s="126">
        <v>0</v>
      </c>
      <c r="P47" s="1" t="s">
        <v>4285</v>
      </c>
      <c r="Q47" s="1"/>
      <c r="R47" s="1"/>
      <c r="S47" s="2"/>
      <c r="T47" s="2"/>
      <c r="U47" s="2"/>
      <c r="V47" s="1"/>
      <c r="W47" s="1" t="s">
        <v>4286</v>
      </c>
      <c r="X47" s="6">
        <v>5</v>
      </c>
      <c r="Y47" s="1"/>
      <c r="Z47" s="1"/>
      <c r="AA47" s="1"/>
      <c r="AB47" s="1"/>
      <c r="AC47" s="1"/>
      <c r="AD47" s="1"/>
    </row>
    <row r="48" spans="1:30" ht="16.5" x14ac:dyDescent="0.15">
      <c r="A48" s="126">
        <v>12990040</v>
      </c>
      <c r="B48" s="126">
        <v>7</v>
      </c>
      <c r="C48" s="126" t="s">
        <v>4283</v>
      </c>
      <c r="D48" s="126" t="s">
        <v>4220</v>
      </c>
      <c r="E48" s="126" t="s">
        <v>4256</v>
      </c>
      <c r="F48" s="1"/>
      <c r="G48" s="1"/>
      <c r="H48" s="126" t="s">
        <v>4222</v>
      </c>
      <c r="I48" s="1"/>
      <c r="J48" s="1"/>
      <c r="K48" s="1"/>
      <c r="L48" s="126">
        <v>1</v>
      </c>
      <c r="M48" s="1"/>
      <c r="N48" s="126" t="s">
        <v>4284</v>
      </c>
      <c r="O48" s="126">
        <v>0</v>
      </c>
      <c r="P48" s="1" t="s">
        <v>4285</v>
      </c>
      <c r="Q48" s="1"/>
      <c r="R48" s="1"/>
      <c r="S48" s="2"/>
      <c r="T48" s="2"/>
      <c r="U48" s="2"/>
      <c r="V48" s="1"/>
      <c r="W48" s="1" t="s">
        <v>4286</v>
      </c>
      <c r="X48" s="6">
        <v>5</v>
      </c>
      <c r="Y48" s="1"/>
      <c r="Z48" s="1"/>
      <c r="AA48" s="1"/>
      <c r="AB48" s="1"/>
      <c r="AC48" s="1"/>
      <c r="AD48" s="1"/>
    </row>
    <row r="49" spans="1:30" ht="16.5" x14ac:dyDescent="0.15">
      <c r="A49" s="126">
        <v>12990041</v>
      </c>
      <c r="B49" s="126">
        <v>1</v>
      </c>
      <c r="C49" s="126" t="s">
        <v>4287</v>
      </c>
      <c r="D49" s="126" t="s">
        <v>4259</v>
      </c>
      <c r="E49" s="126" t="s">
        <v>4256</v>
      </c>
      <c r="F49" s="126"/>
      <c r="G49" s="126"/>
      <c r="H49" s="126" t="s">
        <v>4247</v>
      </c>
      <c r="I49" s="126"/>
      <c r="J49" s="126"/>
      <c r="K49" s="126"/>
      <c r="L49" s="126">
        <v>1</v>
      </c>
      <c r="M49" s="39" t="s">
        <v>4288</v>
      </c>
      <c r="N49" s="126" t="s">
        <v>4225</v>
      </c>
      <c r="O49" s="161">
        <v>13990149</v>
      </c>
      <c r="P49" s="1"/>
      <c r="Q49" s="1"/>
      <c r="R49" s="1"/>
      <c r="S49" s="2"/>
      <c r="T49" s="2"/>
      <c r="U49" s="2"/>
      <c r="V49" s="1"/>
      <c r="W49" s="1"/>
      <c r="X49" s="1"/>
      <c r="Y49" s="1"/>
      <c r="Z49" s="1"/>
      <c r="AA49" s="1"/>
      <c r="AB49" s="1"/>
      <c r="AC49" s="1"/>
      <c r="AD49" s="1"/>
    </row>
    <row r="50" spans="1:30" ht="16.5" x14ac:dyDescent="0.15">
      <c r="A50" s="126">
        <v>12990042</v>
      </c>
      <c r="B50" s="126">
        <v>1</v>
      </c>
      <c r="C50" s="126" t="s">
        <v>4289</v>
      </c>
      <c r="D50" s="126" t="s">
        <v>4259</v>
      </c>
      <c r="E50" s="126" t="s">
        <v>4256</v>
      </c>
      <c r="F50" s="126"/>
      <c r="G50" s="126"/>
      <c r="H50" s="126" t="s">
        <v>4247</v>
      </c>
      <c r="I50" s="126"/>
      <c r="J50" s="126"/>
      <c r="K50" s="126"/>
      <c r="L50" s="126">
        <v>1</v>
      </c>
      <c r="M50" s="39" t="s">
        <v>4288</v>
      </c>
      <c r="N50" s="126" t="s">
        <v>4225</v>
      </c>
      <c r="O50" s="161">
        <v>13990150</v>
      </c>
      <c r="P50" s="1"/>
      <c r="Q50" s="1"/>
      <c r="R50" s="1"/>
      <c r="S50" s="2"/>
      <c r="T50" s="2"/>
      <c r="U50" s="2"/>
      <c r="V50" s="1"/>
      <c r="W50" s="1"/>
      <c r="X50" s="1"/>
      <c r="Y50" s="1"/>
      <c r="Z50" s="1"/>
      <c r="AA50" s="1"/>
      <c r="AB50" s="1"/>
      <c r="AC50" s="1"/>
      <c r="AD50" s="1"/>
    </row>
    <row r="51" spans="1:30" ht="16.5" x14ac:dyDescent="0.15">
      <c r="A51" s="126">
        <v>12990043</v>
      </c>
      <c r="B51" s="126">
        <v>1</v>
      </c>
      <c r="C51" s="126" t="s">
        <v>4290</v>
      </c>
      <c r="D51" s="126" t="s">
        <v>4259</v>
      </c>
      <c r="E51" s="126" t="s">
        <v>4256</v>
      </c>
      <c r="F51" s="126"/>
      <c r="G51" s="126"/>
      <c r="H51" s="126" t="s">
        <v>4247</v>
      </c>
      <c r="I51" s="126"/>
      <c r="J51" s="126"/>
      <c r="K51" s="126"/>
      <c r="L51" s="126">
        <v>1</v>
      </c>
      <c r="M51" s="39" t="s">
        <v>4288</v>
      </c>
      <c r="N51" s="126" t="s">
        <v>4225</v>
      </c>
      <c r="O51" s="161">
        <v>13990151</v>
      </c>
      <c r="P51" s="1"/>
      <c r="Q51" s="1"/>
      <c r="R51" s="1"/>
      <c r="S51" s="2"/>
      <c r="T51" s="2"/>
      <c r="U51" s="2"/>
      <c r="V51" s="1"/>
      <c r="W51" s="1"/>
      <c r="X51" s="1"/>
      <c r="Y51" s="1"/>
      <c r="Z51" s="1"/>
      <c r="AA51" s="1"/>
      <c r="AB51" s="1"/>
      <c r="AC51" s="1"/>
      <c r="AD51" s="1"/>
    </row>
    <row r="52" spans="1:30" ht="16.5" x14ac:dyDescent="0.15">
      <c r="A52" s="126">
        <v>12990044</v>
      </c>
      <c r="B52" s="126">
        <v>1</v>
      </c>
      <c r="C52" s="126" t="s">
        <v>4291</v>
      </c>
      <c r="D52" s="126" t="s">
        <v>4259</v>
      </c>
      <c r="E52" s="126" t="s">
        <v>4256</v>
      </c>
      <c r="F52" s="126"/>
      <c r="G52" s="126"/>
      <c r="H52" s="126" t="s">
        <v>4247</v>
      </c>
      <c r="I52" s="126"/>
      <c r="J52" s="126"/>
      <c r="K52" s="126"/>
      <c r="L52" s="126">
        <v>1</v>
      </c>
      <c r="M52" s="39" t="s">
        <v>4288</v>
      </c>
      <c r="N52" s="126" t="s">
        <v>4225</v>
      </c>
      <c r="O52" s="161">
        <v>13990152</v>
      </c>
      <c r="P52" s="1"/>
      <c r="Q52" s="1"/>
      <c r="R52" s="1"/>
      <c r="S52" s="2"/>
      <c r="T52" s="2"/>
      <c r="U52" s="2"/>
      <c r="V52" s="1"/>
      <c r="W52" s="1"/>
      <c r="X52" s="1"/>
      <c r="Y52" s="1"/>
      <c r="Z52" s="1"/>
      <c r="AA52" s="1"/>
      <c r="AB52" s="1"/>
      <c r="AC52" s="1"/>
      <c r="AD52" s="1"/>
    </row>
    <row r="53" spans="1:30" ht="16.5" x14ac:dyDescent="0.15">
      <c r="A53" s="126">
        <v>12990045</v>
      </c>
      <c r="B53" s="126">
        <v>1</v>
      </c>
      <c r="C53" s="126" t="s">
        <v>4292</v>
      </c>
      <c r="D53" s="126" t="s">
        <v>4259</v>
      </c>
      <c r="E53" s="126" t="s">
        <v>4256</v>
      </c>
      <c r="F53" s="126"/>
      <c r="G53" s="126"/>
      <c r="H53" s="126" t="s">
        <v>4247</v>
      </c>
      <c r="I53" s="126"/>
      <c r="J53" s="126"/>
      <c r="K53" s="126"/>
      <c r="L53" s="126">
        <v>1</v>
      </c>
      <c r="M53" s="39" t="s">
        <v>4288</v>
      </c>
      <c r="N53" s="126" t="s">
        <v>4225</v>
      </c>
      <c r="O53" s="161">
        <v>13990153</v>
      </c>
      <c r="P53" s="1"/>
      <c r="Q53" s="1"/>
      <c r="R53" s="1"/>
      <c r="S53" s="2"/>
      <c r="T53" s="2"/>
      <c r="U53" s="2"/>
      <c r="V53" s="1"/>
      <c r="W53" s="1"/>
      <c r="X53" s="1"/>
      <c r="Y53" s="1"/>
      <c r="Z53" s="1"/>
      <c r="AA53" s="1"/>
      <c r="AB53" s="1"/>
      <c r="AC53" s="1"/>
      <c r="AD53" s="1"/>
    </row>
    <row r="54" spans="1:30" ht="16.5" x14ac:dyDescent="0.15">
      <c r="A54" s="126">
        <v>12990046</v>
      </c>
      <c r="B54" s="126">
        <v>1</v>
      </c>
      <c r="C54" s="126" t="s">
        <v>4293</v>
      </c>
      <c r="D54" s="126" t="s">
        <v>4259</v>
      </c>
      <c r="E54" s="126" t="s">
        <v>4256</v>
      </c>
      <c r="F54" s="126"/>
      <c r="G54" s="126"/>
      <c r="H54" s="126" t="s">
        <v>4247</v>
      </c>
      <c r="I54" s="126"/>
      <c r="J54" s="126"/>
      <c r="K54" s="126"/>
      <c r="L54" s="126">
        <v>1</v>
      </c>
      <c r="M54" s="39" t="s">
        <v>4288</v>
      </c>
      <c r="N54" s="126" t="s">
        <v>4225</v>
      </c>
      <c r="O54" s="161">
        <v>13990154</v>
      </c>
      <c r="P54" s="1"/>
      <c r="Q54" s="1"/>
      <c r="R54" s="1"/>
      <c r="S54" s="2"/>
      <c r="T54" s="2"/>
      <c r="U54" s="2"/>
      <c r="V54" s="1"/>
      <c r="W54" s="1"/>
      <c r="X54" s="1"/>
      <c r="Y54" s="1"/>
      <c r="Z54" s="1"/>
      <c r="AA54" s="1"/>
      <c r="AB54" s="1"/>
      <c r="AC54" s="1"/>
      <c r="AD54" s="1"/>
    </row>
    <row r="55" spans="1:30" ht="16.5" x14ac:dyDescent="0.15">
      <c r="A55" s="161">
        <v>12990147</v>
      </c>
      <c r="B55" s="126">
        <v>1</v>
      </c>
      <c r="C55" s="126" t="s">
        <v>4294</v>
      </c>
      <c r="D55" s="126" t="s">
        <v>4220</v>
      </c>
      <c r="E55" s="126" t="s">
        <v>4256</v>
      </c>
      <c r="F55" s="126"/>
      <c r="G55" s="126"/>
      <c r="H55" s="126" t="s">
        <v>4222</v>
      </c>
      <c r="I55" s="126"/>
      <c r="J55" s="126"/>
      <c r="K55" s="126"/>
      <c r="L55" s="126">
        <v>1</v>
      </c>
      <c r="M55" s="126"/>
      <c r="N55" s="126" t="s">
        <v>4284</v>
      </c>
      <c r="O55" s="126">
        <v>0</v>
      </c>
      <c r="P55" s="1" t="s">
        <v>4285</v>
      </c>
      <c r="Q55" s="1"/>
      <c r="R55" s="1"/>
      <c r="S55" s="2"/>
      <c r="T55" s="2"/>
      <c r="U55" s="2"/>
      <c r="V55" s="1"/>
      <c r="W55" s="1" t="s">
        <v>4286</v>
      </c>
      <c r="X55" s="6">
        <v>7</v>
      </c>
      <c r="Y55" s="1"/>
      <c r="Z55" s="1"/>
      <c r="AA55" s="1"/>
      <c r="AB55" s="1"/>
      <c r="AC55" s="1"/>
      <c r="AD55" s="1"/>
    </row>
    <row r="56" spans="1:30" ht="16.5" x14ac:dyDescent="0.15">
      <c r="A56" s="161">
        <v>12990147</v>
      </c>
      <c r="B56" s="126">
        <v>2</v>
      </c>
      <c r="C56" s="126" t="s">
        <v>4294</v>
      </c>
      <c r="D56" s="126" t="s">
        <v>4220</v>
      </c>
      <c r="E56" s="126" t="s">
        <v>4256</v>
      </c>
      <c r="F56" s="126"/>
      <c r="G56" s="126"/>
      <c r="H56" s="126" t="s">
        <v>4222</v>
      </c>
      <c r="I56" s="126"/>
      <c r="J56" s="126"/>
      <c r="K56" s="126"/>
      <c r="L56" s="126">
        <v>1</v>
      </c>
      <c r="M56" s="126"/>
      <c r="N56" s="126" t="s">
        <v>4284</v>
      </c>
      <c r="O56" s="126">
        <v>0</v>
      </c>
      <c r="P56" s="1" t="s">
        <v>4285</v>
      </c>
      <c r="Q56" s="1"/>
      <c r="R56" s="1"/>
      <c r="S56" s="2"/>
      <c r="T56" s="2"/>
      <c r="U56" s="2"/>
      <c r="V56" s="1"/>
      <c r="W56" s="1" t="s">
        <v>4286</v>
      </c>
      <c r="X56" s="6">
        <v>7</v>
      </c>
      <c r="Y56" s="1"/>
      <c r="Z56" s="1"/>
      <c r="AA56" s="1"/>
      <c r="AB56" s="1"/>
      <c r="AC56" s="1"/>
      <c r="AD56" s="1"/>
    </row>
    <row r="57" spans="1:30" ht="16.5" x14ac:dyDescent="0.15">
      <c r="A57" s="161">
        <v>12990147</v>
      </c>
      <c r="B57" s="126">
        <v>3</v>
      </c>
      <c r="C57" s="126" t="s">
        <v>4294</v>
      </c>
      <c r="D57" s="126" t="s">
        <v>4220</v>
      </c>
      <c r="E57" s="126" t="s">
        <v>4256</v>
      </c>
      <c r="F57" s="126"/>
      <c r="G57" s="126"/>
      <c r="H57" s="126" t="s">
        <v>4222</v>
      </c>
      <c r="I57" s="126"/>
      <c r="J57" s="126"/>
      <c r="K57" s="126"/>
      <c r="L57" s="126">
        <v>1</v>
      </c>
      <c r="M57" s="126"/>
      <c r="N57" s="126" t="s">
        <v>4284</v>
      </c>
      <c r="O57" s="126">
        <v>0</v>
      </c>
      <c r="P57" s="1" t="s">
        <v>4285</v>
      </c>
      <c r="Q57" s="1"/>
      <c r="R57" s="1"/>
      <c r="S57" s="2"/>
      <c r="T57" s="2"/>
      <c r="U57" s="2"/>
      <c r="V57" s="1"/>
      <c r="W57" s="1" t="s">
        <v>4286</v>
      </c>
      <c r="X57" s="6">
        <v>7</v>
      </c>
      <c r="Y57" s="1"/>
      <c r="Z57" s="1"/>
      <c r="AA57" s="1"/>
      <c r="AB57" s="1"/>
      <c r="AC57" s="1"/>
      <c r="AD57" s="1"/>
    </row>
    <row r="58" spans="1:30" ht="16.5" x14ac:dyDescent="0.15">
      <c r="A58" s="161">
        <v>12990147</v>
      </c>
      <c r="B58" s="126">
        <v>4</v>
      </c>
      <c r="C58" s="126" t="s">
        <v>4294</v>
      </c>
      <c r="D58" s="126" t="s">
        <v>4220</v>
      </c>
      <c r="E58" s="126" t="s">
        <v>4256</v>
      </c>
      <c r="F58" s="126"/>
      <c r="G58" s="126"/>
      <c r="H58" s="126" t="s">
        <v>4222</v>
      </c>
      <c r="I58" s="126"/>
      <c r="J58" s="126"/>
      <c r="K58" s="126"/>
      <c r="L58" s="126">
        <v>1</v>
      </c>
      <c r="M58" s="126"/>
      <c r="N58" s="126" t="s">
        <v>4284</v>
      </c>
      <c r="O58" s="126">
        <v>0</v>
      </c>
      <c r="P58" s="1" t="s">
        <v>4285</v>
      </c>
      <c r="Q58" s="1"/>
      <c r="R58" s="1"/>
      <c r="S58" s="2"/>
      <c r="T58" s="2"/>
      <c r="U58" s="2"/>
      <c r="V58" s="1"/>
      <c r="W58" s="1" t="s">
        <v>4286</v>
      </c>
      <c r="X58" s="6">
        <v>7</v>
      </c>
      <c r="Y58" s="1"/>
      <c r="Z58" s="1"/>
      <c r="AA58" s="1"/>
      <c r="AB58" s="1"/>
      <c r="AC58" s="1"/>
      <c r="AD58" s="1"/>
    </row>
    <row r="59" spans="1:30" ht="16.5" x14ac:dyDescent="0.15">
      <c r="A59" s="161">
        <v>12990147</v>
      </c>
      <c r="B59" s="126">
        <v>5</v>
      </c>
      <c r="C59" s="126" t="s">
        <v>4294</v>
      </c>
      <c r="D59" s="126" t="s">
        <v>4220</v>
      </c>
      <c r="E59" s="126" t="s">
        <v>4256</v>
      </c>
      <c r="F59" s="126"/>
      <c r="G59" s="126"/>
      <c r="H59" s="126" t="s">
        <v>4222</v>
      </c>
      <c r="I59" s="126"/>
      <c r="J59" s="126"/>
      <c r="K59" s="126"/>
      <c r="L59" s="126">
        <v>1</v>
      </c>
      <c r="M59" s="126"/>
      <c r="N59" s="126" t="s">
        <v>4284</v>
      </c>
      <c r="O59" s="126">
        <v>0</v>
      </c>
      <c r="P59" s="1" t="s">
        <v>4285</v>
      </c>
      <c r="Q59" s="1"/>
      <c r="R59" s="1"/>
      <c r="S59" s="2"/>
      <c r="T59" s="2"/>
      <c r="U59" s="2"/>
      <c r="V59" s="1"/>
      <c r="W59" s="1" t="s">
        <v>4286</v>
      </c>
      <c r="X59" s="6">
        <v>7</v>
      </c>
      <c r="Y59" s="1"/>
      <c r="Z59" s="1"/>
      <c r="AA59" s="1"/>
      <c r="AB59" s="1"/>
      <c r="AC59" s="1"/>
      <c r="AD59" s="1"/>
    </row>
    <row r="60" spans="1:30" ht="16.5" x14ac:dyDescent="0.15">
      <c r="A60" s="161">
        <v>12990147</v>
      </c>
      <c r="B60" s="126">
        <v>6</v>
      </c>
      <c r="C60" s="126" t="s">
        <v>4294</v>
      </c>
      <c r="D60" s="126" t="s">
        <v>4220</v>
      </c>
      <c r="E60" s="126" t="s">
        <v>4256</v>
      </c>
      <c r="F60" s="1"/>
      <c r="G60" s="1"/>
      <c r="H60" s="126" t="s">
        <v>4222</v>
      </c>
      <c r="I60" s="1"/>
      <c r="J60" s="1"/>
      <c r="K60" s="1"/>
      <c r="L60" s="126">
        <v>1</v>
      </c>
      <c r="M60" s="1"/>
      <c r="N60" s="126" t="s">
        <v>4284</v>
      </c>
      <c r="O60" s="126">
        <v>0</v>
      </c>
      <c r="P60" s="1" t="s">
        <v>4285</v>
      </c>
      <c r="Q60" s="1"/>
      <c r="R60" s="1"/>
      <c r="S60" s="2"/>
      <c r="T60" s="2"/>
      <c r="U60" s="2"/>
      <c r="V60" s="1"/>
      <c r="W60" s="1" t="s">
        <v>4286</v>
      </c>
      <c r="X60" s="6">
        <v>7</v>
      </c>
      <c r="Y60" s="1"/>
      <c r="Z60" s="1"/>
      <c r="AA60" s="1"/>
      <c r="AB60" s="1"/>
      <c r="AC60" s="1"/>
      <c r="AD60" s="1"/>
    </row>
    <row r="61" spans="1:30" ht="16.5" x14ac:dyDescent="0.15">
      <c r="A61" s="161">
        <v>12990147</v>
      </c>
      <c r="B61" s="126">
        <v>7</v>
      </c>
      <c r="C61" s="126" t="s">
        <v>4294</v>
      </c>
      <c r="D61" s="126" t="s">
        <v>4220</v>
      </c>
      <c r="E61" s="126" t="s">
        <v>4256</v>
      </c>
      <c r="F61" s="1"/>
      <c r="G61" s="1"/>
      <c r="H61" s="126" t="s">
        <v>4222</v>
      </c>
      <c r="I61" s="1"/>
      <c r="J61" s="1"/>
      <c r="K61" s="1"/>
      <c r="L61" s="126">
        <v>1</v>
      </c>
      <c r="M61" s="1"/>
      <c r="N61" s="126" t="s">
        <v>4284</v>
      </c>
      <c r="O61" s="126">
        <v>0</v>
      </c>
      <c r="P61" s="1" t="s">
        <v>4285</v>
      </c>
      <c r="Q61" s="1"/>
      <c r="R61" s="1"/>
      <c r="S61" s="2"/>
      <c r="T61" s="2"/>
      <c r="U61" s="2"/>
      <c r="V61" s="1"/>
      <c r="W61" s="1" t="s">
        <v>4286</v>
      </c>
      <c r="X61" s="6">
        <v>7</v>
      </c>
      <c r="Y61" s="1"/>
      <c r="Z61" s="1"/>
      <c r="AA61" s="1"/>
      <c r="AB61" s="1"/>
      <c r="AC61" s="1"/>
      <c r="AD61" s="1"/>
    </row>
    <row r="62" spans="1:30" ht="16.5" x14ac:dyDescent="0.15">
      <c r="A62" s="161">
        <v>12990148</v>
      </c>
      <c r="B62" s="126">
        <v>1</v>
      </c>
      <c r="C62" s="126" t="s">
        <v>4295</v>
      </c>
      <c r="D62" s="126" t="s">
        <v>4220</v>
      </c>
      <c r="E62" s="126" t="s">
        <v>4256</v>
      </c>
      <c r="F62" s="126"/>
      <c r="G62" s="126"/>
      <c r="H62" s="126" t="s">
        <v>4222</v>
      </c>
      <c r="I62" s="126"/>
      <c r="J62" s="126"/>
      <c r="K62" s="126"/>
      <c r="L62" s="126">
        <v>1</v>
      </c>
      <c r="M62" s="126"/>
      <c r="N62" s="126" t="s">
        <v>4284</v>
      </c>
      <c r="O62" s="126">
        <v>0</v>
      </c>
      <c r="P62" s="1" t="s">
        <v>4285</v>
      </c>
      <c r="Q62" s="1"/>
      <c r="R62" s="1"/>
      <c r="S62" s="2"/>
      <c r="T62" s="2"/>
      <c r="U62" s="2"/>
      <c r="V62" s="1"/>
      <c r="W62" s="1" t="s">
        <v>4286</v>
      </c>
      <c r="X62" s="6">
        <v>10</v>
      </c>
      <c r="Y62" s="1"/>
      <c r="Z62" s="1"/>
      <c r="AA62" s="1"/>
      <c r="AB62" s="1"/>
      <c r="AC62" s="1"/>
      <c r="AD62" s="1"/>
    </row>
    <row r="63" spans="1:30" ht="16.5" x14ac:dyDescent="0.15">
      <c r="A63" s="161">
        <v>12990148</v>
      </c>
      <c r="B63" s="126">
        <v>2</v>
      </c>
      <c r="C63" s="126" t="s">
        <v>4295</v>
      </c>
      <c r="D63" s="126" t="s">
        <v>4220</v>
      </c>
      <c r="E63" s="126" t="s">
        <v>4256</v>
      </c>
      <c r="F63" s="126"/>
      <c r="G63" s="126"/>
      <c r="H63" s="126" t="s">
        <v>4222</v>
      </c>
      <c r="I63" s="126"/>
      <c r="J63" s="126"/>
      <c r="K63" s="126"/>
      <c r="L63" s="126">
        <v>1</v>
      </c>
      <c r="M63" s="126"/>
      <c r="N63" s="126" t="s">
        <v>4284</v>
      </c>
      <c r="O63" s="126">
        <v>0</v>
      </c>
      <c r="P63" s="1" t="s">
        <v>4285</v>
      </c>
      <c r="Q63" s="1"/>
      <c r="R63" s="1"/>
      <c r="S63" s="2"/>
      <c r="T63" s="2"/>
      <c r="U63" s="2"/>
      <c r="V63" s="1"/>
      <c r="W63" s="1" t="s">
        <v>4286</v>
      </c>
      <c r="X63" s="6">
        <v>10</v>
      </c>
      <c r="Y63" s="1"/>
      <c r="Z63" s="1"/>
      <c r="AA63" s="1"/>
      <c r="AB63" s="1"/>
      <c r="AC63" s="1"/>
      <c r="AD63" s="1"/>
    </row>
    <row r="64" spans="1:30" ht="16.5" x14ac:dyDescent="0.15">
      <c r="A64" s="161">
        <v>12990148</v>
      </c>
      <c r="B64" s="126">
        <v>3</v>
      </c>
      <c r="C64" s="126" t="s">
        <v>4295</v>
      </c>
      <c r="D64" s="126" t="s">
        <v>4220</v>
      </c>
      <c r="E64" s="126" t="s">
        <v>4256</v>
      </c>
      <c r="F64" s="126"/>
      <c r="G64" s="126"/>
      <c r="H64" s="126" t="s">
        <v>4222</v>
      </c>
      <c r="I64" s="126"/>
      <c r="J64" s="126"/>
      <c r="K64" s="126"/>
      <c r="L64" s="126">
        <v>1</v>
      </c>
      <c r="M64" s="126"/>
      <c r="N64" s="126" t="s">
        <v>4284</v>
      </c>
      <c r="O64" s="126">
        <v>0</v>
      </c>
      <c r="P64" s="1" t="s">
        <v>4285</v>
      </c>
      <c r="Q64" s="1"/>
      <c r="R64" s="1"/>
      <c r="S64" s="2"/>
      <c r="T64" s="2"/>
      <c r="U64" s="2"/>
      <c r="V64" s="1"/>
      <c r="W64" s="1" t="s">
        <v>4286</v>
      </c>
      <c r="X64" s="6">
        <v>10</v>
      </c>
      <c r="Y64" s="1"/>
      <c r="Z64" s="1"/>
      <c r="AA64" s="1"/>
      <c r="AB64" s="1"/>
      <c r="AC64" s="1"/>
      <c r="AD64" s="1"/>
    </row>
    <row r="65" spans="1:30" ht="16.5" x14ac:dyDescent="0.15">
      <c r="A65" s="161">
        <v>12990148</v>
      </c>
      <c r="B65" s="126">
        <v>4</v>
      </c>
      <c r="C65" s="126" t="s">
        <v>4295</v>
      </c>
      <c r="D65" s="126" t="s">
        <v>4220</v>
      </c>
      <c r="E65" s="126" t="s">
        <v>4256</v>
      </c>
      <c r="F65" s="126"/>
      <c r="G65" s="126"/>
      <c r="H65" s="126" t="s">
        <v>4222</v>
      </c>
      <c r="I65" s="126"/>
      <c r="J65" s="126"/>
      <c r="K65" s="126"/>
      <c r="L65" s="126">
        <v>1</v>
      </c>
      <c r="M65" s="126"/>
      <c r="N65" s="126" t="s">
        <v>4284</v>
      </c>
      <c r="O65" s="126">
        <v>0</v>
      </c>
      <c r="P65" s="1" t="s">
        <v>4285</v>
      </c>
      <c r="Q65" s="1"/>
      <c r="R65" s="1"/>
      <c r="S65" s="2"/>
      <c r="T65" s="2"/>
      <c r="U65" s="2"/>
      <c r="V65" s="1"/>
      <c r="W65" s="1" t="s">
        <v>4286</v>
      </c>
      <c r="X65" s="6">
        <v>10</v>
      </c>
      <c r="Y65" s="1"/>
      <c r="Z65" s="1"/>
      <c r="AA65" s="1"/>
      <c r="AB65" s="1"/>
      <c r="AC65" s="1"/>
      <c r="AD65" s="1"/>
    </row>
    <row r="66" spans="1:30" ht="16.5" x14ac:dyDescent="0.15">
      <c r="A66" s="161">
        <v>12990148</v>
      </c>
      <c r="B66" s="126">
        <v>5</v>
      </c>
      <c r="C66" s="126" t="s">
        <v>4295</v>
      </c>
      <c r="D66" s="126" t="s">
        <v>4220</v>
      </c>
      <c r="E66" s="126" t="s">
        <v>4256</v>
      </c>
      <c r="F66" s="126"/>
      <c r="G66" s="126"/>
      <c r="H66" s="126" t="s">
        <v>4222</v>
      </c>
      <c r="I66" s="126"/>
      <c r="J66" s="126"/>
      <c r="K66" s="126"/>
      <c r="L66" s="126">
        <v>1</v>
      </c>
      <c r="M66" s="126"/>
      <c r="N66" s="126" t="s">
        <v>4284</v>
      </c>
      <c r="O66" s="126">
        <v>0</v>
      </c>
      <c r="P66" s="1" t="s">
        <v>4285</v>
      </c>
      <c r="Q66" s="1"/>
      <c r="R66" s="1"/>
      <c r="S66" s="2"/>
      <c r="T66" s="2"/>
      <c r="U66" s="2"/>
      <c r="V66" s="1"/>
      <c r="W66" s="1" t="s">
        <v>4286</v>
      </c>
      <c r="X66" s="6">
        <v>10</v>
      </c>
      <c r="Y66" s="1"/>
      <c r="Z66" s="1"/>
      <c r="AA66" s="1"/>
      <c r="AB66" s="1"/>
      <c r="AC66" s="1"/>
      <c r="AD66" s="1"/>
    </row>
    <row r="67" spans="1:30" ht="16.5" x14ac:dyDescent="0.15">
      <c r="A67" s="161">
        <v>12990148</v>
      </c>
      <c r="B67" s="126">
        <v>6</v>
      </c>
      <c r="C67" s="126" t="s">
        <v>4295</v>
      </c>
      <c r="D67" s="126" t="s">
        <v>4220</v>
      </c>
      <c r="E67" s="126" t="s">
        <v>4256</v>
      </c>
      <c r="F67" s="1"/>
      <c r="G67" s="1"/>
      <c r="H67" s="126" t="s">
        <v>4222</v>
      </c>
      <c r="I67" s="1"/>
      <c r="J67" s="1"/>
      <c r="K67" s="1"/>
      <c r="L67" s="126">
        <v>1</v>
      </c>
      <c r="M67" s="1"/>
      <c r="N67" s="126" t="s">
        <v>4284</v>
      </c>
      <c r="O67" s="126">
        <v>0</v>
      </c>
      <c r="P67" s="1" t="s">
        <v>4285</v>
      </c>
      <c r="Q67" s="1"/>
      <c r="R67" s="1"/>
      <c r="S67" s="2"/>
      <c r="T67" s="2"/>
      <c r="U67" s="2"/>
      <c r="V67" s="1"/>
      <c r="W67" s="1" t="s">
        <v>4286</v>
      </c>
      <c r="X67" s="6">
        <v>10</v>
      </c>
      <c r="Y67" s="1"/>
      <c r="Z67" s="1"/>
      <c r="AA67" s="1"/>
      <c r="AB67" s="1"/>
      <c r="AC67" s="1"/>
      <c r="AD67" s="1"/>
    </row>
    <row r="68" spans="1:30" ht="16.5" x14ac:dyDescent="0.15">
      <c r="A68" s="161">
        <v>12990148</v>
      </c>
      <c r="B68" s="126">
        <v>7</v>
      </c>
      <c r="C68" s="126" t="s">
        <v>4295</v>
      </c>
      <c r="D68" s="126" t="s">
        <v>4220</v>
      </c>
      <c r="E68" s="126" t="s">
        <v>4256</v>
      </c>
      <c r="F68" s="1"/>
      <c r="G68" s="1"/>
      <c r="H68" s="126" t="s">
        <v>4222</v>
      </c>
      <c r="I68" s="1"/>
      <c r="J68" s="1"/>
      <c r="K68" s="1"/>
      <c r="L68" s="126">
        <v>1</v>
      </c>
      <c r="M68" s="1"/>
      <c r="N68" s="126" t="s">
        <v>4284</v>
      </c>
      <c r="O68" s="126">
        <v>0</v>
      </c>
      <c r="P68" s="1" t="s">
        <v>4285</v>
      </c>
      <c r="Q68" s="1"/>
      <c r="R68" s="1"/>
      <c r="S68" s="2"/>
      <c r="T68" s="2"/>
      <c r="U68" s="2"/>
      <c r="V68" s="1"/>
      <c r="W68" s="1" t="s">
        <v>4286</v>
      </c>
      <c r="X68" s="6">
        <v>10</v>
      </c>
      <c r="Y68" s="1"/>
      <c r="Z68" s="1"/>
      <c r="AA68" s="1"/>
      <c r="AB68" s="1"/>
      <c r="AC68" s="1"/>
      <c r="AD68" s="1"/>
    </row>
  </sheetData>
  <phoneticPr fontId="1" type="noConversion"/>
  <conditionalFormatting sqref="C26">
    <cfRule type="cellIs" dxfId="33" priority="8" operator="equal">
      <formula>0</formula>
    </cfRule>
  </conditionalFormatting>
  <conditionalFormatting sqref="C32">
    <cfRule type="cellIs" dxfId="32" priority="7" operator="equal">
      <formula>0</formula>
    </cfRule>
  </conditionalFormatting>
  <conditionalFormatting sqref="C36:C37">
    <cfRule type="cellIs" dxfId="31" priority="6" operator="equal">
      <formula>0</formula>
    </cfRule>
  </conditionalFormatting>
  <conditionalFormatting sqref="C41">
    <cfRule type="cellIs" dxfId="30" priority="5" operator="equal">
      <formula>0</formula>
    </cfRule>
  </conditionalFormatting>
  <conditionalFormatting sqref="C42:C48">
    <cfRule type="cellIs" dxfId="29" priority="4" operator="equal">
      <formula>0</formula>
    </cfRule>
  </conditionalFormatting>
  <conditionalFormatting sqref="C49">
    <cfRule type="cellIs" dxfId="28" priority="3" operator="equal">
      <formula>0</formula>
    </cfRule>
  </conditionalFormatting>
  <conditionalFormatting sqref="C55:C61">
    <cfRule type="cellIs" dxfId="27" priority="2" operator="equal">
      <formula>0</formula>
    </cfRule>
  </conditionalFormatting>
  <conditionalFormatting sqref="C62:C68">
    <cfRule type="cellIs" dxfId="26" priority="1" operat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2"/>
  <sheetViews>
    <sheetView topLeftCell="A660" workbookViewId="0">
      <selection activeCell="D686" sqref="D686"/>
    </sheetView>
  </sheetViews>
  <sheetFormatPr defaultRowHeight="13.5" x14ac:dyDescent="0.15"/>
  <cols>
    <col min="1" max="1" width="9.5" style="144" bestFit="1" customWidth="1"/>
    <col min="2" max="2" width="5.25" style="144" bestFit="1" customWidth="1"/>
    <col min="3" max="4" width="38.125" style="144" customWidth="1"/>
    <col min="5" max="5" width="8.375" style="144" bestFit="1" customWidth="1"/>
    <col min="6" max="6" width="6.5" style="144" bestFit="1" customWidth="1"/>
    <col min="7" max="7" width="13.875" style="144" bestFit="1" customWidth="1"/>
    <col min="8" max="8" width="14.375" style="144" bestFit="1" customWidth="1"/>
    <col min="9" max="9" width="12.875" style="144" bestFit="1" customWidth="1"/>
    <col min="10" max="10" width="6" style="144" bestFit="1" customWidth="1"/>
    <col min="11" max="11" width="13.875" style="144" bestFit="1" customWidth="1"/>
    <col min="12" max="12" width="14.375" style="144" bestFit="1" customWidth="1"/>
    <col min="13" max="13" width="12.875" style="144" bestFit="1" customWidth="1"/>
    <col min="14" max="14" width="6" style="144" bestFit="1" customWidth="1"/>
    <col min="15" max="15" width="13.875" style="144" bestFit="1" customWidth="1"/>
    <col min="16" max="16" width="14.375" style="144" customWidth="1"/>
    <col min="17" max="17" width="12.875" style="144" bestFit="1" customWidth="1"/>
    <col min="18" max="19" width="10" style="144" bestFit="1" customWidth="1"/>
    <col min="20" max="20" width="10.125" style="144" bestFit="1" customWidth="1"/>
    <col min="21" max="16384" width="9" style="144"/>
  </cols>
  <sheetData>
    <row r="1" spans="1:24" ht="16.5" x14ac:dyDescent="0.15">
      <c r="A1" s="1" t="s">
        <v>13</v>
      </c>
      <c r="B1" s="1" t="s">
        <v>3298</v>
      </c>
      <c r="C1" s="1" t="s">
        <v>14</v>
      </c>
      <c r="D1" s="1" t="s">
        <v>3283</v>
      </c>
      <c r="E1" s="1" t="s">
        <v>3299</v>
      </c>
      <c r="F1" s="1" t="s">
        <v>203</v>
      </c>
      <c r="G1" s="1" t="s">
        <v>3300</v>
      </c>
      <c r="H1" s="1" t="s">
        <v>207</v>
      </c>
      <c r="I1" s="4" t="s">
        <v>244</v>
      </c>
      <c r="J1" s="1" t="s">
        <v>3301</v>
      </c>
      <c r="K1" s="1" t="s">
        <v>405</v>
      </c>
      <c r="L1" s="1" t="s">
        <v>406</v>
      </c>
      <c r="M1" s="4" t="s">
        <v>3302</v>
      </c>
      <c r="N1" s="1" t="s">
        <v>222</v>
      </c>
      <c r="O1" s="1" t="s">
        <v>223</v>
      </c>
      <c r="P1" s="1" t="s">
        <v>224</v>
      </c>
      <c r="Q1" s="4" t="s">
        <v>3303</v>
      </c>
      <c r="R1" s="1" t="s">
        <v>3304</v>
      </c>
      <c r="S1" s="1" t="s">
        <v>3305</v>
      </c>
      <c r="T1" s="4" t="s">
        <v>3306</v>
      </c>
      <c r="U1" s="1" t="s">
        <v>411</v>
      </c>
      <c r="V1" s="1" t="s">
        <v>412</v>
      </c>
      <c r="W1" s="1" t="s">
        <v>413</v>
      </c>
      <c r="X1" s="1" t="s">
        <v>414</v>
      </c>
    </row>
    <row r="2" spans="1:24" ht="16.5" x14ac:dyDescent="0.15">
      <c r="A2" s="1" t="s">
        <v>17</v>
      </c>
      <c r="B2" s="1" t="s">
        <v>3307</v>
      </c>
      <c r="C2" s="1" t="s">
        <v>46</v>
      </c>
      <c r="D2" s="1" t="s">
        <v>3284</v>
      </c>
      <c r="E2" s="1" t="s">
        <v>3308</v>
      </c>
      <c r="F2" s="1" t="s">
        <v>3309</v>
      </c>
      <c r="G2" s="1" t="s">
        <v>3310</v>
      </c>
      <c r="H2" s="1" t="s">
        <v>205</v>
      </c>
      <c r="I2" s="4" t="s">
        <v>3311</v>
      </c>
      <c r="J2" s="1" t="s">
        <v>209</v>
      </c>
      <c r="K2" s="1" t="s">
        <v>210</v>
      </c>
      <c r="L2" s="1" t="s">
        <v>211</v>
      </c>
      <c r="M2" s="4" t="s">
        <v>3312</v>
      </c>
      <c r="N2" s="1" t="s">
        <v>3313</v>
      </c>
      <c r="O2" s="1" t="s">
        <v>3314</v>
      </c>
      <c r="P2" s="1" t="s">
        <v>3315</v>
      </c>
      <c r="Q2" s="4" t="s">
        <v>241</v>
      </c>
      <c r="R2" s="1" t="s">
        <v>3316</v>
      </c>
      <c r="S2" s="1" t="s">
        <v>3317</v>
      </c>
      <c r="T2" s="4" t="s">
        <v>243</v>
      </c>
      <c r="U2" s="1" t="s">
        <v>415</v>
      </c>
      <c r="V2" s="1" t="s">
        <v>416</v>
      </c>
      <c r="W2" s="1" t="s">
        <v>417</v>
      </c>
      <c r="X2" s="1" t="s">
        <v>418</v>
      </c>
    </row>
    <row r="3" spans="1:24" ht="16.5" x14ac:dyDescent="0.15">
      <c r="A3" s="145">
        <v>15990001</v>
      </c>
      <c r="B3" s="145">
        <v>1</v>
      </c>
      <c r="C3" s="145" t="s">
        <v>3318</v>
      </c>
      <c r="D3" s="145" t="s">
        <v>3319</v>
      </c>
      <c r="E3" s="1"/>
      <c r="F3" s="1"/>
      <c r="G3" s="1"/>
      <c r="H3" s="1"/>
      <c r="I3" s="1"/>
      <c r="J3" s="1"/>
      <c r="K3" s="1"/>
      <c r="L3" s="1"/>
      <c r="M3" s="1"/>
      <c r="N3" s="1"/>
      <c r="O3" s="1"/>
      <c r="P3" s="1"/>
      <c r="Q3" s="1"/>
      <c r="R3" s="145">
        <v>180</v>
      </c>
      <c r="S3" s="145">
        <v>180</v>
      </c>
      <c r="T3" s="1"/>
      <c r="U3" s="1"/>
      <c r="V3" s="1"/>
      <c r="W3" s="1"/>
      <c r="X3" s="1"/>
    </row>
    <row r="4" spans="1:24" ht="16.5" x14ac:dyDescent="0.15">
      <c r="A4" s="145">
        <v>15990001</v>
      </c>
      <c r="B4" s="145">
        <v>2</v>
      </c>
      <c r="C4" s="145" t="s">
        <v>3318</v>
      </c>
      <c r="D4" s="145" t="s">
        <v>3320</v>
      </c>
      <c r="E4" s="1"/>
      <c r="F4" s="1"/>
      <c r="G4" s="1"/>
      <c r="H4" s="1"/>
      <c r="I4" s="1"/>
      <c r="J4" s="1"/>
      <c r="K4" s="1"/>
      <c r="L4" s="1"/>
      <c r="M4" s="1"/>
      <c r="N4" s="1"/>
      <c r="O4" s="1"/>
      <c r="P4" s="1"/>
      <c r="Q4" s="1"/>
      <c r="R4" s="145">
        <v>260</v>
      </c>
      <c r="S4" s="145">
        <v>260</v>
      </c>
      <c r="T4" s="1"/>
      <c r="U4" s="1"/>
      <c r="V4" s="1"/>
      <c r="W4" s="1"/>
      <c r="X4" s="1"/>
    </row>
    <row r="5" spans="1:24" ht="16.5" x14ac:dyDescent="0.15">
      <c r="A5" s="145">
        <v>15990001</v>
      </c>
      <c r="B5" s="145">
        <v>3</v>
      </c>
      <c r="C5" s="145" t="s">
        <v>3318</v>
      </c>
      <c r="D5" s="145" t="s">
        <v>3320</v>
      </c>
      <c r="E5" s="1"/>
      <c r="F5" s="1"/>
      <c r="G5" s="1"/>
      <c r="H5" s="1"/>
      <c r="I5" s="1"/>
      <c r="J5" s="1"/>
      <c r="K5" s="1"/>
      <c r="L5" s="1"/>
      <c r="M5" s="1"/>
      <c r="N5" s="1"/>
      <c r="O5" s="1"/>
      <c r="P5" s="1"/>
      <c r="Q5" s="1"/>
      <c r="R5" s="145">
        <v>320</v>
      </c>
      <c r="S5" s="145">
        <v>320</v>
      </c>
      <c r="T5" s="1"/>
      <c r="U5" s="1"/>
      <c r="V5" s="1"/>
      <c r="W5" s="1"/>
      <c r="X5" s="1"/>
    </row>
    <row r="6" spans="1:24" ht="16.5" x14ac:dyDescent="0.15">
      <c r="A6" s="145">
        <v>15990001</v>
      </c>
      <c r="B6" s="145">
        <v>4</v>
      </c>
      <c r="C6" s="145" t="s">
        <v>3318</v>
      </c>
      <c r="D6" s="145" t="s">
        <v>3321</v>
      </c>
      <c r="E6" s="1"/>
      <c r="F6" s="1"/>
      <c r="G6" s="1"/>
      <c r="H6" s="1"/>
      <c r="I6" s="1"/>
      <c r="J6" s="1"/>
      <c r="K6" s="1"/>
      <c r="L6" s="1"/>
      <c r="M6" s="1"/>
      <c r="N6" s="1"/>
      <c r="O6" s="1"/>
      <c r="P6" s="1"/>
      <c r="Q6" s="1"/>
      <c r="R6" s="145">
        <v>400</v>
      </c>
      <c r="S6" s="145">
        <v>400</v>
      </c>
      <c r="T6" s="1"/>
      <c r="U6" s="1"/>
      <c r="V6" s="1"/>
      <c r="W6" s="1"/>
      <c r="X6" s="1"/>
    </row>
    <row r="7" spans="1:24" ht="16.5" x14ac:dyDescent="0.15">
      <c r="A7" s="145">
        <v>15990001</v>
      </c>
      <c r="B7" s="145">
        <v>5</v>
      </c>
      <c r="C7" s="145" t="s">
        <v>3322</v>
      </c>
      <c r="D7" s="145" t="s">
        <v>3320</v>
      </c>
      <c r="E7" s="1"/>
      <c r="F7" s="1"/>
      <c r="G7" s="1"/>
      <c r="H7" s="1"/>
      <c r="I7" s="1"/>
      <c r="J7" s="1"/>
      <c r="K7" s="1"/>
      <c r="L7" s="1"/>
      <c r="M7" s="1"/>
      <c r="N7" s="1"/>
      <c r="O7" s="1"/>
      <c r="P7" s="1"/>
      <c r="Q7" s="1"/>
      <c r="R7" s="145">
        <v>480</v>
      </c>
      <c r="S7" s="145">
        <v>480</v>
      </c>
      <c r="T7" s="1"/>
      <c r="U7" s="1"/>
      <c r="V7" s="1"/>
      <c r="W7" s="1"/>
      <c r="X7" s="1"/>
    </row>
    <row r="8" spans="1:24" ht="16.5" x14ac:dyDescent="0.15">
      <c r="A8" s="145">
        <v>15990001</v>
      </c>
      <c r="B8" s="145">
        <v>6</v>
      </c>
      <c r="C8" s="145" t="s">
        <v>3318</v>
      </c>
      <c r="D8" s="145" t="s">
        <v>3320</v>
      </c>
      <c r="E8" s="1"/>
      <c r="F8" s="1"/>
      <c r="G8" s="1"/>
      <c r="H8" s="1"/>
      <c r="I8" s="1"/>
      <c r="J8" s="1"/>
      <c r="K8" s="1"/>
      <c r="L8" s="1"/>
      <c r="M8" s="1"/>
      <c r="N8" s="1"/>
      <c r="O8" s="1"/>
      <c r="P8" s="1"/>
      <c r="Q8" s="1"/>
      <c r="R8" s="145">
        <v>540</v>
      </c>
      <c r="S8" s="145">
        <v>540</v>
      </c>
      <c r="T8" s="1"/>
      <c r="U8" s="1"/>
      <c r="V8" s="1"/>
      <c r="W8" s="1"/>
      <c r="X8" s="1"/>
    </row>
    <row r="9" spans="1:24" ht="16.5" x14ac:dyDescent="0.15">
      <c r="A9" s="145">
        <v>15990001</v>
      </c>
      <c r="B9" s="145">
        <v>7</v>
      </c>
      <c r="C9" s="145" t="s">
        <v>3318</v>
      </c>
      <c r="D9" s="145" t="s">
        <v>3323</v>
      </c>
      <c r="E9" s="1"/>
      <c r="F9" s="1"/>
      <c r="G9" s="1"/>
      <c r="H9" s="1"/>
      <c r="I9" s="1"/>
      <c r="J9" s="1"/>
      <c r="K9" s="1"/>
      <c r="L9" s="1"/>
      <c r="M9" s="1"/>
      <c r="N9" s="1"/>
      <c r="O9" s="1"/>
      <c r="P9" s="1"/>
      <c r="Q9" s="1"/>
      <c r="R9" s="145">
        <v>620</v>
      </c>
      <c r="S9" s="145">
        <v>620</v>
      </c>
      <c r="T9" s="1"/>
      <c r="U9" s="1"/>
      <c r="V9" s="1"/>
      <c r="W9" s="1"/>
      <c r="X9" s="1"/>
    </row>
    <row r="10" spans="1:24" ht="16.5" x14ac:dyDescent="0.15">
      <c r="A10" s="146">
        <v>15990002</v>
      </c>
      <c r="B10" s="146">
        <v>1</v>
      </c>
      <c r="C10" s="146" t="s">
        <v>3324</v>
      </c>
      <c r="D10" s="146" t="s">
        <v>3325</v>
      </c>
      <c r="E10" s="1"/>
      <c r="F10" s="1"/>
      <c r="G10" s="1"/>
      <c r="H10" s="1"/>
      <c r="I10" s="1"/>
      <c r="J10" s="1"/>
      <c r="K10" s="1"/>
      <c r="L10" s="1"/>
      <c r="M10" s="1"/>
      <c r="N10" s="1"/>
      <c r="O10" s="1"/>
      <c r="P10" s="1"/>
      <c r="Q10" s="1"/>
      <c r="R10" s="146">
        <v>100</v>
      </c>
      <c r="S10" s="146">
        <v>100</v>
      </c>
      <c r="T10" s="1"/>
      <c r="U10" s="1"/>
      <c r="V10" s="1"/>
      <c r="W10" s="1"/>
      <c r="X10" s="1"/>
    </row>
    <row r="11" spans="1:24" ht="16.5" x14ac:dyDescent="0.15">
      <c r="A11" s="146">
        <v>15990002</v>
      </c>
      <c r="B11" s="146">
        <v>2</v>
      </c>
      <c r="C11" s="146" t="s">
        <v>3326</v>
      </c>
      <c r="D11" s="146" t="s">
        <v>3327</v>
      </c>
      <c r="E11" s="1"/>
      <c r="F11" s="1"/>
      <c r="G11" s="1"/>
      <c r="H11" s="1"/>
      <c r="I11" s="1"/>
      <c r="J11" s="1"/>
      <c r="K11" s="1"/>
      <c r="L11" s="1"/>
      <c r="M11" s="1"/>
      <c r="N11" s="1"/>
      <c r="O11" s="1"/>
      <c r="P11" s="1"/>
      <c r="Q11" s="1"/>
      <c r="R11" s="146">
        <v>140</v>
      </c>
      <c r="S11" s="146">
        <v>140</v>
      </c>
      <c r="T11" s="1"/>
      <c r="U11" s="1"/>
      <c r="V11" s="1"/>
      <c r="W11" s="1"/>
      <c r="X11" s="1"/>
    </row>
    <row r="12" spans="1:24" ht="16.5" x14ac:dyDescent="0.15">
      <c r="A12" s="146">
        <v>15990002</v>
      </c>
      <c r="B12" s="146">
        <v>3</v>
      </c>
      <c r="C12" s="146" t="s">
        <v>3324</v>
      </c>
      <c r="D12" s="146" t="s">
        <v>3328</v>
      </c>
      <c r="E12" s="1"/>
      <c r="F12" s="1"/>
      <c r="G12" s="1"/>
      <c r="H12" s="1"/>
      <c r="I12" s="1"/>
      <c r="J12" s="1"/>
      <c r="K12" s="1"/>
      <c r="L12" s="1"/>
      <c r="M12" s="1"/>
      <c r="N12" s="1"/>
      <c r="O12" s="1"/>
      <c r="P12" s="1"/>
      <c r="Q12" s="1"/>
      <c r="R12" s="146">
        <v>160</v>
      </c>
      <c r="S12" s="146">
        <v>160</v>
      </c>
      <c r="T12" s="1"/>
      <c r="U12" s="1"/>
      <c r="V12" s="1"/>
      <c r="W12" s="1"/>
      <c r="X12" s="1"/>
    </row>
    <row r="13" spans="1:24" ht="16.5" x14ac:dyDescent="0.15">
      <c r="A13" s="146">
        <v>15990002</v>
      </c>
      <c r="B13" s="146">
        <v>4</v>
      </c>
      <c r="C13" s="146" t="s">
        <v>3326</v>
      </c>
      <c r="D13" s="146" t="s">
        <v>3327</v>
      </c>
      <c r="E13" s="1"/>
      <c r="F13" s="1"/>
      <c r="G13" s="1"/>
      <c r="H13" s="1"/>
      <c r="I13" s="1"/>
      <c r="J13" s="1"/>
      <c r="K13" s="1"/>
      <c r="L13" s="1"/>
      <c r="M13" s="1"/>
      <c r="N13" s="1"/>
      <c r="O13" s="1"/>
      <c r="P13" s="1"/>
      <c r="Q13" s="1"/>
      <c r="R13" s="146">
        <v>200</v>
      </c>
      <c r="S13" s="146">
        <v>200</v>
      </c>
      <c r="T13" s="1"/>
      <c r="U13" s="1"/>
      <c r="V13" s="1"/>
      <c r="W13" s="1"/>
      <c r="X13" s="1"/>
    </row>
    <row r="14" spans="1:24" ht="16.5" x14ac:dyDescent="0.15">
      <c r="A14" s="146">
        <v>15990002</v>
      </c>
      <c r="B14" s="146">
        <v>5</v>
      </c>
      <c r="C14" s="146" t="s">
        <v>3326</v>
      </c>
      <c r="D14" s="146" t="s">
        <v>3327</v>
      </c>
      <c r="E14" s="1"/>
      <c r="F14" s="1"/>
      <c r="G14" s="1"/>
      <c r="H14" s="1"/>
      <c r="I14" s="1"/>
      <c r="J14" s="1"/>
      <c r="K14" s="1"/>
      <c r="L14" s="1"/>
      <c r="M14" s="1"/>
      <c r="N14" s="1"/>
      <c r="O14" s="1"/>
      <c r="P14" s="1"/>
      <c r="Q14" s="1"/>
      <c r="R14" s="146">
        <v>240</v>
      </c>
      <c r="S14" s="146">
        <v>240</v>
      </c>
      <c r="T14" s="1"/>
      <c r="U14" s="1"/>
      <c r="V14" s="1"/>
      <c r="W14" s="1"/>
      <c r="X14" s="1"/>
    </row>
    <row r="15" spans="1:24" ht="16.5" x14ac:dyDescent="0.15">
      <c r="A15" s="146">
        <v>15990002</v>
      </c>
      <c r="B15" s="146">
        <v>6</v>
      </c>
      <c r="C15" s="146" t="s">
        <v>3326</v>
      </c>
      <c r="D15" s="146" t="s">
        <v>3327</v>
      </c>
      <c r="E15" s="1"/>
      <c r="F15" s="1"/>
      <c r="G15" s="1"/>
      <c r="H15" s="1"/>
      <c r="I15" s="1"/>
      <c r="J15" s="1"/>
      <c r="K15" s="1"/>
      <c r="L15" s="1"/>
      <c r="M15" s="1"/>
      <c r="N15" s="1"/>
      <c r="O15" s="1"/>
      <c r="P15" s="1"/>
      <c r="Q15" s="1"/>
      <c r="R15" s="146">
        <v>280</v>
      </c>
      <c r="S15" s="146">
        <v>280</v>
      </c>
      <c r="T15" s="1"/>
      <c r="U15" s="1"/>
      <c r="V15" s="1"/>
      <c r="W15" s="1"/>
      <c r="X15" s="1"/>
    </row>
    <row r="16" spans="1:24" ht="16.5" x14ac:dyDescent="0.15">
      <c r="A16" s="146">
        <v>15990002</v>
      </c>
      <c r="B16" s="146">
        <v>7</v>
      </c>
      <c r="C16" s="146" t="s">
        <v>3326</v>
      </c>
      <c r="D16" s="146" t="s">
        <v>3327</v>
      </c>
      <c r="E16" s="1"/>
      <c r="F16" s="1"/>
      <c r="G16" s="1"/>
      <c r="H16" s="1"/>
      <c r="I16" s="1"/>
      <c r="J16" s="1"/>
      <c r="K16" s="1"/>
      <c r="L16" s="1"/>
      <c r="M16" s="1"/>
      <c r="N16" s="1"/>
      <c r="O16" s="1"/>
      <c r="P16" s="1"/>
      <c r="Q16" s="1"/>
      <c r="R16" s="146">
        <v>320</v>
      </c>
      <c r="S16" s="146">
        <v>320</v>
      </c>
      <c r="T16" s="1"/>
      <c r="U16" s="1"/>
      <c r="V16" s="1"/>
      <c r="W16" s="1"/>
      <c r="X16" s="1"/>
    </row>
    <row r="17" spans="1:24" ht="16.5" x14ac:dyDescent="0.15">
      <c r="A17" s="145">
        <v>15990003</v>
      </c>
      <c r="B17" s="145">
        <v>1</v>
      </c>
      <c r="C17" s="145" t="s">
        <v>3329</v>
      </c>
      <c r="D17" s="145" t="s">
        <v>3330</v>
      </c>
      <c r="E17" s="1"/>
      <c r="F17" s="1"/>
      <c r="G17" s="1"/>
      <c r="H17" s="1"/>
      <c r="I17" s="1"/>
      <c r="J17" s="1"/>
      <c r="K17" s="1"/>
      <c r="L17" s="1"/>
      <c r="M17" s="1"/>
      <c r="N17" s="1"/>
      <c r="O17" s="1"/>
      <c r="P17" s="1"/>
      <c r="Q17" s="1"/>
      <c r="R17" s="145">
        <v>100</v>
      </c>
      <c r="S17" s="145">
        <v>100</v>
      </c>
      <c r="T17" s="1"/>
      <c r="U17" s="1"/>
      <c r="V17" s="1"/>
      <c r="W17" s="1"/>
      <c r="X17" s="1"/>
    </row>
    <row r="18" spans="1:24" ht="16.5" x14ac:dyDescent="0.15">
      <c r="A18" s="145">
        <v>15990003</v>
      </c>
      <c r="B18" s="145">
        <v>2</v>
      </c>
      <c r="C18" s="145" t="s">
        <v>3329</v>
      </c>
      <c r="D18" s="145" t="s">
        <v>3331</v>
      </c>
      <c r="E18" s="1"/>
      <c r="F18" s="1"/>
      <c r="G18" s="1"/>
      <c r="H18" s="1"/>
      <c r="I18" s="1"/>
      <c r="J18" s="1"/>
      <c r="K18" s="1"/>
      <c r="L18" s="1"/>
      <c r="M18" s="1"/>
      <c r="N18" s="1"/>
      <c r="O18" s="1"/>
      <c r="P18" s="1"/>
      <c r="Q18" s="1"/>
      <c r="R18" s="145">
        <v>140</v>
      </c>
      <c r="S18" s="145">
        <v>140</v>
      </c>
      <c r="T18" s="1"/>
      <c r="U18" s="1"/>
      <c r="V18" s="1"/>
      <c r="W18" s="1"/>
      <c r="X18" s="1"/>
    </row>
    <row r="19" spans="1:24" ht="16.5" x14ac:dyDescent="0.15">
      <c r="A19" s="145">
        <v>15990003</v>
      </c>
      <c r="B19" s="145">
        <v>3</v>
      </c>
      <c r="C19" s="145" t="s">
        <v>3329</v>
      </c>
      <c r="D19" s="145" t="s">
        <v>3330</v>
      </c>
      <c r="E19" s="1"/>
      <c r="F19" s="1"/>
      <c r="G19" s="1"/>
      <c r="H19" s="1"/>
      <c r="I19" s="1"/>
      <c r="J19" s="1"/>
      <c r="K19" s="1"/>
      <c r="L19" s="1"/>
      <c r="M19" s="1"/>
      <c r="N19" s="1"/>
      <c r="O19" s="1"/>
      <c r="P19" s="1"/>
      <c r="Q19" s="1"/>
      <c r="R19" s="145">
        <v>160</v>
      </c>
      <c r="S19" s="145">
        <v>160</v>
      </c>
      <c r="T19" s="1"/>
      <c r="U19" s="1"/>
      <c r="V19" s="1"/>
      <c r="W19" s="1"/>
      <c r="X19" s="1"/>
    </row>
    <row r="20" spans="1:24" ht="16.5" x14ac:dyDescent="0.15">
      <c r="A20" s="145">
        <v>15990003</v>
      </c>
      <c r="B20" s="145">
        <v>4</v>
      </c>
      <c r="C20" s="145" t="s">
        <v>3329</v>
      </c>
      <c r="D20" s="145" t="s">
        <v>3330</v>
      </c>
      <c r="E20" s="1"/>
      <c r="F20" s="1"/>
      <c r="G20" s="1"/>
      <c r="H20" s="1"/>
      <c r="I20" s="1"/>
      <c r="J20" s="1"/>
      <c r="K20" s="1"/>
      <c r="L20" s="1"/>
      <c r="M20" s="1"/>
      <c r="N20" s="1"/>
      <c r="O20" s="1"/>
      <c r="P20" s="1"/>
      <c r="Q20" s="1"/>
      <c r="R20" s="145">
        <v>200</v>
      </c>
      <c r="S20" s="145">
        <v>200</v>
      </c>
      <c r="T20" s="1"/>
      <c r="U20" s="1"/>
      <c r="V20" s="1"/>
      <c r="W20" s="1"/>
      <c r="X20" s="1"/>
    </row>
    <row r="21" spans="1:24" ht="16.5" x14ac:dyDescent="0.15">
      <c r="A21" s="145">
        <v>15990003</v>
      </c>
      <c r="B21" s="145">
        <v>5</v>
      </c>
      <c r="C21" s="145" t="s">
        <v>3329</v>
      </c>
      <c r="D21" s="145" t="s">
        <v>3330</v>
      </c>
      <c r="E21" s="1"/>
      <c r="F21" s="1"/>
      <c r="G21" s="1"/>
      <c r="H21" s="1"/>
      <c r="I21" s="1"/>
      <c r="J21" s="1"/>
      <c r="K21" s="1"/>
      <c r="L21" s="1"/>
      <c r="M21" s="1"/>
      <c r="N21" s="1"/>
      <c r="O21" s="1"/>
      <c r="P21" s="1"/>
      <c r="Q21" s="1"/>
      <c r="R21" s="145">
        <v>240</v>
      </c>
      <c r="S21" s="145">
        <v>240</v>
      </c>
      <c r="T21" s="1"/>
      <c r="U21" s="1"/>
      <c r="V21" s="1"/>
      <c r="W21" s="1"/>
      <c r="X21" s="1"/>
    </row>
    <row r="22" spans="1:24" ht="16.5" x14ac:dyDescent="0.15">
      <c r="A22" s="145">
        <v>15990003</v>
      </c>
      <c r="B22" s="145">
        <v>6</v>
      </c>
      <c r="C22" s="145" t="s">
        <v>3329</v>
      </c>
      <c r="D22" s="145" t="s">
        <v>3330</v>
      </c>
      <c r="E22" s="1"/>
      <c r="F22" s="1"/>
      <c r="G22" s="1"/>
      <c r="H22" s="1"/>
      <c r="I22" s="1"/>
      <c r="J22" s="1"/>
      <c r="K22" s="1"/>
      <c r="L22" s="1"/>
      <c r="M22" s="1"/>
      <c r="N22" s="1"/>
      <c r="O22" s="1"/>
      <c r="P22" s="1"/>
      <c r="Q22" s="1"/>
      <c r="R22" s="145">
        <v>280</v>
      </c>
      <c r="S22" s="145">
        <v>280</v>
      </c>
      <c r="T22" s="1"/>
      <c r="U22" s="1"/>
      <c r="V22" s="1"/>
      <c r="W22" s="1"/>
      <c r="X22" s="1"/>
    </row>
    <row r="23" spans="1:24" ht="16.5" x14ac:dyDescent="0.15">
      <c r="A23" s="145">
        <v>15990003</v>
      </c>
      <c r="B23" s="145">
        <v>7</v>
      </c>
      <c r="C23" s="145" t="s">
        <v>3332</v>
      </c>
      <c r="D23" s="145" t="s">
        <v>3330</v>
      </c>
      <c r="E23" s="1"/>
      <c r="F23" s="1"/>
      <c r="G23" s="1"/>
      <c r="H23" s="1"/>
      <c r="I23" s="1"/>
      <c r="J23" s="1"/>
      <c r="K23" s="1"/>
      <c r="L23" s="1"/>
      <c r="M23" s="1"/>
      <c r="N23" s="1"/>
      <c r="O23" s="1"/>
      <c r="P23" s="1"/>
      <c r="Q23" s="1"/>
      <c r="R23" s="145">
        <v>320</v>
      </c>
      <c r="S23" s="145">
        <v>320</v>
      </c>
      <c r="T23" s="1"/>
      <c r="U23" s="1"/>
      <c r="V23" s="1"/>
      <c r="W23" s="1"/>
      <c r="X23" s="1"/>
    </row>
    <row r="24" spans="1:24" ht="16.5" x14ac:dyDescent="0.15">
      <c r="A24" s="146">
        <v>15990004</v>
      </c>
      <c r="B24" s="146">
        <v>1</v>
      </c>
      <c r="C24" s="146" t="s">
        <v>3333</v>
      </c>
      <c r="D24" s="146" t="s">
        <v>3334</v>
      </c>
      <c r="E24" s="1"/>
      <c r="F24" s="1"/>
      <c r="G24" s="1"/>
      <c r="H24" s="1"/>
      <c r="I24" s="1"/>
      <c r="J24" s="1"/>
      <c r="K24" s="1"/>
      <c r="L24" s="1"/>
      <c r="M24" s="1"/>
      <c r="N24" s="1"/>
      <c r="O24" s="1"/>
      <c r="P24" s="1"/>
      <c r="Q24" s="1"/>
      <c r="R24" s="146">
        <v>5000</v>
      </c>
      <c r="S24" s="146">
        <v>5000</v>
      </c>
      <c r="T24" s="1"/>
      <c r="U24" s="1"/>
      <c r="V24" s="1"/>
      <c r="W24" s="1"/>
      <c r="X24" s="1"/>
    </row>
    <row r="25" spans="1:24" ht="16.5" x14ac:dyDescent="0.15">
      <c r="A25" s="146">
        <v>15990004</v>
      </c>
      <c r="B25" s="146">
        <v>2</v>
      </c>
      <c r="C25" s="146" t="s">
        <v>3333</v>
      </c>
      <c r="D25" s="146" t="s">
        <v>3335</v>
      </c>
      <c r="E25" s="1"/>
      <c r="F25" s="1"/>
      <c r="G25" s="1"/>
      <c r="H25" s="1"/>
      <c r="I25" s="1"/>
      <c r="J25" s="1"/>
      <c r="K25" s="1"/>
      <c r="L25" s="1"/>
      <c r="M25" s="1"/>
      <c r="N25" s="1"/>
      <c r="O25" s="1"/>
      <c r="P25" s="1"/>
      <c r="Q25" s="1"/>
      <c r="R25" s="146">
        <v>7200</v>
      </c>
      <c r="S25" s="146">
        <v>7200</v>
      </c>
      <c r="T25" s="1"/>
      <c r="U25" s="1"/>
      <c r="V25" s="1"/>
      <c r="W25" s="1"/>
      <c r="X25" s="1"/>
    </row>
    <row r="26" spans="1:24" ht="16.5" x14ac:dyDescent="0.15">
      <c r="A26" s="146">
        <v>15990004</v>
      </c>
      <c r="B26" s="146">
        <v>3</v>
      </c>
      <c r="C26" s="146" t="s">
        <v>3336</v>
      </c>
      <c r="D26" s="146" t="s">
        <v>3337</v>
      </c>
      <c r="E26" s="1"/>
      <c r="F26" s="1"/>
      <c r="G26" s="1"/>
      <c r="H26" s="1"/>
      <c r="I26" s="1"/>
      <c r="J26" s="1"/>
      <c r="K26" s="1"/>
      <c r="L26" s="1"/>
      <c r="M26" s="1"/>
      <c r="N26" s="1"/>
      <c r="O26" s="1"/>
      <c r="P26" s="1"/>
      <c r="Q26" s="1"/>
      <c r="R26" s="146">
        <v>9300</v>
      </c>
      <c r="S26" s="146">
        <v>9300</v>
      </c>
      <c r="T26" s="1"/>
      <c r="U26" s="1"/>
      <c r="V26" s="1"/>
      <c r="W26" s="1"/>
      <c r="X26" s="1"/>
    </row>
    <row r="27" spans="1:24" ht="16.5" x14ac:dyDescent="0.15">
      <c r="A27" s="146">
        <v>15990004</v>
      </c>
      <c r="B27" s="146">
        <v>4</v>
      </c>
      <c r="C27" s="146" t="s">
        <v>3336</v>
      </c>
      <c r="D27" s="146" t="s">
        <v>3334</v>
      </c>
      <c r="E27" s="1"/>
      <c r="F27" s="1"/>
      <c r="G27" s="1"/>
      <c r="H27" s="1"/>
      <c r="I27" s="1"/>
      <c r="J27" s="1"/>
      <c r="K27" s="1"/>
      <c r="L27" s="1"/>
      <c r="M27" s="1"/>
      <c r="N27" s="1"/>
      <c r="O27" s="1"/>
      <c r="P27" s="1"/>
      <c r="Q27" s="1"/>
      <c r="R27" s="146">
        <v>11500</v>
      </c>
      <c r="S27" s="146">
        <v>11500</v>
      </c>
      <c r="T27" s="1"/>
      <c r="U27" s="1"/>
      <c r="V27" s="1"/>
      <c r="W27" s="1"/>
      <c r="X27" s="1"/>
    </row>
    <row r="28" spans="1:24" ht="16.5" x14ac:dyDescent="0.15">
      <c r="A28" s="146">
        <v>15990004</v>
      </c>
      <c r="B28" s="146">
        <v>5</v>
      </c>
      <c r="C28" s="146" t="s">
        <v>3338</v>
      </c>
      <c r="D28" s="146" t="s">
        <v>3334</v>
      </c>
      <c r="E28" s="1"/>
      <c r="F28" s="1"/>
      <c r="G28" s="1"/>
      <c r="H28" s="1"/>
      <c r="I28" s="1"/>
      <c r="J28" s="1"/>
      <c r="K28" s="1"/>
      <c r="L28" s="1"/>
      <c r="M28" s="1"/>
      <c r="N28" s="1"/>
      <c r="O28" s="1"/>
      <c r="P28" s="1"/>
      <c r="Q28" s="1"/>
      <c r="R28" s="146">
        <v>13600</v>
      </c>
      <c r="S28" s="146">
        <v>13600</v>
      </c>
      <c r="T28" s="1"/>
      <c r="U28" s="1"/>
      <c r="V28" s="1"/>
      <c r="W28" s="1"/>
      <c r="X28" s="1"/>
    </row>
    <row r="29" spans="1:24" ht="16.5" x14ac:dyDescent="0.15">
      <c r="A29" s="146">
        <v>15990004</v>
      </c>
      <c r="B29" s="146">
        <v>6</v>
      </c>
      <c r="C29" s="146" t="s">
        <v>3333</v>
      </c>
      <c r="D29" s="146" t="s">
        <v>3334</v>
      </c>
      <c r="E29" s="1"/>
      <c r="F29" s="1"/>
      <c r="G29" s="1"/>
      <c r="H29" s="1"/>
      <c r="I29" s="1"/>
      <c r="J29" s="1"/>
      <c r="K29" s="1"/>
      <c r="L29" s="1"/>
      <c r="M29" s="1"/>
      <c r="N29" s="1"/>
      <c r="O29" s="1"/>
      <c r="P29" s="1"/>
      <c r="Q29" s="1"/>
      <c r="R29" s="146">
        <v>15700</v>
      </c>
      <c r="S29" s="146">
        <v>15700</v>
      </c>
      <c r="T29" s="1"/>
      <c r="U29" s="1"/>
      <c r="V29" s="1"/>
      <c r="W29" s="1"/>
      <c r="X29" s="1"/>
    </row>
    <row r="30" spans="1:24" ht="16.5" x14ac:dyDescent="0.15">
      <c r="A30" s="146">
        <v>15990004</v>
      </c>
      <c r="B30" s="146">
        <v>7</v>
      </c>
      <c r="C30" s="146" t="s">
        <v>3333</v>
      </c>
      <c r="D30" s="146" t="s">
        <v>3339</v>
      </c>
      <c r="E30" s="1"/>
      <c r="F30" s="1"/>
      <c r="G30" s="1"/>
      <c r="H30" s="1"/>
      <c r="I30" s="1"/>
      <c r="J30" s="1"/>
      <c r="K30" s="1"/>
      <c r="L30" s="1"/>
      <c r="M30" s="1"/>
      <c r="N30" s="1"/>
      <c r="O30" s="1"/>
      <c r="P30" s="1"/>
      <c r="Q30" s="1"/>
      <c r="R30" s="146">
        <v>17900</v>
      </c>
      <c r="S30" s="146">
        <v>17900</v>
      </c>
      <c r="T30" s="1"/>
      <c r="U30" s="1"/>
      <c r="V30" s="1"/>
      <c r="W30" s="1"/>
      <c r="X30" s="1"/>
    </row>
    <row r="31" spans="1:24" ht="16.5" x14ac:dyDescent="0.15">
      <c r="A31" s="145">
        <v>15990005</v>
      </c>
      <c r="B31" s="145">
        <v>1</v>
      </c>
      <c r="C31" s="145" t="s">
        <v>3340</v>
      </c>
      <c r="D31" s="145" t="s">
        <v>3341</v>
      </c>
      <c r="E31" s="1"/>
      <c r="F31" s="1"/>
      <c r="G31" s="1"/>
      <c r="H31" s="1"/>
      <c r="I31" s="1"/>
      <c r="J31" s="1"/>
      <c r="K31" s="1"/>
      <c r="L31" s="1"/>
      <c r="M31" s="1"/>
      <c r="N31" s="1"/>
      <c r="O31" s="1"/>
      <c r="P31" s="1"/>
      <c r="Q31" s="1"/>
      <c r="R31" s="145">
        <v>180</v>
      </c>
      <c r="S31" s="145">
        <v>180</v>
      </c>
      <c r="T31" s="1"/>
      <c r="U31" s="1"/>
      <c r="V31" s="1"/>
      <c r="W31" s="1"/>
      <c r="X31" s="1"/>
    </row>
    <row r="32" spans="1:24" ht="16.5" x14ac:dyDescent="0.15">
      <c r="A32" s="145">
        <v>15990005</v>
      </c>
      <c r="B32" s="145">
        <v>2</v>
      </c>
      <c r="C32" s="145" t="s">
        <v>3340</v>
      </c>
      <c r="D32" s="145" t="s">
        <v>3342</v>
      </c>
      <c r="E32" s="1"/>
      <c r="F32" s="1"/>
      <c r="G32" s="1"/>
      <c r="H32" s="1"/>
      <c r="I32" s="1"/>
      <c r="J32" s="1"/>
      <c r="K32" s="1"/>
      <c r="L32" s="1"/>
      <c r="M32" s="1"/>
      <c r="N32" s="1"/>
      <c r="O32" s="1"/>
      <c r="P32" s="1"/>
      <c r="Q32" s="1"/>
      <c r="R32" s="145">
        <v>260</v>
      </c>
      <c r="S32" s="145">
        <v>260</v>
      </c>
      <c r="T32" s="1"/>
      <c r="U32" s="1"/>
      <c r="V32" s="1"/>
      <c r="W32" s="1"/>
      <c r="X32" s="1"/>
    </row>
    <row r="33" spans="1:24" ht="16.5" x14ac:dyDescent="0.15">
      <c r="A33" s="145">
        <v>15990005</v>
      </c>
      <c r="B33" s="145">
        <v>3</v>
      </c>
      <c r="C33" s="145" t="s">
        <v>3340</v>
      </c>
      <c r="D33" s="145" t="s">
        <v>3343</v>
      </c>
      <c r="E33" s="1"/>
      <c r="F33" s="1"/>
      <c r="G33" s="1"/>
      <c r="H33" s="1"/>
      <c r="I33" s="1"/>
      <c r="J33" s="1"/>
      <c r="K33" s="1"/>
      <c r="L33" s="1"/>
      <c r="M33" s="1"/>
      <c r="N33" s="1"/>
      <c r="O33" s="1"/>
      <c r="P33" s="1"/>
      <c r="Q33" s="1"/>
      <c r="R33" s="145">
        <v>320</v>
      </c>
      <c r="S33" s="145">
        <v>320</v>
      </c>
      <c r="T33" s="1"/>
      <c r="U33" s="1"/>
      <c r="V33" s="1"/>
      <c r="W33" s="1"/>
      <c r="X33" s="1"/>
    </row>
    <row r="34" spans="1:24" ht="16.5" x14ac:dyDescent="0.15">
      <c r="A34" s="145">
        <v>15990005</v>
      </c>
      <c r="B34" s="145">
        <v>4</v>
      </c>
      <c r="C34" s="145" t="s">
        <v>3340</v>
      </c>
      <c r="D34" s="145" t="s">
        <v>3342</v>
      </c>
      <c r="E34" s="1"/>
      <c r="F34" s="1"/>
      <c r="G34" s="1"/>
      <c r="H34" s="1"/>
      <c r="I34" s="1"/>
      <c r="J34" s="1"/>
      <c r="K34" s="1"/>
      <c r="L34" s="1"/>
      <c r="M34" s="1"/>
      <c r="N34" s="1"/>
      <c r="O34" s="1"/>
      <c r="P34" s="1"/>
      <c r="Q34" s="1"/>
      <c r="R34" s="145">
        <v>400</v>
      </c>
      <c r="S34" s="145">
        <v>400</v>
      </c>
      <c r="T34" s="1"/>
      <c r="U34" s="1"/>
      <c r="V34" s="1"/>
      <c r="W34" s="1"/>
      <c r="X34" s="1"/>
    </row>
    <row r="35" spans="1:24" ht="16.5" x14ac:dyDescent="0.15">
      <c r="A35" s="145">
        <v>15990005</v>
      </c>
      <c r="B35" s="145">
        <v>5</v>
      </c>
      <c r="C35" s="145" t="s">
        <v>3340</v>
      </c>
      <c r="D35" s="145" t="s">
        <v>3344</v>
      </c>
      <c r="E35" s="1"/>
      <c r="F35" s="1"/>
      <c r="G35" s="1"/>
      <c r="H35" s="1"/>
      <c r="I35" s="1"/>
      <c r="J35" s="1"/>
      <c r="K35" s="1"/>
      <c r="L35" s="1"/>
      <c r="M35" s="1"/>
      <c r="N35" s="1"/>
      <c r="O35" s="1"/>
      <c r="P35" s="1"/>
      <c r="Q35" s="1"/>
      <c r="R35" s="145">
        <v>480</v>
      </c>
      <c r="S35" s="145">
        <v>480</v>
      </c>
      <c r="T35" s="1"/>
      <c r="U35" s="1"/>
      <c r="V35" s="1"/>
      <c r="W35" s="1"/>
      <c r="X35" s="1"/>
    </row>
    <row r="36" spans="1:24" ht="16.5" x14ac:dyDescent="0.15">
      <c r="A36" s="145">
        <v>15990005</v>
      </c>
      <c r="B36" s="145">
        <v>6</v>
      </c>
      <c r="C36" s="145" t="s">
        <v>3345</v>
      </c>
      <c r="D36" s="145" t="s">
        <v>3342</v>
      </c>
      <c r="E36" s="1"/>
      <c r="F36" s="1"/>
      <c r="G36" s="1"/>
      <c r="H36" s="1"/>
      <c r="I36" s="1"/>
      <c r="J36" s="1"/>
      <c r="K36" s="1"/>
      <c r="L36" s="1"/>
      <c r="M36" s="1"/>
      <c r="N36" s="1"/>
      <c r="O36" s="1"/>
      <c r="P36" s="1"/>
      <c r="Q36" s="1"/>
      <c r="R36" s="145">
        <v>540</v>
      </c>
      <c r="S36" s="145">
        <v>540</v>
      </c>
      <c r="T36" s="1"/>
      <c r="U36" s="1"/>
      <c r="V36" s="1"/>
      <c r="W36" s="1"/>
      <c r="X36" s="1"/>
    </row>
    <row r="37" spans="1:24" ht="16.5" x14ac:dyDescent="0.15">
      <c r="A37" s="145">
        <v>15990005</v>
      </c>
      <c r="B37" s="145">
        <v>7</v>
      </c>
      <c r="C37" s="145" t="s">
        <v>3346</v>
      </c>
      <c r="D37" s="145" t="s">
        <v>3342</v>
      </c>
      <c r="E37" s="1"/>
      <c r="F37" s="1"/>
      <c r="G37" s="1"/>
      <c r="H37" s="1"/>
      <c r="I37" s="1"/>
      <c r="J37" s="1"/>
      <c r="K37" s="1"/>
      <c r="L37" s="1"/>
      <c r="M37" s="1"/>
      <c r="N37" s="1"/>
      <c r="O37" s="1"/>
      <c r="P37" s="1"/>
      <c r="Q37" s="1"/>
      <c r="R37" s="145">
        <v>620</v>
      </c>
      <c r="S37" s="145">
        <v>620</v>
      </c>
      <c r="T37" s="1"/>
      <c r="U37" s="1"/>
      <c r="V37" s="1"/>
      <c r="W37" s="1"/>
      <c r="X37" s="1"/>
    </row>
    <row r="38" spans="1:24" ht="16.5" x14ac:dyDescent="0.15">
      <c r="A38" s="146">
        <v>15990006</v>
      </c>
      <c r="B38" s="146">
        <v>1</v>
      </c>
      <c r="C38" s="146" t="s">
        <v>3347</v>
      </c>
      <c r="D38" s="146" t="s">
        <v>3348</v>
      </c>
      <c r="E38" s="1"/>
      <c r="F38" s="1"/>
      <c r="G38" s="1"/>
      <c r="H38" s="1"/>
      <c r="I38" s="1"/>
      <c r="J38" s="1"/>
      <c r="K38" s="1"/>
      <c r="L38" s="1"/>
      <c r="M38" s="1"/>
      <c r="N38" s="1"/>
      <c r="O38" s="1"/>
      <c r="P38" s="1"/>
      <c r="Q38" s="1"/>
      <c r="R38" s="146">
        <v>130</v>
      </c>
      <c r="S38" s="146">
        <v>130</v>
      </c>
      <c r="T38" s="1"/>
      <c r="U38" s="1"/>
      <c r="V38" s="1"/>
      <c r="W38" s="1"/>
      <c r="X38" s="1"/>
    </row>
    <row r="39" spans="1:24" ht="16.5" x14ac:dyDescent="0.15">
      <c r="A39" s="146">
        <v>15990006</v>
      </c>
      <c r="B39" s="146">
        <v>2</v>
      </c>
      <c r="C39" s="146" t="s">
        <v>3349</v>
      </c>
      <c r="D39" s="146" t="s">
        <v>3348</v>
      </c>
      <c r="E39" s="1"/>
      <c r="F39" s="1"/>
      <c r="G39" s="1"/>
      <c r="H39" s="1"/>
      <c r="I39" s="1"/>
      <c r="J39" s="1"/>
      <c r="K39" s="1"/>
      <c r="L39" s="1"/>
      <c r="M39" s="1"/>
      <c r="N39" s="1"/>
      <c r="O39" s="1"/>
      <c r="P39" s="1"/>
      <c r="Q39" s="1"/>
      <c r="R39" s="146">
        <v>190</v>
      </c>
      <c r="S39" s="146">
        <v>190</v>
      </c>
      <c r="T39" s="1"/>
      <c r="U39" s="1"/>
      <c r="V39" s="1"/>
      <c r="W39" s="1"/>
      <c r="X39" s="1"/>
    </row>
    <row r="40" spans="1:24" ht="16.5" x14ac:dyDescent="0.15">
      <c r="A40" s="146">
        <v>15990006</v>
      </c>
      <c r="B40" s="146">
        <v>3</v>
      </c>
      <c r="C40" s="146" t="s">
        <v>3350</v>
      </c>
      <c r="D40" s="146" t="s">
        <v>3351</v>
      </c>
      <c r="E40" s="1"/>
      <c r="F40" s="1"/>
      <c r="G40" s="1"/>
      <c r="H40" s="1"/>
      <c r="I40" s="1"/>
      <c r="J40" s="1"/>
      <c r="K40" s="1"/>
      <c r="L40" s="1"/>
      <c r="M40" s="1"/>
      <c r="N40" s="1"/>
      <c r="O40" s="1"/>
      <c r="P40" s="1"/>
      <c r="Q40" s="1"/>
      <c r="R40" s="146">
        <v>230</v>
      </c>
      <c r="S40" s="146">
        <v>230</v>
      </c>
      <c r="T40" s="1"/>
      <c r="U40" s="1"/>
      <c r="V40" s="1"/>
      <c r="W40" s="1"/>
      <c r="X40" s="1"/>
    </row>
    <row r="41" spans="1:24" ht="16.5" x14ac:dyDescent="0.15">
      <c r="A41" s="146">
        <v>15990006</v>
      </c>
      <c r="B41" s="146">
        <v>4</v>
      </c>
      <c r="C41" s="146" t="s">
        <v>3347</v>
      </c>
      <c r="D41" s="146" t="s">
        <v>3351</v>
      </c>
      <c r="E41" s="1"/>
      <c r="F41" s="1"/>
      <c r="G41" s="1"/>
      <c r="H41" s="1"/>
      <c r="I41" s="1"/>
      <c r="J41" s="1"/>
      <c r="K41" s="1"/>
      <c r="L41" s="1"/>
      <c r="M41" s="1"/>
      <c r="N41" s="1"/>
      <c r="O41" s="1"/>
      <c r="P41" s="1"/>
      <c r="Q41" s="1"/>
      <c r="R41" s="146">
        <v>280</v>
      </c>
      <c r="S41" s="146">
        <v>280</v>
      </c>
      <c r="T41" s="1"/>
      <c r="U41" s="1"/>
      <c r="V41" s="1"/>
      <c r="W41" s="1"/>
      <c r="X41" s="1"/>
    </row>
    <row r="42" spans="1:24" ht="16.5" x14ac:dyDescent="0.15">
      <c r="A42" s="146">
        <v>15990006</v>
      </c>
      <c r="B42" s="146">
        <v>5</v>
      </c>
      <c r="C42" s="146" t="s">
        <v>3347</v>
      </c>
      <c r="D42" s="146" t="s">
        <v>3352</v>
      </c>
      <c r="E42" s="1"/>
      <c r="F42" s="1"/>
      <c r="G42" s="1"/>
      <c r="H42" s="1"/>
      <c r="I42" s="1"/>
      <c r="J42" s="1"/>
      <c r="K42" s="1"/>
      <c r="L42" s="1"/>
      <c r="M42" s="1"/>
      <c r="N42" s="1"/>
      <c r="O42" s="1"/>
      <c r="P42" s="1"/>
      <c r="Q42" s="1"/>
      <c r="R42" s="146">
        <v>340</v>
      </c>
      <c r="S42" s="146">
        <v>340</v>
      </c>
      <c r="T42" s="1"/>
      <c r="U42" s="1"/>
      <c r="V42" s="1"/>
      <c r="W42" s="1"/>
      <c r="X42" s="1"/>
    </row>
    <row r="43" spans="1:24" ht="16.5" x14ac:dyDescent="0.15">
      <c r="A43" s="146">
        <v>15990006</v>
      </c>
      <c r="B43" s="146">
        <v>6</v>
      </c>
      <c r="C43" s="146" t="s">
        <v>3350</v>
      </c>
      <c r="D43" s="146" t="s">
        <v>3351</v>
      </c>
      <c r="E43" s="1"/>
      <c r="F43" s="1"/>
      <c r="G43" s="1"/>
      <c r="H43" s="1"/>
      <c r="I43" s="1"/>
      <c r="J43" s="1"/>
      <c r="K43" s="1"/>
      <c r="L43" s="1"/>
      <c r="M43" s="1"/>
      <c r="N43" s="1"/>
      <c r="O43" s="1"/>
      <c r="P43" s="1"/>
      <c r="Q43" s="1"/>
      <c r="R43" s="146">
        <v>380</v>
      </c>
      <c r="S43" s="146">
        <v>380</v>
      </c>
      <c r="T43" s="1"/>
      <c r="U43" s="1"/>
      <c r="V43" s="1"/>
      <c r="W43" s="1"/>
      <c r="X43" s="1"/>
    </row>
    <row r="44" spans="1:24" ht="16.5" x14ac:dyDescent="0.15">
      <c r="A44" s="146">
        <v>15990006</v>
      </c>
      <c r="B44" s="146">
        <v>7</v>
      </c>
      <c r="C44" s="146" t="s">
        <v>3347</v>
      </c>
      <c r="D44" s="146" t="s">
        <v>3351</v>
      </c>
      <c r="E44" s="1"/>
      <c r="F44" s="1"/>
      <c r="G44" s="1"/>
      <c r="H44" s="1"/>
      <c r="I44" s="1"/>
      <c r="J44" s="1"/>
      <c r="K44" s="1"/>
      <c r="L44" s="1"/>
      <c r="M44" s="1"/>
      <c r="N44" s="1"/>
      <c r="O44" s="1"/>
      <c r="P44" s="1"/>
      <c r="Q44" s="1"/>
      <c r="R44" s="146">
        <v>440</v>
      </c>
      <c r="S44" s="146">
        <v>440</v>
      </c>
      <c r="T44" s="1"/>
      <c r="U44" s="1"/>
      <c r="V44" s="1"/>
      <c r="W44" s="1"/>
      <c r="X44" s="1"/>
    </row>
    <row r="45" spans="1:24" ht="16.5" x14ac:dyDescent="0.15">
      <c r="A45" s="145">
        <v>15990007</v>
      </c>
      <c r="B45" s="145">
        <v>1</v>
      </c>
      <c r="C45" s="145" t="s">
        <v>3353</v>
      </c>
      <c r="D45" s="145" t="s">
        <v>3354</v>
      </c>
      <c r="E45" s="1"/>
      <c r="F45" s="1"/>
      <c r="G45" s="1"/>
      <c r="H45" s="1"/>
      <c r="I45" s="1"/>
      <c r="J45" s="1"/>
      <c r="K45" s="1"/>
      <c r="L45" s="1"/>
      <c r="M45" s="1"/>
      <c r="N45" s="1"/>
      <c r="O45" s="1"/>
      <c r="P45" s="1"/>
      <c r="Q45" s="1"/>
      <c r="R45" s="145">
        <v>700.00000000000011</v>
      </c>
      <c r="S45" s="145">
        <v>700.00000000000011</v>
      </c>
      <c r="T45" s="1"/>
      <c r="U45" s="1"/>
      <c r="V45" s="1"/>
      <c r="W45" s="1"/>
      <c r="X45" s="1"/>
    </row>
    <row r="46" spans="1:24" ht="16.5" x14ac:dyDescent="0.15">
      <c r="A46" s="145">
        <v>15990007</v>
      </c>
      <c r="B46" s="145">
        <v>2</v>
      </c>
      <c r="C46" s="145" t="s">
        <v>3355</v>
      </c>
      <c r="D46" s="145" t="s">
        <v>3356</v>
      </c>
      <c r="E46" s="1"/>
      <c r="F46" s="1"/>
      <c r="G46" s="1"/>
      <c r="H46" s="1"/>
      <c r="I46" s="1"/>
      <c r="J46" s="1"/>
      <c r="K46" s="1"/>
      <c r="L46" s="1"/>
      <c r="M46" s="1"/>
      <c r="N46" s="1"/>
      <c r="O46" s="1"/>
      <c r="P46" s="1"/>
      <c r="Q46" s="1"/>
      <c r="R46" s="145">
        <v>1000</v>
      </c>
      <c r="S46" s="145">
        <v>1000</v>
      </c>
      <c r="T46" s="1"/>
      <c r="U46" s="1"/>
      <c r="V46" s="1"/>
      <c r="W46" s="1"/>
      <c r="X46" s="1"/>
    </row>
    <row r="47" spans="1:24" ht="16.5" x14ac:dyDescent="0.15">
      <c r="A47" s="145">
        <v>15990007</v>
      </c>
      <c r="B47" s="145">
        <v>3</v>
      </c>
      <c r="C47" s="145" t="s">
        <v>3353</v>
      </c>
      <c r="D47" s="145" t="s">
        <v>3357</v>
      </c>
      <c r="E47" s="1"/>
      <c r="F47" s="1"/>
      <c r="G47" s="1"/>
      <c r="H47" s="1"/>
      <c r="I47" s="1"/>
      <c r="J47" s="1"/>
      <c r="K47" s="1"/>
      <c r="L47" s="1"/>
      <c r="M47" s="1"/>
      <c r="N47" s="1"/>
      <c r="O47" s="1"/>
      <c r="P47" s="1"/>
      <c r="Q47" s="1"/>
      <c r="R47" s="145">
        <v>1300</v>
      </c>
      <c r="S47" s="145">
        <v>1300</v>
      </c>
      <c r="T47" s="1"/>
      <c r="U47" s="1"/>
      <c r="V47" s="1"/>
      <c r="W47" s="1"/>
      <c r="X47" s="1"/>
    </row>
    <row r="48" spans="1:24" ht="16.5" x14ac:dyDescent="0.15">
      <c r="A48" s="145">
        <v>15990007</v>
      </c>
      <c r="B48" s="145">
        <v>4</v>
      </c>
      <c r="C48" s="145" t="s">
        <v>3353</v>
      </c>
      <c r="D48" s="145" t="s">
        <v>3357</v>
      </c>
      <c r="E48" s="1"/>
      <c r="F48" s="1"/>
      <c r="G48" s="1"/>
      <c r="H48" s="1"/>
      <c r="I48" s="1"/>
      <c r="J48" s="1"/>
      <c r="K48" s="1"/>
      <c r="L48" s="1"/>
      <c r="M48" s="1"/>
      <c r="N48" s="1"/>
      <c r="O48" s="1"/>
      <c r="P48" s="1"/>
      <c r="Q48" s="1"/>
      <c r="R48" s="145">
        <v>1600</v>
      </c>
      <c r="S48" s="145">
        <v>1600</v>
      </c>
      <c r="T48" s="1"/>
      <c r="U48" s="1"/>
      <c r="V48" s="1"/>
      <c r="W48" s="1"/>
      <c r="X48" s="1"/>
    </row>
    <row r="49" spans="1:24" ht="16.5" x14ac:dyDescent="0.15">
      <c r="A49" s="145">
        <v>15990007</v>
      </c>
      <c r="B49" s="145">
        <v>5</v>
      </c>
      <c r="C49" s="145" t="s">
        <v>3358</v>
      </c>
      <c r="D49" s="145" t="s">
        <v>3357</v>
      </c>
      <c r="E49" s="1"/>
      <c r="F49" s="1"/>
      <c r="G49" s="1"/>
      <c r="H49" s="1"/>
      <c r="I49" s="1"/>
      <c r="J49" s="1"/>
      <c r="K49" s="1"/>
      <c r="L49" s="1"/>
      <c r="M49" s="1"/>
      <c r="N49" s="1"/>
      <c r="O49" s="1"/>
      <c r="P49" s="1"/>
      <c r="Q49" s="1"/>
      <c r="R49" s="145">
        <v>1900</v>
      </c>
      <c r="S49" s="145">
        <v>1900</v>
      </c>
      <c r="T49" s="1"/>
      <c r="U49" s="1"/>
      <c r="V49" s="1"/>
      <c r="W49" s="1"/>
      <c r="X49" s="1"/>
    </row>
    <row r="50" spans="1:24" ht="16.5" x14ac:dyDescent="0.15">
      <c r="A50" s="145">
        <v>15990007</v>
      </c>
      <c r="B50" s="145">
        <v>6</v>
      </c>
      <c r="C50" s="145" t="s">
        <v>3353</v>
      </c>
      <c r="D50" s="145" t="s">
        <v>3357</v>
      </c>
      <c r="E50" s="1"/>
      <c r="F50" s="1"/>
      <c r="G50" s="1"/>
      <c r="H50" s="1"/>
      <c r="I50" s="1"/>
      <c r="J50" s="1"/>
      <c r="K50" s="1"/>
      <c r="L50" s="1"/>
      <c r="M50" s="1"/>
      <c r="N50" s="1"/>
      <c r="O50" s="1"/>
      <c r="P50" s="1"/>
      <c r="Q50" s="1"/>
      <c r="R50" s="145">
        <v>2200</v>
      </c>
      <c r="S50" s="145">
        <v>2200</v>
      </c>
      <c r="T50" s="1"/>
      <c r="U50" s="1"/>
      <c r="V50" s="1"/>
      <c r="W50" s="1"/>
      <c r="X50" s="1"/>
    </row>
    <row r="51" spans="1:24" ht="16.5" x14ac:dyDescent="0.15">
      <c r="A51" s="145">
        <v>15990007</v>
      </c>
      <c r="B51" s="145">
        <v>7</v>
      </c>
      <c r="C51" s="145" t="s">
        <v>3353</v>
      </c>
      <c r="D51" s="145" t="s">
        <v>3357</v>
      </c>
      <c r="E51" s="1"/>
      <c r="F51" s="1"/>
      <c r="G51" s="1"/>
      <c r="H51" s="1"/>
      <c r="I51" s="1"/>
      <c r="J51" s="1"/>
      <c r="K51" s="1"/>
      <c r="L51" s="1"/>
      <c r="M51" s="1"/>
      <c r="N51" s="1"/>
      <c r="O51" s="1"/>
      <c r="P51" s="1"/>
      <c r="Q51" s="1"/>
      <c r="R51" s="145">
        <v>2500</v>
      </c>
      <c r="S51" s="145">
        <v>2500</v>
      </c>
      <c r="T51" s="1"/>
      <c r="U51" s="1"/>
      <c r="V51" s="1"/>
      <c r="W51" s="1"/>
      <c r="X51" s="1"/>
    </row>
    <row r="52" spans="1:24" ht="16.5" x14ac:dyDescent="0.15">
      <c r="A52" s="146">
        <v>15990008</v>
      </c>
      <c r="B52" s="146">
        <v>1</v>
      </c>
      <c r="C52" s="146" t="s">
        <v>3359</v>
      </c>
      <c r="D52" s="146" t="s">
        <v>3360</v>
      </c>
      <c r="E52" s="1"/>
      <c r="F52" s="1"/>
      <c r="G52" s="1"/>
      <c r="H52" s="1"/>
      <c r="I52" s="1"/>
      <c r="J52" s="1"/>
      <c r="K52" s="1"/>
      <c r="L52" s="1"/>
      <c r="M52" s="1"/>
      <c r="N52" s="1"/>
      <c r="O52" s="1"/>
      <c r="P52" s="1"/>
      <c r="Q52" s="1"/>
      <c r="R52" s="146">
        <v>700.00000000000011</v>
      </c>
      <c r="S52" s="146">
        <v>700.00000000000011</v>
      </c>
      <c r="T52" s="1"/>
      <c r="U52" s="1"/>
      <c r="V52" s="1"/>
      <c r="W52" s="1"/>
      <c r="X52" s="1"/>
    </row>
    <row r="53" spans="1:24" ht="16.5" x14ac:dyDescent="0.15">
      <c r="A53" s="146">
        <v>15990008</v>
      </c>
      <c r="B53" s="146">
        <v>2</v>
      </c>
      <c r="C53" s="146" t="s">
        <v>3361</v>
      </c>
      <c r="D53" s="146" t="s">
        <v>3362</v>
      </c>
      <c r="E53" s="1"/>
      <c r="F53" s="1"/>
      <c r="G53" s="1"/>
      <c r="H53" s="1"/>
      <c r="I53" s="1"/>
      <c r="J53" s="1"/>
      <c r="K53" s="1"/>
      <c r="L53" s="1"/>
      <c r="M53" s="1"/>
      <c r="N53" s="1"/>
      <c r="O53" s="1"/>
      <c r="P53" s="1"/>
      <c r="Q53" s="1"/>
      <c r="R53" s="146">
        <v>1000</v>
      </c>
      <c r="S53" s="146">
        <v>1000</v>
      </c>
      <c r="T53" s="1"/>
      <c r="U53" s="1"/>
      <c r="V53" s="1"/>
      <c r="W53" s="1"/>
      <c r="X53" s="1"/>
    </row>
    <row r="54" spans="1:24" ht="16.5" x14ac:dyDescent="0.15">
      <c r="A54" s="146">
        <v>15990008</v>
      </c>
      <c r="B54" s="146">
        <v>3</v>
      </c>
      <c r="C54" s="146" t="s">
        <v>3359</v>
      </c>
      <c r="D54" s="146" t="s">
        <v>3362</v>
      </c>
      <c r="E54" s="1"/>
      <c r="F54" s="1"/>
      <c r="G54" s="1"/>
      <c r="H54" s="1"/>
      <c r="I54" s="1"/>
      <c r="J54" s="1"/>
      <c r="K54" s="1"/>
      <c r="L54" s="1"/>
      <c r="M54" s="1"/>
      <c r="N54" s="1"/>
      <c r="O54" s="1"/>
      <c r="P54" s="1"/>
      <c r="Q54" s="1"/>
      <c r="R54" s="146">
        <v>1300</v>
      </c>
      <c r="S54" s="146">
        <v>1300</v>
      </c>
      <c r="T54" s="1"/>
      <c r="U54" s="1"/>
      <c r="V54" s="1"/>
      <c r="W54" s="1"/>
      <c r="X54" s="1"/>
    </row>
    <row r="55" spans="1:24" ht="16.5" x14ac:dyDescent="0.15">
      <c r="A55" s="146">
        <v>15990008</v>
      </c>
      <c r="B55" s="146">
        <v>4</v>
      </c>
      <c r="C55" s="146" t="s">
        <v>3363</v>
      </c>
      <c r="D55" s="146" t="s">
        <v>3360</v>
      </c>
      <c r="E55" s="1"/>
      <c r="F55" s="1"/>
      <c r="G55" s="1"/>
      <c r="H55" s="1"/>
      <c r="I55" s="1"/>
      <c r="J55" s="1"/>
      <c r="K55" s="1"/>
      <c r="L55" s="1"/>
      <c r="M55" s="1"/>
      <c r="N55" s="1"/>
      <c r="O55" s="1"/>
      <c r="P55" s="1"/>
      <c r="Q55" s="1"/>
      <c r="R55" s="146">
        <v>1600</v>
      </c>
      <c r="S55" s="146">
        <v>1600</v>
      </c>
      <c r="T55" s="1"/>
      <c r="U55" s="1"/>
      <c r="V55" s="1"/>
      <c r="W55" s="1"/>
      <c r="X55" s="1"/>
    </row>
    <row r="56" spans="1:24" ht="16.5" x14ac:dyDescent="0.15">
      <c r="A56" s="146">
        <v>15990008</v>
      </c>
      <c r="B56" s="146">
        <v>5</v>
      </c>
      <c r="C56" s="146" t="s">
        <v>3359</v>
      </c>
      <c r="D56" s="146" t="s">
        <v>3362</v>
      </c>
      <c r="E56" s="1"/>
      <c r="F56" s="1"/>
      <c r="G56" s="1"/>
      <c r="H56" s="1"/>
      <c r="I56" s="1"/>
      <c r="J56" s="1"/>
      <c r="K56" s="1"/>
      <c r="L56" s="1"/>
      <c r="M56" s="1"/>
      <c r="N56" s="1"/>
      <c r="O56" s="1"/>
      <c r="P56" s="1"/>
      <c r="Q56" s="1"/>
      <c r="R56" s="146">
        <v>1900</v>
      </c>
      <c r="S56" s="146">
        <v>1900</v>
      </c>
      <c r="T56" s="1"/>
      <c r="U56" s="1"/>
      <c r="V56" s="1"/>
      <c r="W56" s="1"/>
      <c r="X56" s="1"/>
    </row>
    <row r="57" spans="1:24" ht="16.5" x14ac:dyDescent="0.15">
      <c r="A57" s="146">
        <v>15990008</v>
      </c>
      <c r="B57" s="146">
        <v>6</v>
      </c>
      <c r="C57" s="146" t="s">
        <v>3359</v>
      </c>
      <c r="D57" s="146" t="s">
        <v>3362</v>
      </c>
      <c r="E57" s="1"/>
      <c r="F57" s="1"/>
      <c r="G57" s="1"/>
      <c r="H57" s="1"/>
      <c r="I57" s="1"/>
      <c r="J57" s="1"/>
      <c r="K57" s="1"/>
      <c r="L57" s="1"/>
      <c r="M57" s="1"/>
      <c r="N57" s="1"/>
      <c r="O57" s="1"/>
      <c r="P57" s="1"/>
      <c r="Q57" s="1"/>
      <c r="R57" s="146">
        <v>2200</v>
      </c>
      <c r="S57" s="146">
        <v>2200</v>
      </c>
      <c r="T57" s="1"/>
      <c r="U57" s="1"/>
      <c r="V57" s="1"/>
      <c r="W57" s="1"/>
      <c r="X57" s="1"/>
    </row>
    <row r="58" spans="1:24" ht="16.5" x14ac:dyDescent="0.15">
      <c r="A58" s="146">
        <v>15990008</v>
      </c>
      <c r="B58" s="146">
        <v>7</v>
      </c>
      <c r="C58" s="146" t="s">
        <v>3363</v>
      </c>
      <c r="D58" s="146" t="s">
        <v>3362</v>
      </c>
      <c r="E58" s="1"/>
      <c r="F58" s="1"/>
      <c r="G58" s="1"/>
      <c r="H58" s="1"/>
      <c r="I58" s="1"/>
      <c r="J58" s="1"/>
      <c r="K58" s="1"/>
      <c r="L58" s="1"/>
      <c r="M58" s="1"/>
      <c r="N58" s="1"/>
      <c r="O58" s="1"/>
      <c r="P58" s="1"/>
      <c r="Q58" s="1"/>
      <c r="R58" s="146">
        <v>2500</v>
      </c>
      <c r="S58" s="146">
        <v>2500</v>
      </c>
      <c r="T58" s="1"/>
      <c r="U58" s="1"/>
      <c r="V58" s="1"/>
      <c r="W58" s="1"/>
      <c r="X58" s="1"/>
    </row>
    <row r="59" spans="1:24" ht="16.5" x14ac:dyDescent="0.15">
      <c r="A59" s="145">
        <v>15990009</v>
      </c>
      <c r="B59" s="145">
        <v>1</v>
      </c>
      <c r="C59" s="145" t="s">
        <v>3364</v>
      </c>
      <c r="D59" s="145" t="s">
        <v>3365</v>
      </c>
      <c r="E59" s="1"/>
      <c r="F59" s="1"/>
      <c r="G59" s="1"/>
      <c r="H59" s="1"/>
      <c r="I59" s="1"/>
      <c r="J59" s="1"/>
      <c r="K59" s="1"/>
      <c r="L59" s="1"/>
      <c r="M59" s="1"/>
      <c r="N59" s="1"/>
      <c r="O59" s="1"/>
      <c r="P59" s="1"/>
      <c r="Q59" s="1"/>
      <c r="R59" s="145">
        <v>700.00000000000011</v>
      </c>
      <c r="S59" s="145">
        <v>700.00000000000011</v>
      </c>
      <c r="T59" s="1"/>
      <c r="U59" s="1"/>
      <c r="V59" s="1"/>
      <c r="W59" s="1"/>
      <c r="X59" s="1"/>
    </row>
    <row r="60" spans="1:24" ht="16.5" x14ac:dyDescent="0.15">
      <c r="A60" s="145">
        <v>15990009</v>
      </c>
      <c r="B60" s="145">
        <v>2</v>
      </c>
      <c r="C60" s="145" t="s">
        <v>3364</v>
      </c>
      <c r="D60" s="145" t="s">
        <v>3366</v>
      </c>
      <c r="E60" s="1"/>
      <c r="F60" s="1"/>
      <c r="G60" s="1"/>
      <c r="H60" s="1"/>
      <c r="I60" s="1"/>
      <c r="J60" s="1"/>
      <c r="K60" s="1"/>
      <c r="L60" s="1"/>
      <c r="M60" s="1"/>
      <c r="N60" s="1"/>
      <c r="O60" s="1"/>
      <c r="P60" s="1"/>
      <c r="Q60" s="1"/>
      <c r="R60" s="145">
        <v>1000</v>
      </c>
      <c r="S60" s="145">
        <v>1000</v>
      </c>
      <c r="T60" s="1"/>
      <c r="U60" s="1"/>
      <c r="V60" s="1"/>
      <c r="W60" s="1"/>
      <c r="X60" s="1"/>
    </row>
    <row r="61" spans="1:24" ht="16.5" x14ac:dyDescent="0.15">
      <c r="A61" s="145">
        <v>15990009</v>
      </c>
      <c r="B61" s="145">
        <v>3</v>
      </c>
      <c r="C61" s="145" t="s">
        <v>3367</v>
      </c>
      <c r="D61" s="145" t="s">
        <v>3366</v>
      </c>
      <c r="E61" s="1"/>
      <c r="F61" s="1"/>
      <c r="G61" s="1"/>
      <c r="H61" s="1"/>
      <c r="I61" s="1"/>
      <c r="J61" s="1"/>
      <c r="K61" s="1"/>
      <c r="L61" s="1"/>
      <c r="M61" s="1"/>
      <c r="N61" s="1"/>
      <c r="O61" s="1"/>
      <c r="P61" s="1"/>
      <c r="Q61" s="1"/>
      <c r="R61" s="145">
        <v>1300</v>
      </c>
      <c r="S61" s="145">
        <v>1300</v>
      </c>
      <c r="T61" s="1"/>
      <c r="U61" s="1"/>
      <c r="V61" s="1"/>
      <c r="W61" s="1"/>
      <c r="X61" s="1"/>
    </row>
    <row r="62" spans="1:24" ht="16.5" x14ac:dyDescent="0.15">
      <c r="A62" s="145">
        <v>15990009</v>
      </c>
      <c r="B62" s="145">
        <v>4</v>
      </c>
      <c r="C62" s="145" t="s">
        <v>3364</v>
      </c>
      <c r="D62" s="145" t="s">
        <v>3368</v>
      </c>
      <c r="E62" s="1"/>
      <c r="F62" s="1"/>
      <c r="G62" s="1"/>
      <c r="H62" s="1"/>
      <c r="I62" s="1"/>
      <c r="J62" s="1"/>
      <c r="K62" s="1"/>
      <c r="L62" s="1"/>
      <c r="M62" s="1"/>
      <c r="N62" s="1"/>
      <c r="O62" s="1"/>
      <c r="P62" s="1"/>
      <c r="Q62" s="1"/>
      <c r="R62" s="145">
        <v>1600</v>
      </c>
      <c r="S62" s="145">
        <v>1600</v>
      </c>
      <c r="T62" s="1"/>
      <c r="U62" s="1"/>
      <c r="V62" s="1"/>
      <c r="W62" s="1"/>
      <c r="X62" s="1"/>
    </row>
    <row r="63" spans="1:24" ht="16.5" x14ac:dyDescent="0.15">
      <c r="A63" s="145">
        <v>15990009</v>
      </c>
      <c r="B63" s="145">
        <v>5</v>
      </c>
      <c r="C63" s="145" t="s">
        <v>3364</v>
      </c>
      <c r="D63" s="145" t="s">
        <v>3366</v>
      </c>
      <c r="E63" s="1"/>
      <c r="F63" s="1"/>
      <c r="G63" s="1"/>
      <c r="H63" s="1"/>
      <c r="I63" s="1"/>
      <c r="J63" s="1"/>
      <c r="K63" s="1"/>
      <c r="L63" s="1"/>
      <c r="M63" s="1"/>
      <c r="N63" s="1"/>
      <c r="O63" s="1"/>
      <c r="P63" s="1"/>
      <c r="Q63" s="1"/>
      <c r="R63" s="145">
        <v>1900</v>
      </c>
      <c r="S63" s="145">
        <v>1900</v>
      </c>
      <c r="T63" s="1"/>
      <c r="U63" s="1"/>
      <c r="V63" s="1"/>
      <c r="W63" s="1"/>
      <c r="X63" s="1"/>
    </row>
    <row r="64" spans="1:24" ht="16.5" x14ac:dyDescent="0.15">
      <c r="A64" s="145">
        <v>15990009</v>
      </c>
      <c r="B64" s="145">
        <v>6</v>
      </c>
      <c r="C64" s="145" t="s">
        <v>3364</v>
      </c>
      <c r="D64" s="145" t="s">
        <v>3366</v>
      </c>
      <c r="E64" s="1"/>
      <c r="F64" s="1"/>
      <c r="G64" s="1"/>
      <c r="H64" s="1"/>
      <c r="I64" s="1"/>
      <c r="J64" s="1"/>
      <c r="K64" s="1"/>
      <c r="L64" s="1"/>
      <c r="M64" s="1"/>
      <c r="N64" s="1"/>
      <c r="O64" s="1"/>
      <c r="P64" s="1"/>
      <c r="Q64" s="1"/>
      <c r="R64" s="145">
        <v>2200</v>
      </c>
      <c r="S64" s="145">
        <v>2200</v>
      </c>
      <c r="T64" s="1"/>
      <c r="U64" s="1"/>
      <c r="V64" s="1"/>
      <c r="W64" s="1"/>
      <c r="X64" s="1"/>
    </row>
    <row r="65" spans="1:24" ht="16.5" x14ac:dyDescent="0.15">
      <c r="A65" s="145">
        <v>15990009</v>
      </c>
      <c r="B65" s="145">
        <v>7</v>
      </c>
      <c r="C65" s="145" t="s">
        <v>3364</v>
      </c>
      <c r="D65" s="145" t="s">
        <v>3368</v>
      </c>
      <c r="E65" s="1"/>
      <c r="F65" s="1"/>
      <c r="G65" s="1"/>
      <c r="H65" s="1"/>
      <c r="I65" s="1"/>
      <c r="J65" s="1"/>
      <c r="K65" s="1"/>
      <c r="L65" s="1"/>
      <c r="M65" s="1"/>
      <c r="N65" s="1"/>
      <c r="O65" s="1"/>
      <c r="P65" s="1"/>
      <c r="Q65" s="1"/>
      <c r="R65" s="145">
        <v>2500</v>
      </c>
      <c r="S65" s="145">
        <v>2500</v>
      </c>
      <c r="T65" s="1"/>
      <c r="U65" s="1"/>
      <c r="V65" s="1"/>
      <c r="W65" s="1"/>
      <c r="X65" s="1"/>
    </row>
    <row r="66" spans="1:24" ht="16.5" x14ac:dyDescent="0.15">
      <c r="A66" s="146">
        <v>15990010</v>
      </c>
      <c r="B66" s="146">
        <v>1</v>
      </c>
      <c r="C66" s="146" t="s">
        <v>3369</v>
      </c>
      <c r="D66" s="146" t="s">
        <v>3370</v>
      </c>
      <c r="E66" s="1"/>
      <c r="F66" s="1"/>
      <c r="G66" s="1"/>
      <c r="H66" s="1"/>
      <c r="I66" s="1"/>
      <c r="J66" s="1"/>
      <c r="K66" s="1"/>
      <c r="L66" s="1"/>
      <c r="M66" s="1"/>
      <c r="N66" s="1"/>
      <c r="O66" s="1"/>
      <c r="P66" s="1"/>
      <c r="Q66" s="1"/>
      <c r="R66" s="146">
        <v>700.00000000000011</v>
      </c>
      <c r="S66" s="146">
        <v>700.00000000000011</v>
      </c>
      <c r="T66" s="1"/>
      <c r="U66" s="1"/>
      <c r="V66" s="1"/>
      <c r="W66" s="1"/>
      <c r="X66" s="1"/>
    </row>
    <row r="67" spans="1:24" ht="16.5" x14ac:dyDescent="0.15">
      <c r="A67" s="146">
        <v>15990010</v>
      </c>
      <c r="B67" s="146">
        <v>2</v>
      </c>
      <c r="C67" s="146" t="s">
        <v>3369</v>
      </c>
      <c r="D67" s="146" t="s">
        <v>3371</v>
      </c>
      <c r="E67" s="1"/>
      <c r="F67" s="1"/>
      <c r="G67" s="1"/>
      <c r="H67" s="1"/>
      <c r="I67" s="1"/>
      <c r="J67" s="1"/>
      <c r="K67" s="1"/>
      <c r="L67" s="1"/>
      <c r="M67" s="1"/>
      <c r="N67" s="1"/>
      <c r="O67" s="1"/>
      <c r="P67" s="1"/>
      <c r="Q67" s="1"/>
      <c r="R67" s="146">
        <v>1000</v>
      </c>
      <c r="S67" s="146">
        <v>1000</v>
      </c>
      <c r="T67" s="1"/>
      <c r="U67" s="1"/>
      <c r="V67" s="1"/>
      <c r="W67" s="1"/>
      <c r="X67" s="1"/>
    </row>
    <row r="68" spans="1:24" ht="16.5" x14ac:dyDescent="0.15">
      <c r="A68" s="146">
        <v>15990010</v>
      </c>
      <c r="B68" s="146">
        <v>3</v>
      </c>
      <c r="C68" s="146" t="s">
        <v>3372</v>
      </c>
      <c r="D68" s="146" t="s">
        <v>3370</v>
      </c>
      <c r="E68" s="1"/>
      <c r="F68" s="1"/>
      <c r="G68" s="1"/>
      <c r="H68" s="1"/>
      <c r="I68" s="1"/>
      <c r="J68" s="1"/>
      <c r="K68" s="1"/>
      <c r="L68" s="1"/>
      <c r="M68" s="1"/>
      <c r="N68" s="1"/>
      <c r="O68" s="1"/>
      <c r="P68" s="1"/>
      <c r="Q68" s="1"/>
      <c r="R68" s="146">
        <v>1300</v>
      </c>
      <c r="S68" s="146">
        <v>1300</v>
      </c>
      <c r="T68" s="1"/>
      <c r="U68" s="1"/>
      <c r="V68" s="1"/>
      <c r="W68" s="1"/>
      <c r="X68" s="1"/>
    </row>
    <row r="69" spans="1:24" ht="16.5" x14ac:dyDescent="0.15">
      <c r="A69" s="146">
        <v>15990010</v>
      </c>
      <c r="B69" s="146">
        <v>4</v>
      </c>
      <c r="C69" s="146" t="s">
        <v>3373</v>
      </c>
      <c r="D69" s="146" t="s">
        <v>3370</v>
      </c>
      <c r="E69" s="1"/>
      <c r="F69" s="1"/>
      <c r="G69" s="1"/>
      <c r="H69" s="1"/>
      <c r="I69" s="1"/>
      <c r="J69" s="1"/>
      <c r="K69" s="1"/>
      <c r="L69" s="1"/>
      <c r="M69" s="1"/>
      <c r="N69" s="1"/>
      <c r="O69" s="1"/>
      <c r="P69" s="1"/>
      <c r="Q69" s="1"/>
      <c r="R69" s="146">
        <v>1600</v>
      </c>
      <c r="S69" s="146">
        <v>1600</v>
      </c>
      <c r="T69" s="1"/>
      <c r="U69" s="1"/>
      <c r="V69" s="1"/>
      <c r="W69" s="1"/>
      <c r="X69" s="1"/>
    </row>
    <row r="70" spans="1:24" ht="16.5" x14ac:dyDescent="0.15">
      <c r="A70" s="146">
        <v>15990010</v>
      </c>
      <c r="B70" s="146">
        <v>5</v>
      </c>
      <c r="C70" s="146" t="s">
        <v>3374</v>
      </c>
      <c r="D70" s="146" t="s">
        <v>3370</v>
      </c>
      <c r="E70" s="1"/>
      <c r="F70" s="1"/>
      <c r="G70" s="1"/>
      <c r="H70" s="1"/>
      <c r="I70" s="1"/>
      <c r="J70" s="1"/>
      <c r="K70" s="1"/>
      <c r="L70" s="1"/>
      <c r="M70" s="1"/>
      <c r="N70" s="1"/>
      <c r="O70" s="1"/>
      <c r="P70" s="1"/>
      <c r="Q70" s="1"/>
      <c r="R70" s="146">
        <v>1900</v>
      </c>
      <c r="S70" s="146">
        <v>1900</v>
      </c>
      <c r="T70" s="1"/>
      <c r="U70" s="1"/>
      <c r="V70" s="1"/>
      <c r="W70" s="1"/>
      <c r="X70" s="1"/>
    </row>
    <row r="71" spans="1:24" ht="16.5" x14ac:dyDescent="0.15">
      <c r="A71" s="146">
        <v>15990010</v>
      </c>
      <c r="B71" s="146">
        <v>6</v>
      </c>
      <c r="C71" s="146" t="s">
        <v>3369</v>
      </c>
      <c r="D71" s="146" t="s">
        <v>3375</v>
      </c>
      <c r="E71" s="1"/>
      <c r="F71" s="1"/>
      <c r="G71" s="1"/>
      <c r="H71" s="1"/>
      <c r="I71" s="1"/>
      <c r="J71" s="1"/>
      <c r="K71" s="1"/>
      <c r="L71" s="1"/>
      <c r="M71" s="1"/>
      <c r="N71" s="1"/>
      <c r="O71" s="1"/>
      <c r="P71" s="1"/>
      <c r="Q71" s="1"/>
      <c r="R71" s="146">
        <v>2200</v>
      </c>
      <c r="S71" s="146">
        <v>2200</v>
      </c>
      <c r="T71" s="1"/>
      <c r="U71" s="1"/>
      <c r="V71" s="1"/>
      <c r="W71" s="1"/>
      <c r="X71" s="1"/>
    </row>
    <row r="72" spans="1:24" ht="16.5" x14ac:dyDescent="0.15">
      <c r="A72" s="146">
        <v>15990010</v>
      </c>
      <c r="B72" s="146">
        <v>7</v>
      </c>
      <c r="C72" s="146" t="s">
        <v>3369</v>
      </c>
      <c r="D72" s="146" t="s">
        <v>3370</v>
      </c>
      <c r="E72" s="1"/>
      <c r="F72" s="1"/>
      <c r="G72" s="1"/>
      <c r="H72" s="1"/>
      <c r="I72" s="1"/>
      <c r="J72" s="1"/>
      <c r="K72" s="1"/>
      <c r="L72" s="1"/>
      <c r="M72" s="1"/>
      <c r="N72" s="1"/>
      <c r="O72" s="1"/>
      <c r="P72" s="1"/>
      <c r="Q72" s="1"/>
      <c r="R72" s="146">
        <v>2500</v>
      </c>
      <c r="S72" s="146">
        <v>2500</v>
      </c>
      <c r="T72" s="1"/>
      <c r="U72" s="1"/>
      <c r="V72" s="1"/>
      <c r="W72" s="1"/>
      <c r="X72" s="1"/>
    </row>
    <row r="73" spans="1:24" ht="16.5" x14ac:dyDescent="0.15">
      <c r="A73" s="145">
        <v>15990011</v>
      </c>
      <c r="B73" s="145">
        <v>1</v>
      </c>
      <c r="C73" s="145" t="s">
        <v>3376</v>
      </c>
      <c r="D73" s="145" t="s">
        <v>3377</v>
      </c>
      <c r="E73" s="1"/>
      <c r="F73" s="1"/>
      <c r="G73" s="1"/>
      <c r="H73" s="1"/>
      <c r="I73" s="1"/>
      <c r="J73" s="1"/>
      <c r="K73" s="1"/>
      <c r="L73" s="1"/>
      <c r="M73" s="1"/>
      <c r="N73" s="1"/>
      <c r="O73" s="1"/>
      <c r="P73" s="1"/>
      <c r="Q73" s="1"/>
      <c r="R73" s="145">
        <v>60</v>
      </c>
      <c r="S73" s="145">
        <v>60</v>
      </c>
      <c r="T73" s="1"/>
      <c r="U73" s="1"/>
      <c r="V73" s="1"/>
      <c r="W73" s="1"/>
      <c r="X73" s="1"/>
    </row>
    <row r="74" spans="1:24" ht="16.5" x14ac:dyDescent="0.15">
      <c r="A74" s="145">
        <v>15990011</v>
      </c>
      <c r="B74" s="145">
        <v>2</v>
      </c>
      <c r="C74" s="145" t="s">
        <v>3376</v>
      </c>
      <c r="D74" s="145" t="s">
        <v>3378</v>
      </c>
      <c r="E74" s="1"/>
      <c r="F74" s="1"/>
      <c r="G74" s="1"/>
      <c r="H74" s="1"/>
      <c r="I74" s="1"/>
      <c r="J74" s="1"/>
      <c r="K74" s="1"/>
      <c r="L74" s="1"/>
      <c r="M74" s="1"/>
      <c r="N74" s="1"/>
      <c r="O74" s="1"/>
      <c r="P74" s="1"/>
      <c r="Q74" s="1"/>
      <c r="R74" s="145">
        <v>100</v>
      </c>
      <c r="S74" s="145">
        <v>100</v>
      </c>
      <c r="T74" s="1"/>
      <c r="U74" s="1"/>
      <c r="V74" s="1"/>
      <c r="W74" s="1"/>
      <c r="X74" s="1"/>
    </row>
    <row r="75" spans="1:24" ht="16.5" x14ac:dyDescent="0.15">
      <c r="A75" s="145">
        <v>15990011</v>
      </c>
      <c r="B75" s="145">
        <v>3</v>
      </c>
      <c r="C75" s="145" t="s">
        <v>3376</v>
      </c>
      <c r="D75" s="145" t="s">
        <v>3378</v>
      </c>
      <c r="E75" s="1"/>
      <c r="F75" s="1"/>
      <c r="G75" s="1"/>
      <c r="H75" s="1"/>
      <c r="I75" s="1"/>
      <c r="J75" s="1"/>
      <c r="K75" s="1"/>
      <c r="L75" s="1"/>
      <c r="M75" s="1"/>
      <c r="N75" s="1"/>
      <c r="O75" s="1"/>
      <c r="P75" s="1"/>
      <c r="Q75" s="1"/>
      <c r="R75" s="145">
        <v>140.00000000000003</v>
      </c>
      <c r="S75" s="145">
        <v>140.00000000000003</v>
      </c>
      <c r="T75" s="1"/>
      <c r="U75" s="1"/>
      <c r="V75" s="1"/>
      <c r="W75" s="1"/>
      <c r="X75" s="1"/>
    </row>
    <row r="76" spans="1:24" ht="16.5" x14ac:dyDescent="0.15">
      <c r="A76" s="145">
        <v>15990011</v>
      </c>
      <c r="B76" s="145">
        <v>4</v>
      </c>
      <c r="C76" s="145" t="s">
        <v>3379</v>
      </c>
      <c r="D76" s="145" t="s">
        <v>3378</v>
      </c>
      <c r="E76" s="1"/>
      <c r="F76" s="1"/>
      <c r="G76" s="1"/>
      <c r="H76" s="1"/>
      <c r="I76" s="1"/>
      <c r="J76" s="1"/>
      <c r="K76" s="1"/>
      <c r="L76" s="1"/>
      <c r="M76" s="1"/>
      <c r="N76" s="1"/>
      <c r="O76" s="1"/>
      <c r="P76" s="1"/>
      <c r="Q76" s="1"/>
      <c r="R76" s="145">
        <v>180</v>
      </c>
      <c r="S76" s="145">
        <v>180</v>
      </c>
      <c r="T76" s="1"/>
      <c r="U76" s="1"/>
      <c r="V76" s="1"/>
      <c r="W76" s="1"/>
      <c r="X76" s="1"/>
    </row>
    <row r="77" spans="1:24" ht="16.5" x14ac:dyDescent="0.15">
      <c r="A77" s="145">
        <v>15990011</v>
      </c>
      <c r="B77" s="145">
        <v>5</v>
      </c>
      <c r="C77" s="145" t="s">
        <v>3376</v>
      </c>
      <c r="D77" s="145" t="s">
        <v>3380</v>
      </c>
      <c r="E77" s="1"/>
      <c r="F77" s="1"/>
      <c r="G77" s="1"/>
      <c r="H77" s="1"/>
      <c r="I77" s="1"/>
      <c r="J77" s="1"/>
      <c r="K77" s="1"/>
      <c r="L77" s="1"/>
      <c r="M77" s="1"/>
      <c r="N77" s="1"/>
      <c r="O77" s="1"/>
      <c r="P77" s="1"/>
      <c r="Q77" s="1"/>
      <c r="R77" s="145">
        <v>220</v>
      </c>
      <c r="S77" s="145">
        <v>220</v>
      </c>
      <c r="T77" s="1"/>
      <c r="U77" s="1"/>
      <c r="V77" s="1"/>
      <c r="W77" s="1"/>
      <c r="X77" s="1"/>
    </row>
    <row r="78" spans="1:24" ht="16.5" x14ac:dyDescent="0.15">
      <c r="A78" s="145">
        <v>15990011</v>
      </c>
      <c r="B78" s="145">
        <v>6</v>
      </c>
      <c r="C78" s="145" t="s">
        <v>3376</v>
      </c>
      <c r="D78" s="145" t="s">
        <v>3381</v>
      </c>
      <c r="E78" s="1"/>
      <c r="F78" s="1"/>
      <c r="G78" s="1"/>
      <c r="H78" s="1"/>
      <c r="I78" s="1"/>
      <c r="J78" s="1"/>
      <c r="K78" s="1"/>
      <c r="L78" s="1"/>
      <c r="M78" s="1"/>
      <c r="N78" s="1"/>
      <c r="O78" s="1"/>
      <c r="P78" s="1"/>
      <c r="Q78" s="1"/>
      <c r="R78" s="145">
        <v>260</v>
      </c>
      <c r="S78" s="145">
        <v>260</v>
      </c>
      <c r="T78" s="1"/>
      <c r="U78" s="1"/>
      <c r="V78" s="1"/>
      <c r="W78" s="1"/>
      <c r="X78" s="1"/>
    </row>
    <row r="79" spans="1:24" ht="16.5" x14ac:dyDescent="0.15">
      <c r="A79" s="145">
        <v>15990011</v>
      </c>
      <c r="B79" s="145">
        <v>7</v>
      </c>
      <c r="C79" s="145" t="s">
        <v>3376</v>
      </c>
      <c r="D79" s="145" t="s">
        <v>3378</v>
      </c>
      <c r="E79" s="1"/>
      <c r="F79" s="1"/>
      <c r="G79" s="1"/>
      <c r="H79" s="1"/>
      <c r="I79" s="1"/>
      <c r="J79" s="1"/>
      <c r="K79" s="1"/>
      <c r="L79" s="1"/>
      <c r="M79" s="1"/>
      <c r="N79" s="1"/>
      <c r="O79" s="1"/>
      <c r="P79" s="1"/>
      <c r="Q79" s="1"/>
      <c r="R79" s="145">
        <v>300</v>
      </c>
      <c r="S79" s="145">
        <v>300</v>
      </c>
      <c r="T79" s="1"/>
      <c r="U79" s="1"/>
      <c r="V79" s="1"/>
      <c r="W79" s="1"/>
      <c r="X79" s="1"/>
    </row>
    <row r="80" spans="1:24" ht="16.5" x14ac:dyDescent="0.15">
      <c r="A80" s="146">
        <v>15990012</v>
      </c>
      <c r="B80" s="146">
        <v>1</v>
      </c>
      <c r="C80" s="146" t="s">
        <v>3382</v>
      </c>
      <c r="D80" s="146" t="s">
        <v>3383</v>
      </c>
      <c r="E80" s="1"/>
      <c r="F80" s="1"/>
      <c r="G80" s="1"/>
      <c r="H80" s="1"/>
      <c r="I80" s="1"/>
      <c r="J80" s="1"/>
      <c r="K80" s="1"/>
      <c r="L80" s="1"/>
      <c r="M80" s="1"/>
      <c r="N80" s="1"/>
      <c r="O80" s="1"/>
      <c r="P80" s="1"/>
      <c r="Q80" s="1"/>
      <c r="R80" s="146">
        <v>60</v>
      </c>
      <c r="S80" s="146">
        <v>60</v>
      </c>
      <c r="T80" s="1"/>
      <c r="U80" s="1"/>
      <c r="V80" s="1"/>
      <c r="W80" s="1"/>
      <c r="X80" s="1"/>
    </row>
    <row r="81" spans="1:24" ht="16.5" x14ac:dyDescent="0.15">
      <c r="A81" s="146">
        <v>15990012</v>
      </c>
      <c r="B81" s="146">
        <v>2</v>
      </c>
      <c r="C81" s="146" t="s">
        <v>3382</v>
      </c>
      <c r="D81" s="146" t="s">
        <v>3383</v>
      </c>
      <c r="E81" s="1"/>
      <c r="F81" s="1"/>
      <c r="G81" s="1"/>
      <c r="H81" s="1"/>
      <c r="I81" s="1"/>
      <c r="J81" s="1"/>
      <c r="K81" s="1"/>
      <c r="L81" s="1"/>
      <c r="M81" s="1"/>
      <c r="N81" s="1"/>
      <c r="O81" s="1"/>
      <c r="P81" s="1"/>
      <c r="Q81" s="1"/>
      <c r="R81" s="146">
        <v>100</v>
      </c>
      <c r="S81" s="146">
        <v>100</v>
      </c>
      <c r="T81" s="1"/>
      <c r="U81" s="1"/>
      <c r="V81" s="1"/>
      <c r="W81" s="1"/>
      <c r="X81" s="1"/>
    </row>
    <row r="82" spans="1:24" ht="16.5" x14ac:dyDescent="0.15">
      <c r="A82" s="146">
        <v>15990012</v>
      </c>
      <c r="B82" s="146">
        <v>3</v>
      </c>
      <c r="C82" s="146" t="s">
        <v>3382</v>
      </c>
      <c r="D82" s="146" t="s">
        <v>3383</v>
      </c>
      <c r="E82" s="1"/>
      <c r="F82" s="1"/>
      <c r="G82" s="1"/>
      <c r="H82" s="1"/>
      <c r="I82" s="1"/>
      <c r="J82" s="1"/>
      <c r="K82" s="1"/>
      <c r="L82" s="1"/>
      <c r="M82" s="1"/>
      <c r="N82" s="1"/>
      <c r="O82" s="1"/>
      <c r="P82" s="1"/>
      <c r="Q82" s="1"/>
      <c r="R82" s="146">
        <v>140.00000000000003</v>
      </c>
      <c r="S82" s="146">
        <v>140.00000000000003</v>
      </c>
      <c r="T82" s="1"/>
      <c r="U82" s="1"/>
      <c r="V82" s="1"/>
      <c r="W82" s="1"/>
      <c r="X82" s="1"/>
    </row>
    <row r="83" spans="1:24" ht="16.5" x14ac:dyDescent="0.15">
      <c r="A83" s="146">
        <v>15990012</v>
      </c>
      <c r="B83" s="146">
        <v>4</v>
      </c>
      <c r="C83" s="146" t="s">
        <v>3384</v>
      </c>
      <c r="D83" s="146" t="s">
        <v>3383</v>
      </c>
      <c r="E83" s="1"/>
      <c r="F83" s="1"/>
      <c r="G83" s="1"/>
      <c r="H83" s="1"/>
      <c r="I83" s="1"/>
      <c r="J83" s="1"/>
      <c r="K83" s="1"/>
      <c r="L83" s="1"/>
      <c r="M83" s="1"/>
      <c r="N83" s="1"/>
      <c r="O83" s="1"/>
      <c r="P83" s="1"/>
      <c r="Q83" s="1"/>
      <c r="R83" s="146">
        <v>180</v>
      </c>
      <c r="S83" s="146">
        <v>180</v>
      </c>
      <c r="T83" s="1"/>
      <c r="U83" s="1"/>
      <c r="V83" s="1"/>
      <c r="W83" s="1"/>
      <c r="X83" s="1"/>
    </row>
    <row r="84" spans="1:24" ht="16.5" x14ac:dyDescent="0.15">
      <c r="A84" s="146">
        <v>15990012</v>
      </c>
      <c r="B84" s="146">
        <v>5</v>
      </c>
      <c r="C84" s="146" t="s">
        <v>3384</v>
      </c>
      <c r="D84" s="146" t="s">
        <v>3385</v>
      </c>
      <c r="E84" s="1"/>
      <c r="F84" s="1"/>
      <c r="G84" s="1"/>
      <c r="H84" s="1"/>
      <c r="I84" s="1"/>
      <c r="J84" s="1"/>
      <c r="K84" s="1"/>
      <c r="L84" s="1"/>
      <c r="M84" s="1"/>
      <c r="N84" s="1"/>
      <c r="O84" s="1"/>
      <c r="P84" s="1"/>
      <c r="Q84" s="1"/>
      <c r="R84" s="146">
        <v>220</v>
      </c>
      <c r="S84" s="146">
        <v>220</v>
      </c>
      <c r="T84" s="1"/>
      <c r="U84" s="1"/>
      <c r="V84" s="1"/>
      <c r="W84" s="1"/>
      <c r="X84" s="1"/>
    </row>
    <row r="85" spans="1:24" ht="16.5" x14ac:dyDescent="0.15">
      <c r="A85" s="146">
        <v>15990012</v>
      </c>
      <c r="B85" s="146">
        <v>6</v>
      </c>
      <c r="C85" s="146" t="s">
        <v>3386</v>
      </c>
      <c r="D85" s="146" t="s">
        <v>3383</v>
      </c>
      <c r="E85" s="1"/>
      <c r="F85" s="1"/>
      <c r="G85" s="1"/>
      <c r="H85" s="1"/>
      <c r="I85" s="1"/>
      <c r="J85" s="1"/>
      <c r="K85" s="1"/>
      <c r="L85" s="1"/>
      <c r="M85" s="1"/>
      <c r="N85" s="1"/>
      <c r="O85" s="1"/>
      <c r="P85" s="1"/>
      <c r="Q85" s="1"/>
      <c r="R85" s="146">
        <v>260</v>
      </c>
      <c r="S85" s="146">
        <v>260</v>
      </c>
      <c r="T85" s="1"/>
      <c r="U85" s="1"/>
      <c r="V85" s="1"/>
      <c r="W85" s="1"/>
      <c r="X85" s="1"/>
    </row>
    <row r="86" spans="1:24" ht="16.5" x14ac:dyDescent="0.15">
      <c r="A86" s="146">
        <v>15990012</v>
      </c>
      <c r="B86" s="146">
        <v>7</v>
      </c>
      <c r="C86" s="146" t="s">
        <v>3382</v>
      </c>
      <c r="D86" s="146" t="s">
        <v>3387</v>
      </c>
      <c r="E86" s="1"/>
      <c r="F86" s="1"/>
      <c r="G86" s="1"/>
      <c r="H86" s="1"/>
      <c r="I86" s="1"/>
      <c r="J86" s="1"/>
      <c r="K86" s="1"/>
      <c r="L86" s="1"/>
      <c r="M86" s="1"/>
      <c r="N86" s="1"/>
      <c r="O86" s="1"/>
      <c r="P86" s="1"/>
      <c r="Q86" s="1"/>
      <c r="R86" s="146">
        <v>300</v>
      </c>
      <c r="S86" s="146">
        <v>300</v>
      </c>
      <c r="T86" s="1"/>
      <c r="U86" s="1"/>
      <c r="V86" s="1"/>
      <c r="W86" s="1"/>
      <c r="X86" s="1"/>
    </row>
    <row r="87" spans="1:24" ht="16.5" x14ac:dyDescent="0.15">
      <c r="A87" s="145">
        <v>15990013</v>
      </c>
      <c r="B87" s="145">
        <v>1</v>
      </c>
      <c r="C87" s="145" t="s">
        <v>3388</v>
      </c>
      <c r="D87" s="145" t="s">
        <v>3389</v>
      </c>
      <c r="E87" s="1"/>
      <c r="F87" s="1"/>
      <c r="G87" s="1"/>
      <c r="H87" s="1"/>
      <c r="I87" s="1"/>
      <c r="J87" s="1"/>
      <c r="K87" s="1"/>
      <c r="L87" s="1"/>
      <c r="M87" s="1"/>
      <c r="N87" s="1"/>
      <c r="O87" s="1"/>
      <c r="P87" s="1"/>
      <c r="Q87" s="1"/>
      <c r="R87" s="145">
        <v>60</v>
      </c>
      <c r="S87" s="145">
        <v>60</v>
      </c>
      <c r="T87" s="1"/>
      <c r="U87" s="1"/>
      <c r="V87" s="1"/>
      <c r="W87" s="1"/>
      <c r="X87" s="1"/>
    </row>
    <row r="88" spans="1:24" ht="16.5" x14ac:dyDescent="0.15">
      <c r="A88" s="145">
        <v>15990013</v>
      </c>
      <c r="B88" s="145">
        <v>2</v>
      </c>
      <c r="C88" s="145" t="s">
        <v>3388</v>
      </c>
      <c r="D88" s="145" t="s">
        <v>3390</v>
      </c>
      <c r="E88" s="1"/>
      <c r="F88" s="1"/>
      <c r="G88" s="1"/>
      <c r="H88" s="1"/>
      <c r="I88" s="1"/>
      <c r="J88" s="1"/>
      <c r="K88" s="1"/>
      <c r="L88" s="1"/>
      <c r="M88" s="1"/>
      <c r="N88" s="1"/>
      <c r="O88" s="1"/>
      <c r="P88" s="1"/>
      <c r="Q88" s="1"/>
      <c r="R88" s="145">
        <v>100</v>
      </c>
      <c r="S88" s="145">
        <v>100</v>
      </c>
      <c r="T88" s="1"/>
      <c r="U88" s="1"/>
      <c r="V88" s="1"/>
      <c r="W88" s="1"/>
      <c r="X88" s="1"/>
    </row>
    <row r="89" spans="1:24" ht="16.5" x14ac:dyDescent="0.15">
      <c r="A89" s="145">
        <v>15990013</v>
      </c>
      <c r="B89" s="145">
        <v>3</v>
      </c>
      <c r="C89" s="145" t="s">
        <v>3388</v>
      </c>
      <c r="D89" s="145" t="s">
        <v>3390</v>
      </c>
      <c r="E89" s="1"/>
      <c r="F89" s="1"/>
      <c r="G89" s="1"/>
      <c r="H89" s="1"/>
      <c r="I89" s="1"/>
      <c r="J89" s="1"/>
      <c r="K89" s="1"/>
      <c r="L89" s="1"/>
      <c r="M89" s="1"/>
      <c r="N89" s="1"/>
      <c r="O89" s="1"/>
      <c r="P89" s="1"/>
      <c r="Q89" s="1"/>
      <c r="R89" s="145">
        <v>140.00000000000003</v>
      </c>
      <c r="S89" s="145">
        <v>140.00000000000003</v>
      </c>
      <c r="T89" s="1"/>
      <c r="U89" s="1"/>
      <c r="V89" s="1"/>
      <c r="W89" s="1"/>
      <c r="X89" s="1"/>
    </row>
    <row r="90" spans="1:24" ht="16.5" x14ac:dyDescent="0.15">
      <c r="A90" s="145">
        <v>15990013</v>
      </c>
      <c r="B90" s="145">
        <v>4</v>
      </c>
      <c r="C90" s="145" t="s">
        <v>3388</v>
      </c>
      <c r="D90" s="145" t="s">
        <v>3390</v>
      </c>
      <c r="E90" s="1"/>
      <c r="F90" s="1"/>
      <c r="G90" s="1"/>
      <c r="H90" s="1"/>
      <c r="I90" s="1"/>
      <c r="J90" s="1"/>
      <c r="K90" s="1"/>
      <c r="L90" s="1"/>
      <c r="M90" s="1"/>
      <c r="N90" s="1"/>
      <c r="O90" s="1"/>
      <c r="P90" s="1"/>
      <c r="Q90" s="1"/>
      <c r="R90" s="145">
        <v>180</v>
      </c>
      <c r="S90" s="145">
        <v>180</v>
      </c>
      <c r="T90" s="1"/>
      <c r="U90" s="1"/>
      <c r="V90" s="1"/>
      <c r="W90" s="1"/>
      <c r="X90" s="1"/>
    </row>
    <row r="91" spans="1:24" ht="16.5" x14ac:dyDescent="0.15">
      <c r="A91" s="145">
        <v>15990013</v>
      </c>
      <c r="B91" s="145">
        <v>5</v>
      </c>
      <c r="C91" s="145" t="s">
        <v>3391</v>
      </c>
      <c r="D91" s="145" t="s">
        <v>3390</v>
      </c>
      <c r="E91" s="1"/>
      <c r="F91" s="1"/>
      <c r="G91" s="1"/>
      <c r="H91" s="1"/>
      <c r="I91" s="1"/>
      <c r="J91" s="1"/>
      <c r="K91" s="1"/>
      <c r="L91" s="1"/>
      <c r="M91" s="1"/>
      <c r="N91" s="1"/>
      <c r="O91" s="1"/>
      <c r="P91" s="1"/>
      <c r="Q91" s="1"/>
      <c r="R91" s="145">
        <v>220</v>
      </c>
      <c r="S91" s="145">
        <v>220</v>
      </c>
      <c r="T91" s="1"/>
      <c r="U91" s="1"/>
      <c r="V91" s="1"/>
      <c r="W91" s="1"/>
      <c r="X91" s="1"/>
    </row>
    <row r="92" spans="1:24" ht="16.5" x14ac:dyDescent="0.15">
      <c r="A92" s="145">
        <v>15990013</v>
      </c>
      <c r="B92" s="145">
        <v>6</v>
      </c>
      <c r="C92" s="145" t="s">
        <v>3392</v>
      </c>
      <c r="D92" s="145" t="s">
        <v>3390</v>
      </c>
      <c r="E92" s="1"/>
      <c r="F92" s="1"/>
      <c r="G92" s="1"/>
      <c r="H92" s="1"/>
      <c r="I92" s="1"/>
      <c r="J92" s="1"/>
      <c r="K92" s="1"/>
      <c r="L92" s="1"/>
      <c r="M92" s="1"/>
      <c r="N92" s="1"/>
      <c r="O92" s="1"/>
      <c r="P92" s="1"/>
      <c r="Q92" s="1"/>
      <c r="R92" s="145">
        <v>260</v>
      </c>
      <c r="S92" s="145">
        <v>260</v>
      </c>
      <c r="T92" s="1"/>
      <c r="U92" s="1"/>
      <c r="V92" s="1"/>
      <c r="W92" s="1"/>
      <c r="X92" s="1"/>
    </row>
    <row r="93" spans="1:24" ht="16.5" x14ac:dyDescent="0.15">
      <c r="A93" s="145">
        <v>15990013</v>
      </c>
      <c r="B93" s="145">
        <v>7</v>
      </c>
      <c r="C93" s="145" t="s">
        <v>3388</v>
      </c>
      <c r="D93" s="145" t="s">
        <v>3390</v>
      </c>
      <c r="E93" s="1"/>
      <c r="F93" s="1"/>
      <c r="G93" s="1"/>
      <c r="H93" s="1"/>
      <c r="I93" s="1"/>
      <c r="J93" s="1"/>
      <c r="K93" s="1"/>
      <c r="L93" s="1"/>
      <c r="M93" s="1"/>
      <c r="N93" s="1"/>
      <c r="O93" s="1"/>
      <c r="P93" s="1"/>
      <c r="Q93" s="1"/>
      <c r="R93" s="145">
        <v>300</v>
      </c>
      <c r="S93" s="145">
        <v>300</v>
      </c>
      <c r="T93" s="1"/>
      <c r="U93" s="1"/>
      <c r="V93" s="1"/>
      <c r="W93" s="1"/>
      <c r="X93" s="1"/>
    </row>
    <row r="94" spans="1:24" ht="16.5" x14ac:dyDescent="0.15">
      <c r="A94" s="146">
        <v>15990014</v>
      </c>
      <c r="B94" s="146">
        <v>1</v>
      </c>
      <c r="C94" s="146" t="s">
        <v>3393</v>
      </c>
      <c r="D94" s="146" t="s">
        <v>3394</v>
      </c>
      <c r="E94" s="1"/>
      <c r="F94" s="1"/>
      <c r="G94" s="1"/>
      <c r="H94" s="1"/>
      <c r="I94" s="1"/>
      <c r="J94" s="1"/>
      <c r="K94" s="1"/>
      <c r="L94" s="1"/>
      <c r="M94" s="1"/>
      <c r="N94" s="1"/>
      <c r="O94" s="1"/>
      <c r="P94" s="1"/>
      <c r="Q94" s="1"/>
      <c r="R94" s="146">
        <v>60</v>
      </c>
      <c r="S94" s="146">
        <v>60</v>
      </c>
      <c r="T94" s="1"/>
      <c r="U94" s="1"/>
      <c r="V94" s="1"/>
      <c r="W94" s="1"/>
      <c r="X94" s="1"/>
    </row>
    <row r="95" spans="1:24" ht="16.5" x14ac:dyDescent="0.15">
      <c r="A95" s="146">
        <v>15990014</v>
      </c>
      <c r="B95" s="146">
        <v>2</v>
      </c>
      <c r="C95" s="146" t="s">
        <v>3395</v>
      </c>
      <c r="D95" s="146" t="s">
        <v>3394</v>
      </c>
      <c r="E95" s="1"/>
      <c r="F95" s="1"/>
      <c r="G95" s="1"/>
      <c r="H95" s="1"/>
      <c r="I95" s="1"/>
      <c r="J95" s="1"/>
      <c r="K95" s="1"/>
      <c r="L95" s="1"/>
      <c r="M95" s="1"/>
      <c r="N95" s="1"/>
      <c r="O95" s="1"/>
      <c r="P95" s="1"/>
      <c r="Q95" s="1"/>
      <c r="R95" s="146">
        <v>100</v>
      </c>
      <c r="S95" s="146">
        <v>100</v>
      </c>
      <c r="T95" s="1"/>
      <c r="U95" s="1"/>
      <c r="V95" s="1"/>
      <c r="W95" s="1"/>
      <c r="X95" s="1"/>
    </row>
    <row r="96" spans="1:24" ht="16.5" x14ac:dyDescent="0.15">
      <c r="A96" s="146">
        <v>15990014</v>
      </c>
      <c r="B96" s="146">
        <v>3</v>
      </c>
      <c r="C96" s="146" t="s">
        <v>3396</v>
      </c>
      <c r="D96" s="146" t="s">
        <v>3394</v>
      </c>
      <c r="E96" s="1"/>
      <c r="F96" s="1"/>
      <c r="G96" s="1"/>
      <c r="H96" s="1"/>
      <c r="I96" s="1"/>
      <c r="J96" s="1"/>
      <c r="K96" s="1"/>
      <c r="L96" s="1"/>
      <c r="M96" s="1"/>
      <c r="N96" s="1"/>
      <c r="O96" s="1"/>
      <c r="P96" s="1"/>
      <c r="Q96" s="1"/>
      <c r="R96" s="146">
        <v>140.00000000000003</v>
      </c>
      <c r="S96" s="146">
        <v>140.00000000000003</v>
      </c>
      <c r="T96" s="1"/>
      <c r="U96" s="1"/>
      <c r="V96" s="1"/>
      <c r="W96" s="1"/>
      <c r="X96" s="1"/>
    </row>
    <row r="97" spans="1:24" ht="16.5" x14ac:dyDescent="0.15">
      <c r="A97" s="146">
        <v>15990014</v>
      </c>
      <c r="B97" s="146">
        <v>4</v>
      </c>
      <c r="C97" s="146" t="s">
        <v>3396</v>
      </c>
      <c r="D97" s="146" t="s">
        <v>3394</v>
      </c>
      <c r="E97" s="1"/>
      <c r="F97" s="1"/>
      <c r="G97" s="1"/>
      <c r="H97" s="1"/>
      <c r="I97" s="1"/>
      <c r="J97" s="1"/>
      <c r="K97" s="1"/>
      <c r="L97" s="1"/>
      <c r="M97" s="1"/>
      <c r="N97" s="1"/>
      <c r="O97" s="1"/>
      <c r="P97" s="1"/>
      <c r="Q97" s="1"/>
      <c r="R97" s="146">
        <v>180</v>
      </c>
      <c r="S97" s="146">
        <v>180</v>
      </c>
      <c r="T97" s="1"/>
      <c r="U97" s="1"/>
      <c r="V97" s="1"/>
      <c r="W97" s="1"/>
      <c r="X97" s="1"/>
    </row>
    <row r="98" spans="1:24" ht="16.5" x14ac:dyDescent="0.15">
      <c r="A98" s="146">
        <v>15990014</v>
      </c>
      <c r="B98" s="146">
        <v>5</v>
      </c>
      <c r="C98" s="146" t="s">
        <v>3396</v>
      </c>
      <c r="D98" s="146" t="s">
        <v>3394</v>
      </c>
      <c r="E98" s="1"/>
      <c r="F98" s="1"/>
      <c r="G98" s="1"/>
      <c r="H98" s="1"/>
      <c r="I98" s="1"/>
      <c r="J98" s="1"/>
      <c r="K98" s="1"/>
      <c r="L98" s="1"/>
      <c r="M98" s="1"/>
      <c r="N98" s="1"/>
      <c r="O98" s="1"/>
      <c r="P98" s="1"/>
      <c r="Q98" s="1"/>
      <c r="R98" s="146">
        <v>220</v>
      </c>
      <c r="S98" s="146">
        <v>220</v>
      </c>
      <c r="T98" s="1"/>
      <c r="U98" s="1"/>
      <c r="V98" s="1"/>
      <c r="W98" s="1"/>
      <c r="X98" s="1"/>
    </row>
    <row r="99" spans="1:24" ht="16.5" x14ac:dyDescent="0.15">
      <c r="A99" s="146">
        <v>15990014</v>
      </c>
      <c r="B99" s="146">
        <v>6</v>
      </c>
      <c r="C99" s="146" t="s">
        <v>3396</v>
      </c>
      <c r="D99" s="146" t="s">
        <v>3394</v>
      </c>
      <c r="E99" s="1"/>
      <c r="F99" s="1"/>
      <c r="G99" s="1"/>
      <c r="H99" s="1"/>
      <c r="I99" s="1"/>
      <c r="J99" s="1"/>
      <c r="K99" s="1"/>
      <c r="L99" s="1"/>
      <c r="M99" s="1"/>
      <c r="N99" s="1"/>
      <c r="O99" s="1"/>
      <c r="P99" s="1"/>
      <c r="Q99" s="1"/>
      <c r="R99" s="146">
        <v>260</v>
      </c>
      <c r="S99" s="146">
        <v>260</v>
      </c>
      <c r="T99" s="1"/>
      <c r="U99" s="1"/>
      <c r="V99" s="1"/>
      <c r="W99" s="1"/>
      <c r="X99" s="1"/>
    </row>
    <row r="100" spans="1:24" ht="16.5" x14ac:dyDescent="0.15">
      <c r="A100" s="146">
        <v>15990014</v>
      </c>
      <c r="B100" s="146">
        <v>7</v>
      </c>
      <c r="C100" s="146" t="s">
        <v>3393</v>
      </c>
      <c r="D100" s="146" t="s">
        <v>3394</v>
      </c>
      <c r="E100" s="1"/>
      <c r="F100" s="1"/>
      <c r="G100" s="1"/>
      <c r="H100" s="1"/>
      <c r="I100" s="1"/>
      <c r="J100" s="1"/>
      <c r="K100" s="1"/>
      <c r="L100" s="1"/>
      <c r="M100" s="1"/>
      <c r="N100" s="1"/>
      <c r="O100" s="1"/>
      <c r="P100" s="1"/>
      <c r="Q100" s="1"/>
      <c r="R100" s="146">
        <v>300</v>
      </c>
      <c r="S100" s="146">
        <v>300</v>
      </c>
      <c r="T100" s="1"/>
      <c r="U100" s="1"/>
      <c r="V100" s="1"/>
      <c r="W100" s="1"/>
      <c r="X100" s="1"/>
    </row>
    <row r="101" spans="1:24" ht="16.5" x14ac:dyDescent="0.15">
      <c r="A101" s="145">
        <v>15990015</v>
      </c>
      <c r="B101" s="145">
        <v>1</v>
      </c>
      <c r="C101" s="145" t="s">
        <v>3397</v>
      </c>
      <c r="D101" s="145" t="s">
        <v>3398</v>
      </c>
      <c r="E101" s="1"/>
      <c r="F101" s="1"/>
      <c r="G101" s="1"/>
      <c r="H101" s="1"/>
      <c r="I101" s="1"/>
      <c r="J101" s="1"/>
      <c r="K101" s="1"/>
      <c r="L101" s="1"/>
      <c r="M101" s="1"/>
      <c r="N101" s="1"/>
      <c r="O101" s="1"/>
      <c r="P101" s="1"/>
      <c r="Q101" s="1"/>
      <c r="R101" s="145">
        <v>150</v>
      </c>
      <c r="S101" s="145">
        <v>150</v>
      </c>
      <c r="T101" s="1"/>
      <c r="U101" s="1"/>
      <c r="V101" s="1"/>
      <c r="W101" s="1"/>
      <c r="X101" s="1"/>
    </row>
    <row r="102" spans="1:24" ht="16.5" x14ac:dyDescent="0.15">
      <c r="A102" s="145">
        <v>15990015</v>
      </c>
      <c r="B102" s="145">
        <v>2</v>
      </c>
      <c r="C102" s="145" t="s">
        <v>3397</v>
      </c>
      <c r="D102" s="145" t="s">
        <v>3398</v>
      </c>
      <c r="E102" s="1"/>
      <c r="F102" s="1"/>
      <c r="G102" s="1"/>
      <c r="H102" s="1"/>
      <c r="I102" s="1"/>
      <c r="J102" s="1"/>
      <c r="K102" s="1"/>
      <c r="L102" s="1"/>
      <c r="M102" s="1"/>
      <c r="N102" s="1"/>
      <c r="O102" s="1"/>
      <c r="P102" s="1"/>
      <c r="Q102" s="1"/>
      <c r="R102" s="145">
        <v>200</v>
      </c>
      <c r="S102" s="145">
        <v>200</v>
      </c>
      <c r="T102" s="1"/>
      <c r="U102" s="1"/>
      <c r="V102" s="1"/>
      <c r="W102" s="1"/>
      <c r="X102" s="1"/>
    </row>
    <row r="103" spans="1:24" ht="16.5" x14ac:dyDescent="0.15">
      <c r="A103" s="145">
        <v>15990015</v>
      </c>
      <c r="B103" s="145">
        <v>3</v>
      </c>
      <c r="C103" s="145" t="s">
        <v>3399</v>
      </c>
      <c r="D103" s="145" t="s">
        <v>3398</v>
      </c>
      <c r="E103" s="1"/>
      <c r="F103" s="1"/>
      <c r="G103" s="1"/>
      <c r="H103" s="1"/>
      <c r="I103" s="1"/>
      <c r="J103" s="1"/>
      <c r="K103" s="1"/>
      <c r="L103" s="1"/>
      <c r="M103" s="1"/>
      <c r="N103" s="1"/>
      <c r="O103" s="1"/>
      <c r="P103" s="1"/>
      <c r="Q103" s="1"/>
      <c r="R103" s="145">
        <v>250</v>
      </c>
      <c r="S103" s="145">
        <v>250</v>
      </c>
      <c r="T103" s="1"/>
      <c r="U103" s="1"/>
      <c r="V103" s="1"/>
      <c r="W103" s="1"/>
      <c r="X103" s="1"/>
    </row>
    <row r="104" spans="1:24" ht="16.5" x14ac:dyDescent="0.15">
      <c r="A104" s="145">
        <v>15990015</v>
      </c>
      <c r="B104" s="145">
        <v>4</v>
      </c>
      <c r="C104" s="145" t="s">
        <v>3397</v>
      </c>
      <c r="D104" s="145" t="s">
        <v>3398</v>
      </c>
      <c r="E104" s="1"/>
      <c r="F104" s="1"/>
      <c r="G104" s="1"/>
      <c r="H104" s="1"/>
      <c r="I104" s="1"/>
      <c r="J104" s="1"/>
      <c r="K104" s="1"/>
      <c r="L104" s="1"/>
      <c r="M104" s="1"/>
      <c r="N104" s="1"/>
      <c r="O104" s="1"/>
      <c r="P104" s="1"/>
      <c r="Q104" s="1"/>
      <c r="R104" s="145">
        <v>300</v>
      </c>
      <c r="S104" s="145">
        <v>300</v>
      </c>
      <c r="T104" s="1"/>
      <c r="U104" s="1"/>
      <c r="V104" s="1"/>
      <c r="W104" s="1"/>
      <c r="X104" s="1"/>
    </row>
    <row r="105" spans="1:24" ht="16.5" x14ac:dyDescent="0.15">
      <c r="A105" s="145">
        <v>15990015</v>
      </c>
      <c r="B105" s="145">
        <v>5</v>
      </c>
      <c r="C105" s="145" t="s">
        <v>3397</v>
      </c>
      <c r="D105" s="145" t="s">
        <v>3400</v>
      </c>
      <c r="E105" s="1"/>
      <c r="F105" s="1"/>
      <c r="G105" s="1"/>
      <c r="H105" s="1"/>
      <c r="I105" s="1"/>
      <c r="J105" s="1"/>
      <c r="K105" s="1"/>
      <c r="L105" s="1"/>
      <c r="M105" s="1"/>
      <c r="N105" s="1"/>
      <c r="O105" s="1"/>
      <c r="P105" s="1"/>
      <c r="Q105" s="1"/>
      <c r="R105" s="145">
        <v>350</v>
      </c>
      <c r="S105" s="145">
        <v>350</v>
      </c>
      <c r="T105" s="1"/>
      <c r="U105" s="1"/>
      <c r="V105" s="1"/>
      <c r="W105" s="1"/>
      <c r="X105" s="1"/>
    </row>
    <row r="106" spans="1:24" ht="16.5" x14ac:dyDescent="0.15">
      <c r="A106" s="145">
        <v>15990015</v>
      </c>
      <c r="B106" s="145">
        <v>6</v>
      </c>
      <c r="C106" s="145" t="s">
        <v>3397</v>
      </c>
      <c r="D106" s="145" t="s">
        <v>3401</v>
      </c>
      <c r="E106" s="1"/>
      <c r="F106" s="1"/>
      <c r="G106" s="1"/>
      <c r="H106" s="1"/>
      <c r="I106" s="1"/>
      <c r="J106" s="1"/>
      <c r="K106" s="1"/>
      <c r="L106" s="1"/>
      <c r="M106" s="1"/>
      <c r="N106" s="1"/>
      <c r="O106" s="1"/>
      <c r="P106" s="1"/>
      <c r="Q106" s="1"/>
      <c r="R106" s="145">
        <v>400</v>
      </c>
      <c r="S106" s="145">
        <v>400</v>
      </c>
      <c r="T106" s="1"/>
      <c r="U106" s="1"/>
      <c r="V106" s="1"/>
      <c r="W106" s="1"/>
      <c r="X106" s="1"/>
    </row>
    <row r="107" spans="1:24" ht="16.5" x14ac:dyDescent="0.15">
      <c r="A107" s="145">
        <v>15990015</v>
      </c>
      <c r="B107" s="145">
        <v>7</v>
      </c>
      <c r="C107" s="145" t="s">
        <v>3402</v>
      </c>
      <c r="D107" s="145" t="s">
        <v>3398</v>
      </c>
      <c r="E107" s="1"/>
      <c r="F107" s="1"/>
      <c r="G107" s="1"/>
      <c r="H107" s="1"/>
      <c r="I107" s="1"/>
      <c r="J107" s="1"/>
      <c r="K107" s="1"/>
      <c r="L107" s="1"/>
      <c r="M107" s="1"/>
      <c r="N107" s="1"/>
      <c r="O107" s="1"/>
      <c r="P107" s="1"/>
      <c r="Q107" s="1"/>
      <c r="R107" s="145">
        <v>450</v>
      </c>
      <c r="S107" s="145">
        <v>450</v>
      </c>
      <c r="T107" s="1"/>
      <c r="U107" s="1"/>
      <c r="V107" s="1"/>
      <c r="W107" s="1"/>
      <c r="X107" s="1"/>
    </row>
    <row r="108" spans="1:24" ht="16.5" x14ac:dyDescent="0.15">
      <c r="A108" s="146">
        <v>15990016</v>
      </c>
      <c r="B108" s="146">
        <v>1</v>
      </c>
      <c r="C108" s="146" t="s">
        <v>3403</v>
      </c>
      <c r="D108" s="146" t="s">
        <v>3404</v>
      </c>
      <c r="E108" s="1"/>
      <c r="F108" s="1"/>
      <c r="G108" s="1"/>
      <c r="H108" s="1"/>
      <c r="I108" s="1"/>
      <c r="J108" s="1"/>
      <c r="K108" s="1"/>
      <c r="L108" s="1"/>
      <c r="M108" s="1"/>
      <c r="N108" s="1"/>
      <c r="O108" s="1"/>
      <c r="P108" s="1"/>
      <c r="Q108" s="1"/>
      <c r="R108" s="146">
        <v>150</v>
      </c>
      <c r="S108" s="146">
        <v>150</v>
      </c>
      <c r="T108" s="1"/>
      <c r="U108" s="1"/>
      <c r="V108" s="1"/>
      <c r="W108" s="1"/>
      <c r="X108" s="1"/>
    </row>
    <row r="109" spans="1:24" ht="16.5" x14ac:dyDescent="0.15">
      <c r="A109" s="146">
        <v>15990016</v>
      </c>
      <c r="B109" s="146">
        <v>2</v>
      </c>
      <c r="C109" s="146" t="s">
        <v>3403</v>
      </c>
      <c r="D109" s="146" t="s">
        <v>3404</v>
      </c>
      <c r="E109" s="1"/>
      <c r="F109" s="1"/>
      <c r="G109" s="1"/>
      <c r="H109" s="1"/>
      <c r="I109" s="1"/>
      <c r="J109" s="1"/>
      <c r="K109" s="1"/>
      <c r="L109" s="1"/>
      <c r="M109" s="1"/>
      <c r="N109" s="1"/>
      <c r="O109" s="1"/>
      <c r="P109" s="1"/>
      <c r="Q109" s="1"/>
      <c r="R109" s="146">
        <v>200</v>
      </c>
      <c r="S109" s="146">
        <v>200</v>
      </c>
      <c r="T109" s="1"/>
      <c r="U109" s="1"/>
      <c r="V109" s="1"/>
      <c r="W109" s="1"/>
      <c r="X109" s="1"/>
    </row>
    <row r="110" spans="1:24" ht="16.5" x14ac:dyDescent="0.15">
      <c r="A110" s="146">
        <v>15990016</v>
      </c>
      <c r="B110" s="146">
        <v>3</v>
      </c>
      <c r="C110" s="146" t="s">
        <v>3403</v>
      </c>
      <c r="D110" s="146" t="s">
        <v>3404</v>
      </c>
      <c r="E110" s="1"/>
      <c r="F110" s="1"/>
      <c r="G110" s="1"/>
      <c r="H110" s="1"/>
      <c r="I110" s="1"/>
      <c r="J110" s="1"/>
      <c r="K110" s="1"/>
      <c r="L110" s="1"/>
      <c r="M110" s="1"/>
      <c r="N110" s="1"/>
      <c r="O110" s="1"/>
      <c r="P110" s="1"/>
      <c r="Q110" s="1"/>
      <c r="R110" s="146">
        <v>250</v>
      </c>
      <c r="S110" s="146">
        <v>250</v>
      </c>
      <c r="T110" s="1"/>
      <c r="U110" s="1"/>
      <c r="V110" s="1"/>
      <c r="W110" s="1"/>
      <c r="X110" s="1"/>
    </row>
    <row r="111" spans="1:24" ht="16.5" x14ac:dyDescent="0.15">
      <c r="A111" s="146">
        <v>15990016</v>
      </c>
      <c r="B111" s="146">
        <v>4</v>
      </c>
      <c r="C111" s="146" t="s">
        <v>3405</v>
      </c>
      <c r="D111" s="146" t="s">
        <v>3406</v>
      </c>
      <c r="E111" s="1"/>
      <c r="F111" s="1"/>
      <c r="G111" s="1"/>
      <c r="H111" s="1"/>
      <c r="I111" s="1"/>
      <c r="J111" s="1"/>
      <c r="K111" s="1"/>
      <c r="L111" s="1"/>
      <c r="M111" s="1"/>
      <c r="N111" s="1"/>
      <c r="O111" s="1"/>
      <c r="P111" s="1"/>
      <c r="Q111" s="1"/>
      <c r="R111" s="146">
        <v>300</v>
      </c>
      <c r="S111" s="146">
        <v>300</v>
      </c>
      <c r="T111" s="1"/>
      <c r="U111" s="1"/>
      <c r="V111" s="1"/>
      <c r="W111" s="1"/>
      <c r="X111" s="1"/>
    </row>
    <row r="112" spans="1:24" ht="16.5" x14ac:dyDescent="0.15">
      <c r="A112" s="146">
        <v>15990016</v>
      </c>
      <c r="B112" s="146">
        <v>5</v>
      </c>
      <c r="C112" s="146" t="s">
        <v>3403</v>
      </c>
      <c r="D112" s="146" t="s">
        <v>3407</v>
      </c>
      <c r="E112" s="1"/>
      <c r="F112" s="1"/>
      <c r="G112" s="1"/>
      <c r="H112" s="1"/>
      <c r="I112" s="1"/>
      <c r="J112" s="1"/>
      <c r="K112" s="1"/>
      <c r="L112" s="1"/>
      <c r="M112" s="1"/>
      <c r="N112" s="1"/>
      <c r="O112" s="1"/>
      <c r="P112" s="1"/>
      <c r="Q112" s="1"/>
      <c r="R112" s="146">
        <v>350</v>
      </c>
      <c r="S112" s="146">
        <v>350</v>
      </c>
      <c r="T112" s="1"/>
      <c r="U112" s="1"/>
      <c r="V112" s="1"/>
      <c r="W112" s="1"/>
      <c r="X112" s="1"/>
    </row>
    <row r="113" spans="1:24" ht="16.5" x14ac:dyDescent="0.15">
      <c r="A113" s="146">
        <v>15990016</v>
      </c>
      <c r="B113" s="146">
        <v>6</v>
      </c>
      <c r="C113" s="146" t="s">
        <v>3403</v>
      </c>
      <c r="D113" s="146" t="s">
        <v>3404</v>
      </c>
      <c r="E113" s="1"/>
      <c r="F113" s="1"/>
      <c r="G113" s="1"/>
      <c r="H113" s="1"/>
      <c r="I113" s="1"/>
      <c r="J113" s="1"/>
      <c r="K113" s="1"/>
      <c r="L113" s="1"/>
      <c r="M113" s="1"/>
      <c r="N113" s="1"/>
      <c r="O113" s="1"/>
      <c r="P113" s="1"/>
      <c r="Q113" s="1"/>
      <c r="R113" s="146">
        <v>400</v>
      </c>
      <c r="S113" s="146">
        <v>400</v>
      </c>
      <c r="T113" s="1"/>
      <c r="U113" s="1"/>
      <c r="V113" s="1"/>
      <c r="W113" s="1"/>
      <c r="X113" s="1"/>
    </row>
    <row r="114" spans="1:24" ht="16.5" x14ac:dyDescent="0.15">
      <c r="A114" s="146">
        <v>15990016</v>
      </c>
      <c r="B114" s="146">
        <v>7</v>
      </c>
      <c r="C114" s="146" t="s">
        <v>3403</v>
      </c>
      <c r="D114" s="146" t="s">
        <v>3404</v>
      </c>
      <c r="E114" s="1"/>
      <c r="F114" s="1"/>
      <c r="G114" s="1"/>
      <c r="H114" s="1"/>
      <c r="I114" s="1"/>
      <c r="J114" s="1"/>
      <c r="K114" s="1"/>
      <c r="L114" s="1"/>
      <c r="M114" s="1"/>
      <c r="N114" s="1"/>
      <c r="O114" s="1"/>
      <c r="P114" s="1"/>
      <c r="Q114" s="1"/>
      <c r="R114" s="146">
        <v>450</v>
      </c>
      <c r="S114" s="146">
        <v>450</v>
      </c>
      <c r="T114" s="1"/>
      <c r="U114" s="1"/>
      <c r="V114" s="1"/>
      <c r="W114" s="1"/>
      <c r="X114" s="1"/>
    </row>
    <row r="115" spans="1:24" ht="16.5" x14ac:dyDescent="0.15">
      <c r="A115" s="145">
        <v>15990017</v>
      </c>
      <c r="B115" s="145">
        <v>1</v>
      </c>
      <c r="C115" s="145" t="s">
        <v>3408</v>
      </c>
      <c r="D115" s="145" t="s">
        <v>3408</v>
      </c>
      <c r="E115" s="1"/>
      <c r="F115" s="1"/>
      <c r="G115" s="1"/>
      <c r="H115" s="1"/>
      <c r="I115" s="1"/>
      <c r="J115" s="1"/>
      <c r="K115" s="1"/>
      <c r="L115" s="1"/>
      <c r="M115" s="1"/>
      <c r="N115" s="1"/>
      <c r="O115" s="1"/>
      <c r="P115" s="1"/>
      <c r="Q115" s="1"/>
      <c r="R115" s="145">
        <v>60</v>
      </c>
      <c r="S115" s="145">
        <v>60</v>
      </c>
      <c r="T115" s="1"/>
      <c r="U115" s="1"/>
      <c r="V115" s="1"/>
      <c r="W115" s="1"/>
      <c r="X115" s="1"/>
    </row>
    <row r="116" spans="1:24" ht="16.5" x14ac:dyDescent="0.15">
      <c r="A116" s="145">
        <v>15990017</v>
      </c>
      <c r="B116" s="145">
        <v>2</v>
      </c>
      <c r="C116" s="145" t="s">
        <v>3408</v>
      </c>
      <c r="D116" s="145" t="s">
        <v>3409</v>
      </c>
      <c r="E116" s="1"/>
      <c r="F116" s="1"/>
      <c r="G116" s="1"/>
      <c r="H116" s="1"/>
      <c r="I116" s="1"/>
      <c r="J116" s="1"/>
      <c r="K116" s="1"/>
      <c r="L116" s="1"/>
      <c r="M116" s="1"/>
      <c r="N116" s="1"/>
      <c r="O116" s="1"/>
      <c r="P116" s="1"/>
      <c r="Q116" s="1"/>
      <c r="R116" s="145">
        <v>100</v>
      </c>
      <c r="S116" s="145">
        <v>100</v>
      </c>
      <c r="T116" s="1"/>
      <c r="U116" s="1"/>
      <c r="V116" s="1"/>
      <c r="W116" s="1"/>
      <c r="X116" s="1"/>
    </row>
    <row r="117" spans="1:24" ht="16.5" x14ac:dyDescent="0.15">
      <c r="A117" s="145">
        <v>15990017</v>
      </c>
      <c r="B117" s="145">
        <v>3</v>
      </c>
      <c r="C117" s="145" t="s">
        <v>3408</v>
      </c>
      <c r="D117" s="145" t="s">
        <v>3408</v>
      </c>
      <c r="E117" s="1"/>
      <c r="F117" s="1"/>
      <c r="G117" s="1"/>
      <c r="H117" s="1"/>
      <c r="I117" s="1"/>
      <c r="J117" s="1"/>
      <c r="K117" s="1"/>
      <c r="L117" s="1"/>
      <c r="M117" s="1"/>
      <c r="N117" s="1"/>
      <c r="O117" s="1"/>
      <c r="P117" s="1"/>
      <c r="Q117" s="1"/>
      <c r="R117" s="145">
        <v>140.00000000000003</v>
      </c>
      <c r="S117" s="145">
        <v>140.00000000000003</v>
      </c>
      <c r="T117" s="1"/>
      <c r="U117" s="1"/>
      <c r="V117" s="1"/>
      <c r="W117" s="1"/>
      <c r="X117" s="1"/>
    </row>
    <row r="118" spans="1:24" ht="16.5" x14ac:dyDescent="0.15">
      <c r="A118" s="145">
        <v>15990017</v>
      </c>
      <c r="B118" s="145">
        <v>4</v>
      </c>
      <c r="C118" s="145" t="s">
        <v>3408</v>
      </c>
      <c r="D118" s="145" t="s">
        <v>3408</v>
      </c>
      <c r="E118" s="1"/>
      <c r="F118" s="1"/>
      <c r="G118" s="1"/>
      <c r="H118" s="1"/>
      <c r="I118" s="1"/>
      <c r="J118" s="1"/>
      <c r="K118" s="1"/>
      <c r="L118" s="1"/>
      <c r="M118" s="1"/>
      <c r="N118" s="1"/>
      <c r="O118" s="1"/>
      <c r="P118" s="1"/>
      <c r="Q118" s="1"/>
      <c r="R118" s="145">
        <v>180</v>
      </c>
      <c r="S118" s="145">
        <v>180</v>
      </c>
      <c r="T118" s="1"/>
      <c r="U118" s="1"/>
      <c r="V118" s="1"/>
      <c r="W118" s="1"/>
      <c r="X118" s="1"/>
    </row>
    <row r="119" spans="1:24" ht="16.5" x14ac:dyDescent="0.15">
      <c r="A119" s="145">
        <v>15990017</v>
      </c>
      <c r="B119" s="145">
        <v>5</v>
      </c>
      <c r="C119" s="145" t="s">
        <v>3408</v>
      </c>
      <c r="D119" s="145" t="s">
        <v>3408</v>
      </c>
      <c r="E119" s="1"/>
      <c r="F119" s="1"/>
      <c r="G119" s="1"/>
      <c r="H119" s="1"/>
      <c r="I119" s="1"/>
      <c r="J119" s="1"/>
      <c r="K119" s="1"/>
      <c r="L119" s="1"/>
      <c r="M119" s="1"/>
      <c r="N119" s="1"/>
      <c r="O119" s="1"/>
      <c r="P119" s="1"/>
      <c r="Q119" s="1"/>
      <c r="R119" s="145">
        <v>220</v>
      </c>
      <c r="S119" s="145">
        <v>220</v>
      </c>
      <c r="T119" s="1"/>
      <c r="U119" s="1"/>
      <c r="V119" s="1"/>
      <c r="W119" s="1"/>
      <c r="X119" s="1"/>
    </row>
    <row r="120" spans="1:24" ht="16.5" x14ac:dyDescent="0.15">
      <c r="A120" s="145">
        <v>15990017</v>
      </c>
      <c r="B120" s="145">
        <v>6</v>
      </c>
      <c r="C120" s="145" t="s">
        <v>3408</v>
      </c>
      <c r="D120" s="145" t="s">
        <v>3409</v>
      </c>
      <c r="E120" s="1"/>
      <c r="F120" s="1"/>
      <c r="G120" s="1"/>
      <c r="H120" s="1"/>
      <c r="I120" s="1"/>
      <c r="J120" s="1"/>
      <c r="K120" s="1"/>
      <c r="L120" s="1"/>
      <c r="M120" s="1"/>
      <c r="N120" s="1"/>
      <c r="O120" s="1"/>
      <c r="P120" s="1"/>
      <c r="Q120" s="1"/>
      <c r="R120" s="145">
        <v>260</v>
      </c>
      <c r="S120" s="145">
        <v>260</v>
      </c>
      <c r="T120" s="1"/>
      <c r="U120" s="1"/>
      <c r="V120" s="1"/>
      <c r="W120" s="1"/>
      <c r="X120" s="1"/>
    </row>
    <row r="121" spans="1:24" ht="16.5" x14ac:dyDescent="0.15">
      <c r="A121" s="145">
        <v>15990017</v>
      </c>
      <c r="B121" s="145">
        <v>7</v>
      </c>
      <c r="C121" s="145" t="s">
        <v>3410</v>
      </c>
      <c r="D121" s="145" t="s">
        <v>3408</v>
      </c>
      <c r="E121" s="1"/>
      <c r="F121" s="1"/>
      <c r="G121" s="1"/>
      <c r="H121" s="1"/>
      <c r="I121" s="1"/>
      <c r="J121" s="1"/>
      <c r="K121" s="1"/>
      <c r="L121" s="1"/>
      <c r="M121" s="1"/>
      <c r="N121" s="1"/>
      <c r="O121" s="1"/>
      <c r="P121" s="1"/>
      <c r="Q121" s="1"/>
      <c r="R121" s="145">
        <v>300</v>
      </c>
      <c r="S121" s="145">
        <v>300</v>
      </c>
      <c r="T121" s="1"/>
      <c r="U121" s="1"/>
      <c r="V121" s="1"/>
      <c r="W121" s="1"/>
      <c r="X121" s="1"/>
    </row>
    <row r="122" spans="1:24" ht="16.5" x14ac:dyDescent="0.15">
      <c r="A122" s="146">
        <v>15990018</v>
      </c>
      <c r="B122" s="146">
        <v>1</v>
      </c>
      <c r="C122" s="147" t="s">
        <v>3411</v>
      </c>
      <c r="D122" s="147" t="s">
        <v>3412</v>
      </c>
      <c r="E122" s="52"/>
      <c r="F122" s="52"/>
      <c r="G122" s="52"/>
      <c r="H122" s="52"/>
      <c r="I122" s="52"/>
      <c r="J122" s="52"/>
      <c r="K122" s="52"/>
      <c r="L122" s="52"/>
      <c r="M122" s="52"/>
      <c r="N122" s="52"/>
      <c r="O122" s="52"/>
      <c r="P122" s="52"/>
      <c r="Q122" s="52"/>
      <c r="R122" s="147">
        <v>0.1</v>
      </c>
      <c r="S122" s="147">
        <v>0.1</v>
      </c>
      <c r="T122" s="1"/>
      <c r="U122" s="1"/>
      <c r="V122" s="1"/>
      <c r="W122" s="1"/>
      <c r="X122" s="1"/>
    </row>
    <row r="123" spans="1:24" ht="16.5" x14ac:dyDescent="0.15">
      <c r="A123" s="146">
        <v>15990018</v>
      </c>
      <c r="B123" s="146">
        <v>2</v>
      </c>
      <c r="C123" s="147" t="s">
        <v>3412</v>
      </c>
      <c r="D123" s="147" t="s">
        <v>3412</v>
      </c>
      <c r="E123" s="52"/>
      <c r="F123" s="52"/>
      <c r="G123" s="52"/>
      <c r="H123" s="52"/>
      <c r="I123" s="52"/>
      <c r="J123" s="52"/>
      <c r="K123" s="52"/>
      <c r="L123" s="52"/>
      <c r="M123" s="52"/>
      <c r="N123" s="52"/>
      <c r="O123" s="52"/>
      <c r="P123" s="52"/>
      <c r="Q123" s="52"/>
      <c r="R123" s="147">
        <v>0.15</v>
      </c>
      <c r="S123" s="147">
        <v>0.15</v>
      </c>
      <c r="T123" s="1"/>
      <c r="U123" s="1"/>
      <c r="V123" s="1"/>
      <c r="W123" s="1"/>
      <c r="X123" s="1"/>
    </row>
    <row r="124" spans="1:24" ht="16.5" x14ac:dyDescent="0.15">
      <c r="A124" s="146">
        <v>15990018</v>
      </c>
      <c r="B124" s="146">
        <v>3</v>
      </c>
      <c r="C124" s="147" t="s">
        <v>3413</v>
      </c>
      <c r="D124" s="147" t="s">
        <v>3414</v>
      </c>
      <c r="E124" s="52"/>
      <c r="F124" s="52"/>
      <c r="G124" s="52"/>
      <c r="H124" s="52"/>
      <c r="I124" s="52"/>
      <c r="J124" s="52"/>
      <c r="K124" s="52"/>
      <c r="L124" s="52"/>
      <c r="M124" s="52"/>
      <c r="N124" s="52"/>
      <c r="O124" s="52"/>
      <c r="P124" s="52"/>
      <c r="Q124" s="52"/>
      <c r="R124" s="147">
        <v>0.2</v>
      </c>
      <c r="S124" s="147">
        <v>0.2</v>
      </c>
      <c r="T124" s="1"/>
      <c r="U124" s="1"/>
      <c r="V124" s="1"/>
      <c r="W124" s="1"/>
      <c r="X124" s="1"/>
    </row>
    <row r="125" spans="1:24" ht="16.5" x14ac:dyDescent="0.15">
      <c r="A125" s="146">
        <v>15990018</v>
      </c>
      <c r="B125" s="146">
        <v>4</v>
      </c>
      <c r="C125" s="147" t="s">
        <v>3412</v>
      </c>
      <c r="D125" s="147" t="s">
        <v>3412</v>
      </c>
      <c r="E125" s="52"/>
      <c r="F125" s="52"/>
      <c r="G125" s="52"/>
      <c r="H125" s="52"/>
      <c r="I125" s="52"/>
      <c r="J125" s="52"/>
      <c r="K125" s="52"/>
      <c r="L125" s="52"/>
      <c r="M125" s="52"/>
      <c r="N125" s="52"/>
      <c r="O125" s="52"/>
      <c r="P125" s="52"/>
      <c r="Q125" s="52"/>
      <c r="R125" s="147">
        <v>0.25</v>
      </c>
      <c r="S125" s="147">
        <v>0.25</v>
      </c>
      <c r="T125" s="1"/>
      <c r="U125" s="1"/>
      <c r="V125" s="1"/>
      <c r="W125" s="1"/>
      <c r="X125" s="1"/>
    </row>
    <row r="126" spans="1:24" ht="16.5" x14ac:dyDescent="0.15">
      <c r="A126" s="146">
        <v>15990018</v>
      </c>
      <c r="B126" s="146">
        <v>5</v>
      </c>
      <c r="C126" s="147" t="s">
        <v>3412</v>
      </c>
      <c r="D126" s="147" t="s">
        <v>3412</v>
      </c>
      <c r="E126" s="52"/>
      <c r="F126" s="52"/>
      <c r="G126" s="52"/>
      <c r="H126" s="52"/>
      <c r="I126" s="52"/>
      <c r="J126" s="52"/>
      <c r="K126" s="52"/>
      <c r="L126" s="52"/>
      <c r="M126" s="52"/>
      <c r="N126" s="52"/>
      <c r="O126" s="52"/>
      <c r="P126" s="52"/>
      <c r="Q126" s="52"/>
      <c r="R126" s="147">
        <v>0.3</v>
      </c>
      <c r="S126" s="147">
        <v>0.3</v>
      </c>
      <c r="T126" s="1"/>
      <c r="U126" s="1"/>
      <c r="V126" s="1"/>
      <c r="W126" s="1"/>
      <c r="X126" s="1"/>
    </row>
    <row r="127" spans="1:24" ht="16.5" x14ac:dyDescent="0.15">
      <c r="A127" s="146">
        <v>15990018</v>
      </c>
      <c r="B127" s="146">
        <v>6</v>
      </c>
      <c r="C127" s="147" t="s">
        <v>3412</v>
      </c>
      <c r="D127" s="147" t="s">
        <v>3415</v>
      </c>
      <c r="E127" s="52"/>
      <c r="F127" s="52"/>
      <c r="G127" s="52"/>
      <c r="H127" s="52"/>
      <c r="I127" s="52"/>
      <c r="J127" s="52"/>
      <c r="K127" s="52"/>
      <c r="L127" s="52"/>
      <c r="M127" s="52"/>
      <c r="N127" s="52"/>
      <c r="O127" s="52"/>
      <c r="P127" s="52"/>
      <c r="Q127" s="52"/>
      <c r="R127" s="147">
        <v>0.35</v>
      </c>
      <c r="S127" s="147">
        <v>0.35</v>
      </c>
      <c r="T127" s="1"/>
      <c r="U127" s="1"/>
      <c r="V127" s="1"/>
      <c r="W127" s="1"/>
      <c r="X127" s="1"/>
    </row>
    <row r="128" spans="1:24" ht="16.5" x14ac:dyDescent="0.15">
      <c r="A128" s="146">
        <v>15990018</v>
      </c>
      <c r="B128" s="146">
        <v>7</v>
      </c>
      <c r="C128" s="147" t="s">
        <v>3412</v>
      </c>
      <c r="D128" s="147" t="s">
        <v>3412</v>
      </c>
      <c r="E128" s="52"/>
      <c r="F128" s="52"/>
      <c r="G128" s="52"/>
      <c r="H128" s="52"/>
      <c r="I128" s="52"/>
      <c r="J128" s="52"/>
      <c r="K128" s="52"/>
      <c r="L128" s="52"/>
      <c r="M128" s="52"/>
      <c r="N128" s="52"/>
      <c r="O128" s="52"/>
      <c r="P128" s="52"/>
      <c r="Q128" s="52"/>
      <c r="R128" s="147">
        <v>0.4</v>
      </c>
      <c r="S128" s="147">
        <v>0.4</v>
      </c>
      <c r="T128" s="1"/>
      <c r="U128" s="1"/>
      <c r="V128" s="1"/>
      <c r="W128" s="1"/>
      <c r="X128" s="1"/>
    </row>
    <row r="129" spans="1:24" ht="16.5" x14ac:dyDescent="0.15">
      <c r="A129" s="145">
        <v>15990019</v>
      </c>
      <c r="B129" s="145">
        <v>1</v>
      </c>
      <c r="C129" s="145" t="s">
        <v>3416</v>
      </c>
      <c r="D129" s="145" t="s">
        <v>3417</v>
      </c>
      <c r="E129" s="1"/>
      <c r="F129" s="1"/>
      <c r="G129" s="1"/>
      <c r="H129" s="1"/>
      <c r="I129" s="1"/>
      <c r="J129" s="1"/>
      <c r="K129" s="1"/>
      <c r="L129" s="1"/>
      <c r="M129" s="1"/>
      <c r="N129" s="1"/>
      <c r="O129" s="1"/>
      <c r="P129" s="1"/>
      <c r="Q129" s="1"/>
      <c r="R129" s="145">
        <v>60</v>
      </c>
      <c r="S129" s="145">
        <v>60</v>
      </c>
      <c r="T129" s="1"/>
      <c r="U129" s="1"/>
      <c r="V129" s="1"/>
      <c r="W129" s="1"/>
      <c r="X129" s="1"/>
    </row>
    <row r="130" spans="1:24" ht="16.5" x14ac:dyDescent="0.15">
      <c r="A130" s="145">
        <v>15990019</v>
      </c>
      <c r="B130" s="145">
        <v>2</v>
      </c>
      <c r="C130" s="145" t="s">
        <v>3418</v>
      </c>
      <c r="D130" s="145" t="s">
        <v>3416</v>
      </c>
      <c r="E130" s="1"/>
      <c r="F130" s="1"/>
      <c r="G130" s="1"/>
      <c r="H130" s="1"/>
      <c r="I130" s="1"/>
      <c r="J130" s="1"/>
      <c r="K130" s="1"/>
      <c r="L130" s="1"/>
      <c r="M130" s="1"/>
      <c r="N130" s="1"/>
      <c r="O130" s="1"/>
      <c r="P130" s="1"/>
      <c r="Q130" s="1"/>
      <c r="R130" s="145">
        <v>100</v>
      </c>
      <c r="S130" s="145">
        <v>100</v>
      </c>
      <c r="T130" s="1"/>
      <c r="U130" s="1"/>
      <c r="V130" s="1"/>
      <c r="W130" s="1"/>
      <c r="X130" s="1"/>
    </row>
    <row r="131" spans="1:24" ht="16.5" x14ac:dyDescent="0.15">
      <c r="A131" s="145">
        <v>15990019</v>
      </c>
      <c r="B131" s="145">
        <v>3</v>
      </c>
      <c r="C131" s="145" t="s">
        <v>3416</v>
      </c>
      <c r="D131" s="145" t="s">
        <v>3416</v>
      </c>
      <c r="E131" s="1"/>
      <c r="F131" s="1"/>
      <c r="G131" s="1"/>
      <c r="H131" s="1"/>
      <c r="I131" s="1"/>
      <c r="J131" s="1"/>
      <c r="K131" s="1"/>
      <c r="L131" s="1"/>
      <c r="M131" s="1"/>
      <c r="N131" s="1"/>
      <c r="O131" s="1"/>
      <c r="P131" s="1"/>
      <c r="Q131" s="1"/>
      <c r="R131" s="145">
        <v>140.00000000000003</v>
      </c>
      <c r="S131" s="145">
        <v>140.00000000000003</v>
      </c>
      <c r="T131" s="1"/>
      <c r="U131" s="1"/>
      <c r="V131" s="1"/>
      <c r="W131" s="1"/>
      <c r="X131" s="1"/>
    </row>
    <row r="132" spans="1:24" ht="16.5" x14ac:dyDescent="0.15">
      <c r="A132" s="145">
        <v>15990019</v>
      </c>
      <c r="B132" s="145">
        <v>4</v>
      </c>
      <c r="C132" s="145" t="s">
        <v>3416</v>
      </c>
      <c r="D132" s="145" t="s">
        <v>3416</v>
      </c>
      <c r="E132" s="1"/>
      <c r="F132" s="1"/>
      <c r="G132" s="1"/>
      <c r="H132" s="1"/>
      <c r="I132" s="1"/>
      <c r="J132" s="1"/>
      <c r="K132" s="1"/>
      <c r="L132" s="1"/>
      <c r="M132" s="1"/>
      <c r="N132" s="1"/>
      <c r="O132" s="1"/>
      <c r="P132" s="1"/>
      <c r="Q132" s="1"/>
      <c r="R132" s="145">
        <v>180</v>
      </c>
      <c r="S132" s="145">
        <v>180</v>
      </c>
      <c r="T132" s="1"/>
      <c r="U132" s="1"/>
      <c r="V132" s="1"/>
      <c r="W132" s="1"/>
      <c r="X132" s="1"/>
    </row>
    <row r="133" spans="1:24" ht="16.5" x14ac:dyDescent="0.15">
      <c r="A133" s="145">
        <v>15990019</v>
      </c>
      <c r="B133" s="145">
        <v>5</v>
      </c>
      <c r="C133" s="145" t="s">
        <v>3416</v>
      </c>
      <c r="D133" s="145" t="s">
        <v>3416</v>
      </c>
      <c r="E133" s="1"/>
      <c r="F133" s="1"/>
      <c r="G133" s="1"/>
      <c r="H133" s="1"/>
      <c r="I133" s="1"/>
      <c r="J133" s="1"/>
      <c r="K133" s="1"/>
      <c r="L133" s="1"/>
      <c r="M133" s="1"/>
      <c r="N133" s="1"/>
      <c r="O133" s="1"/>
      <c r="P133" s="1"/>
      <c r="Q133" s="1"/>
      <c r="R133" s="145">
        <v>220</v>
      </c>
      <c r="S133" s="145">
        <v>220</v>
      </c>
      <c r="T133" s="1"/>
      <c r="U133" s="1"/>
      <c r="V133" s="1"/>
      <c r="W133" s="1"/>
      <c r="X133" s="1"/>
    </row>
    <row r="134" spans="1:24" ht="16.5" x14ac:dyDescent="0.15">
      <c r="A134" s="145">
        <v>15990019</v>
      </c>
      <c r="B134" s="145">
        <v>6</v>
      </c>
      <c r="C134" s="145" t="s">
        <v>3416</v>
      </c>
      <c r="D134" s="145" t="s">
        <v>3416</v>
      </c>
      <c r="E134" s="1"/>
      <c r="F134" s="1"/>
      <c r="G134" s="1"/>
      <c r="H134" s="1"/>
      <c r="I134" s="1"/>
      <c r="J134" s="1"/>
      <c r="K134" s="1"/>
      <c r="L134" s="1"/>
      <c r="M134" s="1"/>
      <c r="N134" s="1"/>
      <c r="O134" s="1"/>
      <c r="P134" s="1"/>
      <c r="Q134" s="1"/>
      <c r="R134" s="145">
        <v>260</v>
      </c>
      <c r="S134" s="145">
        <v>260</v>
      </c>
      <c r="T134" s="1"/>
      <c r="U134" s="1"/>
      <c r="V134" s="1"/>
      <c r="W134" s="1"/>
      <c r="X134" s="1"/>
    </row>
    <row r="135" spans="1:24" ht="16.5" x14ac:dyDescent="0.15">
      <c r="A135" s="145">
        <v>15990019</v>
      </c>
      <c r="B135" s="145">
        <v>7</v>
      </c>
      <c r="C135" s="145" t="s">
        <v>3419</v>
      </c>
      <c r="D135" s="145" t="s">
        <v>3416</v>
      </c>
      <c r="E135" s="1"/>
      <c r="F135" s="1"/>
      <c r="G135" s="1"/>
      <c r="H135" s="1"/>
      <c r="I135" s="1"/>
      <c r="J135" s="1"/>
      <c r="K135" s="1"/>
      <c r="L135" s="1"/>
      <c r="M135" s="1"/>
      <c r="N135" s="1"/>
      <c r="O135" s="1"/>
      <c r="P135" s="1"/>
      <c r="Q135" s="1"/>
      <c r="R135" s="145">
        <v>300</v>
      </c>
      <c r="S135" s="145">
        <v>300</v>
      </c>
      <c r="T135" s="1"/>
      <c r="U135" s="1"/>
      <c r="V135" s="1"/>
      <c r="W135" s="1"/>
      <c r="X135" s="1"/>
    </row>
    <row r="136" spans="1:24" ht="16.5" x14ac:dyDescent="0.15">
      <c r="A136" s="146">
        <v>15990020</v>
      </c>
      <c r="B136" s="146">
        <v>1</v>
      </c>
      <c r="C136" s="146" t="s">
        <v>3420</v>
      </c>
      <c r="D136" s="146" t="s">
        <v>3420</v>
      </c>
      <c r="E136" s="1"/>
      <c r="F136" s="1"/>
      <c r="G136" s="1"/>
      <c r="H136" s="1"/>
      <c r="I136" s="1"/>
      <c r="J136" s="1"/>
      <c r="K136" s="1"/>
      <c r="L136" s="1"/>
      <c r="M136" s="1"/>
      <c r="N136" s="1"/>
      <c r="O136" s="1"/>
      <c r="P136" s="1"/>
      <c r="Q136" s="1"/>
      <c r="R136" s="146">
        <v>1000</v>
      </c>
      <c r="S136" s="146">
        <v>1000</v>
      </c>
      <c r="T136" s="1"/>
      <c r="U136" s="1"/>
      <c r="V136" s="1"/>
      <c r="W136" s="1"/>
      <c r="X136" s="1"/>
    </row>
    <row r="137" spans="1:24" ht="16.5" x14ac:dyDescent="0.15">
      <c r="A137" s="146">
        <v>15990020</v>
      </c>
      <c r="B137" s="146">
        <v>2</v>
      </c>
      <c r="C137" s="146" t="s">
        <v>3420</v>
      </c>
      <c r="D137" s="146" t="s">
        <v>3420</v>
      </c>
      <c r="E137" s="1"/>
      <c r="F137" s="1"/>
      <c r="G137" s="1"/>
      <c r="H137" s="1"/>
      <c r="I137" s="1"/>
      <c r="J137" s="1"/>
      <c r="K137" s="1"/>
      <c r="L137" s="1"/>
      <c r="M137" s="1"/>
      <c r="N137" s="1"/>
      <c r="O137" s="1"/>
      <c r="P137" s="1"/>
      <c r="Q137" s="1"/>
      <c r="R137" s="146">
        <v>1500</v>
      </c>
      <c r="S137" s="146">
        <v>1500</v>
      </c>
      <c r="T137" s="1"/>
      <c r="U137" s="1"/>
      <c r="V137" s="1"/>
      <c r="W137" s="1"/>
      <c r="X137" s="1"/>
    </row>
    <row r="138" spans="1:24" ht="16.5" x14ac:dyDescent="0.15">
      <c r="A138" s="146">
        <v>15990020</v>
      </c>
      <c r="B138" s="146">
        <v>3</v>
      </c>
      <c r="C138" s="146" t="s">
        <v>3420</v>
      </c>
      <c r="D138" s="146" t="s">
        <v>3420</v>
      </c>
      <c r="E138" s="1"/>
      <c r="F138" s="1"/>
      <c r="G138" s="1"/>
      <c r="H138" s="1"/>
      <c r="I138" s="1"/>
      <c r="J138" s="1"/>
      <c r="K138" s="1"/>
      <c r="L138" s="1"/>
      <c r="M138" s="1"/>
      <c r="N138" s="1"/>
      <c r="O138" s="1"/>
      <c r="P138" s="1"/>
      <c r="Q138" s="1"/>
      <c r="R138" s="146">
        <v>2000</v>
      </c>
      <c r="S138" s="146">
        <v>2000</v>
      </c>
      <c r="T138" s="1"/>
      <c r="U138" s="1"/>
      <c r="V138" s="1"/>
      <c r="W138" s="1"/>
      <c r="X138" s="1"/>
    </row>
    <row r="139" spans="1:24" ht="16.5" x14ac:dyDescent="0.15">
      <c r="A139" s="146">
        <v>15990020</v>
      </c>
      <c r="B139" s="146">
        <v>4</v>
      </c>
      <c r="C139" s="146" t="s">
        <v>3420</v>
      </c>
      <c r="D139" s="146" t="s">
        <v>3420</v>
      </c>
      <c r="E139" s="1"/>
      <c r="F139" s="1"/>
      <c r="G139" s="1"/>
      <c r="H139" s="1"/>
      <c r="I139" s="1"/>
      <c r="J139" s="1"/>
      <c r="K139" s="1"/>
      <c r="L139" s="1"/>
      <c r="M139" s="1"/>
      <c r="N139" s="1"/>
      <c r="O139" s="1"/>
      <c r="P139" s="1"/>
      <c r="Q139" s="1"/>
      <c r="R139" s="146">
        <v>2500</v>
      </c>
      <c r="S139" s="146">
        <v>2500</v>
      </c>
      <c r="T139" s="1"/>
      <c r="U139" s="1"/>
      <c r="V139" s="1"/>
      <c r="W139" s="1"/>
      <c r="X139" s="1"/>
    </row>
    <row r="140" spans="1:24" ht="16.5" x14ac:dyDescent="0.15">
      <c r="A140" s="146">
        <v>15990020</v>
      </c>
      <c r="B140" s="146">
        <v>5</v>
      </c>
      <c r="C140" s="146" t="s">
        <v>3421</v>
      </c>
      <c r="D140" s="146" t="s">
        <v>3420</v>
      </c>
      <c r="E140" s="1"/>
      <c r="F140" s="1"/>
      <c r="G140" s="1"/>
      <c r="H140" s="1"/>
      <c r="I140" s="1"/>
      <c r="J140" s="1"/>
      <c r="K140" s="1"/>
      <c r="L140" s="1"/>
      <c r="M140" s="1"/>
      <c r="N140" s="1"/>
      <c r="O140" s="1"/>
      <c r="P140" s="1"/>
      <c r="Q140" s="1"/>
      <c r="R140" s="146">
        <v>3000</v>
      </c>
      <c r="S140" s="146">
        <v>3000</v>
      </c>
      <c r="T140" s="1"/>
      <c r="U140" s="1"/>
      <c r="V140" s="1"/>
      <c r="W140" s="1"/>
      <c r="X140" s="1"/>
    </row>
    <row r="141" spans="1:24" ht="16.5" x14ac:dyDescent="0.15">
      <c r="A141" s="146">
        <v>15990020</v>
      </c>
      <c r="B141" s="146">
        <v>6</v>
      </c>
      <c r="C141" s="146" t="s">
        <v>3420</v>
      </c>
      <c r="D141" s="146" t="s">
        <v>3421</v>
      </c>
      <c r="E141" s="1"/>
      <c r="F141" s="1"/>
      <c r="G141" s="1"/>
      <c r="H141" s="1"/>
      <c r="I141" s="1"/>
      <c r="J141" s="1"/>
      <c r="K141" s="1"/>
      <c r="L141" s="1"/>
      <c r="M141" s="1"/>
      <c r="N141" s="1"/>
      <c r="O141" s="1"/>
      <c r="P141" s="1"/>
      <c r="Q141" s="1"/>
      <c r="R141" s="146">
        <v>3500</v>
      </c>
      <c r="S141" s="146">
        <v>3500</v>
      </c>
      <c r="T141" s="1"/>
      <c r="U141" s="1"/>
      <c r="V141" s="1"/>
      <c r="W141" s="1"/>
      <c r="X141" s="1"/>
    </row>
    <row r="142" spans="1:24" ht="16.5" x14ac:dyDescent="0.15">
      <c r="A142" s="146">
        <v>15990020</v>
      </c>
      <c r="B142" s="146">
        <v>7</v>
      </c>
      <c r="C142" s="146" t="s">
        <v>3420</v>
      </c>
      <c r="D142" s="146" t="s">
        <v>3420</v>
      </c>
      <c r="E142" s="1"/>
      <c r="F142" s="1"/>
      <c r="G142" s="1"/>
      <c r="H142" s="1"/>
      <c r="I142" s="1"/>
      <c r="J142" s="1"/>
      <c r="K142" s="1"/>
      <c r="L142" s="1"/>
      <c r="M142" s="1"/>
      <c r="N142" s="1"/>
      <c r="O142" s="1"/>
      <c r="P142" s="1"/>
      <c r="Q142" s="1"/>
      <c r="R142" s="146">
        <v>4000</v>
      </c>
      <c r="S142" s="146">
        <v>4000</v>
      </c>
      <c r="T142" s="1"/>
      <c r="U142" s="1"/>
      <c r="V142" s="1"/>
      <c r="W142" s="1"/>
      <c r="X142" s="1"/>
    </row>
    <row r="143" spans="1:24" ht="16.5" x14ac:dyDescent="0.15">
      <c r="A143" s="145">
        <v>15990021</v>
      </c>
      <c r="B143" s="145">
        <v>1</v>
      </c>
      <c r="C143" s="145" t="s">
        <v>3422</v>
      </c>
      <c r="D143" s="145" t="s">
        <v>3423</v>
      </c>
      <c r="E143" s="1"/>
      <c r="F143" s="1"/>
      <c r="G143" s="1"/>
      <c r="H143" s="1"/>
      <c r="I143" s="1"/>
      <c r="J143" s="1"/>
      <c r="K143" s="1"/>
      <c r="L143" s="1"/>
      <c r="M143" s="1"/>
      <c r="N143" s="1"/>
      <c r="O143" s="1"/>
      <c r="P143" s="1"/>
      <c r="Q143" s="1"/>
      <c r="R143" s="145">
        <v>100</v>
      </c>
      <c r="S143" s="145">
        <v>100</v>
      </c>
      <c r="T143" s="1"/>
      <c r="U143" s="1"/>
      <c r="V143" s="1"/>
      <c r="W143" s="1"/>
      <c r="X143" s="1"/>
    </row>
    <row r="144" spans="1:24" ht="16.5" x14ac:dyDescent="0.15">
      <c r="A144" s="145">
        <v>15990021</v>
      </c>
      <c r="B144" s="145">
        <v>2</v>
      </c>
      <c r="C144" s="145" t="s">
        <v>3424</v>
      </c>
      <c r="D144" s="145" t="s">
        <v>3425</v>
      </c>
      <c r="E144" s="1"/>
      <c r="F144" s="1"/>
      <c r="G144" s="1"/>
      <c r="H144" s="1"/>
      <c r="I144" s="1"/>
      <c r="J144" s="1"/>
      <c r="K144" s="1"/>
      <c r="L144" s="1"/>
      <c r="M144" s="1"/>
      <c r="N144" s="1"/>
      <c r="O144" s="1"/>
      <c r="P144" s="1"/>
      <c r="Q144" s="1"/>
      <c r="R144" s="145">
        <v>250</v>
      </c>
      <c r="S144" s="145">
        <v>250</v>
      </c>
      <c r="T144" s="1"/>
      <c r="U144" s="1"/>
      <c r="V144" s="1"/>
      <c r="W144" s="1"/>
      <c r="X144" s="1"/>
    </row>
    <row r="145" spans="1:24" ht="16.5" x14ac:dyDescent="0.15">
      <c r="A145" s="145">
        <v>15990021</v>
      </c>
      <c r="B145" s="145">
        <v>3</v>
      </c>
      <c r="C145" s="145" t="s">
        <v>3424</v>
      </c>
      <c r="D145" s="145" t="s">
        <v>3422</v>
      </c>
      <c r="E145" s="1"/>
      <c r="F145" s="1"/>
      <c r="G145" s="1"/>
      <c r="H145" s="1"/>
      <c r="I145" s="1"/>
      <c r="J145" s="1"/>
      <c r="K145" s="1"/>
      <c r="L145" s="1"/>
      <c r="M145" s="1"/>
      <c r="N145" s="1"/>
      <c r="O145" s="1"/>
      <c r="P145" s="1"/>
      <c r="Q145" s="1"/>
      <c r="R145" s="145">
        <v>400</v>
      </c>
      <c r="S145" s="145">
        <v>400</v>
      </c>
      <c r="T145" s="1"/>
      <c r="U145" s="1"/>
      <c r="V145" s="1"/>
      <c r="W145" s="1"/>
      <c r="X145" s="1"/>
    </row>
    <row r="146" spans="1:24" ht="16.5" x14ac:dyDescent="0.15">
      <c r="A146" s="145">
        <v>15990021</v>
      </c>
      <c r="B146" s="145">
        <v>4</v>
      </c>
      <c r="C146" s="145" t="s">
        <v>3426</v>
      </c>
      <c r="D146" s="145" t="s">
        <v>3422</v>
      </c>
      <c r="E146" s="1"/>
      <c r="F146" s="1"/>
      <c r="G146" s="1"/>
      <c r="H146" s="1"/>
      <c r="I146" s="1"/>
      <c r="J146" s="1"/>
      <c r="K146" s="1"/>
      <c r="L146" s="1"/>
      <c r="M146" s="1"/>
      <c r="N146" s="1"/>
      <c r="O146" s="1"/>
      <c r="P146" s="1"/>
      <c r="Q146" s="1"/>
      <c r="R146" s="145">
        <v>550</v>
      </c>
      <c r="S146" s="145">
        <v>550</v>
      </c>
      <c r="T146" s="1"/>
      <c r="U146" s="1"/>
      <c r="V146" s="1"/>
      <c r="W146" s="1"/>
      <c r="X146" s="1"/>
    </row>
    <row r="147" spans="1:24" ht="16.5" x14ac:dyDescent="0.15">
      <c r="A147" s="145">
        <v>15990021</v>
      </c>
      <c r="B147" s="145">
        <v>5</v>
      </c>
      <c r="C147" s="145" t="s">
        <v>3426</v>
      </c>
      <c r="D147" s="145" t="s">
        <v>3427</v>
      </c>
      <c r="E147" s="1"/>
      <c r="F147" s="1"/>
      <c r="G147" s="1"/>
      <c r="H147" s="1"/>
      <c r="I147" s="1"/>
      <c r="J147" s="1"/>
      <c r="K147" s="1"/>
      <c r="L147" s="1"/>
      <c r="M147" s="1"/>
      <c r="N147" s="1"/>
      <c r="O147" s="1"/>
      <c r="P147" s="1"/>
      <c r="Q147" s="1"/>
      <c r="R147" s="145">
        <v>700</v>
      </c>
      <c r="S147" s="145">
        <v>700</v>
      </c>
      <c r="T147" s="1"/>
      <c r="U147" s="1"/>
      <c r="V147" s="1"/>
      <c r="W147" s="1"/>
      <c r="X147" s="1"/>
    </row>
    <row r="148" spans="1:24" ht="16.5" x14ac:dyDescent="0.15">
      <c r="A148" s="145">
        <v>15990021</v>
      </c>
      <c r="B148" s="145">
        <v>6</v>
      </c>
      <c r="C148" s="145" t="s">
        <v>3424</v>
      </c>
      <c r="D148" s="145" t="s">
        <v>3422</v>
      </c>
      <c r="E148" s="1"/>
      <c r="F148" s="1"/>
      <c r="G148" s="1"/>
      <c r="H148" s="1"/>
      <c r="I148" s="1"/>
      <c r="J148" s="1"/>
      <c r="K148" s="1"/>
      <c r="L148" s="1"/>
      <c r="M148" s="1"/>
      <c r="N148" s="1"/>
      <c r="O148" s="1"/>
      <c r="P148" s="1"/>
      <c r="Q148" s="1"/>
      <c r="R148" s="145">
        <v>850</v>
      </c>
      <c r="S148" s="145">
        <v>850</v>
      </c>
      <c r="T148" s="1"/>
      <c r="U148" s="1"/>
      <c r="V148" s="1"/>
      <c r="W148" s="1"/>
      <c r="X148" s="1"/>
    </row>
    <row r="149" spans="1:24" ht="16.5" x14ac:dyDescent="0.15">
      <c r="A149" s="145">
        <v>15990021</v>
      </c>
      <c r="B149" s="145">
        <v>7</v>
      </c>
      <c r="C149" s="145" t="s">
        <v>3424</v>
      </c>
      <c r="D149" s="145" t="s">
        <v>3426</v>
      </c>
      <c r="E149" s="1"/>
      <c r="F149" s="1"/>
      <c r="G149" s="1"/>
      <c r="H149" s="1"/>
      <c r="I149" s="1"/>
      <c r="J149" s="1"/>
      <c r="K149" s="1"/>
      <c r="L149" s="1"/>
      <c r="M149" s="1"/>
      <c r="N149" s="1"/>
      <c r="O149" s="1"/>
      <c r="P149" s="1"/>
      <c r="Q149" s="1"/>
      <c r="R149" s="145">
        <v>1000</v>
      </c>
      <c r="S149" s="145">
        <v>1000</v>
      </c>
      <c r="T149" s="1"/>
      <c r="U149" s="1"/>
      <c r="V149" s="1"/>
      <c r="W149" s="1"/>
      <c r="X149" s="1"/>
    </row>
    <row r="150" spans="1:24" ht="16.5" x14ac:dyDescent="0.15">
      <c r="A150" s="146">
        <v>15990022</v>
      </c>
      <c r="B150" s="146">
        <v>1</v>
      </c>
      <c r="C150" s="146" t="s">
        <v>3428</v>
      </c>
      <c r="D150" s="146" t="s">
        <v>3429</v>
      </c>
      <c r="E150" s="1"/>
      <c r="F150" s="1"/>
      <c r="G150" s="1"/>
      <c r="H150" s="1"/>
      <c r="I150" s="1"/>
      <c r="J150" s="1"/>
      <c r="K150" s="1"/>
      <c r="L150" s="1"/>
      <c r="M150" s="1"/>
      <c r="N150" s="1"/>
      <c r="O150" s="1"/>
      <c r="P150" s="1"/>
      <c r="Q150" s="1"/>
      <c r="R150" s="146">
        <v>100</v>
      </c>
      <c r="S150" s="146">
        <v>100</v>
      </c>
      <c r="T150" s="1"/>
      <c r="U150" s="1"/>
      <c r="V150" s="1"/>
      <c r="W150" s="1"/>
      <c r="X150" s="1"/>
    </row>
    <row r="151" spans="1:24" ht="16.5" x14ac:dyDescent="0.15">
      <c r="A151" s="146">
        <v>15990022</v>
      </c>
      <c r="B151" s="146">
        <v>2</v>
      </c>
      <c r="C151" s="146" t="s">
        <v>3429</v>
      </c>
      <c r="D151" s="146" t="s">
        <v>3428</v>
      </c>
      <c r="E151" s="1"/>
      <c r="F151" s="1"/>
      <c r="G151" s="1"/>
      <c r="H151" s="1"/>
      <c r="I151" s="1"/>
      <c r="J151" s="1"/>
      <c r="K151" s="1"/>
      <c r="L151" s="1"/>
      <c r="M151" s="1"/>
      <c r="N151" s="1"/>
      <c r="O151" s="1"/>
      <c r="P151" s="1"/>
      <c r="Q151" s="1"/>
      <c r="R151" s="146">
        <v>250</v>
      </c>
      <c r="S151" s="146">
        <v>250</v>
      </c>
      <c r="T151" s="1"/>
      <c r="U151" s="1"/>
      <c r="V151" s="1"/>
      <c r="W151" s="1"/>
      <c r="X151" s="1"/>
    </row>
    <row r="152" spans="1:24" ht="16.5" x14ac:dyDescent="0.15">
      <c r="A152" s="146">
        <v>15990022</v>
      </c>
      <c r="B152" s="146">
        <v>3</v>
      </c>
      <c r="C152" s="146" t="s">
        <v>3428</v>
      </c>
      <c r="D152" s="146" t="s">
        <v>3429</v>
      </c>
      <c r="E152" s="1"/>
      <c r="F152" s="1"/>
      <c r="G152" s="1"/>
      <c r="H152" s="1"/>
      <c r="I152" s="1"/>
      <c r="J152" s="1"/>
      <c r="K152" s="1"/>
      <c r="L152" s="1"/>
      <c r="M152" s="1"/>
      <c r="N152" s="1"/>
      <c r="O152" s="1"/>
      <c r="P152" s="1"/>
      <c r="Q152" s="1"/>
      <c r="R152" s="146">
        <v>400</v>
      </c>
      <c r="S152" s="146">
        <v>400</v>
      </c>
      <c r="T152" s="1"/>
      <c r="U152" s="1"/>
      <c r="V152" s="1"/>
      <c r="W152" s="1"/>
      <c r="X152" s="1"/>
    </row>
    <row r="153" spans="1:24" ht="16.5" x14ac:dyDescent="0.15">
      <c r="A153" s="146">
        <v>15990022</v>
      </c>
      <c r="B153" s="146">
        <v>4</v>
      </c>
      <c r="C153" s="146" t="s">
        <v>3430</v>
      </c>
      <c r="D153" s="146" t="s">
        <v>3429</v>
      </c>
      <c r="E153" s="1"/>
      <c r="F153" s="1"/>
      <c r="G153" s="1"/>
      <c r="H153" s="1"/>
      <c r="I153" s="1"/>
      <c r="J153" s="1"/>
      <c r="K153" s="1"/>
      <c r="L153" s="1"/>
      <c r="M153" s="1"/>
      <c r="N153" s="1"/>
      <c r="O153" s="1"/>
      <c r="P153" s="1"/>
      <c r="Q153" s="1"/>
      <c r="R153" s="146">
        <v>550</v>
      </c>
      <c r="S153" s="146">
        <v>550</v>
      </c>
      <c r="T153" s="1"/>
      <c r="U153" s="1"/>
      <c r="V153" s="1"/>
      <c r="W153" s="1"/>
      <c r="X153" s="1"/>
    </row>
    <row r="154" spans="1:24" ht="16.5" x14ac:dyDescent="0.15">
      <c r="A154" s="146">
        <v>15990022</v>
      </c>
      <c r="B154" s="146">
        <v>5</v>
      </c>
      <c r="C154" s="146" t="s">
        <v>3429</v>
      </c>
      <c r="D154" s="146" t="s">
        <v>3429</v>
      </c>
      <c r="E154" s="1"/>
      <c r="F154" s="1"/>
      <c r="G154" s="1"/>
      <c r="H154" s="1"/>
      <c r="I154" s="1"/>
      <c r="J154" s="1"/>
      <c r="K154" s="1"/>
      <c r="L154" s="1"/>
      <c r="M154" s="1"/>
      <c r="N154" s="1"/>
      <c r="O154" s="1"/>
      <c r="P154" s="1"/>
      <c r="Q154" s="1"/>
      <c r="R154" s="146">
        <v>700</v>
      </c>
      <c r="S154" s="146">
        <v>700</v>
      </c>
      <c r="T154" s="1"/>
      <c r="U154" s="1"/>
      <c r="V154" s="1"/>
      <c r="W154" s="1"/>
      <c r="X154" s="1"/>
    </row>
    <row r="155" spans="1:24" ht="16.5" x14ac:dyDescent="0.15">
      <c r="A155" s="146">
        <v>15990022</v>
      </c>
      <c r="B155" s="146">
        <v>6</v>
      </c>
      <c r="C155" s="146" t="s">
        <v>3429</v>
      </c>
      <c r="D155" s="146" t="s">
        <v>3430</v>
      </c>
      <c r="E155" s="1"/>
      <c r="F155" s="1"/>
      <c r="G155" s="1"/>
      <c r="H155" s="1"/>
      <c r="I155" s="1"/>
      <c r="J155" s="1"/>
      <c r="K155" s="1"/>
      <c r="L155" s="1"/>
      <c r="M155" s="1"/>
      <c r="N155" s="1"/>
      <c r="O155" s="1"/>
      <c r="P155" s="1"/>
      <c r="Q155" s="1"/>
      <c r="R155" s="146">
        <v>850</v>
      </c>
      <c r="S155" s="146">
        <v>850</v>
      </c>
      <c r="T155" s="1"/>
      <c r="U155" s="1"/>
      <c r="V155" s="1"/>
      <c r="W155" s="1"/>
      <c r="X155" s="1"/>
    </row>
    <row r="156" spans="1:24" ht="16.5" x14ac:dyDescent="0.15">
      <c r="A156" s="146">
        <v>15990022</v>
      </c>
      <c r="B156" s="146">
        <v>7</v>
      </c>
      <c r="C156" s="146" t="s">
        <v>3429</v>
      </c>
      <c r="D156" s="146" t="s">
        <v>3429</v>
      </c>
      <c r="E156" s="1"/>
      <c r="F156" s="1"/>
      <c r="G156" s="1"/>
      <c r="H156" s="1"/>
      <c r="I156" s="1"/>
      <c r="J156" s="1"/>
      <c r="K156" s="1"/>
      <c r="L156" s="1"/>
      <c r="M156" s="1"/>
      <c r="N156" s="1"/>
      <c r="O156" s="1"/>
      <c r="P156" s="1"/>
      <c r="Q156" s="1"/>
      <c r="R156" s="146">
        <v>1000</v>
      </c>
      <c r="S156" s="146">
        <v>1000</v>
      </c>
      <c r="T156" s="1"/>
      <c r="U156" s="1"/>
      <c r="V156" s="1"/>
      <c r="W156" s="1"/>
      <c r="X156" s="1"/>
    </row>
    <row r="157" spans="1:24" ht="16.5" x14ac:dyDescent="0.15">
      <c r="A157" s="145">
        <v>15990023</v>
      </c>
      <c r="B157" s="145">
        <v>1</v>
      </c>
      <c r="C157" s="145" t="s">
        <v>3431</v>
      </c>
      <c r="D157" s="145" t="s">
        <v>3432</v>
      </c>
      <c r="E157" s="1"/>
      <c r="F157" s="1"/>
      <c r="G157" s="1"/>
      <c r="H157" s="1"/>
      <c r="I157" s="1"/>
      <c r="J157" s="1"/>
      <c r="K157" s="1"/>
      <c r="L157" s="1"/>
      <c r="M157" s="1"/>
      <c r="N157" s="1"/>
      <c r="O157" s="1"/>
      <c r="P157" s="1"/>
      <c r="Q157" s="1"/>
      <c r="R157" s="145">
        <v>2000</v>
      </c>
      <c r="S157" s="145">
        <v>2000</v>
      </c>
      <c r="T157" s="1"/>
      <c r="U157" s="1"/>
      <c r="V157" s="1"/>
      <c r="W157" s="1"/>
      <c r="X157" s="1"/>
    </row>
    <row r="158" spans="1:24" ht="16.5" x14ac:dyDescent="0.15">
      <c r="A158" s="145">
        <v>15990023</v>
      </c>
      <c r="B158" s="145">
        <v>2</v>
      </c>
      <c r="C158" s="145" t="s">
        <v>3432</v>
      </c>
      <c r="D158" s="145" t="s">
        <v>3432</v>
      </c>
      <c r="E158" s="1"/>
      <c r="F158" s="1"/>
      <c r="G158" s="1"/>
      <c r="H158" s="1"/>
      <c r="I158" s="1"/>
      <c r="J158" s="1"/>
      <c r="K158" s="1"/>
      <c r="L158" s="1"/>
      <c r="M158" s="1"/>
      <c r="N158" s="1"/>
      <c r="O158" s="1"/>
      <c r="P158" s="1"/>
      <c r="Q158" s="1"/>
      <c r="R158" s="145">
        <v>2000</v>
      </c>
      <c r="S158" s="145">
        <v>2000</v>
      </c>
      <c r="T158" s="1"/>
      <c r="U158" s="1"/>
      <c r="V158" s="1"/>
      <c r="W158" s="1"/>
      <c r="X158" s="1"/>
    </row>
    <row r="159" spans="1:24" ht="16.5" x14ac:dyDescent="0.15">
      <c r="A159" s="145">
        <v>15990023</v>
      </c>
      <c r="B159" s="145">
        <v>3</v>
      </c>
      <c r="C159" s="145" t="s">
        <v>3432</v>
      </c>
      <c r="D159" s="145" t="s">
        <v>3432</v>
      </c>
      <c r="E159" s="1"/>
      <c r="F159" s="1"/>
      <c r="G159" s="1"/>
      <c r="H159" s="1"/>
      <c r="I159" s="1"/>
      <c r="J159" s="1"/>
      <c r="K159" s="1"/>
      <c r="L159" s="1"/>
      <c r="M159" s="1"/>
      <c r="N159" s="1"/>
      <c r="O159" s="1"/>
      <c r="P159" s="1"/>
      <c r="Q159" s="1"/>
      <c r="R159" s="145">
        <v>2000</v>
      </c>
      <c r="S159" s="145">
        <v>2000</v>
      </c>
      <c r="T159" s="1"/>
      <c r="U159" s="1"/>
      <c r="V159" s="1"/>
      <c r="W159" s="1"/>
      <c r="X159" s="1"/>
    </row>
    <row r="160" spans="1:24" ht="16.5" x14ac:dyDescent="0.15">
      <c r="A160" s="145">
        <v>15990023</v>
      </c>
      <c r="B160" s="145">
        <v>4</v>
      </c>
      <c r="C160" s="145" t="s">
        <v>3432</v>
      </c>
      <c r="D160" s="145" t="s">
        <v>3432</v>
      </c>
      <c r="E160" s="1"/>
      <c r="F160" s="1"/>
      <c r="G160" s="1"/>
      <c r="H160" s="1"/>
      <c r="I160" s="1"/>
      <c r="J160" s="1"/>
      <c r="K160" s="1"/>
      <c r="L160" s="1"/>
      <c r="M160" s="1"/>
      <c r="N160" s="1"/>
      <c r="O160" s="1"/>
      <c r="P160" s="1"/>
      <c r="Q160" s="1"/>
      <c r="R160" s="145">
        <v>2000</v>
      </c>
      <c r="S160" s="145">
        <v>2000</v>
      </c>
      <c r="T160" s="1"/>
      <c r="U160" s="1"/>
      <c r="V160" s="1"/>
      <c r="W160" s="1"/>
      <c r="X160" s="1"/>
    </row>
    <row r="161" spans="1:24" ht="16.5" x14ac:dyDescent="0.15">
      <c r="A161" s="145">
        <v>15990023</v>
      </c>
      <c r="B161" s="145">
        <v>5</v>
      </c>
      <c r="C161" s="145" t="s">
        <v>3431</v>
      </c>
      <c r="D161" s="145" t="s">
        <v>3433</v>
      </c>
      <c r="E161" s="1"/>
      <c r="F161" s="1"/>
      <c r="G161" s="1"/>
      <c r="H161" s="1"/>
      <c r="I161" s="1"/>
      <c r="J161" s="1"/>
      <c r="K161" s="1"/>
      <c r="L161" s="1"/>
      <c r="M161" s="1"/>
      <c r="N161" s="1"/>
      <c r="O161" s="1"/>
      <c r="P161" s="1"/>
      <c r="Q161" s="1"/>
      <c r="R161" s="145">
        <v>2000</v>
      </c>
      <c r="S161" s="145">
        <v>2000</v>
      </c>
      <c r="T161" s="1"/>
      <c r="U161" s="1"/>
      <c r="V161" s="1"/>
      <c r="W161" s="1"/>
      <c r="X161" s="1"/>
    </row>
    <row r="162" spans="1:24" ht="16.5" x14ac:dyDescent="0.15">
      <c r="A162" s="145">
        <v>15990023</v>
      </c>
      <c r="B162" s="145">
        <v>6</v>
      </c>
      <c r="C162" s="145" t="s">
        <v>3432</v>
      </c>
      <c r="D162" s="145" t="s">
        <v>3431</v>
      </c>
      <c r="E162" s="1"/>
      <c r="F162" s="1"/>
      <c r="G162" s="1"/>
      <c r="H162" s="1"/>
      <c r="I162" s="1"/>
      <c r="J162" s="1"/>
      <c r="K162" s="1"/>
      <c r="L162" s="1"/>
      <c r="M162" s="1"/>
      <c r="N162" s="1"/>
      <c r="O162" s="1"/>
      <c r="P162" s="1"/>
      <c r="Q162" s="1"/>
      <c r="R162" s="145">
        <v>2000</v>
      </c>
      <c r="S162" s="145">
        <v>2000</v>
      </c>
      <c r="T162" s="1"/>
      <c r="U162" s="1"/>
      <c r="V162" s="1"/>
      <c r="W162" s="1"/>
      <c r="X162" s="1"/>
    </row>
    <row r="163" spans="1:24" ht="16.5" x14ac:dyDescent="0.15">
      <c r="A163" s="145">
        <v>15990023</v>
      </c>
      <c r="B163" s="145">
        <v>7</v>
      </c>
      <c r="C163" s="145" t="s">
        <v>3432</v>
      </c>
      <c r="D163" s="145" t="s">
        <v>3431</v>
      </c>
      <c r="E163" s="1"/>
      <c r="F163" s="1"/>
      <c r="G163" s="1"/>
      <c r="H163" s="1"/>
      <c r="I163" s="1"/>
      <c r="J163" s="1"/>
      <c r="K163" s="1"/>
      <c r="L163" s="1"/>
      <c r="M163" s="1"/>
      <c r="N163" s="1"/>
      <c r="O163" s="1"/>
      <c r="P163" s="1"/>
      <c r="Q163" s="1"/>
      <c r="R163" s="145">
        <v>2000</v>
      </c>
      <c r="S163" s="145">
        <v>2000</v>
      </c>
      <c r="T163" s="1"/>
      <c r="U163" s="1"/>
      <c r="V163" s="1"/>
      <c r="W163" s="1"/>
      <c r="X163" s="1"/>
    </row>
    <row r="164" spans="1:24" ht="16.5" x14ac:dyDescent="0.15">
      <c r="A164" s="146">
        <v>15990024</v>
      </c>
      <c r="B164" s="146">
        <v>1</v>
      </c>
      <c r="C164" s="146" t="s">
        <v>3434</v>
      </c>
      <c r="D164" s="146" t="s">
        <v>3435</v>
      </c>
      <c r="E164" s="1"/>
      <c r="F164" s="1"/>
      <c r="G164" s="1"/>
      <c r="H164" s="1"/>
      <c r="I164" s="1"/>
      <c r="J164" s="1"/>
      <c r="K164" s="1"/>
      <c r="L164" s="1"/>
      <c r="M164" s="1"/>
      <c r="N164" s="1"/>
      <c r="O164" s="1"/>
      <c r="P164" s="1"/>
      <c r="Q164" s="1"/>
      <c r="R164" s="146">
        <v>600</v>
      </c>
      <c r="S164" s="146">
        <v>600</v>
      </c>
      <c r="T164" s="1"/>
      <c r="U164" s="1"/>
      <c r="V164" s="1"/>
      <c r="W164" s="1"/>
      <c r="X164" s="1"/>
    </row>
    <row r="165" spans="1:24" ht="16.5" x14ac:dyDescent="0.15">
      <c r="A165" s="146">
        <v>15990024</v>
      </c>
      <c r="B165" s="146">
        <v>2</v>
      </c>
      <c r="C165" s="146" t="s">
        <v>3434</v>
      </c>
      <c r="D165" s="146" t="s">
        <v>3436</v>
      </c>
      <c r="E165" s="1"/>
      <c r="F165" s="1"/>
      <c r="G165" s="1"/>
      <c r="H165" s="1"/>
      <c r="I165" s="1"/>
      <c r="J165" s="1"/>
      <c r="K165" s="1"/>
      <c r="L165" s="1"/>
      <c r="M165" s="1"/>
      <c r="N165" s="1"/>
      <c r="O165" s="1"/>
      <c r="P165" s="1"/>
      <c r="Q165" s="1"/>
      <c r="R165" s="146">
        <v>1000</v>
      </c>
      <c r="S165" s="146">
        <v>1000</v>
      </c>
      <c r="T165" s="1"/>
      <c r="U165" s="1"/>
      <c r="V165" s="1"/>
      <c r="W165" s="1"/>
      <c r="X165" s="1"/>
    </row>
    <row r="166" spans="1:24" ht="16.5" x14ac:dyDescent="0.15">
      <c r="A166" s="146">
        <v>15990024</v>
      </c>
      <c r="B166" s="146">
        <v>3</v>
      </c>
      <c r="C166" s="146" t="s">
        <v>3434</v>
      </c>
      <c r="D166" s="146" t="s">
        <v>3434</v>
      </c>
      <c r="E166" s="1"/>
      <c r="F166" s="1"/>
      <c r="G166" s="1"/>
      <c r="H166" s="1"/>
      <c r="I166" s="1"/>
      <c r="J166" s="1"/>
      <c r="K166" s="1"/>
      <c r="L166" s="1"/>
      <c r="M166" s="1"/>
      <c r="N166" s="1"/>
      <c r="O166" s="1"/>
      <c r="P166" s="1"/>
      <c r="Q166" s="1"/>
      <c r="R166" s="146">
        <v>1400</v>
      </c>
      <c r="S166" s="146">
        <v>1400</v>
      </c>
      <c r="T166" s="1"/>
      <c r="U166" s="1"/>
      <c r="V166" s="1"/>
      <c r="W166" s="1"/>
      <c r="X166" s="1"/>
    </row>
    <row r="167" spans="1:24" ht="16.5" x14ac:dyDescent="0.15">
      <c r="A167" s="146">
        <v>15990024</v>
      </c>
      <c r="B167" s="146">
        <v>4</v>
      </c>
      <c r="C167" s="146" t="s">
        <v>3436</v>
      </c>
      <c r="D167" s="146" t="s">
        <v>3437</v>
      </c>
      <c r="E167" s="1"/>
      <c r="F167" s="1"/>
      <c r="G167" s="1"/>
      <c r="H167" s="1"/>
      <c r="I167" s="1"/>
      <c r="J167" s="1"/>
      <c r="K167" s="1"/>
      <c r="L167" s="1"/>
      <c r="M167" s="1"/>
      <c r="N167" s="1"/>
      <c r="O167" s="1"/>
      <c r="P167" s="1"/>
      <c r="Q167" s="1"/>
      <c r="R167" s="146">
        <v>1800</v>
      </c>
      <c r="S167" s="146">
        <v>1800</v>
      </c>
      <c r="T167" s="1"/>
      <c r="U167" s="1"/>
      <c r="V167" s="1"/>
      <c r="W167" s="1"/>
      <c r="X167" s="1"/>
    </row>
    <row r="168" spans="1:24" ht="16.5" x14ac:dyDescent="0.15">
      <c r="A168" s="146">
        <v>15990024</v>
      </c>
      <c r="B168" s="146">
        <v>5</v>
      </c>
      <c r="C168" s="146" t="s">
        <v>3438</v>
      </c>
      <c r="D168" s="146" t="s">
        <v>3434</v>
      </c>
      <c r="E168" s="1"/>
      <c r="F168" s="1"/>
      <c r="G168" s="1"/>
      <c r="H168" s="1"/>
      <c r="I168" s="1"/>
      <c r="J168" s="1"/>
      <c r="K168" s="1"/>
      <c r="L168" s="1"/>
      <c r="M168" s="1"/>
      <c r="N168" s="1"/>
      <c r="O168" s="1"/>
      <c r="P168" s="1"/>
      <c r="Q168" s="1"/>
      <c r="R168" s="146">
        <v>2200</v>
      </c>
      <c r="S168" s="146">
        <v>2200</v>
      </c>
      <c r="T168" s="1"/>
      <c r="U168" s="1"/>
      <c r="V168" s="1"/>
      <c r="W168" s="1"/>
      <c r="X168" s="1"/>
    </row>
    <row r="169" spans="1:24" ht="16.5" x14ac:dyDescent="0.15">
      <c r="A169" s="146">
        <v>15990024</v>
      </c>
      <c r="B169" s="146">
        <v>6</v>
      </c>
      <c r="C169" s="146" t="s">
        <v>3439</v>
      </c>
      <c r="D169" s="146" t="s">
        <v>3434</v>
      </c>
      <c r="E169" s="1"/>
      <c r="F169" s="1"/>
      <c r="G169" s="1"/>
      <c r="H169" s="1"/>
      <c r="I169" s="1"/>
      <c r="J169" s="1"/>
      <c r="K169" s="1"/>
      <c r="L169" s="1"/>
      <c r="M169" s="1"/>
      <c r="N169" s="1"/>
      <c r="O169" s="1"/>
      <c r="P169" s="1"/>
      <c r="Q169" s="1"/>
      <c r="R169" s="146">
        <v>2600</v>
      </c>
      <c r="S169" s="146">
        <v>2600</v>
      </c>
      <c r="T169" s="1"/>
      <c r="U169" s="1"/>
      <c r="V169" s="1"/>
      <c r="W169" s="1"/>
      <c r="X169" s="1"/>
    </row>
    <row r="170" spans="1:24" ht="16.5" x14ac:dyDescent="0.15">
      <c r="A170" s="146">
        <v>15990024</v>
      </c>
      <c r="B170" s="146">
        <v>7</v>
      </c>
      <c r="C170" s="146" t="s">
        <v>3434</v>
      </c>
      <c r="D170" s="146" t="s">
        <v>3434</v>
      </c>
      <c r="E170" s="1"/>
      <c r="F170" s="1"/>
      <c r="G170" s="1"/>
      <c r="H170" s="1"/>
      <c r="I170" s="1"/>
      <c r="J170" s="1"/>
      <c r="K170" s="1"/>
      <c r="L170" s="1"/>
      <c r="M170" s="1"/>
      <c r="N170" s="1"/>
      <c r="O170" s="1"/>
      <c r="P170" s="1"/>
      <c r="Q170" s="1"/>
      <c r="R170" s="146">
        <v>3000</v>
      </c>
      <c r="S170" s="146">
        <v>3000</v>
      </c>
      <c r="T170" s="1"/>
      <c r="U170" s="1"/>
      <c r="V170" s="1"/>
      <c r="W170" s="1"/>
      <c r="X170" s="1"/>
    </row>
    <row r="171" spans="1:24" ht="16.5" x14ac:dyDescent="0.15">
      <c r="A171" s="145">
        <v>15990025</v>
      </c>
      <c r="B171" s="145">
        <v>1</v>
      </c>
      <c r="C171" s="145" t="s">
        <v>3440</v>
      </c>
      <c r="D171" s="145" t="s">
        <v>3440</v>
      </c>
      <c r="E171" s="1"/>
      <c r="F171" s="1"/>
      <c r="G171" s="1"/>
      <c r="H171" s="1"/>
      <c r="I171" s="1"/>
      <c r="J171" s="1"/>
      <c r="K171" s="1"/>
      <c r="L171" s="1"/>
      <c r="M171" s="1"/>
      <c r="N171" s="1"/>
      <c r="O171" s="1"/>
      <c r="P171" s="1"/>
      <c r="Q171" s="1"/>
      <c r="R171" s="145">
        <v>100</v>
      </c>
      <c r="S171" s="145">
        <v>100</v>
      </c>
      <c r="T171" s="1"/>
      <c r="U171" s="1"/>
      <c r="V171" s="1"/>
      <c r="W171" s="1"/>
      <c r="X171" s="1"/>
    </row>
    <row r="172" spans="1:24" ht="16.5" x14ac:dyDescent="0.15">
      <c r="A172" s="145">
        <v>15990025</v>
      </c>
      <c r="B172" s="145">
        <v>2</v>
      </c>
      <c r="C172" s="145" t="s">
        <v>3440</v>
      </c>
      <c r="D172" s="145" t="s">
        <v>3440</v>
      </c>
      <c r="E172" s="1"/>
      <c r="F172" s="1"/>
      <c r="G172" s="1"/>
      <c r="H172" s="1"/>
      <c r="I172" s="1"/>
      <c r="J172" s="1"/>
      <c r="K172" s="1"/>
      <c r="L172" s="1"/>
      <c r="M172" s="1"/>
      <c r="N172" s="1"/>
      <c r="O172" s="1"/>
      <c r="P172" s="1"/>
      <c r="Q172" s="1"/>
      <c r="R172" s="145">
        <v>200</v>
      </c>
      <c r="S172" s="145">
        <v>200</v>
      </c>
      <c r="T172" s="1"/>
      <c r="U172" s="1"/>
      <c r="V172" s="1"/>
      <c r="W172" s="1"/>
      <c r="X172" s="1"/>
    </row>
    <row r="173" spans="1:24" ht="16.5" x14ac:dyDescent="0.15">
      <c r="A173" s="145">
        <v>15990025</v>
      </c>
      <c r="B173" s="145">
        <v>3</v>
      </c>
      <c r="C173" s="145" t="s">
        <v>3440</v>
      </c>
      <c r="D173" s="145" t="s">
        <v>3440</v>
      </c>
      <c r="E173" s="1"/>
      <c r="F173" s="1"/>
      <c r="G173" s="1"/>
      <c r="H173" s="1"/>
      <c r="I173" s="1"/>
      <c r="J173" s="1"/>
      <c r="K173" s="1"/>
      <c r="L173" s="1"/>
      <c r="M173" s="1"/>
      <c r="N173" s="1"/>
      <c r="O173" s="1"/>
      <c r="P173" s="1"/>
      <c r="Q173" s="1"/>
      <c r="R173" s="145">
        <v>400</v>
      </c>
      <c r="S173" s="145">
        <v>400</v>
      </c>
      <c r="T173" s="1"/>
      <c r="U173" s="1"/>
      <c r="V173" s="1"/>
      <c r="W173" s="1"/>
      <c r="X173" s="1"/>
    </row>
    <row r="174" spans="1:24" ht="16.5" x14ac:dyDescent="0.15">
      <c r="A174" s="145">
        <v>15990025</v>
      </c>
      <c r="B174" s="145">
        <v>4</v>
      </c>
      <c r="C174" s="145" t="s">
        <v>3440</v>
      </c>
      <c r="D174" s="145" t="s">
        <v>3440</v>
      </c>
      <c r="E174" s="1"/>
      <c r="F174" s="1"/>
      <c r="G174" s="1"/>
      <c r="H174" s="1"/>
      <c r="I174" s="1"/>
      <c r="J174" s="1"/>
      <c r="K174" s="1"/>
      <c r="L174" s="1"/>
      <c r="M174" s="1"/>
      <c r="N174" s="1"/>
      <c r="O174" s="1"/>
      <c r="P174" s="1"/>
      <c r="Q174" s="1"/>
      <c r="R174" s="145">
        <v>600</v>
      </c>
      <c r="S174" s="145">
        <v>600</v>
      </c>
      <c r="T174" s="1"/>
      <c r="U174" s="1"/>
      <c r="V174" s="1"/>
      <c r="W174" s="1"/>
      <c r="X174" s="1"/>
    </row>
    <row r="175" spans="1:24" ht="16.5" x14ac:dyDescent="0.15">
      <c r="A175" s="145">
        <v>15990025</v>
      </c>
      <c r="B175" s="145">
        <v>5</v>
      </c>
      <c r="C175" s="145" t="s">
        <v>3440</v>
      </c>
      <c r="D175" s="145" t="s">
        <v>3440</v>
      </c>
      <c r="E175" s="1"/>
      <c r="F175" s="1"/>
      <c r="G175" s="1"/>
      <c r="H175" s="1"/>
      <c r="I175" s="1"/>
      <c r="J175" s="1"/>
      <c r="K175" s="1"/>
      <c r="L175" s="1"/>
      <c r="M175" s="1"/>
      <c r="N175" s="1"/>
      <c r="O175" s="1"/>
      <c r="P175" s="1"/>
      <c r="Q175" s="1"/>
      <c r="R175" s="145">
        <v>800</v>
      </c>
      <c r="S175" s="145">
        <v>800</v>
      </c>
      <c r="T175" s="1"/>
      <c r="U175" s="1"/>
      <c r="V175" s="1"/>
      <c r="W175" s="1"/>
      <c r="X175" s="1"/>
    </row>
    <row r="176" spans="1:24" ht="16.5" x14ac:dyDescent="0.15">
      <c r="A176" s="145">
        <v>15990025</v>
      </c>
      <c r="B176" s="145">
        <v>6</v>
      </c>
      <c r="C176" s="145" t="s">
        <v>3440</v>
      </c>
      <c r="D176" s="145" t="s">
        <v>3440</v>
      </c>
      <c r="E176" s="1"/>
      <c r="F176" s="1"/>
      <c r="G176" s="1"/>
      <c r="H176" s="1"/>
      <c r="I176" s="1"/>
      <c r="J176" s="1"/>
      <c r="K176" s="1"/>
      <c r="L176" s="1"/>
      <c r="M176" s="1"/>
      <c r="N176" s="1"/>
      <c r="O176" s="1"/>
      <c r="P176" s="1"/>
      <c r="Q176" s="1"/>
      <c r="R176" s="145">
        <v>1000</v>
      </c>
      <c r="S176" s="145">
        <v>1000</v>
      </c>
      <c r="T176" s="1"/>
      <c r="U176" s="1"/>
      <c r="V176" s="1"/>
      <c r="W176" s="1"/>
      <c r="X176" s="1"/>
    </row>
    <row r="177" spans="1:24" ht="16.5" x14ac:dyDescent="0.15">
      <c r="A177" s="145">
        <v>15990025</v>
      </c>
      <c r="B177" s="145">
        <v>7</v>
      </c>
      <c r="C177" s="145" t="s">
        <v>3440</v>
      </c>
      <c r="D177" s="145" t="s">
        <v>3440</v>
      </c>
      <c r="E177" s="1"/>
      <c r="F177" s="1"/>
      <c r="G177" s="1"/>
      <c r="H177" s="1"/>
      <c r="I177" s="1"/>
      <c r="J177" s="1"/>
      <c r="K177" s="1"/>
      <c r="L177" s="1"/>
      <c r="M177" s="1"/>
      <c r="N177" s="1"/>
      <c r="O177" s="1"/>
      <c r="P177" s="1"/>
      <c r="Q177" s="1"/>
      <c r="R177" s="145">
        <v>1200</v>
      </c>
      <c r="S177" s="145">
        <v>1200</v>
      </c>
      <c r="T177" s="1"/>
      <c r="U177" s="1"/>
      <c r="V177" s="1"/>
      <c r="W177" s="1"/>
      <c r="X177" s="1"/>
    </row>
    <row r="178" spans="1:24" ht="16.5" x14ac:dyDescent="0.15">
      <c r="A178" s="146">
        <v>15990026</v>
      </c>
      <c r="B178" s="146">
        <v>1</v>
      </c>
      <c r="C178" s="146" t="s">
        <v>3441</v>
      </c>
      <c r="D178" s="146" t="s">
        <v>3441</v>
      </c>
      <c r="E178" s="1"/>
      <c r="F178" s="1"/>
      <c r="G178" s="1"/>
      <c r="H178" s="1"/>
      <c r="I178" s="1"/>
      <c r="J178" s="1"/>
      <c r="K178" s="1"/>
      <c r="L178" s="1"/>
      <c r="M178" s="1"/>
      <c r="N178" s="1"/>
      <c r="O178" s="1"/>
      <c r="P178" s="1"/>
      <c r="Q178" s="1"/>
      <c r="R178" s="146">
        <v>100</v>
      </c>
      <c r="S178" s="146">
        <v>100</v>
      </c>
      <c r="T178" s="1"/>
      <c r="U178" s="1"/>
      <c r="V178" s="1"/>
      <c r="W178" s="1"/>
      <c r="X178" s="1"/>
    </row>
    <row r="179" spans="1:24" ht="16.5" x14ac:dyDescent="0.15">
      <c r="A179" s="146">
        <v>15990026</v>
      </c>
      <c r="B179" s="146">
        <v>2</v>
      </c>
      <c r="C179" s="146" t="s">
        <v>3441</v>
      </c>
      <c r="D179" s="146" t="s">
        <v>3441</v>
      </c>
      <c r="E179" s="1"/>
      <c r="F179" s="1"/>
      <c r="G179" s="1"/>
      <c r="H179" s="1"/>
      <c r="I179" s="1"/>
      <c r="J179" s="1"/>
      <c r="K179" s="1"/>
      <c r="L179" s="1"/>
      <c r="M179" s="1"/>
      <c r="N179" s="1"/>
      <c r="O179" s="1"/>
      <c r="P179" s="1"/>
      <c r="Q179" s="1"/>
      <c r="R179" s="146">
        <v>200</v>
      </c>
      <c r="S179" s="146">
        <v>200</v>
      </c>
      <c r="T179" s="1"/>
      <c r="U179" s="1"/>
      <c r="V179" s="1"/>
      <c r="W179" s="1"/>
      <c r="X179" s="1"/>
    </row>
    <row r="180" spans="1:24" ht="16.5" x14ac:dyDescent="0.15">
      <c r="A180" s="146">
        <v>15990026</v>
      </c>
      <c r="B180" s="146">
        <v>3</v>
      </c>
      <c r="C180" s="146" t="s">
        <v>3441</v>
      </c>
      <c r="D180" s="146" t="s">
        <v>3441</v>
      </c>
      <c r="E180" s="1"/>
      <c r="F180" s="1"/>
      <c r="G180" s="1"/>
      <c r="H180" s="1"/>
      <c r="I180" s="1"/>
      <c r="J180" s="1"/>
      <c r="K180" s="1"/>
      <c r="L180" s="1"/>
      <c r="M180" s="1"/>
      <c r="N180" s="1"/>
      <c r="O180" s="1"/>
      <c r="P180" s="1"/>
      <c r="Q180" s="1"/>
      <c r="R180" s="146">
        <v>400</v>
      </c>
      <c r="S180" s="146">
        <v>400</v>
      </c>
      <c r="T180" s="1"/>
      <c r="U180" s="1"/>
      <c r="V180" s="1"/>
      <c r="W180" s="1"/>
      <c r="X180" s="1"/>
    </row>
    <row r="181" spans="1:24" ht="16.5" x14ac:dyDescent="0.15">
      <c r="A181" s="146">
        <v>15990026</v>
      </c>
      <c r="B181" s="146">
        <v>4</v>
      </c>
      <c r="C181" s="146" t="s">
        <v>3441</v>
      </c>
      <c r="D181" s="146" t="s">
        <v>3441</v>
      </c>
      <c r="E181" s="1"/>
      <c r="F181" s="1"/>
      <c r="G181" s="1"/>
      <c r="H181" s="1"/>
      <c r="I181" s="1"/>
      <c r="J181" s="1"/>
      <c r="K181" s="1"/>
      <c r="L181" s="1"/>
      <c r="M181" s="1"/>
      <c r="N181" s="1"/>
      <c r="O181" s="1"/>
      <c r="P181" s="1"/>
      <c r="Q181" s="1"/>
      <c r="R181" s="146">
        <v>600</v>
      </c>
      <c r="S181" s="146">
        <v>600</v>
      </c>
      <c r="T181" s="1"/>
      <c r="U181" s="1"/>
      <c r="V181" s="1"/>
      <c r="W181" s="1"/>
      <c r="X181" s="1"/>
    </row>
    <row r="182" spans="1:24" ht="16.5" x14ac:dyDescent="0.15">
      <c r="A182" s="146">
        <v>15990026</v>
      </c>
      <c r="B182" s="146">
        <v>5</v>
      </c>
      <c r="C182" s="146" t="s">
        <v>3441</v>
      </c>
      <c r="D182" s="146" t="s">
        <v>3441</v>
      </c>
      <c r="E182" s="1"/>
      <c r="F182" s="1"/>
      <c r="G182" s="1"/>
      <c r="H182" s="1"/>
      <c r="I182" s="1"/>
      <c r="J182" s="1"/>
      <c r="K182" s="1"/>
      <c r="L182" s="1"/>
      <c r="M182" s="1"/>
      <c r="N182" s="1"/>
      <c r="O182" s="1"/>
      <c r="P182" s="1"/>
      <c r="Q182" s="1"/>
      <c r="R182" s="146">
        <v>800</v>
      </c>
      <c r="S182" s="146">
        <v>800</v>
      </c>
      <c r="T182" s="1"/>
      <c r="U182" s="1"/>
      <c r="V182" s="1"/>
      <c r="W182" s="1"/>
      <c r="X182" s="1"/>
    </row>
    <row r="183" spans="1:24" ht="16.5" x14ac:dyDescent="0.15">
      <c r="A183" s="146">
        <v>15990026</v>
      </c>
      <c r="B183" s="146">
        <v>6</v>
      </c>
      <c r="C183" s="146" t="s">
        <v>3441</v>
      </c>
      <c r="D183" s="146" t="s">
        <v>3441</v>
      </c>
      <c r="E183" s="1"/>
      <c r="F183" s="1"/>
      <c r="G183" s="1"/>
      <c r="H183" s="1"/>
      <c r="I183" s="1"/>
      <c r="J183" s="1"/>
      <c r="K183" s="1"/>
      <c r="L183" s="1"/>
      <c r="M183" s="1"/>
      <c r="N183" s="1"/>
      <c r="O183" s="1"/>
      <c r="P183" s="1"/>
      <c r="Q183" s="1"/>
      <c r="R183" s="146">
        <v>1000</v>
      </c>
      <c r="S183" s="146">
        <v>1000</v>
      </c>
      <c r="T183" s="1"/>
      <c r="U183" s="1"/>
      <c r="V183" s="1"/>
      <c r="W183" s="1"/>
      <c r="X183" s="1"/>
    </row>
    <row r="184" spans="1:24" ht="16.5" x14ac:dyDescent="0.15">
      <c r="A184" s="146">
        <v>15990026</v>
      </c>
      <c r="B184" s="146">
        <v>7</v>
      </c>
      <c r="C184" s="146" t="s">
        <v>3441</v>
      </c>
      <c r="D184" s="146" t="s">
        <v>3441</v>
      </c>
      <c r="E184" s="1"/>
      <c r="F184" s="1"/>
      <c r="G184" s="1"/>
      <c r="H184" s="1"/>
      <c r="I184" s="1"/>
      <c r="J184" s="1"/>
      <c r="K184" s="1"/>
      <c r="L184" s="1"/>
      <c r="M184" s="1"/>
      <c r="N184" s="1"/>
      <c r="O184" s="1"/>
      <c r="P184" s="1"/>
      <c r="Q184" s="1"/>
      <c r="R184" s="146">
        <v>1200</v>
      </c>
      <c r="S184" s="146">
        <v>1200</v>
      </c>
      <c r="T184" s="1"/>
      <c r="U184" s="1"/>
      <c r="V184" s="1"/>
      <c r="W184" s="1"/>
      <c r="X184" s="1"/>
    </row>
    <row r="185" spans="1:24" ht="16.5" x14ac:dyDescent="0.15">
      <c r="A185" s="145">
        <v>15990027</v>
      </c>
      <c r="B185" s="145">
        <v>1</v>
      </c>
      <c r="C185" s="145" t="s">
        <v>3442</v>
      </c>
      <c r="D185" s="145" t="s">
        <v>3442</v>
      </c>
      <c r="E185" s="1"/>
      <c r="F185" s="1"/>
      <c r="G185" s="1"/>
      <c r="H185" s="1"/>
      <c r="I185" s="1"/>
      <c r="J185" s="1"/>
      <c r="K185" s="1"/>
      <c r="L185" s="1"/>
      <c r="M185" s="1"/>
      <c r="N185" s="1"/>
      <c r="O185" s="1"/>
      <c r="P185" s="1"/>
      <c r="Q185" s="1"/>
      <c r="R185" s="145">
        <v>100</v>
      </c>
      <c r="S185" s="145">
        <v>100</v>
      </c>
      <c r="T185" s="1"/>
      <c r="U185" s="1"/>
      <c r="V185" s="1"/>
      <c r="W185" s="1"/>
      <c r="X185" s="1"/>
    </row>
    <row r="186" spans="1:24" ht="16.5" x14ac:dyDescent="0.15">
      <c r="A186" s="145">
        <v>15990027</v>
      </c>
      <c r="B186" s="145">
        <v>2</v>
      </c>
      <c r="C186" s="145" t="s">
        <v>3442</v>
      </c>
      <c r="D186" s="145" t="s">
        <v>3442</v>
      </c>
      <c r="E186" s="1"/>
      <c r="F186" s="1"/>
      <c r="G186" s="1"/>
      <c r="H186" s="1"/>
      <c r="I186" s="1"/>
      <c r="J186" s="1"/>
      <c r="K186" s="1"/>
      <c r="L186" s="1"/>
      <c r="M186" s="1"/>
      <c r="N186" s="1"/>
      <c r="O186" s="1"/>
      <c r="P186" s="1"/>
      <c r="Q186" s="1"/>
      <c r="R186" s="145">
        <v>200</v>
      </c>
      <c r="S186" s="145">
        <v>200</v>
      </c>
      <c r="T186" s="1"/>
      <c r="U186" s="1"/>
      <c r="V186" s="1"/>
      <c r="W186" s="1"/>
      <c r="X186" s="1"/>
    </row>
    <row r="187" spans="1:24" ht="16.5" x14ac:dyDescent="0.15">
      <c r="A187" s="145">
        <v>15990027</v>
      </c>
      <c r="B187" s="145">
        <v>3</v>
      </c>
      <c r="C187" s="145" t="s">
        <v>3442</v>
      </c>
      <c r="D187" s="145" t="s">
        <v>3442</v>
      </c>
      <c r="E187" s="1"/>
      <c r="F187" s="1"/>
      <c r="G187" s="1"/>
      <c r="H187" s="1"/>
      <c r="I187" s="1"/>
      <c r="J187" s="1"/>
      <c r="K187" s="1"/>
      <c r="L187" s="1"/>
      <c r="M187" s="1"/>
      <c r="N187" s="1"/>
      <c r="O187" s="1"/>
      <c r="P187" s="1"/>
      <c r="Q187" s="1"/>
      <c r="R187" s="145">
        <v>400</v>
      </c>
      <c r="S187" s="145">
        <v>400</v>
      </c>
      <c r="T187" s="1"/>
      <c r="U187" s="1"/>
      <c r="V187" s="1"/>
      <c r="W187" s="1"/>
      <c r="X187" s="1"/>
    </row>
    <row r="188" spans="1:24" ht="16.5" x14ac:dyDescent="0.15">
      <c r="A188" s="145">
        <v>15990027</v>
      </c>
      <c r="B188" s="145">
        <v>4</v>
      </c>
      <c r="C188" s="145" t="s">
        <v>3442</v>
      </c>
      <c r="D188" s="145" t="s">
        <v>3442</v>
      </c>
      <c r="E188" s="1"/>
      <c r="F188" s="1"/>
      <c r="G188" s="1"/>
      <c r="H188" s="1"/>
      <c r="I188" s="1"/>
      <c r="J188" s="1"/>
      <c r="K188" s="1"/>
      <c r="L188" s="1"/>
      <c r="M188" s="1"/>
      <c r="N188" s="1"/>
      <c r="O188" s="1"/>
      <c r="P188" s="1"/>
      <c r="Q188" s="1"/>
      <c r="R188" s="145">
        <v>600</v>
      </c>
      <c r="S188" s="145">
        <v>600</v>
      </c>
      <c r="T188" s="1"/>
      <c r="U188" s="1"/>
      <c r="V188" s="1"/>
      <c r="W188" s="1"/>
      <c r="X188" s="1"/>
    </row>
    <row r="189" spans="1:24" ht="16.5" x14ac:dyDescent="0.15">
      <c r="A189" s="145">
        <v>15990027</v>
      </c>
      <c r="B189" s="145">
        <v>5</v>
      </c>
      <c r="C189" s="145" t="s">
        <v>3442</v>
      </c>
      <c r="D189" s="145" t="s">
        <v>3442</v>
      </c>
      <c r="E189" s="1"/>
      <c r="F189" s="1"/>
      <c r="G189" s="1"/>
      <c r="H189" s="1"/>
      <c r="I189" s="1"/>
      <c r="J189" s="1"/>
      <c r="K189" s="1"/>
      <c r="L189" s="1"/>
      <c r="M189" s="1"/>
      <c r="N189" s="1"/>
      <c r="O189" s="1"/>
      <c r="P189" s="1"/>
      <c r="Q189" s="1"/>
      <c r="R189" s="145">
        <v>800</v>
      </c>
      <c r="S189" s="145">
        <v>800</v>
      </c>
      <c r="T189" s="1"/>
      <c r="U189" s="1"/>
      <c r="V189" s="1"/>
      <c r="W189" s="1"/>
      <c r="X189" s="1"/>
    </row>
    <row r="190" spans="1:24" ht="16.5" x14ac:dyDescent="0.15">
      <c r="A190" s="145">
        <v>15990027</v>
      </c>
      <c r="B190" s="145">
        <v>6</v>
      </c>
      <c r="C190" s="145" t="s">
        <v>3442</v>
      </c>
      <c r="D190" s="145" t="s">
        <v>3442</v>
      </c>
      <c r="E190" s="1"/>
      <c r="F190" s="1"/>
      <c r="G190" s="1"/>
      <c r="H190" s="1"/>
      <c r="I190" s="1"/>
      <c r="J190" s="1"/>
      <c r="K190" s="1"/>
      <c r="L190" s="1"/>
      <c r="M190" s="1"/>
      <c r="N190" s="1"/>
      <c r="O190" s="1"/>
      <c r="P190" s="1"/>
      <c r="Q190" s="1"/>
      <c r="R190" s="145">
        <v>1000</v>
      </c>
      <c r="S190" s="145">
        <v>1000</v>
      </c>
      <c r="T190" s="1"/>
      <c r="U190" s="1"/>
      <c r="V190" s="1"/>
      <c r="W190" s="1"/>
      <c r="X190" s="1"/>
    </row>
    <row r="191" spans="1:24" ht="16.5" x14ac:dyDescent="0.15">
      <c r="A191" s="145">
        <v>15990027</v>
      </c>
      <c r="B191" s="145">
        <v>7</v>
      </c>
      <c r="C191" s="145" t="s">
        <v>3442</v>
      </c>
      <c r="D191" s="145" t="s">
        <v>3442</v>
      </c>
      <c r="E191" s="1"/>
      <c r="F191" s="1"/>
      <c r="G191" s="1"/>
      <c r="H191" s="1"/>
      <c r="I191" s="1"/>
      <c r="J191" s="1"/>
      <c r="K191" s="1"/>
      <c r="L191" s="1"/>
      <c r="M191" s="1"/>
      <c r="N191" s="1"/>
      <c r="O191" s="1"/>
      <c r="P191" s="1"/>
      <c r="Q191" s="1"/>
      <c r="R191" s="145">
        <v>1200</v>
      </c>
      <c r="S191" s="145">
        <v>1200</v>
      </c>
      <c r="T191" s="1"/>
      <c r="U191" s="1"/>
      <c r="V191" s="1"/>
      <c r="W191" s="1"/>
      <c r="X191" s="1"/>
    </row>
    <row r="192" spans="1:24" ht="16.5" x14ac:dyDescent="0.15">
      <c r="A192" s="146">
        <v>15990028</v>
      </c>
      <c r="B192" s="146">
        <v>1</v>
      </c>
      <c r="C192" s="146" t="s">
        <v>3443</v>
      </c>
      <c r="D192" s="146" t="s">
        <v>3443</v>
      </c>
      <c r="E192" s="1"/>
      <c r="F192" s="1"/>
      <c r="G192" s="1"/>
      <c r="H192" s="1"/>
      <c r="I192" s="1"/>
      <c r="J192" s="1"/>
      <c r="K192" s="1"/>
      <c r="L192" s="1"/>
      <c r="M192" s="1"/>
      <c r="N192" s="1"/>
      <c r="O192" s="1"/>
      <c r="P192" s="1"/>
      <c r="Q192" s="1"/>
      <c r="R192" s="146">
        <v>100</v>
      </c>
      <c r="S192" s="146">
        <v>100</v>
      </c>
      <c r="T192" s="1"/>
      <c r="U192" s="1"/>
      <c r="V192" s="1"/>
      <c r="W192" s="1"/>
      <c r="X192" s="1"/>
    </row>
    <row r="193" spans="1:24" ht="16.5" x14ac:dyDescent="0.15">
      <c r="A193" s="146">
        <v>15990028</v>
      </c>
      <c r="B193" s="146">
        <v>2</v>
      </c>
      <c r="C193" s="146" t="s">
        <v>3443</v>
      </c>
      <c r="D193" s="146" t="s">
        <v>3443</v>
      </c>
      <c r="E193" s="1"/>
      <c r="F193" s="1"/>
      <c r="G193" s="1"/>
      <c r="H193" s="1"/>
      <c r="I193" s="1"/>
      <c r="J193" s="1"/>
      <c r="K193" s="1"/>
      <c r="L193" s="1"/>
      <c r="M193" s="1"/>
      <c r="N193" s="1"/>
      <c r="O193" s="1"/>
      <c r="P193" s="1"/>
      <c r="Q193" s="1"/>
      <c r="R193" s="146">
        <v>200</v>
      </c>
      <c r="S193" s="146">
        <v>200</v>
      </c>
      <c r="T193" s="1"/>
      <c r="U193" s="1"/>
      <c r="V193" s="1"/>
      <c r="W193" s="1"/>
      <c r="X193" s="1"/>
    </row>
    <row r="194" spans="1:24" ht="16.5" x14ac:dyDescent="0.15">
      <c r="A194" s="146">
        <v>15990028</v>
      </c>
      <c r="B194" s="146">
        <v>3</v>
      </c>
      <c r="C194" s="146" t="s">
        <v>3443</v>
      </c>
      <c r="D194" s="146" t="s">
        <v>3443</v>
      </c>
      <c r="E194" s="1"/>
      <c r="F194" s="1"/>
      <c r="G194" s="1"/>
      <c r="H194" s="1"/>
      <c r="I194" s="1"/>
      <c r="J194" s="1"/>
      <c r="K194" s="1"/>
      <c r="L194" s="1"/>
      <c r="M194" s="1"/>
      <c r="N194" s="1"/>
      <c r="O194" s="1"/>
      <c r="P194" s="1"/>
      <c r="Q194" s="1"/>
      <c r="R194" s="146">
        <v>400</v>
      </c>
      <c r="S194" s="146">
        <v>400</v>
      </c>
      <c r="T194" s="1"/>
      <c r="U194" s="1"/>
      <c r="V194" s="1"/>
      <c r="W194" s="1"/>
      <c r="X194" s="1"/>
    </row>
    <row r="195" spans="1:24" ht="16.5" x14ac:dyDescent="0.15">
      <c r="A195" s="146">
        <v>15990028</v>
      </c>
      <c r="B195" s="146">
        <v>4</v>
      </c>
      <c r="C195" s="146" t="s">
        <v>3443</v>
      </c>
      <c r="D195" s="146" t="s">
        <v>3443</v>
      </c>
      <c r="E195" s="1"/>
      <c r="F195" s="1"/>
      <c r="G195" s="1"/>
      <c r="H195" s="1"/>
      <c r="I195" s="1"/>
      <c r="J195" s="1"/>
      <c r="K195" s="1"/>
      <c r="L195" s="1"/>
      <c r="M195" s="1"/>
      <c r="N195" s="1"/>
      <c r="O195" s="1"/>
      <c r="P195" s="1"/>
      <c r="Q195" s="1"/>
      <c r="R195" s="146">
        <v>600</v>
      </c>
      <c r="S195" s="146">
        <v>600</v>
      </c>
      <c r="T195" s="1"/>
      <c r="U195" s="1"/>
      <c r="V195" s="1"/>
      <c r="W195" s="1"/>
      <c r="X195" s="1"/>
    </row>
    <row r="196" spans="1:24" ht="16.5" x14ac:dyDescent="0.15">
      <c r="A196" s="146">
        <v>15990028</v>
      </c>
      <c r="B196" s="146">
        <v>5</v>
      </c>
      <c r="C196" s="146" t="s">
        <v>3443</v>
      </c>
      <c r="D196" s="146" t="s">
        <v>3443</v>
      </c>
      <c r="E196" s="1"/>
      <c r="F196" s="1"/>
      <c r="G196" s="1"/>
      <c r="H196" s="1"/>
      <c r="I196" s="1"/>
      <c r="J196" s="1"/>
      <c r="K196" s="1"/>
      <c r="L196" s="1"/>
      <c r="M196" s="1"/>
      <c r="N196" s="1"/>
      <c r="O196" s="1"/>
      <c r="P196" s="1"/>
      <c r="Q196" s="1"/>
      <c r="R196" s="146">
        <v>800</v>
      </c>
      <c r="S196" s="146">
        <v>800</v>
      </c>
      <c r="T196" s="1"/>
      <c r="U196" s="1"/>
      <c r="V196" s="1"/>
      <c r="W196" s="1"/>
      <c r="X196" s="1"/>
    </row>
    <row r="197" spans="1:24" ht="16.5" x14ac:dyDescent="0.15">
      <c r="A197" s="146">
        <v>15990028</v>
      </c>
      <c r="B197" s="146">
        <v>6</v>
      </c>
      <c r="C197" s="146" t="s">
        <v>3443</v>
      </c>
      <c r="D197" s="146" t="s">
        <v>3443</v>
      </c>
      <c r="E197" s="1"/>
      <c r="F197" s="1"/>
      <c r="G197" s="1"/>
      <c r="H197" s="1"/>
      <c r="I197" s="1"/>
      <c r="J197" s="1"/>
      <c r="K197" s="1"/>
      <c r="L197" s="1"/>
      <c r="M197" s="1"/>
      <c r="N197" s="1"/>
      <c r="O197" s="1"/>
      <c r="P197" s="1"/>
      <c r="Q197" s="1"/>
      <c r="R197" s="146">
        <v>1000</v>
      </c>
      <c r="S197" s="146">
        <v>1000</v>
      </c>
      <c r="T197" s="1"/>
      <c r="U197" s="1"/>
      <c r="V197" s="1"/>
      <c r="W197" s="1"/>
      <c r="X197" s="1"/>
    </row>
    <row r="198" spans="1:24" ht="16.5" x14ac:dyDescent="0.15">
      <c r="A198" s="146">
        <v>15990028</v>
      </c>
      <c r="B198" s="146">
        <v>7</v>
      </c>
      <c r="C198" s="146" t="s">
        <v>3443</v>
      </c>
      <c r="D198" s="146" t="s">
        <v>3443</v>
      </c>
      <c r="E198" s="1"/>
      <c r="F198" s="1"/>
      <c r="G198" s="1"/>
      <c r="H198" s="1"/>
      <c r="I198" s="1"/>
      <c r="J198" s="1"/>
      <c r="K198" s="1"/>
      <c r="L198" s="1"/>
      <c r="M198" s="1"/>
      <c r="N198" s="1"/>
      <c r="O198" s="1"/>
      <c r="P198" s="1"/>
      <c r="Q198" s="1"/>
      <c r="R198" s="146">
        <v>1200</v>
      </c>
      <c r="S198" s="146">
        <v>1200</v>
      </c>
      <c r="T198" s="1"/>
      <c r="U198" s="1"/>
      <c r="V198" s="1"/>
      <c r="W198" s="1"/>
      <c r="X198" s="1"/>
    </row>
    <row r="199" spans="1:24" ht="16.5" x14ac:dyDescent="0.15">
      <c r="A199" s="145">
        <v>15990029</v>
      </c>
      <c r="B199" s="145">
        <v>1</v>
      </c>
      <c r="C199" s="145" t="s">
        <v>3444</v>
      </c>
      <c r="D199" s="145" t="s">
        <v>3444</v>
      </c>
      <c r="E199" s="1"/>
      <c r="F199" s="1"/>
      <c r="G199" s="1"/>
      <c r="H199" s="1"/>
      <c r="I199" s="1"/>
      <c r="J199" s="1"/>
      <c r="K199" s="1"/>
      <c r="L199" s="1"/>
      <c r="M199" s="1"/>
      <c r="N199" s="1"/>
      <c r="O199" s="1"/>
      <c r="P199" s="1"/>
      <c r="Q199" s="1"/>
      <c r="R199" s="145">
        <v>200</v>
      </c>
      <c r="S199" s="145">
        <v>200</v>
      </c>
      <c r="T199" s="1"/>
      <c r="U199" s="1"/>
      <c r="V199" s="1"/>
      <c r="W199" s="1"/>
      <c r="X199" s="1"/>
    </row>
    <row r="200" spans="1:24" ht="16.5" x14ac:dyDescent="0.15">
      <c r="A200" s="145">
        <v>15990029</v>
      </c>
      <c r="B200" s="145">
        <v>2</v>
      </c>
      <c r="C200" s="145" t="s">
        <v>3444</v>
      </c>
      <c r="D200" s="145" t="s">
        <v>3444</v>
      </c>
      <c r="E200" s="1"/>
      <c r="F200" s="1"/>
      <c r="G200" s="1"/>
      <c r="H200" s="1"/>
      <c r="I200" s="1"/>
      <c r="J200" s="1"/>
      <c r="K200" s="1"/>
      <c r="L200" s="1"/>
      <c r="M200" s="1"/>
      <c r="N200" s="1"/>
      <c r="O200" s="1"/>
      <c r="P200" s="1"/>
      <c r="Q200" s="1"/>
      <c r="R200" s="145">
        <v>400</v>
      </c>
      <c r="S200" s="145">
        <v>400</v>
      </c>
      <c r="T200" s="1"/>
      <c r="U200" s="1"/>
      <c r="V200" s="1"/>
      <c r="W200" s="1"/>
      <c r="X200" s="1"/>
    </row>
    <row r="201" spans="1:24" ht="16.5" x14ac:dyDescent="0.15">
      <c r="A201" s="145">
        <v>15990029</v>
      </c>
      <c r="B201" s="145">
        <v>3</v>
      </c>
      <c r="C201" s="145" t="s">
        <v>3444</v>
      </c>
      <c r="D201" s="145" t="s">
        <v>3444</v>
      </c>
      <c r="E201" s="1"/>
      <c r="F201" s="1"/>
      <c r="G201" s="1"/>
      <c r="H201" s="1"/>
      <c r="I201" s="1"/>
      <c r="J201" s="1"/>
      <c r="K201" s="1"/>
      <c r="L201" s="1"/>
      <c r="M201" s="1"/>
      <c r="N201" s="1"/>
      <c r="O201" s="1"/>
      <c r="P201" s="1"/>
      <c r="Q201" s="1"/>
      <c r="R201" s="145">
        <v>600</v>
      </c>
      <c r="S201" s="145">
        <v>600</v>
      </c>
      <c r="T201" s="1"/>
      <c r="U201" s="1"/>
      <c r="V201" s="1"/>
      <c r="W201" s="1"/>
      <c r="X201" s="1"/>
    </row>
    <row r="202" spans="1:24" ht="16.5" x14ac:dyDescent="0.15">
      <c r="A202" s="145">
        <v>15990029</v>
      </c>
      <c r="B202" s="145">
        <v>4</v>
      </c>
      <c r="C202" s="145" t="s">
        <v>3444</v>
      </c>
      <c r="D202" s="145" t="s">
        <v>3444</v>
      </c>
      <c r="E202" s="1"/>
      <c r="F202" s="1"/>
      <c r="G202" s="1"/>
      <c r="H202" s="1"/>
      <c r="I202" s="1"/>
      <c r="J202" s="1"/>
      <c r="K202" s="1"/>
      <c r="L202" s="1"/>
      <c r="M202" s="1"/>
      <c r="N202" s="1"/>
      <c r="O202" s="1"/>
      <c r="P202" s="1"/>
      <c r="Q202" s="1"/>
      <c r="R202" s="145">
        <v>800</v>
      </c>
      <c r="S202" s="145">
        <v>800</v>
      </c>
      <c r="T202" s="1"/>
      <c r="U202" s="1"/>
      <c r="V202" s="1"/>
      <c r="W202" s="1"/>
      <c r="X202" s="1"/>
    </row>
    <row r="203" spans="1:24" ht="16.5" x14ac:dyDescent="0.15">
      <c r="A203" s="145">
        <v>15990029</v>
      </c>
      <c r="B203" s="145">
        <v>5</v>
      </c>
      <c r="C203" s="145" t="s">
        <v>3444</v>
      </c>
      <c r="D203" s="145" t="s">
        <v>3444</v>
      </c>
      <c r="E203" s="1"/>
      <c r="F203" s="1"/>
      <c r="G203" s="1"/>
      <c r="H203" s="1"/>
      <c r="I203" s="1"/>
      <c r="J203" s="1"/>
      <c r="K203" s="1"/>
      <c r="L203" s="1"/>
      <c r="M203" s="1"/>
      <c r="N203" s="1"/>
      <c r="O203" s="1"/>
      <c r="P203" s="1"/>
      <c r="Q203" s="1"/>
      <c r="R203" s="145">
        <v>1000</v>
      </c>
      <c r="S203" s="145">
        <v>1000</v>
      </c>
      <c r="T203" s="1"/>
      <c r="U203" s="1"/>
      <c r="V203" s="1"/>
      <c r="W203" s="1"/>
      <c r="X203" s="1"/>
    </row>
    <row r="204" spans="1:24" ht="16.5" x14ac:dyDescent="0.15">
      <c r="A204" s="145">
        <v>15990029</v>
      </c>
      <c r="B204" s="145">
        <v>6</v>
      </c>
      <c r="C204" s="145" t="s">
        <v>3444</v>
      </c>
      <c r="D204" s="145" t="s">
        <v>3444</v>
      </c>
      <c r="E204" s="1"/>
      <c r="F204" s="1"/>
      <c r="G204" s="1"/>
      <c r="H204" s="1"/>
      <c r="I204" s="1"/>
      <c r="J204" s="1"/>
      <c r="K204" s="1"/>
      <c r="L204" s="1"/>
      <c r="M204" s="1"/>
      <c r="N204" s="1"/>
      <c r="O204" s="1"/>
      <c r="P204" s="1"/>
      <c r="Q204" s="1"/>
      <c r="R204" s="145">
        <v>1200</v>
      </c>
      <c r="S204" s="145">
        <v>1200</v>
      </c>
      <c r="T204" s="1"/>
      <c r="U204" s="1"/>
      <c r="V204" s="1"/>
      <c r="W204" s="1"/>
      <c r="X204" s="1"/>
    </row>
    <row r="205" spans="1:24" ht="16.5" x14ac:dyDescent="0.15">
      <c r="A205" s="145">
        <v>15990029</v>
      </c>
      <c r="B205" s="145">
        <v>7</v>
      </c>
      <c r="C205" s="145" t="s">
        <v>3444</v>
      </c>
      <c r="D205" s="145" t="s">
        <v>3444</v>
      </c>
      <c r="E205" s="1"/>
      <c r="F205" s="1"/>
      <c r="G205" s="1"/>
      <c r="H205" s="1"/>
      <c r="I205" s="1"/>
      <c r="J205" s="1"/>
      <c r="K205" s="1"/>
      <c r="L205" s="1"/>
      <c r="M205" s="1"/>
      <c r="N205" s="1"/>
      <c r="O205" s="1"/>
      <c r="P205" s="1"/>
      <c r="Q205" s="1"/>
      <c r="R205" s="145">
        <v>1400</v>
      </c>
      <c r="S205" s="145">
        <v>1400</v>
      </c>
      <c r="T205" s="1"/>
      <c r="U205" s="1"/>
      <c r="V205" s="1"/>
      <c r="W205" s="1"/>
      <c r="X205" s="1"/>
    </row>
    <row r="206" spans="1:24" ht="16.5" x14ac:dyDescent="0.15">
      <c r="A206" s="146">
        <v>15990030</v>
      </c>
      <c r="B206" s="146">
        <v>1</v>
      </c>
      <c r="C206" s="146" t="s">
        <v>3445</v>
      </c>
      <c r="D206" s="146" t="s">
        <v>3445</v>
      </c>
      <c r="E206" s="1"/>
      <c r="F206" s="1"/>
      <c r="G206" s="1"/>
      <c r="H206" s="1"/>
      <c r="I206" s="1"/>
      <c r="J206" s="1"/>
      <c r="K206" s="1"/>
      <c r="L206" s="1"/>
      <c r="M206" s="1"/>
      <c r="N206" s="1"/>
      <c r="O206" s="1"/>
      <c r="P206" s="1"/>
      <c r="Q206" s="1"/>
      <c r="R206" s="146">
        <v>200</v>
      </c>
      <c r="S206" s="146">
        <v>200</v>
      </c>
      <c r="T206" s="1"/>
      <c r="U206" s="1"/>
      <c r="V206" s="1"/>
      <c r="W206" s="1"/>
      <c r="X206" s="1"/>
    </row>
    <row r="207" spans="1:24" ht="16.5" x14ac:dyDescent="0.15">
      <c r="A207" s="146">
        <v>15990030</v>
      </c>
      <c r="B207" s="146">
        <v>2</v>
      </c>
      <c r="C207" s="146" t="s">
        <v>3445</v>
      </c>
      <c r="D207" s="146" t="s">
        <v>3445</v>
      </c>
      <c r="E207" s="1"/>
      <c r="F207" s="1"/>
      <c r="G207" s="1"/>
      <c r="H207" s="1"/>
      <c r="I207" s="1"/>
      <c r="J207" s="1"/>
      <c r="K207" s="1"/>
      <c r="L207" s="1"/>
      <c r="M207" s="1"/>
      <c r="N207" s="1"/>
      <c r="O207" s="1"/>
      <c r="P207" s="1"/>
      <c r="Q207" s="1"/>
      <c r="R207" s="146">
        <v>400</v>
      </c>
      <c r="S207" s="146">
        <v>400</v>
      </c>
      <c r="T207" s="1"/>
      <c r="U207" s="1"/>
      <c r="V207" s="1"/>
      <c r="W207" s="1"/>
      <c r="X207" s="1"/>
    </row>
    <row r="208" spans="1:24" ht="16.5" x14ac:dyDescent="0.15">
      <c r="A208" s="146">
        <v>15990030</v>
      </c>
      <c r="B208" s="146">
        <v>3</v>
      </c>
      <c r="C208" s="146" t="s">
        <v>3445</v>
      </c>
      <c r="D208" s="146" t="s">
        <v>3445</v>
      </c>
      <c r="E208" s="1"/>
      <c r="F208" s="1"/>
      <c r="G208" s="1"/>
      <c r="H208" s="1"/>
      <c r="I208" s="1"/>
      <c r="J208" s="1"/>
      <c r="K208" s="1"/>
      <c r="L208" s="1"/>
      <c r="M208" s="1"/>
      <c r="N208" s="1"/>
      <c r="O208" s="1"/>
      <c r="P208" s="1"/>
      <c r="Q208" s="1"/>
      <c r="R208" s="146">
        <v>600</v>
      </c>
      <c r="S208" s="146">
        <v>600</v>
      </c>
      <c r="T208" s="1"/>
      <c r="U208" s="1"/>
      <c r="V208" s="1"/>
      <c r="W208" s="1"/>
      <c r="X208" s="1"/>
    </row>
    <row r="209" spans="1:24" ht="16.5" x14ac:dyDescent="0.15">
      <c r="A209" s="146">
        <v>15990030</v>
      </c>
      <c r="B209" s="146">
        <v>4</v>
      </c>
      <c r="C209" s="146" t="s">
        <v>3445</v>
      </c>
      <c r="D209" s="146" t="s">
        <v>3445</v>
      </c>
      <c r="E209" s="1"/>
      <c r="F209" s="1"/>
      <c r="G209" s="1"/>
      <c r="H209" s="1"/>
      <c r="I209" s="1"/>
      <c r="J209" s="1"/>
      <c r="K209" s="1"/>
      <c r="L209" s="1"/>
      <c r="M209" s="1"/>
      <c r="N209" s="1"/>
      <c r="O209" s="1"/>
      <c r="P209" s="1"/>
      <c r="Q209" s="1"/>
      <c r="R209" s="146">
        <v>800</v>
      </c>
      <c r="S209" s="146">
        <v>800</v>
      </c>
      <c r="T209" s="1"/>
      <c r="U209" s="1"/>
      <c r="V209" s="1"/>
      <c r="W209" s="1"/>
      <c r="X209" s="1"/>
    </row>
    <row r="210" spans="1:24" ht="16.5" x14ac:dyDescent="0.15">
      <c r="A210" s="146">
        <v>15990030</v>
      </c>
      <c r="B210" s="146">
        <v>5</v>
      </c>
      <c r="C210" s="146" t="s">
        <v>3445</v>
      </c>
      <c r="D210" s="146" t="s">
        <v>3445</v>
      </c>
      <c r="E210" s="1"/>
      <c r="F210" s="1"/>
      <c r="G210" s="1"/>
      <c r="H210" s="1"/>
      <c r="I210" s="1"/>
      <c r="J210" s="1"/>
      <c r="K210" s="1"/>
      <c r="L210" s="1"/>
      <c r="M210" s="1"/>
      <c r="N210" s="1"/>
      <c r="O210" s="1"/>
      <c r="P210" s="1"/>
      <c r="Q210" s="1"/>
      <c r="R210" s="146">
        <v>1000</v>
      </c>
      <c r="S210" s="146">
        <v>1000</v>
      </c>
      <c r="T210" s="1"/>
      <c r="U210" s="1"/>
      <c r="V210" s="1"/>
      <c r="W210" s="1"/>
      <c r="X210" s="1"/>
    </row>
    <row r="211" spans="1:24" ht="16.5" x14ac:dyDescent="0.15">
      <c r="A211" s="146">
        <v>15990030</v>
      </c>
      <c r="B211" s="146">
        <v>6</v>
      </c>
      <c r="C211" s="146" t="s">
        <v>3445</v>
      </c>
      <c r="D211" s="146" t="s">
        <v>3445</v>
      </c>
      <c r="E211" s="1"/>
      <c r="F211" s="1"/>
      <c r="G211" s="1"/>
      <c r="H211" s="1"/>
      <c r="I211" s="1"/>
      <c r="J211" s="1"/>
      <c r="K211" s="1"/>
      <c r="L211" s="1"/>
      <c r="M211" s="1"/>
      <c r="N211" s="1"/>
      <c r="O211" s="1"/>
      <c r="P211" s="1"/>
      <c r="Q211" s="1"/>
      <c r="R211" s="146">
        <v>1200</v>
      </c>
      <c r="S211" s="146">
        <v>1200</v>
      </c>
      <c r="T211" s="1"/>
      <c r="U211" s="1"/>
      <c r="V211" s="1"/>
      <c r="W211" s="1"/>
      <c r="X211" s="1"/>
    </row>
    <row r="212" spans="1:24" ht="16.5" x14ac:dyDescent="0.15">
      <c r="A212" s="146">
        <v>15990030</v>
      </c>
      <c r="B212" s="146">
        <v>7</v>
      </c>
      <c r="C212" s="146" t="s">
        <v>3445</v>
      </c>
      <c r="D212" s="146" t="s">
        <v>3445</v>
      </c>
      <c r="E212" s="1"/>
      <c r="F212" s="1"/>
      <c r="G212" s="1"/>
      <c r="H212" s="1"/>
      <c r="I212" s="1"/>
      <c r="J212" s="1"/>
      <c r="K212" s="1"/>
      <c r="L212" s="1"/>
      <c r="M212" s="1"/>
      <c r="N212" s="1"/>
      <c r="O212" s="1"/>
      <c r="P212" s="1"/>
      <c r="Q212" s="1"/>
      <c r="R212" s="146">
        <v>1400</v>
      </c>
      <c r="S212" s="146">
        <v>1400</v>
      </c>
      <c r="T212" s="1"/>
      <c r="U212" s="1"/>
      <c r="V212" s="1"/>
      <c r="W212" s="1"/>
      <c r="X212" s="1"/>
    </row>
    <row r="213" spans="1:24" ht="16.5" x14ac:dyDescent="0.15">
      <c r="A213" s="145">
        <v>15990031</v>
      </c>
      <c r="B213" s="145">
        <v>1</v>
      </c>
      <c r="C213" s="145" t="s">
        <v>3446</v>
      </c>
      <c r="D213" s="145" t="s">
        <v>3446</v>
      </c>
      <c r="E213" s="1"/>
      <c r="F213" s="1"/>
      <c r="G213" s="1"/>
      <c r="H213" s="1"/>
      <c r="I213" s="1"/>
      <c r="J213" s="1"/>
      <c r="K213" s="1"/>
      <c r="L213" s="1"/>
      <c r="M213" s="1"/>
      <c r="N213" s="1"/>
      <c r="O213" s="1"/>
      <c r="P213" s="1"/>
      <c r="Q213" s="1"/>
      <c r="R213" s="145">
        <v>200</v>
      </c>
      <c r="S213" s="145">
        <v>200</v>
      </c>
      <c r="T213" s="1"/>
      <c r="U213" s="1"/>
      <c r="V213" s="1"/>
      <c r="W213" s="1"/>
      <c r="X213" s="1"/>
    </row>
    <row r="214" spans="1:24" ht="16.5" x14ac:dyDescent="0.15">
      <c r="A214" s="145">
        <v>15990031</v>
      </c>
      <c r="B214" s="145">
        <v>2</v>
      </c>
      <c r="C214" s="145" t="s">
        <v>3446</v>
      </c>
      <c r="D214" s="145" t="s">
        <v>3446</v>
      </c>
      <c r="E214" s="1"/>
      <c r="F214" s="1"/>
      <c r="G214" s="1"/>
      <c r="H214" s="1"/>
      <c r="I214" s="1"/>
      <c r="J214" s="1"/>
      <c r="K214" s="1"/>
      <c r="L214" s="1"/>
      <c r="M214" s="1"/>
      <c r="N214" s="1"/>
      <c r="O214" s="1"/>
      <c r="P214" s="1"/>
      <c r="Q214" s="1"/>
      <c r="R214" s="145">
        <v>400</v>
      </c>
      <c r="S214" s="145">
        <v>400</v>
      </c>
      <c r="T214" s="1"/>
      <c r="U214" s="1"/>
      <c r="V214" s="1"/>
      <c r="W214" s="1"/>
      <c r="X214" s="1"/>
    </row>
    <row r="215" spans="1:24" ht="16.5" x14ac:dyDescent="0.15">
      <c r="A215" s="145">
        <v>15990031</v>
      </c>
      <c r="B215" s="145">
        <v>3</v>
      </c>
      <c r="C215" s="145" t="s">
        <v>3446</v>
      </c>
      <c r="D215" s="145" t="s">
        <v>3446</v>
      </c>
      <c r="E215" s="1"/>
      <c r="F215" s="1"/>
      <c r="G215" s="1"/>
      <c r="H215" s="1"/>
      <c r="I215" s="1"/>
      <c r="J215" s="1"/>
      <c r="K215" s="1"/>
      <c r="L215" s="1"/>
      <c r="M215" s="1"/>
      <c r="N215" s="1"/>
      <c r="O215" s="1"/>
      <c r="P215" s="1"/>
      <c r="Q215" s="1"/>
      <c r="R215" s="145">
        <v>600</v>
      </c>
      <c r="S215" s="145">
        <v>600</v>
      </c>
      <c r="T215" s="1"/>
      <c r="U215" s="1"/>
      <c r="V215" s="1"/>
      <c r="W215" s="1"/>
      <c r="X215" s="1"/>
    </row>
    <row r="216" spans="1:24" ht="16.5" x14ac:dyDescent="0.15">
      <c r="A216" s="145">
        <v>15990031</v>
      </c>
      <c r="B216" s="145">
        <v>4</v>
      </c>
      <c r="C216" s="145" t="s">
        <v>3446</v>
      </c>
      <c r="D216" s="145" t="s">
        <v>3446</v>
      </c>
      <c r="E216" s="1"/>
      <c r="F216" s="1"/>
      <c r="G216" s="1"/>
      <c r="H216" s="1"/>
      <c r="I216" s="1"/>
      <c r="J216" s="1"/>
      <c r="K216" s="1"/>
      <c r="L216" s="1"/>
      <c r="M216" s="1"/>
      <c r="N216" s="1"/>
      <c r="O216" s="1"/>
      <c r="P216" s="1"/>
      <c r="Q216" s="1"/>
      <c r="R216" s="145">
        <v>800</v>
      </c>
      <c r="S216" s="145">
        <v>800</v>
      </c>
      <c r="T216" s="1"/>
      <c r="U216" s="1"/>
      <c r="V216" s="1"/>
      <c r="W216" s="1"/>
      <c r="X216" s="1"/>
    </row>
    <row r="217" spans="1:24" ht="16.5" x14ac:dyDescent="0.15">
      <c r="A217" s="145">
        <v>15990031</v>
      </c>
      <c r="B217" s="145">
        <v>5</v>
      </c>
      <c r="C217" s="145" t="s">
        <v>3446</v>
      </c>
      <c r="D217" s="145" t="s">
        <v>3446</v>
      </c>
      <c r="E217" s="1"/>
      <c r="F217" s="1"/>
      <c r="G217" s="1"/>
      <c r="H217" s="1"/>
      <c r="I217" s="1"/>
      <c r="J217" s="1"/>
      <c r="K217" s="1"/>
      <c r="L217" s="1"/>
      <c r="M217" s="1"/>
      <c r="N217" s="1"/>
      <c r="O217" s="1"/>
      <c r="P217" s="1"/>
      <c r="Q217" s="1"/>
      <c r="R217" s="145">
        <v>1000</v>
      </c>
      <c r="S217" s="145">
        <v>1000</v>
      </c>
      <c r="T217" s="1"/>
      <c r="U217" s="1"/>
      <c r="V217" s="1"/>
      <c r="W217" s="1"/>
      <c r="X217" s="1"/>
    </row>
    <row r="218" spans="1:24" ht="16.5" x14ac:dyDescent="0.15">
      <c r="A218" s="145">
        <v>15990031</v>
      </c>
      <c r="B218" s="145">
        <v>6</v>
      </c>
      <c r="C218" s="145" t="s">
        <v>3446</v>
      </c>
      <c r="D218" s="145" t="s">
        <v>3446</v>
      </c>
      <c r="E218" s="1"/>
      <c r="F218" s="1"/>
      <c r="G218" s="1"/>
      <c r="H218" s="1"/>
      <c r="I218" s="1"/>
      <c r="J218" s="1"/>
      <c r="K218" s="1"/>
      <c r="L218" s="1"/>
      <c r="M218" s="1"/>
      <c r="N218" s="1"/>
      <c r="O218" s="1"/>
      <c r="P218" s="1"/>
      <c r="Q218" s="1"/>
      <c r="R218" s="145">
        <v>1200</v>
      </c>
      <c r="S218" s="145">
        <v>1200</v>
      </c>
      <c r="T218" s="1"/>
      <c r="U218" s="1"/>
      <c r="V218" s="1"/>
      <c r="W218" s="1"/>
      <c r="X218" s="1"/>
    </row>
    <row r="219" spans="1:24" ht="16.5" x14ac:dyDescent="0.15">
      <c r="A219" s="145">
        <v>15990031</v>
      </c>
      <c r="B219" s="145">
        <v>7</v>
      </c>
      <c r="C219" s="145" t="s">
        <v>3446</v>
      </c>
      <c r="D219" s="145" t="s">
        <v>3446</v>
      </c>
      <c r="E219" s="1"/>
      <c r="F219" s="1"/>
      <c r="G219" s="1"/>
      <c r="H219" s="1"/>
      <c r="I219" s="1"/>
      <c r="J219" s="1"/>
      <c r="K219" s="1"/>
      <c r="L219" s="1"/>
      <c r="M219" s="1"/>
      <c r="N219" s="1"/>
      <c r="O219" s="1"/>
      <c r="P219" s="1"/>
      <c r="Q219" s="1"/>
      <c r="R219" s="145">
        <v>1400</v>
      </c>
      <c r="S219" s="145">
        <v>1400</v>
      </c>
      <c r="T219" s="1"/>
      <c r="U219" s="1"/>
      <c r="V219" s="1"/>
      <c r="W219" s="1"/>
      <c r="X219" s="1"/>
    </row>
    <row r="220" spans="1:24" ht="16.5" x14ac:dyDescent="0.15">
      <c r="A220" s="146">
        <v>15990032</v>
      </c>
      <c r="B220" s="146">
        <v>1</v>
      </c>
      <c r="C220" s="146" t="s">
        <v>3447</v>
      </c>
      <c r="D220" s="146" t="s">
        <v>3447</v>
      </c>
      <c r="E220" s="1"/>
      <c r="F220" s="1"/>
      <c r="G220" s="1"/>
      <c r="H220" s="1"/>
      <c r="I220" s="1"/>
      <c r="J220" s="1"/>
      <c r="K220" s="1"/>
      <c r="L220" s="1"/>
      <c r="M220" s="1"/>
      <c r="N220" s="1"/>
      <c r="O220" s="1"/>
      <c r="P220" s="1"/>
      <c r="Q220" s="1"/>
      <c r="R220" s="146">
        <v>200</v>
      </c>
      <c r="S220" s="146">
        <v>200</v>
      </c>
      <c r="T220" s="1"/>
      <c r="U220" s="1"/>
      <c r="V220" s="1"/>
      <c r="W220" s="1"/>
      <c r="X220" s="1"/>
    </row>
    <row r="221" spans="1:24" ht="16.5" x14ac:dyDescent="0.15">
      <c r="A221" s="146">
        <v>15990032</v>
      </c>
      <c r="B221" s="146">
        <v>2</v>
      </c>
      <c r="C221" s="146" t="s">
        <v>3447</v>
      </c>
      <c r="D221" s="146" t="s">
        <v>3447</v>
      </c>
      <c r="E221" s="1"/>
      <c r="F221" s="1"/>
      <c r="G221" s="1"/>
      <c r="H221" s="1"/>
      <c r="I221" s="1"/>
      <c r="J221" s="1"/>
      <c r="K221" s="1"/>
      <c r="L221" s="1"/>
      <c r="M221" s="1"/>
      <c r="N221" s="1"/>
      <c r="O221" s="1"/>
      <c r="P221" s="1"/>
      <c r="Q221" s="1"/>
      <c r="R221" s="146">
        <v>400</v>
      </c>
      <c r="S221" s="146">
        <v>400</v>
      </c>
      <c r="T221" s="1"/>
      <c r="U221" s="1"/>
      <c r="V221" s="1"/>
      <c r="W221" s="1"/>
      <c r="X221" s="1"/>
    </row>
    <row r="222" spans="1:24" ht="16.5" x14ac:dyDescent="0.15">
      <c r="A222" s="146">
        <v>15990032</v>
      </c>
      <c r="B222" s="146">
        <v>3</v>
      </c>
      <c r="C222" s="146" t="s">
        <v>3447</v>
      </c>
      <c r="D222" s="146" t="s">
        <v>3447</v>
      </c>
      <c r="E222" s="1"/>
      <c r="F222" s="1"/>
      <c r="G222" s="1"/>
      <c r="H222" s="1"/>
      <c r="I222" s="1"/>
      <c r="J222" s="1"/>
      <c r="K222" s="1"/>
      <c r="L222" s="1"/>
      <c r="M222" s="1"/>
      <c r="N222" s="1"/>
      <c r="O222" s="1"/>
      <c r="P222" s="1"/>
      <c r="Q222" s="1"/>
      <c r="R222" s="146">
        <v>600</v>
      </c>
      <c r="S222" s="146">
        <v>600</v>
      </c>
      <c r="T222" s="1"/>
      <c r="U222" s="1"/>
      <c r="V222" s="1"/>
      <c r="W222" s="1"/>
      <c r="X222" s="1"/>
    </row>
    <row r="223" spans="1:24" ht="16.5" x14ac:dyDescent="0.15">
      <c r="A223" s="146">
        <v>15990032</v>
      </c>
      <c r="B223" s="146">
        <v>4</v>
      </c>
      <c r="C223" s="146" t="s">
        <v>3447</v>
      </c>
      <c r="D223" s="146" t="s">
        <v>3447</v>
      </c>
      <c r="E223" s="1"/>
      <c r="F223" s="1"/>
      <c r="G223" s="1"/>
      <c r="H223" s="1"/>
      <c r="I223" s="1"/>
      <c r="J223" s="1"/>
      <c r="K223" s="1"/>
      <c r="L223" s="1"/>
      <c r="M223" s="1"/>
      <c r="N223" s="1"/>
      <c r="O223" s="1"/>
      <c r="P223" s="1"/>
      <c r="Q223" s="1"/>
      <c r="R223" s="146">
        <v>800</v>
      </c>
      <c r="S223" s="146">
        <v>800</v>
      </c>
      <c r="T223" s="1"/>
      <c r="U223" s="1"/>
      <c r="V223" s="1"/>
      <c r="W223" s="1"/>
      <c r="X223" s="1"/>
    </row>
    <row r="224" spans="1:24" ht="16.5" x14ac:dyDescent="0.15">
      <c r="A224" s="146">
        <v>15990032</v>
      </c>
      <c r="B224" s="146">
        <v>5</v>
      </c>
      <c r="C224" s="146" t="s">
        <v>3447</v>
      </c>
      <c r="D224" s="146" t="s">
        <v>3447</v>
      </c>
      <c r="E224" s="1"/>
      <c r="F224" s="1"/>
      <c r="G224" s="1"/>
      <c r="H224" s="1"/>
      <c r="I224" s="1"/>
      <c r="J224" s="1"/>
      <c r="K224" s="1"/>
      <c r="L224" s="1"/>
      <c r="M224" s="1"/>
      <c r="N224" s="1"/>
      <c r="O224" s="1"/>
      <c r="P224" s="1"/>
      <c r="Q224" s="1"/>
      <c r="R224" s="146">
        <v>1000</v>
      </c>
      <c r="S224" s="146">
        <v>1000</v>
      </c>
      <c r="T224" s="1"/>
      <c r="U224" s="1"/>
      <c r="V224" s="1"/>
      <c r="W224" s="1"/>
      <c r="X224" s="1"/>
    </row>
    <row r="225" spans="1:24" ht="16.5" x14ac:dyDescent="0.15">
      <c r="A225" s="146">
        <v>15990032</v>
      </c>
      <c r="B225" s="146">
        <v>6</v>
      </c>
      <c r="C225" s="146" t="s">
        <v>3447</v>
      </c>
      <c r="D225" s="146" t="s">
        <v>3447</v>
      </c>
      <c r="E225" s="1"/>
      <c r="F225" s="1"/>
      <c r="G225" s="1"/>
      <c r="H225" s="1"/>
      <c r="I225" s="1"/>
      <c r="J225" s="1"/>
      <c r="K225" s="1"/>
      <c r="L225" s="1"/>
      <c r="M225" s="1"/>
      <c r="N225" s="1"/>
      <c r="O225" s="1"/>
      <c r="P225" s="1"/>
      <c r="Q225" s="1"/>
      <c r="R225" s="146">
        <v>1200</v>
      </c>
      <c r="S225" s="146">
        <v>1200</v>
      </c>
      <c r="T225" s="1"/>
      <c r="U225" s="1"/>
      <c r="V225" s="1"/>
      <c r="W225" s="1"/>
      <c r="X225" s="1"/>
    </row>
    <row r="226" spans="1:24" ht="16.5" x14ac:dyDescent="0.15">
      <c r="A226" s="146">
        <v>15990032</v>
      </c>
      <c r="B226" s="146">
        <v>7</v>
      </c>
      <c r="C226" s="146" t="s">
        <v>3447</v>
      </c>
      <c r="D226" s="146" t="s">
        <v>3447</v>
      </c>
      <c r="E226" s="1"/>
      <c r="F226" s="1"/>
      <c r="G226" s="1"/>
      <c r="H226" s="1"/>
      <c r="I226" s="1"/>
      <c r="J226" s="1"/>
      <c r="K226" s="1"/>
      <c r="L226" s="1"/>
      <c r="M226" s="1"/>
      <c r="N226" s="1"/>
      <c r="O226" s="1"/>
      <c r="P226" s="1"/>
      <c r="Q226" s="1"/>
      <c r="R226" s="146">
        <v>1400</v>
      </c>
      <c r="S226" s="146">
        <v>1400</v>
      </c>
      <c r="T226" s="1"/>
      <c r="U226" s="1"/>
      <c r="V226" s="1"/>
      <c r="W226" s="1"/>
      <c r="X226" s="1"/>
    </row>
    <row r="227" spans="1:24" ht="16.5" x14ac:dyDescent="0.15">
      <c r="A227" s="145">
        <v>15990033</v>
      </c>
      <c r="B227" s="145">
        <v>1</v>
      </c>
      <c r="C227" s="145" t="s">
        <v>3448</v>
      </c>
      <c r="D227" s="145" t="s">
        <v>3448</v>
      </c>
      <c r="E227" s="1"/>
      <c r="F227" s="1"/>
      <c r="G227" s="1"/>
      <c r="H227" s="1"/>
      <c r="I227" s="1"/>
      <c r="J227" s="1"/>
      <c r="K227" s="1"/>
      <c r="L227" s="1"/>
      <c r="M227" s="1"/>
      <c r="N227" s="1"/>
      <c r="O227" s="1"/>
      <c r="P227" s="1"/>
      <c r="Q227" s="1"/>
      <c r="R227" s="145">
        <v>100</v>
      </c>
      <c r="S227" s="145">
        <v>100</v>
      </c>
      <c r="T227" s="1"/>
      <c r="U227" s="1"/>
      <c r="V227" s="1"/>
      <c r="W227" s="1"/>
      <c r="X227" s="1"/>
    </row>
    <row r="228" spans="1:24" ht="16.5" x14ac:dyDescent="0.15">
      <c r="A228" s="145">
        <v>15990033</v>
      </c>
      <c r="B228" s="145">
        <v>2</v>
      </c>
      <c r="C228" s="145" t="s">
        <v>3448</v>
      </c>
      <c r="D228" s="145" t="s">
        <v>3448</v>
      </c>
      <c r="E228" s="1"/>
      <c r="F228" s="1"/>
      <c r="G228" s="1"/>
      <c r="H228" s="1"/>
      <c r="I228" s="1"/>
      <c r="J228" s="1"/>
      <c r="K228" s="1"/>
      <c r="L228" s="1"/>
      <c r="M228" s="1"/>
      <c r="N228" s="1"/>
      <c r="O228" s="1"/>
      <c r="P228" s="1"/>
      <c r="Q228" s="1"/>
      <c r="R228" s="145">
        <v>200</v>
      </c>
      <c r="S228" s="145">
        <v>200</v>
      </c>
      <c r="T228" s="1"/>
      <c r="U228" s="1"/>
      <c r="V228" s="1"/>
      <c r="W228" s="1"/>
      <c r="X228" s="1"/>
    </row>
    <row r="229" spans="1:24" ht="16.5" x14ac:dyDescent="0.15">
      <c r="A229" s="145">
        <v>15990033</v>
      </c>
      <c r="B229" s="145">
        <v>3</v>
      </c>
      <c r="C229" s="145" t="s">
        <v>3448</v>
      </c>
      <c r="D229" s="145" t="s">
        <v>3448</v>
      </c>
      <c r="E229" s="1"/>
      <c r="F229" s="1"/>
      <c r="G229" s="1"/>
      <c r="H229" s="1"/>
      <c r="I229" s="1"/>
      <c r="J229" s="1"/>
      <c r="K229" s="1"/>
      <c r="L229" s="1"/>
      <c r="M229" s="1"/>
      <c r="N229" s="1"/>
      <c r="O229" s="1"/>
      <c r="P229" s="1"/>
      <c r="Q229" s="1"/>
      <c r="R229" s="145">
        <v>400</v>
      </c>
      <c r="S229" s="145">
        <v>400</v>
      </c>
      <c r="T229" s="1"/>
      <c r="U229" s="1"/>
      <c r="V229" s="1"/>
      <c r="W229" s="1"/>
      <c r="X229" s="1"/>
    </row>
    <row r="230" spans="1:24" ht="16.5" x14ac:dyDescent="0.15">
      <c r="A230" s="145">
        <v>15990033</v>
      </c>
      <c r="B230" s="145">
        <v>4</v>
      </c>
      <c r="C230" s="145" t="s">
        <v>3448</v>
      </c>
      <c r="D230" s="145" t="s">
        <v>3448</v>
      </c>
      <c r="E230" s="1"/>
      <c r="F230" s="1"/>
      <c r="G230" s="1"/>
      <c r="H230" s="1"/>
      <c r="I230" s="1"/>
      <c r="J230" s="1"/>
      <c r="K230" s="1"/>
      <c r="L230" s="1"/>
      <c r="M230" s="1"/>
      <c r="N230" s="1"/>
      <c r="O230" s="1"/>
      <c r="P230" s="1"/>
      <c r="Q230" s="1"/>
      <c r="R230" s="145">
        <v>600</v>
      </c>
      <c r="S230" s="145">
        <v>600</v>
      </c>
      <c r="T230" s="1"/>
      <c r="U230" s="1"/>
      <c r="V230" s="1"/>
      <c r="W230" s="1"/>
      <c r="X230" s="1"/>
    </row>
    <row r="231" spans="1:24" ht="16.5" x14ac:dyDescent="0.15">
      <c r="A231" s="145">
        <v>15990033</v>
      </c>
      <c r="B231" s="145">
        <v>5</v>
      </c>
      <c r="C231" s="145" t="s">
        <v>3448</v>
      </c>
      <c r="D231" s="145" t="s">
        <v>3448</v>
      </c>
      <c r="E231" s="1"/>
      <c r="F231" s="1"/>
      <c r="G231" s="1"/>
      <c r="H231" s="1"/>
      <c r="I231" s="1"/>
      <c r="J231" s="1"/>
      <c r="K231" s="1"/>
      <c r="L231" s="1"/>
      <c r="M231" s="1"/>
      <c r="N231" s="1"/>
      <c r="O231" s="1"/>
      <c r="P231" s="1"/>
      <c r="Q231" s="1"/>
      <c r="R231" s="145">
        <v>800</v>
      </c>
      <c r="S231" s="145">
        <v>800</v>
      </c>
      <c r="T231" s="1"/>
      <c r="U231" s="1"/>
      <c r="V231" s="1"/>
      <c r="W231" s="1"/>
      <c r="X231" s="1"/>
    </row>
    <row r="232" spans="1:24" ht="16.5" x14ac:dyDescent="0.15">
      <c r="A232" s="145">
        <v>15990033</v>
      </c>
      <c r="B232" s="145">
        <v>6</v>
      </c>
      <c r="C232" s="145" t="s">
        <v>3448</v>
      </c>
      <c r="D232" s="145" t="s">
        <v>3448</v>
      </c>
      <c r="E232" s="1"/>
      <c r="F232" s="1"/>
      <c r="G232" s="1"/>
      <c r="H232" s="1"/>
      <c r="I232" s="1"/>
      <c r="J232" s="1"/>
      <c r="K232" s="1"/>
      <c r="L232" s="1"/>
      <c r="M232" s="1"/>
      <c r="N232" s="1"/>
      <c r="O232" s="1"/>
      <c r="P232" s="1"/>
      <c r="Q232" s="1"/>
      <c r="R232" s="145">
        <v>1000</v>
      </c>
      <c r="S232" s="145">
        <v>1000</v>
      </c>
      <c r="T232" s="1"/>
      <c r="U232" s="1"/>
      <c r="V232" s="1"/>
      <c r="W232" s="1"/>
      <c r="X232" s="1"/>
    </row>
    <row r="233" spans="1:24" ht="16.5" x14ac:dyDescent="0.15">
      <c r="A233" s="145">
        <v>15990033</v>
      </c>
      <c r="B233" s="145">
        <v>7</v>
      </c>
      <c r="C233" s="145" t="s">
        <v>3448</v>
      </c>
      <c r="D233" s="145" t="s">
        <v>3448</v>
      </c>
      <c r="E233" s="1"/>
      <c r="F233" s="1"/>
      <c r="G233" s="1"/>
      <c r="H233" s="1"/>
      <c r="I233" s="1"/>
      <c r="J233" s="1"/>
      <c r="K233" s="1"/>
      <c r="L233" s="1"/>
      <c r="M233" s="1"/>
      <c r="N233" s="1"/>
      <c r="O233" s="1"/>
      <c r="P233" s="1"/>
      <c r="Q233" s="1"/>
      <c r="R233" s="145">
        <v>1200</v>
      </c>
      <c r="S233" s="145">
        <v>1200</v>
      </c>
      <c r="T233" s="1"/>
      <c r="U233" s="1"/>
      <c r="V233" s="1"/>
      <c r="W233" s="1"/>
      <c r="X233" s="1"/>
    </row>
    <row r="234" spans="1:24" ht="16.5" x14ac:dyDescent="0.15">
      <c r="A234" s="146">
        <v>15990034</v>
      </c>
      <c r="B234" s="146">
        <v>1</v>
      </c>
      <c r="C234" s="146" t="s">
        <v>3449</v>
      </c>
      <c r="D234" s="146" t="s">
        <v>3449</v>
      </c>
      <c r="E234" s="1"/>
      <c r="F234" s="1"/>
      <c r="G234" s="1"/>
      <c r="H234" s="1"/>
      <c r="I234" s="1"/>
      <c r="J234" s="1"/>
      <c r="K234" s="1"/>
      <c r="L234" s="1"/>
      <c r="M234" s="1"/>
      <c r="N234" s="1"/>
      <c r="O234" s="1"/>
      <c r="P234" s="1"/>
      <c r="Q234" s="1"/>
      <c r="R234" s="146">
        <v>100</v>
      </c>
      <c r="S234" s="146">
        <v>100</v>
      </c>
      <c r="T234" s="1"/>
      <c r="U234" s="1"/>
      <c r="V234" s="1"/>
      <c r="W234" s="1"/>
      <c r="X234" s="1"/>
    </row>
    <row r="235" spans="1:24" ht="16.5" x14ac:dyDescent="0.15">
      <c r="A235" s="146">
        <v>15990034</v>
      </c>
      <c r="B235" s="146">
        <v>2</v>
      </c>
      <c r="C235" s="146" t="s">
        <v>3449</v>
      </c>
      <c r="D235" s="146" t="s">
        <v>3449</v>
      </c>
      <c r="E235" s="1"/>
      <c r="F235" s="1"/>
      <c r="G235" s="1"/>
      <c r="H235" s="1"/>
      <c r="I235" s="1"/>
      <c r="J235" s="1"/>
      <c r="K235" s="1"/>
      <c r="L235" s="1"/>
      <c r="M235" s="1"/>
      <c r="N235" s="1"/>
      <c r="O235" s="1"/>
      <c r="P235" s="1"/>
      <c r="Q235" s="1"/>
      <c r="R235" s="146">
        <v>200</v>
      </c>
      <c r="S235" s="146">
        <v>200</v>
      </c>
      <c r="T235" s="1"/>
      <c r="U235" s="1"/>
      <c r="V235" s="1"/>
      <c r="W235" s="1"/>
      <c r="X235" s="1"/>
    </row>
    <row r="236" spans="1:24" ht="16.5" x14ac:dyDescent="0.15">
      <c r="A236" s="146">
        <v>15990034</v>
      </c>
      <c r="B236" s="146">
        <v>3</v>
      </c>
      <c r="C236" s="146" t="s">
        <v>3449</v>
      </c>
      <c r="D236" s="146" t="s">
        <v>3449</v>
      </c>
      <c r="E236" s="1"/>
      <c r="F236" s="1"/>
      <c r="G236" s="1"/>
      <c r="H236" s="1"/>
      <c r="I236" s="1"/>
      <c r="J236" s="1"/>
      <c r="K236" s="1"/>
      <c r="L236" s="1"/>
      <c r="M236" s="1"/>
      <c r="N236" s="1"/>
      <c r="O236" s="1"/>
      <c r="P236" s="1"/>
      <c r="Q236" s="1"/>
      <c r="R236" s="146">
        <v>400</v>
      </c>
      <c r="S236" s="146">
        <v>400</v>
      </c>
      <c r="T236" s="1"/>
      <c r="U236" s="1"/>
      <c r="V236" s="1"/>
      <c r="W236" s="1"/>
      <c r="X236" s="1"/>
    </row>
    <row r="237" spans="1:24" ht="16.5" x14ac:dyDescent="0.15">
      <c r="A237" s="146">
        <v>15990034</v>
      </c>
      <c r="B237" s="146">
        <v>4</v>
      </c>
      <c r="C237" s="146" t="s">
        <v>3449</v>
      </c>
      <c r="D237" s="146" t="s">
        <v>3449</v>
      </c>
      <c r="E237" s="1"/>
      <c r="F237" s="1"/>
      <c r="G237" s="1"/>
      <c r="H237" s="1"/>
      <c r="I237" s="1"/>
      <c r="J237" s="1"/>
      <c r="K237" s="1"/>
      <c r="L237" s="1"/>
      <c r="M237" s="1"/>
      <c r="N237" s="1"/>
      <c r="O237" s="1"/>
      <c r="P237" s="1"/>
      <c r="Q237" s="1"/>
      <c r="R237" s="146">
        <v>600</v>
      </c>
      <c r="S237" s="146">
        <v>600</v>
      </c>
      <c r="T237" s="1"/>
      <c r="U237" s="1"/>
      <c r="V237" s="1"/>
      <c r="W237" s="1"/>
      <c r="X237" s="1"/>
    </row>
    <row r="238" spans="1:24" ht="16.5" x14ac:dyDescent="0.15">
      <c r="A238" s="146">
        <v>15990034</v>
      </c>
      <c r="B238" s="146">
        <v>5</v>
      </c>
      <c r="C238" s="146" t="s">
        <v>3449</v>
      </c>
      <c r="D238" s="146" t="s">
        <v>3449</v>
      </c>
      <c r="E238" s="1"/>
      <c r="F238" s="1"/>
      <c r="G238" s="1"/>
      <c r="H238" s="1"/>
      <c r="I238" s="1"/>
      <c r="J238" s="1"/>
      <c r="K238" s="1"/>
      <c r="L238" s="1"/>
      <c r="M238" s="1"/>
      <c r="N238" s="1"/>
      <c r="O238" s="1"/>
      <c r="P238" s="1"/>
      <c r="Q238" s="1"/>
      <c r="R238" s="146">
        <v>800</v>
      </c>
      <c r="S238" s="146">
        <v>800</v>
      </c>
      <c r="T238" s="1"/>
      <c r="U238" s="1"/>
      <c r="V238" s="1"/>
      <c r="W238" s="1"/>
      <c r="X238" s="1"/>
    </row>
    <row r="239" spans="1:24" ht="16.5" x14ac:dyDescent="0.15">
      <c r="A239" s="146">
        <v>15990034</v>
      </c>
      <c r="B239" s="146">
        <v>6</v>
      </c>
      <c r="C239" s="146" t="s">
        <v>3449</v>
      </c>
      <c r="D239" s="146" t="s">
        <v>3449</v>
      </c>
      <c r="E239" s="1"/>
      <c r="F239" s="1"/>
      <c r="G239" s="1"/>
      <c r="H239" s="1"/>
      <c r="I239" s="1"/>
      <c r="J239" s="1"/>
      <c r="K239" s="1"/>
      <c r="L239" s="1"/>
      <c r="M239" s="1"/>
      <c r="N239" s="1"/>
      <c r="O239" s="1"/>
      <c r="P239" s="1"/>
      <c r="Q239" s="1"/>
      <c r="R239" s="146">
        <v>1000</v>
      </c>
      <c r="S239" s="146">
        <v>1000</v>
      </c>
      <c r="T239" s="1"/>
      <c r="U239" s="1"/>
      <c r="V239" s="1"/>
      <c r="W239" s="1"/>
      <c r="X239" s="1"/>
    </row>
    <row r="240" spans="1:24" ht="16.5" x14ac:dyDescent="0.15">
      <c r="A240" s="146">
        <v>15990034</v>
      </c>
      <c r="B240" s="146">
        <v>7</v>
      </c>
      <c r="C240" s="146" t="s">
        <v>3449</v>
      </c>
      <c r="D240" s="146" t="s">
        <v>3449</v>
      </c>
      <c r="E240" s="1"/>
      <c r="F240" s="1"/>
      <c r="G240" s="1"/>
      <c r="H240" s="1"/>
      <c r="I240" s="1"/>
      <c r="J240" s="1"/>
      <c r="K240" s="1"/>
      <c r="L240" s="1"/>
      <c r="M240" s="1"/>
      <c r="N240" s="1"/>
      <c r="O240" s="1"/>
      <c r="P240" s="1"/>
      <c r="Q240" s="1"/>
      <c r="R240" s="146">
        <v>1200</v>
      </c>
      <c r="S240" s="146">
        <v>1200</v>
      </c>
      <c r="T240" s="1"/>
      <c r="U240" s="1"/>
      <c r="V240" s="1"/>
      <c r="W240" s="1"/>
      <c r="X240" s="1"/>
    </row>
    <row r="241" spans="1:24" ht="16.5" x14ac:dyDescent="0.15">
      <c r="A241" s="145">
        <v>15990035</v>
      </c>
      <c r="B241" s="145">
        <v>1</v>
      </c>
      <c r="C241" s="145" t="s">
        <v>3450</v>
      </c>
      <c r="D241" s="145" t="s">
        <v>3450</v>
      </c>
      <c r="E241" s="1"/>
      <c r="F241" s="1"/>
      <c r="G241" s="1"/>
      <c r="H241" s="1"/>
      <c r="I241" s="1"/>
      <c r="J241" s="1"/>
      <c r="K241" s="1"/>
      <c r="L241" s="1"/>
      <c r="M241" s="1"/>
      <c r="N241" s="1"/>
      <c r="O241" s="1"/>
      <c r="P241" s="1"/>
      <c r="Q241" s="1"/>
      <c r="R241" s="145">
        <v>100</v>
      </c>
      <c r="S241" s="145">
        <v>100</v>
      </c>
      <c r="T241" s="1"/>
      <c r="U241" s="1"/>
      <c r="V241" s="1"/>
      <c r="W241" s="1"/>
      <c r="X241" s="1"/>
    </row>
    <row r="242" spans="1:24" ht="16.5" x14ac:dyDescent="0.15">
      <c r="A242" s="145">
        <v>15990035</v>
      </c>
      <c r="B242" s="145">
        <v>2</v>
      </c>
      <c r="C242" s="145" t="s">
        <v>3450</v>
      </c>
      <c r="D242" s="145" t="s">
        <v>3450</v>
      </c>
      <c r="E242" s="1"/>
      <c r="F242" s="1"/>
      <c r="G242" s="1"/>
      <c r="H242" s="1"/>
      <c r="I242" s="1"/>
      <c r="J242" s="1"/>
      <c r="K242" s="1"/>
      <c r="L242" s="1"/>
      <c r="M242" s="1"/>
      <c r="N242" s="1"/>
      <c r="O242" s="1"/>
      <c r="P242" s="1"/>
      <c r="Q242" s="1"/>
      <c r="R242" s="145">
        <v>200</v>
      </c>
      <c r="S242" s="145">
        <v>200</v>
      </c>
      <c r="T242" s="1"/>
      <c r="U242" s="1"/>
      <c r="V242" s="1"/>
      <c r="W242" s="1"/>
      <c r="X242" s="1"/>
    </row>
    <row r="243" spans="1:24" ht="16.5" x14ac:dyDescent="0.15">
      <c r="A243" s="145">
        <v>15990035</v>
      </c>
      <c r="B243" s="145">
        <v>3</v>
      </c>
      <c r="C243" s="145" t="s">
        <v>3450</v>
      </c>
      <c r="D243" s="145" t="s">
        <v>3450</v>
      </c>
      <c r="E243" s="1"/>
      <c r="F243" s="1"/>
      <c r="G243" s="1"/>
      <c r="H243" s="1"/>
      <c r="I243" s="1"/>
      <c r="J243" s="1"/>
      <c r="K243" s="1"/>
      <c r="L243" s="1"/>
      <c r="M243" s="1"/>
      <c r="N243" s="1"/>
      <c r="O243" s="1"/>
      <c r="P243" s="1"/>
      <c r="Q243" s="1"/>
      <c r="R243" s="145">
        <v>400</v>
      </c>
      <c r="S243" s="145">
        <v>400</v>
      </c>
      <c r="T243" s="1"/>
      <c r="U243" s="1"/>
      <c r="V243" s="1"/>
      <c r="W243" s="1"/>
      <c r="X243" s="1"/>
    </row>
    <row r="244" spans="1:24" ht="16.5" x14ac:dyDescent="0.15">
      <c r="A244" s="145">
        <v>15990035</v>
      </c>
      <c r="B244" s="145">
        <v>4</v>
      </c>
      <c r="C244" s="145" t="s">
        <v>3450</v>
      </c>
      <c r="D244" s="145" t="s">
        <v>3450</v>
      </c>
      <c r="E244" s="1"/>
      <c r="F244" s="1"/>
      <c r="G244" s="1"/>
      <c r="H244" s="1"/>
      <c r="I244" s="1"/>
      <c r="J244" s="1"/>
      <c r="K244" s="1"/>
      <c r="L244" s="1"/>
      <c r="M244" s="1"/>
      <c r="N244" s="1"/>
      <c r="O244" s="1"/>
      <c r="P244" s="1"/>
      <c r="Q244" s="1"/>
      <c r="R244" s="145">
        <v>600</v>
      </c>
      <c r="S244" s="145">
        <v>600</v>
      </c>
      <c r="T244" s="1"/>
      <c r="U244" s="1"/>
      <c r="V244" s="1"/>
      <c r="W244" s="1"/>
      <c r="X244" s="1"/>
    </row>
    <row r="245" spans="1:24" ht="16.5" x14ac:dyDescent="0.15">
      <c r="A245" s="145">
        <v>15990035</v>
      </c>
      <c r="B245" s="145">
        <v>5</v>
      </c>
      <c r="C245" s="145" t="s">
        <v>3450</v>
      </c>
      <c r="D245" s="145" t="s">
        <v>3450</v>
      </c>
      <c r="E245" s="1"/>
      <c r="F245" s="1"/>
      <c r="G245" s="1"/>
      <c r="H245" s="1"/>
      <c r="I245" s="1"/>
      <c r="J245" s="1"/>
      <c r="K245" s="1"/>
      <c r="L245" s="1"/>
      <c r="M245" s="1"/>
      <c r="N245" s="1"/>
      <c r="O245" s="1"/>
      <c r="P245" s="1"/>
      <c r="Q245" s="1"/>
      <c r="R245" s="145">
        <v>800</v>
      </c>
      <c r="S245" s="145">
        <v>800</v>
      </c>
      <c r="T245" s="1"/>
      <c r="U245" s="1"/>
      <c r="V245" s="1"/>
      <c r="W245" s="1"/>
      <c r="X245" s="1"/>
    </row>
    <row r="246" spans="1:24" ht="16.5" x14ac:dyDescent="0.15">
      <c r="A246" s="145">
        <v>15990035</v>
      </c>
      <c r="B246" s="145">
        <v>6</v>
      </c>
      <c r="C246" s="145" t="s">
        <v>3450</v>
      </c>
      <c r="D246" s="145" t="s">
        <v>3450</v>
      </c>
      <c r="E246" s="1"/>
      <c r="F246" s="1"/>
      <c r="G246" s="1"/>
      <c r="H246" s="1"/>
      <c r="I246" s="1"/>
      <c r="J246" s="1"/>
      <c r="K246" s="1"/>
      <c r="L246" s="1"/>
      <c r="M246" s="1"/>
      <c r="N246" s="1"/>
      <c r="O246" s="1"/>
      <c r="P246" s="1"/>
      <c r="Q246" s="1"/>
      <c r="R246" s="145">
        <v>1000</v>
      </c>
      <c r="S246" s="145">
        <v>1000</v>
      </c>
      <c r="T246" s="1"/>
      <c r="U246" s="1"/>
      <c r="V246" s="1"/>
      <c r="W246" s="1"/>
      <c r="X246" s="1"/>
    </row>
    <row r="247" spans="1:24" ht="16.5" x14ac:dyDescent="0.15">
      <c r="A247" s="145">
        <v>15990035</v>
      </c>
      <c r="B247" s="145">
        <v>7</v>
      </c>
      <c r="C247" s="145" t="s">
        <v>3450</v>
      </c>
      <c r="D247" s="145" t="s">
        <v>3450</v>
      </c>
      <c r="E247" s="1"/>
      <c r="F247" s="1"/>
      <c r="G247" s="1"/>
      <c r="H247" s="1"/>
      <c r="I247" s="1"/>
      <c r="J247" s="1"/>
      <c r="K247" s="1"/>
      <c r="L247" s="1"/>
      <c r="M247" s="1"/>
      <c r="N247" s="1"/>
      <c r="O247" s="1"/>
      <c r="P247" s="1"/>
      <c r="Q247" s="1"/>
      <c r="R247" s="145">
        <v>1200</v>
      </c>
      <c r="S247" s="145">
        <v>1200</v>
      </c>
      <c r="T247" s="1"/>
      <c r="U247" s="1"/>
      <c r="V247" s="1"/>
      <c r="W247" s="1"/>
      <c r="X247" s="1"/>
    </row>
    <row r="248" spans="1:24" ht="16.5" x14ac:dyDescent="0.15">
      <c r="A248" s="146">
        <v>15990036</v>
      </c>
      <c r="B248" s="146">
        <v>1</v>
      </c>
      <c r="C248" s="146" t="s">
        <v>3451</v>
      </c>
      <c r="D248" s="146" t="s">
        <v>3451</v>
      </c>
      <c r="E248" s="1"/>
      <c r="F248" s="1"/>
      <c r="G248" s="1"/>
      <c r="H248" s="1"/>
      <c r="I248" s="1"/>
      <c r="J248" s="1"/>
      <c r="K248" s="1"/>
      <c r="L248" s="1"/>
      <c r="M248" s="1"/>
      <c r="N248" s="1"/>
      <c r="O248" s="1"/>
      <c r="P248" s="1"/>
      <c r="Q248" s="1"/>
      <c r="R248" s="146">
        <v>100</v>
      </c>
      <c r="S248" s="146">
        <v>100</v>
      </c>
      <c r="T248" s="1"/>
      <c r="U248" s="1"/>
      <c r="V248" s="1"/>
      <c r="W248" s="1"/>
      <c r="X248" s="1"/>
    </row>
    <row r="249" spans="1:24" ht="16.5" x14ac:dyDescent="0.15">
      <c r="A249" s="146">
        <v>15990036</v>
      </c>
      <c r="B249" s="146">
        <v>2</v>
      </c>
      <c r="C249" s="146" t="s">
        <v>3451</v>
      </c>
      <c r="D249" s="146" t="s">
        <v>3451</v>
      </c>
      <c r="E249" s="1"/>
      <c r="F249" s="1"/>
      <c r="G249" s="1"/>
      <c r="H249" s="1"/>
      <c r="I249" s="1"/>
      <c r="J249" s="1"/>
      <c r="K249" s="1"/>
      <c r="L249" s="1"/>
      <c r="M249" s="1"/>
      <c r="N249" s="1"/>
      <c r="O249" s="1"/>
      <c r="P249" s="1"/>
      <c r="Q249" s="1"/>
      <c r="R249" s="146">
        <v>200</v>
      </c>
      <c r="S249" s="146">
        <v>200</v>
      </c>
      <c r="T249" s="1"/>
      <c r="U249" s="1"/>
      <c r="V249" s="1"/>
      <c r="W249" s="1"/>
      <c r="X249" s="1"/>
    </row>
    <row r="250" spans="1:24" ht="16.5" x14ac:dyDescent="0.15">
      <c r="A250" s="146">
        <v>15990036</v>
      </c>
      <c r="B250" s="146">
        <v>3</v>
      </c>
      <c r="C250" s="146" t="s">
        <v>3451</v>
      </c>
      <c r="D250" s="146" t="s">
        <v>3451</v>
      </c>
      <c r="E250" s="1"/>
      <c r="F250" s="1"/>
      <c r="G250" s="1"/>
      <c r="H250" s="1"/>
      <c r="I250" s="1"/>
      <c r="J250" s="1"/>
      <c r="K250" s="1"/>
      <c r="L250" s="1"/>
      <c r="M250" s="1"/>
      <c r="N250" s="1"/>
      <c r="O250" s="1"/>
      <c r="P250" s="1"/>
      <c r="Q250" s="1"/>
      <c r="R250" s="146">
        <v>400</v>
      </c>
      <c r="S250" s="146">
        <v>400</v>
      </c>
      <c r="T250" s="1"/>
      <c r="U250" s="1"/>
      <c r="V250" s="1"/>
      <c r="W250" s="1"/>
      <c r="X250" s="1"/>
    </row>
    <row r="251" spans="1:24" ht="16.5" x14ac:dyDescent="0.15">
      <c r="A251" s="146">
        <v>15990036</v>
      </c>
      <c r="B251" s="146">
        <v>4</v>
      </c>
      <c r="C251" s="146" t="s">
        <v>3451</v>
      </c>
      <c r="D251" s="146" t="s">
        <v>3451</v>
      </c>
      <c r="E251" s="1"/>
      <c r="F251" s="1"/>
      <c r="G251" s="1"/>
      <c r="H251" s="1"/>
      <c r="I251" s="1"/>
      <c r="J251" s="1"/>
      <c r="K251" s="1"/>
      <c r="L251" s="1"/>
      <c r="M251" s="1"/>
      <c r="N251" s="1"/>
      <c r="O251" s="1"/>
      <c r="P251" s="1"/>
      <c r="Q251" s="1"/>
      <c r="R251" s="146">
        <v>600</v>
      </c>
      <c r="S251" s="146">
        <v>600</v>
      </c>
      <c r="T251" s="1"/>
      <c r="U251" s="1"/>
      <c r="V251" s="1"/>
      <c r="W251" s="1"/>
      <c r="X251" s="1"/>
    </row>
    <row r="252" spans="1:24" ht="16.5" x14ac:dyDescent="0.15">
      <c r="A252" s="146">
        <v>15990036</v>
      </c>
      <c r="B252" s="146">
        <v>5</v>
      </c>
      <c r="C252" s="146" t="s">
        <v>3451</v>
      </c>
      <c r="D252" s="146" t="s">
        <v>3451</v>
      </c>
      <c r="E252" s="1"/>
      <c r="F252" s="1"/>
      <c r="G252" s="1"/>
      <c r="H252" s="1"/>
      <c r="I252" s="1"/>
      <c r="J252" s="1"/>
      <c r="K252" s="1"/>
      <c r="L252" s="1"/>
      <c r="M252" s="1"/>
      <c r="N252" s="1"/>
      <c r="O252" s="1"/>
      <c r="P252" s="1"/>
      <c r="Q252" s="1"/>
      <c r="R252" s="146">
        <v>800</v>
      </c>
      <c r="S252" s="146">
        <v>800</v>
      </c>
      <c r="T252" s="1"/>
      <c r="U252" s="1"/>
      <c r="V252" s="1"/>
      <c r="W252" s="1"/>
      <c r="X252" s="1"/>
    </row>
    <row r="253" spans="1:24" ht="16.5" x14ac:dyDescent="0.15">
      <c r="A253" s="146">
        <v>15990036</v>
      </c>
      <c r="B253" s="146">
        <v>6</v>
      </c>
      <c r="C253" s="146" t="s">
        <v>3451</v>
      </c>
      <c r="D253" s="146" t="s">
        <v>3451</v>
      </c>
      <c r="E253" s="1"/>
      <c r="F253" s="1"/>
      <c r="G253" s="1"/>
      <c r="H253" s="1"/>
      <c r="I253" s="1"/>
      <c r="J253" s="1"/>
      <c r="K253" s="1"/>
      <c r="L253" s="1"/>
      <c r="M253" s="1"/>
      <c r="N253" s="1"/>
      <c r="O253" s="1"/>
      <c r="P253" s="1"/>
      <c r="Q253" s="1"/>
      <c r="R253" s="146">
        <v>1000</v>
      </c>
      <c r="S253" s="146">
        <v>1000</v>
      </c>
      <c r="T253" s="1"/>
      <c r="U253" s="1"/>
      <c r="V253" s="1"/>
      <c r="W253" s="1"/>
      <c r="X253" s="1"/>
    </row>
    <row r="254" spans="1:24" ht="16.5" x14ac:dyDescent="0.15">
      <c r="A254" s="146">
        <v>15990036</v>
      </c>
      <c r="B254" s="146">
        <v>7</v>
      </c>
      <c r="C254" s="146" t="s">
        <v>3451</v>
      </c>
      <c r="D254" s="146" t="s">
        <v>3451</v>
      </c>
      <c r="E254" s="1"/>
      <c r="F254" s="1"/>
      <c r="G254" s="1"/>
      <c r="H254" s="1"/>
      <c r="I254" s="1"/>
      <c r="J254" s="1"/>
      <c r="K254" s="1"/>
      <c r="L254" s="1"/>
      <c r="M254" s="1"/>
      <c r="N254" s="1"/>
      <c r="O254" s="1"/>
      <c r="P254" s="1"/>
      <c r="Q254" s="1"/>
      <c r="R254" s="146">
        <v>1200</v>
      </c>
      <c r="S254" s="146">
        <v>1200</v>
      </c>
      <c r="T254" s="1"/>
      <c r="U254" s="1"/>
      <c r="V254" s="1"/>
      <c r="W254" s="1"/>
      <c r="X254" s="1"/>
    </row>
    <row r="255" spans="1:24" ht="16.5" x14ac:dyDescent="0.15">
      <c r="A255" s="145">
        <v>15990037</v>
      </c>
      <c r="B255" s="145">
        <v>1</v>
      </c>
      <c r="C255" s="145" t="s">
        <v>3452</v>
      </c>
      <c r="D255" s="145" t="s">
        <v>3452</v>
      </c>
      <c r="E255" s="1"/>
      <c r="F255" s="1"/>
      <c r="G255" s="1"/>
      <c r="H255" s="1"/>
      <c r="I255" s="1"/>
      <c r="J255" s="1"/>
      <c r="K255" s="1"/>
      <c r="L255" s="1"/>
      <c r="M255" s="1"/>
      <c r="N255" s="1"/>
      <c r="O255" s="1"/>
      <c r="P255" s="1"/>
      <c r="Q255" s="1"/>
      <c r="R255" s="145">
        <v>100</v>
      </c>
      <c r="S255" s="145">
        <v>100</v>
      </c>
      <c r="T255" s="1"/>
      <c r="U255" s="1"/>
      <c r="V255" s="1"/>
      <c r="W255" s="1"/>
      <c r="X255" s="1"/>
    </row>
    <row r="256" spans="1:24" ht="16.5" x14ac:dyDescent="0.15">
      <c r="A256" s="145">
        <v>15990037</v>
      </c>
      <c r="B256" s="145">
        <v>2</v>
      </c>
      <c r="C256" s="145" t="s">
        <v>3452</v>
      </c>
      <c r="D256" s="145" t="s">
        <v>3452</v>
      </c>
      <c r="E256" s="1"/>
      <c r="F256" s="1"/>
      <c r="G256" s="1"/>
      <c r="H256" s="1"/>
      <c r="I256" s="1"/>
      <c r="J256" s="1"/>
      <c r="K256" s="1"/>
      <c r="L256" s="1"/>
      <c r="M256" s="1"/>
      <c r="N256" s="1"/>
      <c r="O256" s="1"/>
      <c r="P256" s="1"/>
      <c r="Q256" s="1"/>
      <c r="R256" s="145">
        <v>200</v>
      </c>
      <c r="S256" s="145">
        <v>200</v>
      </c>
      <c r="T256" s="1"/>
      <c r="U256" s="1"/>
      <c r="V256" s="1"/>
      <c r="W256" s="1"/>
      <c r="X256" s="1"/>
    </row>
    <row r="257" spans="1:24" ht="16.5" x14ac:dyDescent="0.15">
      <c r="A257" s="145">
        <v>15990037</v>
      </c>
      <c r="B257" s="145">
        <v>3</v>
      </c>
      <c r="C257" s="145" t="s">
        <v>3452</v>
      </c>
      <c r="D257" s="145" t="s">
        <v>3452</v>
      </c>
      <c r="E257" s="1"/>
      <c r="F257" s="1"/>
      <c r="G257" s="1"/>
      <c r="H257" s="1"/>
      <c r="I257" s="1"/>
      <c r="J257" s="1"/>
      <c r="K257" s="1"/>
      <c r="L257" s="1"/>
      <c r="M257" s="1"/>
      <c r="N257" s="1"/>
      <c r="O257" s="1"/>
      <c r="P257" s="1"/>
      <c r="Q257" s="1"/>
      <c r="R257" s="145">
        <v>400</v>
      </c>
      <c r="S257" s="145">
        <v>400</v>
      </c>
      <c r="T257" s="1"/>
      <c r="U257" s="1"/>
      <c r="V257" s="1"/>
      <c r="W257" s="1"/>
      <c r="X257" s="1"/>
    </row>
    <row r="258" spans="1:24" ht="16.5" x14ac:dyDescent="0.15">
      <c r="A258" s="145">
        <v>15990037</v>
      </c>
      <c r="B258" s="145">
        <v>4</v>
      </c>
      <c r="C258" s="145" t="s">
        <v>3452</v>
      </c>
      <c r="D258" s="145" t="s">
        <v>3452</v>
      </c>
      <c r="E258" s="1"/>
      <c r="F258" s="1"/>
      <c r="G258" s="1"/>
      <c r="H258" s="1"/>
      <c r="I258" s="1"/>
      <c r="J258" s="1"/>
      <c r="K258" s="1"/>
      <c r="L258" s="1"/>
      <c r="M258" s="1"/>
      <c r="N258" s="1"/>
      <c r="O258" s="1"/>
      <c r="P258" s="1"/>
      <c r="Q258" s="1"/>
      <c r="R258" s="145">
        <v>600</v>
      </c>
      <c r="S258" s="145">
        <v>600</v>
      </c>
      <c r="T258" s="1"/>
      <c r="U258" s="1"/>
      <c r="V258" s="1"/>
      <c r="W258" s="1"/>
      <c r="X258" s="1"/>
    </row>
    <row r="259" spans="1:24" ht="16.5" x14ac:dyDescent="0.15">
      <c r="A259" s="145">
        <v>15990037</v>
      </c>
      <c r="B259" s="145">
        <v>5</v>
      </c>
      <c r="C259" s="145" t="s">
        <v>3452</v>
      </c>
      <c r="D259" s="145" t="s">
        <v>3452</v>
      </c>
      <c r="E259" s="1"/>
      <c r="F259" s="1"/>
      <c r="G259" s="1"/>
      <c r="H259" s="1"/>
      <c r="I259" s="1"/>
      <c r="J259" s="1"/>
      <c r="K259" s="1"/>
      <c r="L259" s="1"/>
      <c r="M259" s="1"/>
      <c r="N259" s="1"/>
      <c r="O259" s="1"/>
      <c r="P259" s="1"/>
      <c r="Q259" s="1"/>
      <c r="R259" s="145">
        <v>800</v>
      </c>
      <c r="S259" s="145">
        <v>800</v>
      </c>
      <c r="T259" s="1"/>
      <c r="U259" s="1"/>
      <c r="V259" s="1"/>
      <c r="W259" s="1"/>
      <c r="X259" s="1"/>
    </row>
    <row r="260" spans="1:24" ht="16.5" x14ac:dyDescent="0.15">
      <c r="A260" s="145">
        <v>15990037</v>
      </c>
      <c r="B260" s="145">
        <v>6</v>
      </c>
      <c r="C260" s="145" t="s">
        <v>3452</v>
      </c>
      <c r="D260" s="145" t="s">
        <v>3452</v>
      </c>
      <c r="E260" s="1"/>
      <c r="F260" s="1"/>
      <c r="G260" s="1"/>
      <c r="H260" s="1"/>
      <c r="I260" s="1"/>
      <c r="J260" s="1"/>
      <c r="K260" s="1"/>
      <c r="L260" s="1"/>
      <c r="M260" s="1"/>
      <c r="N260" s="1"/>
      <c r="O260" s="1"/>
      <c r="P260" s="1"/>
      <c r="Q260" s="1"/>
      <c r="R260" s="145">
        <v>1000</v>
      </c>
      <c r="S260" s="145">
        <v>1000</v>
      </c>
      <c r="T260" s="1"/>
      <c r="U260" s="1"/>
      <c r="V260" s="1"/>
      <c r="W260" s="1"/>
      <c r="X260" s="1"/>
    </row>
    <row r="261" spans="1:24" ht="16.5" x14ac:dyDescent="0.15">
      <c r="A261" s="145">
        <v>15990037</v>
      </c>
      <c r="B261" s="145">
        <v>7</v>
      </c>
      <c r="C261" s="145" t="s">
        <v>3452</v>
      </c>
      <c r="D261" s="145" t="s">
        <v>3452</v>
      </c>
      <c r="E261" s="1"/>
      <c r="F261" s="1"/>
      <c r="G261" s="1"/>
      <c r="H261" s="1"/>
      <c r="I261" s="1"/>
      <c r="J261" s="1"/>
      <c r="K261" s="1"/>
      <c r="L261" s="1"/>
      <c r="M261" s="1"/>
      <c r="N261" s="1"/>
      <c r="O261" s="1"/>
      <c r="P261" s="1"/>
      <c r="Q261" s="1"/>
      <c r="R261" s="145">
        <v>1200</v>
      </c>
      <c r="S261" s="145">
        <v>1200</v>
      </c>
      <c r="T261" s="1"/>
      <c r="U261" s="1"/>
      <c r="V261" s="1"/>
      <c r="W261" s="1"/>
      <c r="X261" s="1"/>
    </row>
    <row r="262" spans="1:24" ht="16.5" x14ac:dyDescent="0.15">
      <c r="A262" s="146">
        <v>15990038</v>
      </c>
      <c r="B262" s="146">
        <v>1</v>
      </c>
      <c r="C262" s="146" t="s">
        <v>3453</v>
      </c>
      <c r="D262" s="146" t="s">
        <v>3453</v>
      </c>
      <c r="E262" s="1"/>
      <c r="F262" s="1"/>
      <c r="G262" s="1"/>
      <c r="H262" s="1"/>
      <c r="I262" s="1"/>
      <c r="J262" s="1"/>
      <c r="K262" s="1"/>
      <c r="L262" s="1"/>
      <c r="M262" s="1"/>
      <c r="N262" s="1"/>
      <c r="O262" s="1"/>
      <c r="P262" s="1"/>
      <c r="Q262" s="1"/>
      <c r="R262" s="146">
        <v>100</v>
      </c>
      <c r="S262" s="146">
        <v>100</v>
      </c>
      <c r="T262" s="1"/>
      <c r="U262" s="1"/>
      <c r="V262" s="1"/>
      <c r="W262" s="1"/>
      <c r="X262" s="1"/>
    </row>
    <row r="263" spans="1:24" ht="16.5" x14ac:dyDescent="0.15">
      <c r="A263" s="146">
        <v>15990038</v>
      </c>
      <c r="B263" s="146">
        <v>2</v>
      </c>
      <c r="C263" s="146" t="s">
        <v>3453</v>
      </c>
      <c r="D263" s="146" t="s">
        <v>3453</v>
      </c>
      <c r="E263" s="1"/>
      <c r="F263" s="1"/>
      <c r="G263" s="1"/>
      <c r="H263" s="1"/>
      <c r="I263" s="1"/>
      <c r="J263" s="1"/>
      <c r="K263" s="1"/>
      <c r="L263" s="1"/>
      <c r="M263" s="1"/>
      <c r="N263" s="1"/>
      <c r="O263" s="1"/>
      <c r="P263" s="1"/>
      <c r="Q263" s="1"/>
      <c r="R263" s="146">
        <v>200</v>
      </c>
      <c r="S263" s="146">
        <v>200</v>
      </c>
      <c r="T263" s="1"/>
      <c r="U263" s="1"/>
      <c r="V263" s="1"/>
      <c r="W263" s="1"/>
      <c r="X263" s="1"/>
    </row>
    <row r="264" spans="1:24" ht="16.5" x14ac:dyDescent="0.15">
      <c r="A264" s="146">
        <v>15990038</v>
      </c>
      <c r="B264" s="146">
        <v>3</v>
      </c>
      <c r="C264" s="146" t="s">
        <v>3453</v>
      </c>
      <c r="D264" s="146" t="s">
        <v>3453</v>
      </c>
      <c r="E264" s="1"/>
      <c r="F264" s="1"/>
      <c r="G264" s="1"/>
      <c r="H264" s="1"/>
      <c r="I264" s="1"/>
      <c r="J264" s="1"/>
      <c r="K264" s="1"/>
      <c r="L264" s="1"/>
      <c r="M264" s="1"/>
      <c r="N264" s="1"/>
      <c r="O264" s="1"/>
      <c r="P264" s="1"/>
      <c r="Q264" s="1"/>
      <c r="R264" s="146">
        <v>400</v>
      </c>
      <c r="S264" s="146">
        <v>400</v>
      </c>
      <c r="T264" s="1"/>
      <c r="U264" s="1"/>
      <c r="V264" s="1"/>
      <c r="W264" s="1"/>
      <c r="X264" s="1"/>
    </row>
    <row r="265" spans="1:24" ht="16.5" x14ac:dyDescent="0.15">
      <c r="A265" s="146">
        <v>15990038</v>
      </c>
      <c r="B265" s="146">
        <v>4</v>
      </c>
      <c r="C265" s="146" t="s">
        <v>3453</v>
      </c>
      <c r="D265" s="146" t="s">
        <v>3453</v>
      </c>
      <c r="E265" s="1"/>
      <c r="F265" s="1"/>
      <c r="G265" s="1"/>
      <c r="H265" s="1"/>
      <c r="I265" s="1"/>
      <c r="J265" s="1"/>
      <c r="K265" s="1"/>
      <c r="L265" s="1"/>
      <c r="M265" s="1"/>
      <c r="N265" s="1"/>
      <c r="O265" s="1"/>
      <c r="P265" s="1"/>
      <c r="Q265" s="1"/>
      <c r="R265" s="146">
        <v>600</v>
      </c>
      <c r="S265" s="146">
        <v>600</v>
      </c>
      <c r="T265" s="1"/>
      <c r="U265" s="1"/>
      <c r="V265" s="1"/>
      <c r="W265" s="1"/>
      <c r="X265" s="1"/>
    </row>
    <row r="266" spans="1:24" ht="16.5" x14ac:dyDescent="0.15">
      <c r="A266" s="146">
        <v>15990038</v>
      </c>
      <c r="B266" s="146">
        <v>5</v>
      </c>
      <c r="C266" s="146" t="s">
        <v>3453</v>
      </c>
      <c r="D266" s="146" t="s">
        <v>3453</v>
      </c>
      <c r="E266" s="1"/>
      <c r="F266" s="1"/>
      <c r="G266" s="1"/>
      <c r="H266" s="1"/>
      <c r="I266" s="1"/>
      <c r="J266" s="1"/>
      <c r="K266" s="1"/>
      <c r="L266" s="1"/>
      <c r="M266" s="1"/>
      <c r="N266" s="1"/>
      <c r="O266" s="1"/>
      <c r="P266" s="1"/>
      <c r="Q266" s="1"/>
      <c r="R266" s="146">
        <v>800</v>
      </c>
      <c r="S266" s="146">
        <v>800</v>
      </c>
      <c r="T266" s="1"/>
      <c r="U266" s="1"/>
      <c r="V266" s="1"/>
      <c r="W266" s="1"/>
      <c r="X266" s="1"/>
    </row>
    <row r="267" spans="1:24" ht="16.5" x14ac:dyDescent="0.15">
      <c r="A267" s="146">
        <v>15990038</v>
      </c>
      <c r="B267" s="146">
        <v>6</v>
      </c>
      <c r="C267" s="146" t="s">
        <v>3453</v>
      </c>
      <c r="D267" s="146" t="s">
        <v>3453</v>
      </c>
      <c r="E267" s="1"/>
      <c r="F267" s="1"/>
      <c r="G267" s="1"/>
      <c r="H267" s="1"/>
      <c r="I267" s="1"/>
      <c r="J267" s="1"/>
      <c r="K267" s="1"/>
      <c r="L267" s="1"/>
      <c r="M267" s="1"/>
      <c r="N267" s="1"/>
      <c r="O267" s="1"/>
      <c r="P267" s="1"/>
      <c r="Q267" s="1"/>
      <c r="R267" s="146">
        <v>1000</v>
      </c>
      <c r="S267" s="146">
        <v>1000</v>
      </c>
      <c r="T267" s="1"/>
      <c r="U267" s="1"/>
      <c r="V267" s="1"/>
      <c r="W267" s="1"/>
      <c r="X267" s="1"/>
    </row>
    <row r="268" spans="1:24" ht="16.5" x14ac:dyDescent="0.15">
      <c r="A268" s="146">
        <v>15990038</v>
      </c>
      <c r="B268" s="146">
        <v>7</v>
      </c>
      <c r="C268" s="146" t="s">
        <v>3453</v>
      </c>
      <c r="D268" s="146" t="s">
        <v>3453</v>
      </c>
      <c r="E268" s="1"/>
      <c r="F268" s="1"/>
      <c r="G268" s="1"/>
      <c r="H268" s="1"/>
      <c r="I268" s="1"/>
      <c r="J268" s="1"/>
      <c r="K268" s="1"/>
      <c r="L268" s="1"/>
      <c r="M268" s="1"/>
      <c r="N268" s="1"/>
      <c r="O268" s="1"/>
      <c r="P268" s="1"/>
      <c r="Q268" s="1"/>
      <c r="R268" s="146">
        <v>1200</v>
      </c>
      <c r="S268" s="146">
        <v>1200</v>
      </c>
      <c r="T268" s="1"/>
      <c r="U268" s="1"/>
      <c r="V268" s="1"/>
      <c r="W268" s="1"/>
      <c r="X268" s="1"/>
    </row>
    <row r="269" spans="1:24" ht="16.5" x14ac:dyDescent="0.15">
      <c r="A269" s="145">
        <v>15990039</v>
      </c>
      <c r="B269" s="145">
        <v>1</v>
      </c>
      <c r="C269" s="145" t="s">
        <v>3454</v>
      </c>
      <c r="D269" s="145" t="s">
        <v>3454</v>
      </c>
      <c r="E269" s="1"/>
      <c r="F269" s="1"/>
      <c r="G269" s="1"/>
      <c r="H269" s="1"/>
      <c r="I269" s="1"/>
      <c r="J269" s="1"/>
      <c r="K269" s="1"/>
      <c r="L269" s="1"/>
      <c r="M269" s="1"/>
      <c r="N269" s="1"/>
      <c r="O269" s="1"/>
      <c r="P269" s="1"/>
      <c r="Q269" s="1"/>
      <c r="R269" s="145">
        <v>100</v>
      </c>
      <c r="S269" s="145">
        <v>100</v>
      </c>
      <c r="T269" s="1"/>
      <c r="U269" s="1"/>
      <c r="V269" s="1"/>
      <c r="W269" s="1"/>
      <c r="X269" s="1"/>
    </row>
    <row r="270" spans="1:24" ht="16.5" x14ac:dyDescent="0.15">
      <c r="A270" s="145">
        <v>15990039</v>
      </c>
      <c r="B270" s="145">
        <v>2</v>
      </c>
      <c r="C270" s="145" t="s">
        <v>3454</v>
      </c>
      <c r="D270" s="145" t="s">
        <v>3454</v>
      </c>
      <c r="E270" s="1"/>
      <c r="F270" s="1"/>
      <c r="G270" s="1"/>
      <c r="H270" s="1"/>
      <c r="I270" s="1"/>
      <c r="J270" s="1"/>
      <c r="K270" s="1"/>
      <c r="L270" s="1"/>
      <c r="M270" s="1"/>
      <c r="N270" s="1"/>
      <c r="O270" s="1"/>
      <c r="P270" s="1"/>
      <c r="Q270" s="1"/>
      <c r="R270" s="145">
        <v>200</v>
      </c>
      <c r="S270" s="145">
        <v>200</v>
      </c>
      <c r="T270" s="1"/>
      <c r="U270" s="1"/>
      <c r="V270" s="1"/>
      <c r="W270" s="1"/>
      <c r="X270" s="1"/>
    </row>
    <row r="271" spans="1:24" ht="16.5" x14ac:dyDescent="0.15">
      <c r="A271" s="145">
        <v>15990039</v>
      </c>
      <c r="B271" s="145">
        <v>3</v>
      </c>
      <c r="C271" s="145" t="s">
        <v>3454</v>
      </c>
      <c r="D271" s="145" t="s">
        <v>3454</v>
      </c>
      <c r="E271" s="1"/>
      <c r="F271" s="1"/>
      <c r="G271" s="1"/>
      <c r="H271" s="1"/>
      <c r="I271" s="1"/>
      <c r="J271" s="1"/>
      <c r="K271" s="1"/>
      <c r="L271" s="1"/>
      <c r="M271" s="1"/>
      <c r="N271" s="1"/>
      <c r="O271" s="1"/>
      <c r="P271" s="1"/>
      <c r="Q271" s="1"/>
      <c r="R271" s="145">
        <v>400</v>
      </c>
      <c r="S271" s="145">
        <v>400</v>
      </c>
      <c r="T271" s="1"/>
      <c r="U271" s="1"/>
      <c r="V271" s="1"/>
      <c r="W271" s="1"/>
      <c r="X271" s="1"/>
    </row>
    <row r="272" spans="1:24" ht="16.5" x14ac:dyDescent="0.15">
      <c r="A272" s="145">
        <v>15990039</v>
      </c>
      <c r="B272" s="145">
        <v>4</v>
      </c>
      <c r="C272" s="145" t="s">
        <v>3454</v>
      </c>
      <c r="D272" s="145" t="s">
        <v>3454</v>
      </c>
      <c r="E272" s="1"/>
      <c r="F272" s="1"/>
      <c r="G272" s="1"/>
      <c r="H272" s="1"/>
      <c r="I272" s="1"/>
      <c r="J272" s="1"/>
      <c r="K272" s="1"/>
      <c r="L272" s="1"/>
      <c r="M272" s="1"/>
      <c r="N272" s="1"/>
      <c r="O272" s="1"/>
      <c r="P272" s="1"/>
      <c r="Q272" s="1"/>
      <c r="R272" s="145">
        <v>600</v>
      </c>
      <c r="S272" s="145">
        <v>600</v>
      </c>
      <c r="T272" s="1"/>
      <c r="U272" s="1"/>
      <c r="V272" s="1"/>
      <c r="W272" s="1"/>
      <c r="X272" s="1"/>
    </row>
    <row r="273" spans="1:24" ht="16.5" x14ac:dyDescent="0.15">
      <c r="A273" s="145">
        <v>15990039</v>
      </c>
      <c r="B273" s="145">
        <v>5</v>
      </c>
      <c r="C273" s="145" t="s">
        <v>3454</v>
      </c>
      <c r="D273" s="145" t="s">
        <v>3454</v>
      </c>
      <c r="E273" s="1"/>
      <c r="F273" s="1"/>
      <c r="G273" s="1"/>
      <c r="H273" s="1"/>
      <c r="I273" s="1"/>
      <c r="J273" s="1"/>
      <c r="K273" s="1"/>
      <c r="L273" s="1"/>
      <c r="M273" s="1"/>
      <c r="N273" s="1"/>
      <c r="O273" s="1"/>
      <c r="P273" s="1"/>
      <c r="Q273" s="1"/>
      <c r="R273" s="145">
        <v>800</v>
      </c>
      <c r="S273" s="145">
        <v>800</v>
      </c>
      <c r="T273" s="1"/>
      <c r="U273" s="1"/>
      <c r="V273" s="1"/>
      <c r="W273" s="1"/>
      <c r="X273" s="1"/>
    </row>
    <row r="274" spans="1:24" ht="16.5" x14ac:dyDescent="0.15">
      <c r="A274" s="145">
        <v>15990039</v>
      </c>
      <c r="B274" s="145">
        <v>6</v>
      </c>
      <c r="C274" s="145" t="s">
        <v>3454</v>
      </c>
      <c r="D274" s="145" t="s">
        <v>3454</v>
      </c>
      <c r="E274" s="1"/>
      <c r="F274" s="1"/>
      <c r="G274" s="1"/>
      <c r="H274" s="1"/>
      <c r="I274" s="1"/>
      <c r="J274" s="1"/>
      <c r="K274" s="1"/>
      <c r="L274" s="1"/>
      <c r="M274" s="1"/>
      <c r="N274" s="1"/>
      <c r="O274" s="1"/>
      <c r="P274" s="1"/>
      <c r="Q274" s="1"/>
      <c r="R274" s="145">
        <v>1000</v>
      </c>
      <c r="S274" s="145">
        <v>1000</v>
      </c>
      <c r="T274" s="1"/>
      <c r="U274" s="1"/>
      <c r="V274" s="1"/>
      <c r="W274" s="1"/>
      <c r="X274" s="1"/>
    </row>
    <row r="275" spans="1:24" ht="16.5" x14ac:dyDescent="0.15">
      <c r="A275" s="145">
        <v>15990039</v>
      </c>
      <c r="B275" s="145">
        <v>7</v>
      </c>
      <c r="C275" s="145" t="s">
        <v>3454</v>
      </c>
      <c r="D275" s="145" t="s">
        <v>3454</v>
      </c>
      <c r="E275" s="1"/>
      <c r="F275" s="1"/>
      <c r="G275" s="1"/>
      <c r="H275" s="1"/>
      <c r="I275" s="1"/>
      <c r="J275" s="1"/>
      <c r="K275" s="1"/>
      <c r="L275" s="1"/>
      <c r="M275" s="1"/>
      <c r="N275" s="1"/>
      <c r="O275" s="1"/>
      <c r="P275" s="1"/>
      <c r="Q275" s="1"/>
      <c r="R275" s="145">
        <v>1200</v>
      </c>
      <c r="S275" s="145">
        <v>1200</v>
      </c>
      <c r="T275" s="1"/>
      <c r="U275" s="1"/>
      <c r="V275" s="1"/>
      <c r="W275" s="1"/>
      <c r="X275" s="1"/>
    </row>
    <row r="276" spans="1:24" ht="16.5" x14ac:dyDescent="0.15">
      <c r="A276" s="146">
        <v>15990040</v>
      </c>
      <c r="B276" s="146">
        <v>1</v>
      </c>
      <c r="C276" s="146" t="s">
        <v>3455</v>
      </c>
      <c r="D276" s="146" t="s">
        <v>3455</v>
      </c>
      <c r="E276" s="1"/>
      <c r="F276" s="1"/>
      <c r="G276" s="1"/>
      <c r="H276" s="1"/>
      <c r="I276" s="1"/>
      <c r="J276" s="1"/>
      <c r="K276" s="1"/>
      <c r="L276" s="1"/>
      <c r="M276" s="1"/>
      <c r="N276" s="1"/>
      <c r="O276" s="1"/>
      <c r="P276" s="1"/>
      <c r="Q276" s="1"/>
      <c r="R276" s="146">
        <v>100</v>
      </c>
      <c r="S276" s="146">
        <v>100</v>
      </c>
      <c r="T276" s="1"/>
      <c r="U276" s="1"/>
      <c r="V276" s="1"/>
      <c r="W276" s="1"/>
      <c r="X276" s="1"/>
    </row>
    <row r="277" spans="1:24" ht="16.5" x14ac:dyDescent="0.15">
      <c r="A277" s="146">
        <v>15990040</v>
      </c>
      <c r="B277" s="146">
        <v>2</v>
      </c>
      <c r="C277" s="146" t="s">
        <v>3455</v>
      </c>
      <c r="D277" s="146" t="s">
        <v>3455</v>
      </c>
      <c r="E277" s="1"/>
      <c r="F277" s="1"/>
      <c r="G277" s="1"/>
      <c r="H277" s="1"/>
      <c r="I277" s="1"/>
      <c r="J277" s="1"/>
      <c r="K277" s="1"/>
      <c r="L277" s="1"/>
      <c r="M277" s="1"/>
      <c r="N277" s="1"/>
      <c r="O277" s="1"/>
      <c r="P277" s="1"/>
      <c r="Q277" s="1"/>
      <c r="R277" s="146">
        <v>200</v>
      </c>
      <c r="S277" s="146">
        <v>200</v>
      </c>
      <c r="T277" s="1"/>
      <c r="U277" s="1"/>
      <c r="V277" s="1"/>
      <c r="W277" s="1"/>
      <c r="X277" s="1"/>
    </row>
    <row r="278" spans="1:24" ht="16.5" x14ac:dyDescent="0.15">
      <c r="A278" s="146">
        <v>15990040</v>
      </c>
      <c r="B278" s="146">
        <v>3</v>
      </c>
      <c r="C278" s="146" t="s">
        <v>3455</v>
      </c>
      <c r="D278" s="146" t="s">
        <v>3455</v>
      </c>
      <c r="E278" s="1"/>
      <c r="F278" s="1"/>
      <c r="G278" s="1"/>
      <c r="H278" s="1"/>
      <c r="I278" s="1"/>
      <c r="J278" s="1"/>
      <c r="K278" s="1"/>
      <c r="L278" s="1"/>
      <c r="M278" s="1"/>
      <c r="N278" s="1"/>
      <c r="O278" s="1"/>
      <c r="P278" s="1"/>
      <c r="Q278" s="1"/>
      <c r="R278" s="146">
        <v>400</v>
      </c>
      <c r="S278" s="146">
        <v>400</v>
      </c>
      <c r="T278" s="1"/>
      <c r="U278" s="1"/>
      <c r="V278" s="1"/>
      <c r="W278" s="1"/>
      <c r="X278" s="1"/>
    </row>
    <row r="279" spans="1:24" ht="16.5" x14ac:dyDescent="0.15">
      <c r="A279" s="146">
        <v>15990040</v>
      </c>
      <c r="B279" s="146">
        <v>4</v>
      </c>
      <c r="C279" s="146" t="s">
        <v>3455</v>
      </c>
      <c r="D279" s="146" t="s">
        <v>3455</v>
      </c>
      <c r="E279" s="1"/>
      <c r="F279" s="1"/>
      <c r="G279" s="1"/>
      <c r="H279" s="1"/>
      <c r="I279" s="1"/>
      <c r="J279" s="1"/>
      <c r="K279" s="1"/>
      <c r="L279" s="1"/>
      <c r="M279" s="1"/>
      <c r="N279" s="1"/>
      <c r="O279" s="1"/>
      <c r="P279" s="1"/>
      <c r="Q279" s="1"/>
      <c r="R279" s="146">
        <v>600</v>
      </c>
      <c r="S279" s="146">
        <v>600</v>
      </c>
      <c r="T279" s="1"/>
      <c r="U279" s="1"/>
      <c r="V279" s="1"/>
      <c r="W279" s="1"/>
      <c r="X279" s="1"/>
    </row>
    <row r="280" spans="1:24" ht="16.5" x14ac:dyDescent="0.15">
      <c r="A280" s="146">
        <v>15990040</v>
      </c>
      <c r="B280" s="146">
        <v>5</v>
      </c>
      <c r="C280" s="146" t="s">
        <v>3455</v>
      </c>
      <c r="D280" s="146" t="s">
        <v>3455</v>
      </c>
      <c r="E280" s="1"/>
      <c r="F280" s="1"/>
      <c r="G280" s="1"/>
      <c r="H280" s="1"/>
      <c r="I280" s="1"/>
      <c r="J280" s="1"/>
      <c r="K280" s="1"/>
      <c r="L280" s="1"/>
      <c r="M280" s="1"/>
      <c r="N280" s="1"/>
      <c r="O280" s="1"/>
      <c r="P280" s="1"/>
      <c r="Q280" s="1"/>
      <c r="R280" s="146">
        <v>800</v>
      </c>
      <c r="S280" s="146">
        <v>800</v>
      </c>
      <c r="T280" s="1"/>
      <c r="U280" s="1"/>
      <c r="V280" s="1"/>
      <c r="W280" s="1"/>
      <c r="X280" s="1"/>
    </row>
    <row r="281" spans="1:24" ht="16.5" x14ac:dyDescent="0.15">
      <c r="A281" s="146">
        <v>15990040</v>
      </c>
      <c r="B281" s="146">
        <v>6</v>
      </c>
      <c r="C281" s="146" t="s">
        <v>3455</v>
      </c>
      <c r="D281" s="146" t="s">
        <v>3455</v>
      </c>
      <c r="E281" s="1"/>
      <c r="F281" s="1"/>
      <c r="G281" s="1"/>
      <c r="H281" s="1"/>
      <c r="I281" s="1"/>
      <c r="J281" s="1"/>
      <c r="K281" s="1"/>
      <c r="L281" s="1"/>
      <c r="M281" s="1"/>
      <c r="N281" s="1"/>
      <c r="O281" s="1"/>
      <c r="P281" s="1"/>
      <c r="Q281" s="1"/>
      <c r="R281" s="146">
        <v>1000</v>
      </c>
      <c r="S281" s="146">
        <v>1000</v>
      </c>
      <c r="T281" s="1"/>
      <c r="U281" s="1"/>
      <c r="V281" s="1"/>
      <c r="W281" s="1"/>
      <c r="X281" s="1"/>
    </row>
    <row r="282" spans="1:24" ht="16.5" x14ac:dyDescent="0.15">
      <c r="A282" s="146">
        <v>15990040</v>
      </c>
      <c r="B282" s="146">
        <v>7</v>
      </c>
      <c r="C282" s="146" t="s">
        <v>3455</v>
      </c>
      <c r="D282" s="146" t="s">
        <v>3455</v>
      </c>
      <c r="E282" s="1"/>
      <c r="F282" s="1"/>
      <c r="G282" s="1"/>
      <c r="H282" s="1"/>
      <c r="I282" s="1"/>
      <c r="J282" s="1"/>
      <c r="K282" s="1"/>
      <c r="L282" s="1"/>
      <c r="M282" s="1"/>
      <c r="N282" s="1"/>
      <c r="O282" s="1"/>
      <c r="P282" s="1"/>
      <c r="Q282" s="1"/>
      <c r="R282" s="146">
        <v>1200</v>
      </c>
      <c r="S282" s="146">
        <v>1200</v>
      </c>
      <c r="T282" s="1"/>
      <c r="U282" s="1"/>
      <c r="V282" s="1"/>
      <c r="W282" s="1"/>
      <c r="X282" s="1"/>
    </row>
    <row r="283" spans="1:24" ht="16.5" x14ac:dyDescent="0.15">
      <c r="A283" s="145">
        <v>15990041</v>
      </c>
      <c r="B283" s="145">
        <v>1</v>
      </c>
      <c r="C283" s="145" t="s">
        <v>3456</v>
      </c>
      <c r="D283" s="145" t="s">
        <v>3457</v>
      </c>
      <c r="E283" s="1"/>
      <c r="F283" s="1" t="s">
        <v>217</v>
      </c>
      <c r="G283" s="1">
        <v>100</v>
      </c>
      <c r="H283" s="1">
        <v>100</v>
      </c>
      <c r="I283" s="1"/>
      <c r="J283" s="1"/>
      <c r="K283" s="1"/>
      <c r="L283" s="1"/>
      <c r="M283" s="1"/>
      <c r="N283" s="1"/>
      <c r="O283" s="1"/>
      <c r="P283" s="1"/>
      <c r="Q283" s="1"/>
      <c r="R283" s="1"/>
      <c r="S283" s="1"/>
      <c r="T283" s="1"/>
      <c r="U283" s="1"/>
      <c r="V283" s="1"/>
      <c r="W283" s="1"/>
      <c r="X283" s="1">
        <v>1</v>
      </c>
    </row>
    <row r="284" spans="1:24" ht="16.5" x14ac:dyDescent="0.15">
      <c r="A284" s="145">
        <v>15990041</v>
      </c>
      <c r="B284" s="145">
        <v>2</v>
      </c>
      <c r="C284" s="145" t="s">
        <v>3456</v>
      </c>
      <c r="D284" s="145" t="s">
        <v>3456</v>
      </c>
      <c r="E284" s="1"/>
      <c r="F284" s="1" t="s">
        <v>3458</v>
      </c>
      <c r="G284" s="1">
        <v>200</v>
      </c>
      <c r="H284" s="1">
        <v>200</v>
      </c>
      <c r="I284" s="1"/>
      <c r="J284" s="1"/>
      <c r="K284" s="1"/>
      <c r="L284" s="1"/>
      <c r="M284" s="1"/>
      <c r="N284" s="1"/>
      <c r="O284" s="1"/>
      <c r="P284" s="1"/>
      <c r="Q284" s="1"/>
      <c r="R284" s="1"/>
      <c r="S284" s="1"/>
      <c r="T284" s="1"/>
      <c r="U284" s="1"/>
      <c r="V284" s="1"/>
      <c r="W284" s="1"/>
      <c r="X284" s="1">
        <v>1</v>
      </c>
    </row>
    <row r="285" spans="1:24" ht="16.5" x14ac:dyDescent="0.15">
      <c r="A285" s="145">
        <v>15990041</v>
      </c>
      <c r="B285" s="145">
        <v>3</v>
      </c>
      <c r="C285" s="145" t="s">
        <v>3456</v>
      </c>
      <c r="D285" s="145" t="s">
        <v>3459</v>
      </c>
      <c r="E285" s="1"/>
      <c r="F285" s="1" t="s">
        <v>217</v>
      </c>
      <c r="G285" s="1">
        <v>400</v>
      </c>
      <c r="H285" s="1">
        <v>400</v>
      </c>
      <c r="I285" s="1"/>
      <c r="J285" s="1"/>
      <c r="K285" s="1"/>
      <c r="L285" s="1"/>
      <c r="M285" s="1"/>
      <c r="N285" s="1"/>
      <c r="O285" s="1"/>
      <c r="P285" s="1"/>
      <c r="Q285" s="1"/>
      <c r="R285" s="1"/>
      <c r="S285" s="1"/>
      <c r="T285" s="1"/>
      <c r="U285" s="1"/>
      <c r="V285" s="1"/>
      <c r="W285" s="1"/>
      <c r="X285" s="1">
        <v>1</v>
      </c>
    </row>
    <row r="286" spans="1:24" ht="16.5" x14ac:dyDescent="0.15">
      <c r="A286" s="145">
        <v>15990041</v>
      </c>
      <c r="B286" s="145">
        <v>4</v>
      </c>
      <c r="C286" s="145" t="s">
        <v>3456</v>
      </c>
      <c r="D286" s="145" t="s">
        <v>3456</v>
      </c>
      <c r="E286" s="1"/>
      <c r="F286" s="1" t="s">
        <v>217</v>
      </c>
      <c r="G286" s="1">
        <v>600</v>
      </c>
      <c r="H286" s="1">
        <v>600</v>
      </c>
      <c r="I286" s="1"/>
      <c r="J286" s="1"/>
      <c r="K286" s="1"/>
      <c r="L286" s="1"/>
      <c r="M286" s="1"/>
      <c r="N286" s="1"/>
      <c r="O286" s="1"/>
      <c r="P286" s="1"/>
      <c r="Q286" s="1"/>
      <c r="R286" s="1"/>
      <c r="S286" s="1"/>
      <c r="T286" s="1"/>
      <c r="U286" s="1"/>
      <c r="V286" s="1"/>
      <c r="W286" s="1"/>
      <c r="X286" s="1">
        <v>1</v>
      </c>
    </row>
    <row r="287" spans="1:24" ht="16.5" x14ac:dyDescent="0.15">
      <c r="A287" s="145">
        <v>15990041</v>
      </c>
      <c r="B287" s="145">
        <v>5</v>
      </c>
      <c r="C287" s="145" t="s">
        <v>3456</v>
      </c>
      <c r="D287" s="145" t="s">
        <v>3456</v>
      </c>
      <c r="E287" s="1"/>
      <c r="F287" s="1" t="s">
        <v>3460</v>
      </c>
      <c r="G287" s="1">
        <v>800</v>
      </c>
      <c r="H287" s="1">
        <v>800</v>
      </c>
      <c r="I287" s="1"/>
      <c r="J287" s="1"/>
      <c r="K287" s="1"/>
      <c r="L287" s="1"/>
      <c r="M287" s="1"/>
      <c r="N287" s="1"/>
      <c r="O287" s="1"/>
      <c r="P287" s="1"/>
      <c r="Q287" s="1"/>
      <c r="R287" s="1"/>
      <c r="S287" s="1"/>
      <c r="T287" s="1"/>
      <c r="U287" s="1"/>
      <c r="V287" s="1"/>
      <c r="W287" s="1"/>
      <c r="X287" s="1">
        <v>1</v>
      </c>
    </row>
    <row r="288" spans="1:24" ht="16.5" x14ac:dyDescent="0.15">
      <c r="A288" s="145">
        <v>15990041</v>
      </c>
      <c r="B288" s="145">
        <v>6</v>
      </c>
      <c r="C288" s="145" t="s">
        <v>3456</v>
      </c>
      <c r="D288" s="145" t="s">
        <v>3459</v>
      </c>
      <c r="E288" s="1"/>
      <c r="F288" s="1" t="s">
        <v>3461</v>
      </c>
      <c r="G288" s="1">
        <v>1000</v>
      </c>
      <c r="H288" s="1">
        <v>1000</v>
      </c>
      <c r="I288" s="1"/>
      <c r="J288" s="1"/>
      <c r="K288" s="1"/>
      <c r="L288" s="1"/>
      <c r="M288" s="1"/>
      <c r="N288" s="1"/>
      <c r="O288" s="1"/>
      <c r="P288" s="1"/>
      <c r="Q288" s="1"/>
      <c r="R288" s="1"/>
      <c r="S288" s="1"/>
      <c r="T288" s="1"/>
      <c r="U288" s="1"/>
      <c r="V288" s="1"/>
      <c r="W288" s="1"/>
      <c r="X288" s="1">
        <v>1</v>
      </c>
    </row>
    <row r="289" spans="1:24" ht="16.5" x14ac:dyDescent="0.15">
      <c r="A289" s="145">
        <v>15990041</v>
      </c>
      <c r="B289" s="145">
        <v>7</v>
      </c>
      <c r="C289" s="145" t="s">
        <v>3462</v>
      </c>
      <c r="D289" s="145" t="s">
        <v>3463</v>
      </c>
      <c r="E289" s="1"/>
      <c r="F289" s="1" t="s">
        <v>3464</v>
      </c>
      <c r="G289" s="1">
        <v>1200</v>
      </c>
      <c r="H289" s="1">
        <v>1200</v>
      </c>
      <c r="I289" s="1"/>
      <c r="J289" s="1"/>
      <c r="K289" s="1"/>
      <c r="L289" s="1"/>
      <c r="M289" s="1"/>
      <c r="N289" s="1"/>
      <c r="O289" s="1"/>
      <c r="P289" s="1"/>
      <c r="Q289" s="1"/>
      <c r="R289" s="1"/>
      <c r="S289" s="1"/>
      <c r="T289" s="1"/>
      <c r="U289" s="1"/>
      <c r="V289" s="1"/>
      <c r="W289" s="1"/>
      <c r="X289" s="1">
        <v>1</v>
      </c>
    </row>
    <row r="290" spans="1:24" ht="16.5" x14ac:dyDescent="0.15">
      <c r="A290" s="146">
        <v>15990042</v>
      </c>
      <c r="B290" s="146">
        <v>1</v>
      </c>
      <c r="C290" s="146" t="s">
        <v>3465</v>
      </c>
      <c r="D290" s="146" t="s">
        <v>3465</v>
      </c>
      <c r="E290" s="1"/>
      <c r="F290" s="1"/>
      <c r="G290" s="1"/>
      <c r="H290" s="1"/>
      <c r="I290" s="1"/>
      <c r="J290" s="1"/>
      <c r="K290" s="1"/>
      <c r="L290" s="1"/>
      <c r="M290" s="1"/>
      <c r="N290" s="1"/>
      <c r="O290" s="1"/>
      <c r="P290" s="1"/>
      <c r="Q290" s="1"/>
      <c r="R290" s="146">
        <v>500</v>
      </c>
      <c r="S290" s="146">
        <v>500</v>
      </c>
      <c r="T290" s="1"/>
      <c r="U290" s="1"/>
      <c r="V290" s="1"/>
      <c r="W290" s="1"/>
      <c r="X290" s="1"/>
    </row>
    <row r="291" spans="1:24" ht="16.5" x14ac:dyDescent="0.15">
      <c r="A291" s="146">
        <v>15990042</v>
      </c>
      <c r="B291" s="146">
        <v>2</v>
      </c>
      <c r="C291" s="146" t="s">
        <v>3465</v>
      </c>
      <c r="D291" s="146" t="s">
        <v>3465</v>
      </c>
      <c r="E291" s="1"/>
      <c r="F291" s="1"/>
      <c r="G291" s="1"/>
      <c r="H291" s="1"/>
      <c r="I291" s="1"/>
      <c r="J291" s="1"/>
      <c r="K291" s="1"/>
      <c r="L291" s="1"/>
      <c r="M291" s="1"/>
      <c r="N291" s="1"/>
      <c r="O291" s="1"/>
      <c r="P291" s="1"/>
      <c r="Q291" s="1"/>
      <c r="R291" s="146">
        <v>1000</v>
      </c>
      <c r="S291" s="146">
        <v>1000</v>
      </c>
      <c r="T291" s="1"/>
      <c r="U291" s="1"/>
      <c r="V291" s="1"/>
      <c r="W291" s="1"/>
      <c r="X291" s="1"/>
    </row>
    <row r="292" spans="1:24" ht="16.5" x14ac:dyDescent="0.15">
      <c r="A292" s="146">
        <v>15990042</v>
      </c>
      <c r="B292" s="146">
        <v>3</v>
      </c>
      <c r="C292" s="146" t="s">
        <v>3465</v>
      </c>
      <c r="D292" s="146" t="s">
        <v>3465</v>
      </c>
      <c r="E292" s="1"/>
      <c r="F292" s="1"/>
      <c r="G292" s="1"/>
      <c r="H292" s="1"/>
      <c r="I292" s="1"/>
      <c r="J292" s="1"/>
      <c r="K292" s="1"/>
      <c r="L292" s="1"/>
      <c r="M292" s="1"/>
      <c r="N292" s="1"/>
      <c r="O292" s="1"/>
      <c r="P292" s="1"/>
      <c r="Q292" s="1"/>
      <c r="R292" s="146">
        <v>1500</v>
      </c>
      <c r="S292" s="146">
        <v>1500</v>
      </c>
      <c r="T292" s="1"/>
      <c r="U292" s="1"/>
      <c r="V292" s="1"/>
      <c r="W292" s="1"/>
      <c r="X292" s="1"/>
    </row>
    <row r="293" spans="1:24" ht="16.5" x14ac:dyDescent="0.15">
      <c r="A293" s="146">
        <v>15990042</v>
      </c>
      <c r="B293" s="146">
        <v>4</v>
      </c>
      <c r="C293" s="146" t="s">
        <v>3465</v>
      </c>
      <c r="D293" s="146" t="s">
        <v>3465</v>
      </c>
      <c r="E293" s="1"/>
      <c r="F293" s="1"/>
      <c r="G293" s="1"/>
      <c r="H293" s="1"/>
      <c r="I293" s="1"/>
      <c r="J293" s="1"/>
      <c r="K293" s="1"/>
      <c r="L293" s="1"/>
      <c r="M293" s="1"/>
      <c r="N293" s="1"/>
      <c r="O293" s="1"/>
      <c r="P293" s="1"/>
      <c r="Q293" s="1"/>
      <c r="R293" s="146">
        <v>2000</v>
      </c>
      <c r="S293" s="146">
        <v>2000</v>
      </c>
      <c r="T293" s="1"/>
      <c r="U293" s="1"/>
      <c r="V293" s="1"/>
      <c r="W293" s="1"/>
      <c r="X293" s="1"/>
    </row>
    <row r="294" spans="1:24" ht="16.5" x14ac:dyDescent="0.15">
      <c r="A294" s="146">
        <v>15990042</v>
      </c>
      <c r="B294" s="146">
        <v>5</v>
      </c>
      <c r="C294" s="146" t="s">
        <v>3465</v>
      </c>
      <c r="D294" s="146" t="s">
        <v>3465</v>
      </c>
      <c r="E294" s="1"/>
      <c r="F294" s="1"/>
      <c r="G294" s="1"/>
      <c r="H294" s="1"/>
      <c r="I294" s="1"/>
      <c r="J294" s="1"/>
      <c r="K294" s="1"/>
      <c r="L294" s="1"/>
      <c r="M294" s="1"/>
      <c r="N294" s="1"/>
      <c r="O294" s="1"/>
      <c r="P294" s="1"/>
      <c r="Q294" s="1"/>
      <c r="R294" s="146">
        <v>2500</v>
      </c>
      <c r="S294" s="146">
        <v>2500</v>
      </c>
      <c r="T294" s="1"/>
      <c r="U294" s="1"/>
      <c r="V294" s="1"/>
      <c r="W294" s="1"/>
      <c r="X294" s="1"/>
    </row>
    <row r="295" spans="1:24" ht="16.5" x14ac:dyDescent="0.15">
      <c r="A295" s="146">
        <v>15990042</v>
      </c>
      <c r="B295" s="146">
        <v>6</v>
      </c>
      <c r="C295" s="146" t="s">
        <v>3465</v>
      </c>
      <c r="D295" s="146" t="s">
        <v>3465</v>
      </c>
      <c r="E295" s="1"/>
      <c r="F295" s="1"/>
      <c r="G295" s="1"/>
      <c r="H295" s="1"/>
      <c r="I295" s="1"/>
      <c r="J295" s="1"/>
      <c r="K295" s="1"/>
      <c r="L295" s="1"/>
      <c r="M295" s="1"/>
      <c r="N295" s="1"/>
      <c r="O295" s="1"/>
      <c r="P295" s="1"/>
      <c r="Q295" s="1"/>
      <c r="R295" s="146">
        <v>3000</v>
      </c>
      <c r="S295" s="146">
        <v>3000</v>
      </c>
      <c r="T295" s="1"/>
      <c r="U295" s="1"/>
      <c r="V295" s="1"/>
      <c r="W295" s="1"/>
      <c r="X295" s="1"/>
    </row>
    <row r="296" spans="1:24" ht="16.5" x14ac:dyDescent="0.15">
      <c r="A296" s="146">
        <v>15990042</v>
      </c>
      <c r="B296" s="146">
        <v>7</v>
      </c>
      <c r="C296" s="146" t="s">
        <v>3465</v>
      </c>
      <c r="D296" s="146" t="s">
        <v>3465</v>
      </c>
      <c r="E296" s="1"/>
      <c r="F296" s="1"/>
      <c r="G296" s="1"/>
      <c r="H296" s="1"/>
      <c r="I296" s="1"/>
      <c r="J296" s="1"/>
      <c r="K296" s="1"/>
      <c r="L296" s="1"/>
      <c r="M296" s="1"/>
      <c r="N296" s="1"/>
      <c r="O296" s="1"/>
      <c r="P296" s="1"/>
      <c r="Q296" s="1"/>
      <c r="R296" s="146">
        <v>3500</v>
      </c>
      <c r="S296" s="146">
        <v>3500</v>
      </c>
      <c r="T296" s="1"/>
      <c r="U296" s="1"/>
      <c r="V296" s="1"/>
      <c r="W296" s="1"/>
      <c r="X296" s="1"/>
    </row>
    <row r="297" spans="1:24" ht="16.5" x14ac:dyDescent="0.15">
      <c r="A297" s="145">
        <v>15990043</v>
      </c>
      <c r="B297" s="145">
        <v>1</v>
      </c>
      <c r="C297" s="145" t="s">
        <v>3466</v>
      </c>
      <c r="D297" s="145" t="s">
        <v>3466</v>
      </c>
      <c r="E297" s="1"/>
      <c r="F297" s="1"/>
      <c r="G297" s="1"/>
      <c r="H297" s="1"/>
      <c r="I297" s="1"/>
      <c r="J297" s="1"/>
      <c r="K297" s="1"/>
      <c r="L297" s="1"/>
      <c r="M297" s="1"/>
      <c r="N297" s="1"/>
      <c r="O297" s="1"/>
      <c r="P297" s="1"/>
      <c r="Q297" s="1"/>
      <c r="R297" s="145">
        <v>500</v>
      </c>
      <c r="S297" s="145">
        <v>500</v>
      </c>
      <c r="T297" s="1"/>
      <c r="U297" s="1"/>
      <c r="V297" s="1"/>
      <c r="W297" s="1"/>
      <c r="X297" s="1"/>
    </row>
    <row r="298" spans="1:24" ht="16.5" x14ac:dyDescent="0.15">
      <c r="A298" s="145">
        <v>15990043</v>
      </c>
      <c r="B298" s="145">
        <v>2</v>
      </c>
      <c r="C298" s="145" t="s">
        <v>3466</v>
      </c>
      <c r="D298" s="145" t="s">
        <v>3466</v>
      </c>
      <c r="E298" s="1"/>
      <c r="F298" s="1"/>
      <c r="G298" s="1"/>
      <c r="H298" s="1"/>
      <c r="I298" s="1"/>
      <c r="J298" s="1"/>
      <c r="K298" s="1"/>
      <c r="L298" s="1"/>
      <c r="M298" s="1"/>
      <c r="N298" s="1"/>
      <c r="O298" s="1"/>
      <c r="P298" s="1"/>
      <c r="Q298" s="1"/>
      <c r="R298" s="145">
        <v>600</v>
      </c>
      <c r="S298" s="145">
        <v>600</v>
      </c>
      <c r="T298" s="1"/>
      <c r="U298" s="1"/>
      <c r="V298" s="1"/>
      <c r="W298" s="1"/>
      <c r="X298" s="1"/>
    </row>
    <row r="299" spans="1:24" ht="16.5" x14ac:dyDescent="0.15">
      <c r="A299" s="145">
        <v>15990043</v>
      </c>
      <c r="B299" s="145">
        <v>3</v>
      </c>
      <c r="C299" s="145" t="s">
        <v>3466</v>
      </c>
      <c r="D299" s="145" t="s">
        <v>3466</v>
      </c>
      <c r="E299" s="1"/>
      <c r="F299" s="1"/>
      <c r="G299" s="1"/>
      <c r="H299" s="1"/>
      <c r="I299" s="1"/>
      <c r="J299" s="1"/>
      <c r="K299" s="1"/>
      <c r="L299" s="1"/>
      <c r="M299" s="1"/>
      <c r="N299" s="1"/>
      <c r="O299" s="1"/>
      <c r="P299" s="1"/>
      <c r="Q299" s="1"/>
      <c r="R299" s="145">
        <v>700.00000000000011</v>
      </c>
      <c r="S299" s="145">
        <v>700.00000000000011</v>
      </c>
      <c r="T299" s="1"/>
      <c r="U299" s="1"/>
      <c r="V299" s="1"/>
      <c r="W299" s="1"/>
      <c r="X299" s="1"/>
    </row>
    <row r="300" spans="1:24" ht="16.5" x14ac:dyDescent="0.15">
      <c r="A300" s="145">
        <v>15990043</v>
      </c>
      <c r="B300" s="145">
        <v>4</v>
      </c>
      <c r="C300" s="145" t="s">
        <v>3466</v>
      </c>
      <c r="D300" s="145" t="s">
        <v>3466</v>
      </c>
      <c r="E300" s="1"/>
      <c r="F300" s="1"/>
      <c r="G300" s="1"/>
      <c r="H300" s="1"/>
      <c r="I300" s="1"/>
      <c r="J300" s="1"/>
      <c r="K300" s="1"/>
      <c r="L300" s="1"/>
      <c r="M300" s="1"/>
      <c r="N300" s="1"/>
      <c r="O300" s="1"/>
      <c r="P300" s="1"/>
      <c r="Q300" s="1"/>
      <c r="R300" s="145">
        <v>800</v>
      </c>
      <c r="S300" s="145">
        <v>800</v>
      </c>
      <c r="T300" s="1"/>
      <c r="U300" s="1"/>
      <c r="V300" s="1"/>
      <c r="W300" s="1"/>
      <c r="X300" s="1"/>
    </row>
    <row r="301" spans="1:24" ht="16.5" x14ac:dyDescent="0.15">
      <c r="A301" s="145">
        <v>15990043</v>
      </c>
      <c r="B301" s="145">
        <v>5</v>
      </c>
      <c r="C301" s="145" t="s">
        <v>3466</v>
      </c>
      <c r="D301" s="145" t="s">
        <v>3466</v>
      </c>
      <c r="E301" s="1"/>
      <c r="F301" s="1"/>
      <c r="G301" s="1"/>
      <c r="H301" s="1"/>
      <c r="I301" s="1"/>
      <c r="J301" s="1"/>
      <c r="K301" s="1"/>
      <c r="L301" s="1"/>
      <c r="M301" s="1"/>
      <c r="N301" s="1"/>
      <c r="O301" s="1"/>
      <c r="P301" s="1"/>
      <c r="Q301" s="1"/>
      <c r="R301" s="145">
        <v>900</v>
      </c>
      <c r="S301" s="145">
        <v>900</v>
      </c>
      <c r="T301" s="1"/>
      <c r="U301" s="1"/>
      <c r="V301" s="1"/>
      <c r="W301" s="1"/>
      <c r="X301" s="1"/>
    </row>
    <row r="302" spans="1:24" ht="16.5" x14ac:dyDescent="0.15">
      <c r="A302" s="145">
        <v>15990043</v>
      </c>
      <c r="B302" s="145">
        <v>6</v>
      </c>
      <c r="C302" s="145" t="s">
        <v>3466</v>
      </c>
      <c r="D302" s="145" t="s">
        <v>3466</v>
      </c>
      <c r="E302" s="1"/>
      <c r="F302" s="1"/>
      <c r="G302" s="1"/>
      <c r="H302" s="1"/>
      <c r="I302" s="1"/>
      <c r="J302" s="1"/>
      <c r="K302" s="1"/>
      <c r="L302" s="1"/>
      <c r="M302" s="1"/>
      <c r="N302" s="1"/>
      <c r="O302" s="1"/>
      <c r="P302" s="1"/>
      <c r="Q302" s="1"/>
      <c r="R302" s="145">
        <v>1000</v>
      </c>
      <c r="S302" s="145">
        <v>1000</v>
      </c>
      <c r="T302" s="1"/>
      <c r="U302" s="1"/>
      <c r="V302" s="1"/>
      <c r="W302" s="1"/>
      <c r="X302" s="1"/>
    </row>
    <row r="303" spans="1:24" ht="16.5" x14ac:dyDescent="0.15">
      <c r="A303" s="145">
        <v>15990043</v>
      </c>
      <c r="B303" s="145">
        <v>7</v>
      </c>
      <c r="C303" s="145" t="s">
        <v>3466</v>
      </c>
      <c r="D303" s="145" t="s">
        <v>3466</v>
      </c>
      <c r="E303" s="1"/>
      <c r="F303" s="1"/>
      <c r="G303" s="1"/>
      <c r="H303" s="1"/>
      <c r="I303" s="1"/>
      <c r="J303" s="1"/>
      <c r="K303" s="1"/>
      <c r="L303" s="1"/>
      <c r="M303" s="1"/>
      <c r="N303" s="1"/>
      <c r="O303" s="1"/>
      <c r="P303" s="1"/>
      <c r="Q303" s="1"/>
      <c r="R303" s="145">
        <v>1100</v>
      </c>
      <c r="S303" s="145">
        <v>1100</v>
      </c>
      <c r="T303" s="1"/>
      <c r="U303" s="1"/>
      <c r="V303" s="1"/>
      <c r="W303" s="1"/>
      <c r="X303" s="1"/>
    </row>
    <row r="304" spans="1:24" ht="16.5" x14ac:dyDescent="0.15">
      <c r="A304" s="146">
        <v>15990044</v>
      </c>
      <c r="B304" s="146">
        <v>1</v>
      </c>
      <c r="C304" s="146" t="s">
        <v>3467</v>
      </c>
      <c r="D304" s="146" t="s">
        <v>3467</v>
      </c>
      <c r="E304" s="1"/>
      <c r="F304" s="1"/>
      <c r="G304" s="1"/>
      <c r="H304" s="1"/>
      <c r="I304" s="1"/>
      <c r="J304" s="1"/>
      <c r="K304" s="1"/>
      <c r="L304" s="1"/>
      <c r="M304" s="1"/>
      <c r="N304" s="1"/>
      <c r="O304" s="1"/>
      <c r="P304" s="1"/>
      <c r="Q304" s="1"/>
      <c r="R304" s="146">
        <v>500</v>
      </c>
      <c r="S304" s="146">
        <v>500</v>
      </c>
      <c r="T304" s="1"/>
      <c r="U304" s="1"/>
      <c r="V304" s="1"/>
      <c r="W304" s="1"/>
      <c r="X304" s="1"/>
    </row>
    <row r="305" spans="1:24" ht="16.5" x14ac:dyDescent="0.15">
      <c r="A305" s="146">
        <v>15990044</v>
      </c>
      <c r="B305" s="146">
        <v>2</v>
      </c>
      <c r="C305" s="146" t="s">
        <v>3467</v>
      </c>
      <c r="D305" s="146" t="s">
        <v>3468</v>
      </c>
      <c r="E305" s="1"/>
      <c r="F305" s="1"/>
      <c r="G305" s="1"/>
      <c r="H305" s="1"/>
      <c r="I305" s="1"/>
      <c r="J305" s="1"/>
      <c r="K305" s="1"/>
      <c r="L305" s="1"/>
      <c r="M305" s="1"/>
      <c r="N305" s="1"/>
      <c r="O305" s="1"/>
      <c r="P305" s="1"/>
      <c r="Q305" s="1"/>
      <c r="R305" s="146">
        <v>600</v>
      </c>
      <c r="S305" s="146">
        <v>600</v>
      </c>
      <c r="T305" s="1"/>
      <c r="U305" s="1"/>
      <c r="V305" s="1"/>
      <c r="W305" s="1"/>
      <c r="X305" s="1"/>
    </row>
    <row r="306" spans="1:24" ht="16.5" x14ac:dyDescent="0.15">
      <c r="A306" s="146">
        <v>15990044</v>
      </c>
      <c r="B306" s="146">
        <v>3</v>
      </c>
      <c r="C306" s="146" t="s">
        <v>3467</v>
      </c>
      <c r="D306" s="146" t="s">
        <v>3467</v>
      </c>
      <c r="E306" s="1"/>
      <c r="F306" s="1"/>
      <c r="G306" s="1"/>
      <c r="H306" s="1"/>
      <c r="I306" s="1"/>
      <c r="J306" s="1"/>
      <c r="K306" s="1"/>
      <c r="L306" s="1"/>
      <c r="M306" s="1"/>
      <c r="N306" s="1"/>
      <c r="O306" s="1"/>
      <c r="P306" s="1"/>
      <c r="Q306" s="1"/>
      <c r="R306" s="146">
        <v>700.00000000000011</v>
      </c>
      <c r="S306" s="146">
        <v>700.00000000000011</v>
      </c>
      <c r="T306" s="1"/>
      <c r="U306" s="1"/>
      <c r="V306" s="1"/>
      <c r="W306" s="1"/>
      <c r="X306" s="1"/>
    </row>
    <row r="307" spans="1:24" ht="16.5" x14ac:dyDescent="0.15">
      <c r="A307" s="146">
        <v>15990044</v>
      </c>
      <c r="B307" s="146">
        <v>4</v>
      </c>
      <c r="C307" s="146" t="s">
        <v>3467</v>
      </c>
      <c r="D307" s="146" t="s">
        <v>3467</v>
      </c>
      <c r="E307" s="1"/>
      <c r="F307" s="1"/>
      <c r="G307" s="1"/>
      <c r="H307" s="1"/>
      <c r="I307" s="1"/>
      <c r="J307" s="1"/>
      <c r="K307" s="1"/>
      <c r="L307" s="1"/>
      <c r="M307" s="1"/>
      <c r="N307" s="1"/>
      <c r="O307" s="1"/>
      <c r="P307" s="1"/>
      <c r="Q307" s="1"/>
      <c r="R307" s="146">
        <v>800</v>
      </c>
      <c r="S307" s="146">
        <v>800</v>
      </c>
      <c r="T307" s="1"/>
      <c r="U307" s="1"/>
      <c r="V307" s="1"/>
      <c r="W307" s="1"/>
      <c r="X307" s="1"/>
    </row>
    <row r="308" spans="1:24" ht="16.5" x14ac:dyDescent="0.15">
      <c r="A308" s="146">
        <v>15990044</v>
      </c>
      <c r="B308" s="146">
        <v>5</v>
      </c>
      <c r="C308" s="146" t="s">
        <v>3467</v>
      </c>
      <c r="D308" s="146" t="s">
        <v>3467</v>
      </c>
      <c r="E308" s="1"/>
      <c r="F308" s="1"/>
      <c r="G308" s="1"/>
      <c r="H308" s="1"/>
      <c r="I308" s="1"/>
      <c r="J308" s="1"/>
      <c r="K308" s="1"/>
      <c r="L308" s="1"/>
      <c r="M308" s="1"/>
      <c r="N308" s="1"/>
      <c r="O308" s="1"/>
      <c r="P308" s="1"/>
      <c r="Q308" s="1"/>
      <c r="R308" s="146">
        <v>900</v>
      </c>
      <c r="S308" s="146">
        <v>900</v>
      </c>
      <c r="T308" s="1"/>
      <c r="U308" s="1"/>
      <c r="V308" s="1"/>
      <c r="W308" s="1"/>
      <c r="X308" s="1"/>
    </row>
    <row r="309" spans="1:24" ht="16.5" x14ac:dyDescent="0.15">
      <c r="A309" s="146">
        <v>15990044</v>
      </c>
      <c r="B309" s="146">
        <v>6</v>
      </c>
      <c r="C309" s="146" t="s">
        <v>3469</v>
      </c>
      <c r="D309" s="146" t="s">
        <v>3469</v>
      </c>
      <c r="E309" s="1"/>
      <c r="F309" s="1"/>
      <c r="G309" s="1"/>
      <c r="H309" s="1"/>
      <c r="I309" s="1"/>
      <c r="J309" s="1"/>
      <c r="K309" s="1"/>
      <c r="L309" s="1"/>
      <c r="M309" s="1"/>
      <c r="N309" s="1"/>
      <c r="O309" s="1"/>
      <c r="P309" s="1"/>
      <c r="Q309" s="1"/>
      <c r="R309" s="146">
        <v>1000</v>
      </c>
      <c r="S309" s="146">
        <v>1000</v>
      </c>
      <c r="T309" s="1"/>
      <c r="U309" s="1"/>
      <c r="V309" s="1"/>
      <c r="W309" s="1"/>
      <c r="X309" s="1"/>
    </row>
    <row r="310" spans="1:24" ht="16.5" x14ac:dyDescent="0.15">
      <c r="A310" s="146">
        <v>15990044</v>
      </c>
      <c r="B310" s="146">
        <v>7</v>
      </c>
      <c r="C310" s="146" t="s">
        <v>3467</v>
      </c>
      <c r="D310" s="146" t="s">
        <v>3470</v>
      </c>
      <c r="E310" s="1"/>
      <c r="F310" s="1"/>
      <c r="G310" s="1"/>
      <c r="H310" s="1"/>
      <c r="I310" s="1"/>
      <c r="J310" s="1"/>
      <c r="K310" s="1"/>
      <c r="L310" s="1"/>
      <c r="M310" s="1"/>
      <c r="N310" s="1"/>
      <c r="O310" s="1"/>
      <c r="P310" s="1"/>
      <c r="Q310" s="1"/>
      <c r="R310" s="146">
        <v>1100</v>
      </c>
      <c r="S310" s="146">
        <v>1100</v>
      </c>
      <c r="T310" s="1"/>
      <c r="U310" s="1"/>
      <c r="V310" s="1"/>
      <c r="W310" s="1"/>
      <c r="X310" s="1"/>
    </row>
    <row r="311" spans="1:24" ht="16.5" x14ac:dyDescent="0.15">
      <c r="A311" s="145">
        <v>15990045</v>
      </c>
      <c r="B311" s="145">
        <v>1</v>
      </c>
      <c r="C311" s="145" t="s">
        <v>3471</v>
      </c>
      <c r="D311" s="145" t="s">
        <v>3471</v>
      </c>
      <c r="E311" s="1"/>
      <c r="F311" s="1" t="s">
        <v>217</v>
      </c>
      <c r="G311" s="1">
        <v>99.999999999999901</v>
      </c>
      <c r="H311" s="1">
        <v>99.999999999999901</v>
      </c>
      <c r="I311" s="1"/>
      <c r="J311" s="1"/>
      <c r="K311" s="1"/>
      <c r="L311" s="1"/>
      <c r="M311" s="1"/>
      <c r="N311" s="1"/>
      <c r="O311" s="1"/>
      <c r="P311" s="1"/>
      <c r="Q311" s="1"/>
      <c r="R311" s="1"/>
      <c r="S311" s="1"/>
      <c r="T311" s="1"/>
      <c r="U311" s="1"/>
      <c r="V311" s="1"/>
      <c r="W311" s="1"/>
      <c r="X311" s="1"/>
    </row>
    <row r="312" spans="1:24" ht="16.5" x14ac:dyDescent="0.15">
      <c r="A312" s="145">
        <v>15990045</v>
      </c>
      <c r="B312" s="145">
        <v>2</v>
      </c>
      <c r="C312" s="145" t="s">
        <v>3472</v>
      </c>
      <c r="D312" s="145" t="s">
        <v>3473</v>
      </c>
      <c r="E312" s="1"/>
      <c r="F312" s="1" t="s">
        <v>217</v>
      </c>
      <c r="G312" s="1">
        <v>120</v>
      </c>
      <c r="H312" s="1">
        <v>120</v>
      </c>
      <c r="I312" s="1"/>
      <c r="J312" s="1"/>
      <c r="K312" s="1"/>
      <c r="L312" s="1"/>
      <c r="M312" s="1"/>
      <c r="N312" s="1"/>
      <c r="O312" s="1"/>
      <c r="P312" s="1"/>
      <c r="Q312" s="1"/>
      <c r="R312" s="1"/>
      <c r="S312" s="1"/>
      <c r="T312" s="1"/>
      <c r="U312" s="1"/>
      <c r="V312" s="1"/>
      <c r="W312" s="1"/>
      <c r="X312" s="1"/>
    </row>
    <row r="313" spans="1:24" ht="16.5" x14ac:dyDescent="0.15">
      <c r="A313" s="145">
        <v>15990045</v>
      </c>
      <c r="B313" s="145">
        <v>3</v>
      </c>
      <c r="C313" s="145" t="s">
        <v>3473</v>
      </c>
      <c r="D313" s="145" t="s">
        <v>3473</v>
      </c>
      <c r="E313" s="1"/>
      <c r="F313" s="1" t="s">
        <v>217</v>
      </c>
      <c r="G313" s="1">
        <v>140</v>
      </c>
      <c r="H313" s="1">
        <v>140</v>
      </c>
      <c r="I313" s="1"/>
      <c r="J313" s="1"/>
      <c r="K313" s="1"/>
      <c r="L313" s="1"/>
      <c r="M313" s="1"/>
      <c r="N313" s="1"/>
      <c r="O313" s="1"/>
      <c r="P313" s="1"/>
      <c r="Q313" s="1"/>
      <c r="R313" s="1"/>
      <c r="S313" s="1"/>
      <c r="T313" s="1"/>
      <c r="U313" s="1"/>
      <c r="V313" s="1"/>
      <c r="W313" s="1"/>
      <c r="X313" s="1"/>
    </row>
    <row r="314" spans="1:24" ht="16.5" x14ac:dyDescent="0.15">
      <c r="A314" s="145">
        <v>15990045</v>
      </c>
      <c r="B314" s="145">
        <v>4</v>
      </c>
      <c r="C314" s="145" t="s">
        <v>3471</v>
      </c>
      <c r="D314" s="145" t="s">
        <v>3473</v>
      </c>
      <c r="E314" s="1"/>
      <c r="F314" s="1" t="s">
        <v>217</v>
      </c>
      <c r="G314" s="1">
        <v>160</v>
      </c>
      <c r="H314" s="1">
        <v>160</v>
      </c>
      <c r="I314" s="1"/>
      <c r="J314" s="1"/>
      <c r="K314" s="1"/>
      <c r="L314" s="1"/>
      <c r="M314" s="1"/>
      <c r="N314" s="1"/>
      <c r="O314" s="1"/>
      <c r="P314" s="1"/>
      <c r="Q314" s="1"/>
      <c r="R314" s="1"/>
      <c r="S314" s="1"/>
      <c r="T314" s="1"/>
      <c r="U314" s="1"/>
      <c r="V314" s="1"/>
      <c r="W314" s="1"/>
      <c r="X314" s="1"/>
    </row>
    <row r="315" spans="1:24" ht="16.5" x14ac:dyDescent="0.15">
      <c r="A315" s="145">
        <v>15990045</v>
      </c>
      <c r="B315" s="145">
        <v>5</v>
      </c>
      <c r="C315" s="145" t="s">
        <v>3473</v>
      </c>
      <c r="D315" s="145" t="s">
        <v>3473</v>
      </c>
      <c r="E315" s="1"/>
      <c r="F315" s="1" t="s">
        <v>217</v>
      </c>
      <c r="G315" s="1">
        <v>180</v>
      </c>
      <c r="H315" s="1">
        <v>180</v>
      </c>
      <c r="I315" s="1"/>
      <c r="J315" s="1"/>
      <c r="K315" s="1"/>
      <c r="L315" s="1"/>
      <c r="M315" s="1"/>
      <c r="N315" s="1"/>
      <c r="O315" s="1"/>
      <c r="P315" s="1"/>
      <c r="Q315" s="1"/>
      <c r="R315" s="1"/>
      <c r="S315" s="1"/>
      <c r="T315" s="1"/>
      <c r="U315" s="1"/>
      <c r="V315" s="1"/>
      <c r="W315" s="1"/>
      <c r="X315" s="1"/>
    </row>
    <row r="316" spans="1:24" ht="16.5" x14ac:dyDescent="0.15">
      <c r="A316" s="145">
        <v>15990045</v>
      </c>
      <c r="B316" s="145">
        <v>6</v>
      </c>
      <c r="C316" s="145" t="s">
        <v>3473</v>
      </c>
      <c r="D316" s="145" t="s">
        <v>3473</v>
      </c>
      <c r="E316" s="1"/>
      <c r="F316" s="1" t="s">
        <v>217</v>
      </c>
      <c r="G316" s="1">
        <v>200</v>
      </c>
      <c r="H316" s="1">
        <v>200</v>
      </c>
      <c r="I316" s="1"/>
      <c r="J316" s="1"/>
      <c r="K316" s="1"/>
      <c r="L316" s="1"/>
      <c r="M316" s="1"/>
      <c r="N316" s="1"/>
      <c r="O316" s="1"/>
      <c r="P316" s="1"/>
      <c r="Q316" s="1"/>
      <c r="R316" s="1"/>
      <c r="S316" s="1"/>
      <c r="T316" s="1"/>
      <c r="U316" s="1"/>
      <c r="V316" s="1"/>
      <c r="W316" s="1"/>
      <c r="X316" s="1"/>
    </row>
    <row r="317" spans="1:24" ht="16.5" x14ac:dyDescent="0.15">
      <c r="A317" s="145">
        <v>15990045</v>
      </c>
      <c r="B317" s="145">
        <v>7</v>
      </c>
      <c r="C317" s="145" t="s">
        <v>3473</v>
      </c>
      <c r="D317" s="145" t="s">
        <v>3471</v>
      </c>
      <c r="E317" s="1"/>
      <c r="F317" s="1" t="s">
        <v>217</v>
      </c>
      <c r="G317" s="1">
        <v>300</v>
      </c>
      <c r="H317" s="1">
        <v>300</v>
      </c>
      <c r="I317" s="1"/>
      <c r="J317" s="1"/>
      <c r="K317" s="1"/>
      <c r="L317" s="1"/>
      <c r="M317" s="1"/>
      <c r="N317" s="1"/>
      <c r="O317" s="1"/>
      <c r="P317" s="1"/>
      <c r="Q317" s="1"/>
      <c r="R317" s="1"/>
      <c r="S317" s="1"/>
      <c r="T317" s="1"/>
      <c r="U317" s="1"/>
      <c r="V317" s="1"/>
      <c r="W317" s="1"/>
      <c r="X317" s="1"/>
    </row>
    <row r="318" spans="1:24" ht="16.5" x14ac:dyDescent="0.15">
      <c r="A318" s="146">
        <v>15990046</v>
      </c>
      <c r="B318" s="146">
        <v>1</v>
      </c>
      <c r="C318" s="146" t="s">
        <v>3474</v>
      </c>
      <c r="D318" s="146" t="s">
        <v>3475</v>
      </c>
      <c r="E318" s="1"/>
      <c r="F318" s="1"/>
      <c r="G318" s="1"/>
      <c r="H318" s="1"/>
      <c r="I318" s="1"/>
      <c r="J318" s="1"/>
      <c r="K318" s="1"/>
      <c r="L318" s="1"/>
      <c r="M318" s="1"/>
      <c r="N318" s="1"/>
      <c r="O318" s="1"/>
      <c r="P318" s="1"/>
      <c r="Q318" s="1"/>
      <c r="R318" s="146">
        <v>100</v>
      </c>
      <c r="S318" s="146">
        <v>100</v>
      </c>
      <c r="T318" s="1"/>
      <c r="U318" s="1"/>
      <c r="V318" s="1"/>
      <c r="W318" s="1"/>
      <c r="X318" s="1"/>
    </row>
    <row r="319" spans="1:24" ht="16.5" x14ac:dyDescent="0.15">
      <c r="A319" s="146">
        <v>15990046</v>
      </c>
      <c r="B319" s="146">
        <v>2</v>
      </c>
      <c r="C319" s="146" t="s">
        <v>3476</v>
      </c>
      <c r="D319" s="146" t="s">
        <v>3476</v>
      </c>
      <c r="E319" s="1"/>
      <c r="F319" s="1"/>
      <c r="G319" s="1"/>
      <c r="H319" s="1"/>
      <c r="I319" s="1"/>
      <c r="J319" s="1"/>
      <c r="K319" s="1"/>
      <c r="L319" s="1"/>
      <c r="M319" s="1"/>
      <c r="N319" s="1"/>
      <c r="O319" s="1"/>
      <c r="P319" s="1"/>
      <c r="Q319" s="1"/>
      <c r="R319" s="146">
        <v>200</v>
      </c>
      <c r="S319" s="146">
        <v>200</v>
      </c>
      <c r="T319" s="1"/>
      <c r="U319" s="1"/>
      <c r="V319" s="1"/>
      <c r="W319" s="1"/>
      <c r="X319" s="1"/>
    </row>
    <row r="320" spans="1:24" ht="16.5" x14ac:dyDescent="0.15">
      <c r="A320" s="146">
        <v>15990046</v>
      </c>
      <c r="B320" s="146">
        <v>3</v>
      </c>
      <c r="C320" s="146" t="s">
        <v>3477</v>
      </c>
      <c r="D320" s="146" t="s">
        <v>3477</v>
      </c>
      <c r="E320" s="1"/>
      <c r="F320" s="1"/>
      <c r="G320" s="1"/>
      <c r="H320" s="1"/>
      <c r="I320" s="1"/>
      <c r="J320" s="1"/>
      <c r="K320" s="1"/>
      <c r="L320" s="1"/>
      <c r="M320" s="1"/>
      <c r="N320" s="1"/>
      <c r="O320" s="1"/>
      <c r="P320" s="1"/>
      <c r="Q320" s="1"/>
      <c r="R320" s="146">
        <v>400</v>
      </c>
      <c r="S320" s="146">
        <v>400</v>
      </c>
      <c r="T320" s="1"/>
      <c r="U320" s="1"/>
      <c r="V320" s="1"/>
      <c r="W320" s="1"/>
      <c r="X320" s="1"/>
    </row>
    <row r="321" spans="1:24" ht="16.5" x14ac:dyDescent="0.15">
      <c r="A321" s="146">
        <v>15990046</v>
      </c>
      <c r="B321" s="146">
        <v>4</v>
      </c>
      <c r="C321" s="146" t="s">
        <v>3477</v>
      </c>
      <c r="D321" s="146" t="s">
        <v>3477</v>
      </c>
      <c r="E321" s="1"/>
      <c r="F321" s="1"/>
      <c r="G321" s="1"/>
      <c r="H321" s="1"/>
      <c r="I321" s="1"/>
      <c r="J321" s="1"/>
      <c r="K321" s="1"/>
      <c r="L321" s="1"/>
      <c r="M321" s="1"/>
      <c r="N321" s="1"/>
      <c r="O321" s="1"/>
      <c r="P321" s="1"/>
      <c r="Q321" s="1"/>
      <c r="R321" s="146">
        <v>600</v>
      </c>
      <c r="S321" s="146">
        <v>600</v>
      </c>
      <c r="T321" s="1"/>
      <c r="U321" s="1"/>
      <c r="V321" s="1"/>
      <c r="W321" s="1"/>
      <c r="X321" s="1"/>
    </row>
    <row r="322" spans="1:24" ht="16.5" x14ac:dyDescent="0.15">
      <c r="A322" s="146">
        <v>15990046</v>
      </c>
      <c r="B322" s="146">
        <v>5</v>
      </c>
      <c r="C322" s="146" t="s">
        <v>3478</v>
      </c>
      <c r="D322" s="146" t="s">
        <v>3477</v>
      </c>
      <c r="E322" s="1"/>
      <c r="F322" s="1"/>
      <c r="G322" s="1"/>
      <c r="H322" s="1"/>
      <c r="I322" s="1"/>
      <c r="J322" s="1"/>
      <c r="K322" s="1"/>
      <c r="L322" s="1"/>
      <c r="M322" s="1"/>
      <c r="N322" s="1"/>
      <c r="O322" s="1"/>
      <c r="P322" s="1"/>
      <c r="Q322" s="1"/>
      <c r="R322" s="146">
        <v>800</v>
      </c>
      <c r="S322" s="146">
        <v>800</v>
      </c>
      <c r="T322" s="1"/>
      <c r="U322" s="1"/>
      <c r="V322" s="1"/>
      <c r="W322" s="1"/>
      <c r="X322" s="1"/>
    </row>
    <row r="323" spans="1:24" ht="16.5" x14ac:dyDescent="0.15">
      <c r="A323" s="146">
        <v>15990046</v>
      </c>
      <c r="B323" s="146">
        <v>6</v>
      </c>
      <c r="C323" s="146" t="s">
        <v>3474</v>
      </c>
      <c r="D323" s="146" t="s">
        <v>3477</v>
      </c>
      <c r="E323" s="1"/>
      <c r="F323" s="1"/>
      <c r="G323" s="1"/>
      <c r="H323" s="1"/>
      <c r="I323" s="1"/>
      <c r="J323" s="1"/>
      <c r="K323" s="1"/>
      <c r="L323" s="1"/>
      <c r="M323" s="1"/>
      <c r="N323" s="1"/>
      <c r="O323" s="1"/>
      <c r="P323" s="1"/>
      <c r="Q323" s="1"/>
      <c r="R323" s="146">
        <v>1000</v>
      </c>
      <c r="S323" s="146">
        <v>1000</v>
      </c>
      <c r="T323" s="1"/>
      <c r="U323" s="1"/>
      <c r="V323" s="1"/>
      <c r="W323" s="1"/>
      <c r="X323" s="1"/>
    </row>
    <row r="324" spans="1:24" ht="16.5" x14ac:dyDescent="0.15">
      <c r="A324" s="146">
        <v>15990046</v>
      </c>
      <c r="B324" s="146">
        <v>7</v>
      </c>
      <c r="C324" s="146" t="s">
        <v>3478</v>
      </c>
      <c r="D324" s="146" t="s">
        <v>3477</v>
      </c>
      <c r="E324" s="1"/>
      <c r="F324" s="1"/>
      <c r="G324" s="1"/>
      <c r="H324" s="1"/>
      <c r="I324" s="1"/>
      <c r="J324" s="1"/>
      <c r="K324" s="1"/>
      <c r="L324" s="1"/>
      <c r="M324" s="1"/>
      <c r="N324" s="1"/>
      <c r="O324" s="1"/>
      <c r="P324" s="1"/>
      <c r="Q324" s="1"/>
      <c r="R324" s="146">
        <v>1200</v>
      </c>
      <c r="S324" s="146">
        <v>1200</v>
      </c>
      <c r="T324" s="1"/>
      <c r="U324" s="1"/>
      <c r="V324" s="1"/>
      <c r="W324" s="1"/>
      <c r="X324" s="1"/>
    </row>
    <row r="325" spans="1:24" ht="16.5" x14ac:dyDescent="0.15">
      <c r="A325" s="145">
        <v>15990047</v>
      </c>
      <c r="B325" s="145">
        <v>1</v>
      </c>
      <c r="C325" s="145" t="s">
        <v>3479</v>
      </c>
      <c r="D325" s="145" t="s">
        <v>3479</v>
      </c>
      <c r="E325" s="1"/>
      <c r="F325" s="1"/>
      <c r="G325" s="1"/>
      <c r="H325" s="1"/>
      <c r="I325" s="1"/>
      <c r="J325" s="1"/>
      <c r="K325" s="1"/>
      <c r="L325" s="1"/>
      <c r="M325" s="1"/>
      <c r="N325" s="1"/>
      <c r="O325" s="1"/>
      <c r="P325" s="1"/>
      <c r="Q325" s="1"/>
      <c r="R325" s="145">
        <v>-100</v>
      </c>
      <c r="S325" s="145">
        <v>-100</v>
      </c>
      <c r="T325" s="1"/>
      <c r="U325" s="1"/>
      <c r="V325" s="1"/>
      <c r="W325" s="1"/>
      <c r="X325" s="1"/>
    </row>
    <row r="326" spans="1:24" ht="16.5" x14ac:dyDescent="0.15">
      <c r="A326" s="145">
        <v>15990047</v>
      </c>
      <c r="B326" s="145">
        <v>2</v>
      </c>
      <c r="C326" s="145" t="s">
        <v>3480</v>
      </c>
      <c r="D326" s="145" t="s">
        <v>3479</v>
      </c>
      <c r="E326" s="1"/>
      <c r="F326" s="1"/>
      <c r="G326" s="1"/>
      <c r="H326" s="1"/>
      <c r="I326" s="1"/>
      <c r="J326" s="1"/>
      <c r="K326" s="1"/>
      <c r="L326" s="1"/>
      <c r="M326" s="1"/>
      <c r="N326" s="1"/>
      <c r="O326" s="1"/>
      <c r="P326" s="1"/>
      <c r="Q326" s="1"/>
      <c r="R326" s="145">
        <v>-200</v>
      </c>
      <c r="S326" s="145">
        <v>-200</v>
      </c>
      <c r="T326" s="1"/>
      <c r="U326" s="1"/>
      <c r="V326" s="1"/>
      <c r="W326" s="1"/>
      <c r="X326" s="1"/>
    </row>
    <row r="327" spans="1:24" ht="16.5" x14ac:dyDescent="0.15">
      <c r="A327" s="145">
        <v>15990047</v>
      </c>
      <c r="B327" s="145">
        <v>3</v>
      </c>
      <c r="C327" s="145" t="s">
        <v>3479</v>
      </c>
      <c r="D327" s="145" t="s">
        <v>3479</v>
      </c>
      <c r="E327" s="1"/>
      <c r="F327" s="1"/>
      <c r="G327" s="1"/>
      <c r="H327" s="1"/>
      <c r="I327" s="1"/>
      <c r="J327" s="1"/>
      <c r="K327" s="1"/>
      <c r="L327" s="1"/>
      <c r="M327" s="1"/>
      <c r="N327" s="1"/>
      <c r="O327" s="1"/>
      <c r="P327" s="1"/>
      <c r="Q327" s="1"/>
      <c r="R327" s="145">
        <v>-400</v>
      </c>
      <c r="S327" s="145">
        <v>-400</v>
      </c>
      <c r="T327" s="1"/>
      <c r="U327" s="1"/>
      <c r="V327" s="1"/>
      <c r="W327" s="1"/>
      <c r="X327" s="1"/>
    </row>
    <row r="328" spans="1:24" ht="16.5" x14ac:dyDescent="0.15">
      <c r="A328" s="145">
        <v>15990047</v>
      </c>
      <c r="B328" s="145">
        <v>4</v>
      </c>
      <c r="C328" s="145" t="s">
        <v>3481</v>
      </c>
      <c r="D328" s="145" t="s">
        <v>3481</v>
      </c>
      <c r="E328" s="1"/>
      <c r="F328" s="1"/>
      <c r="G328" s="1"/>
      <c r="H328" s="1"/>
      <c r="I328" s="1"/>
      <c r="J328" s="1"/>
      <c r="K328" s="1"/>
      <c r="L328" s="1"/>
      <c r="M328" s="1"/>
      <c r="N328" s="1"/>
      <c r="O328" s="1"/>
      <c r="P328" s="1"/>
      <c r="Q328" s="1"/>
      <c r="R328" s="145">
        <v>-600</v>
      </c>
      <c r="S328" s="145">
        <v>-600</v>
      </c>
      <c r="T328" s="1"/>
      <c r="U328" s="1"/>
      <c r="V328" s="1"/>
      <c r="W328" s="1"/>
      <c r="X328" s="1"/>
    </row>
    <row r="329" spans="1:24" ht="16.5" x14ac:dyDescent="0.15">
      <c r="A329" s="145">
        <v>15990047</v>
      </c>
      <c r="B329" s="145">
        <v>5</v>
      </c>
      <c r="C329" s="145" t="s">
        <v>3479</v>
      </c>
      <c r="D329" s="145" t="s">
        <v>3479</v>
      </c>
      <c r="E329" s="1"/>
      <c r="F329" s="1"/>
      <c r="G329" s="1"/>
      <c r="H329" s="1"/>
      <c r="I329" s="1"/>
      <c r="J329" s="1"/>
      <c r="K329" s="1"/>
      <c r="L329" s="1"/>
      <c r="M329" s="1"/>
      <c r="N329" s="1"/>
      <c r="O329" s="1"/>
      <c r="P329" s="1"/>
      <c r="Q329" s="1"/>
      <c r="R329" s="145">
        <v>-800</v>
      </c>
      <c r="S329" s="145">
        <v>-800</v>
      </c>
      <c r="T329" s="1"/>
      <c r="U329" s="1"/>
      <c r="V329" s="1"/>
      <c r="W329" s="1"/>
      <c r="X329" s="1"/>
    </row>
    <row r="330" spans="1:24" ht="16.5" x14ac:dyDescent="0.15">
      <c r="A330" s="145">
        <v>15990047</v>
      </c>
      <c r="B330" s="145">
        <v>6</v>
      </c>
      <c r="C330" s="145" t="s">
        <v>3479</v>
      </c>
      <c r="D330" s="145" t="s">
        <v>3479</v>
      </c>
      <c r="E330" s="1"/>
      <c r="F330" s="1"/>
      <c r="G330" s="1"/>
      <c r="H330" s="1"/>
      <c r="I330" s="1"/>
      <c r="J330" s="1"/>
      <c r="K330" s="1"/>
      <c r="L330" s="1"/>
      <c r="M330" s="1"/>
      <c r="N330" s="1"/>
      <c r="O330" s="1"/>
      <c r="P330" s="1"/>
      <c r="Q330" s="1"/>
      <c r="R330" s="145">
        <v>-1000</v>
      </c>
      <c r="S330" s="145">
        <v>-1000</v>
      </c>
      <c r="T330" s="1"/>
      <c r="U330" s="1"/>
      <c r="V330" s="1"/>
      <c r="W330" s="1"/>
      <c r="X330" s="1"/>
    </row>
    <row r="331" spans="1:24" ht="16.5" x14ac:dyDescent="0.15">
      <c r="A331" s="145">
        <v>15990047</v>
      </c>
      <c r="B331" s="145">
        <v>7</v>
      </c>
      <c r="C331" s="145" t="s">
        <v>3481</v>
      </c>
      <c r="D331" s="145" t="s">
        <v>3479</v>
      </c>
      <c r="E331" s="1"/>
      <c r="F331" s="1"/>
      <c r="G331" s="1"/>
      <c r="H331" s="1"/>
      <c r="I331" s="1"/>
      <c r="J331" s="1"/>
      <c r="K331" s="1"/>
      <c r="L331" s="1"/>
      <c r="M331" s="1"/>
      <c r="N331" s="1"/>
      <c r="O331" s="1"/>
      <c r="P331" s="1"/>
      <c r="Q331" s="1"/>
      <c r="R331" s="145">
        <v>-1200</v>
      </c>
      <c r="S331" s="145">
        <v>-1200</v>
      </c>
      <c r="T331" s="1"/>
      <c r="U331" s="1"/>
      <c r="V331" s="1"/>
      <c r="W331" s="1"/>
      <c r="X331" s="1"/>
    </row>
    <row r="332" spans="1:24" ht="16.5" x14ac:dyDescent="0.15">
      <c r="A332" s="146">
        <v>15990048</v>
      </c>
      <c r="B332" s="146">
        <v>1</v>
      </c>
      <c r="C332" s="146" t="s">
        <v>3482</v>
      </c>
      <c r="D332" s="146" t="s">
        <v>3483</v>
      </c>
      <c r="E332" s="1"/>
      <c r="F332" s="1"/>
      <c r="G332" s="1"/>
      <c r="H332" s="1"/>
      <c r="I332" s="1"/>
      <c r="J332" s="1"/>
      <c r="K332" s="1"/>
      <c r="L332" s="1"/>
      <c r="M332" s="1"/>
      <c r="N332" s="1"/>
      <c r="O332" s="1"/>
      <c r="P332" s="1"/>
      <c r="Q332" s="1"/>
      <c r="R332" s="146">
        <v>200</v>
      </c>
      <c r="S332" s="146">
        <v>200</v>
      </c>
      <c r="T332" s="1"/>
      <c r="U332" s="1"/>
      <c r="V332" s="1"/>
      <c r="W332" s="1"/>
      <c r="X332" s="1"/>
    </row>
    <row r="333" spans="1:24" ht="16.5" x14ac:dyDescent="0.15">
      <c r="A333" s="146">
        <v>15990048</v>
      </c>
      <c r="B333" s="146">
        <v>2</v>
      </c>
      <c r="C333" s="146" t="s">
        <v>3484</v>
      </c>
      <c r="D333" s="146" t="s">
        <v>3485</v>
      </c>
      <c r="E333" s="1"/>
      <c r="F333" s="1"/>
      <c r="G333" s="1"/>
      <c r="H333" s="1"/>
      <c r="I333" s="1"/>
      <c r="J333" s="1"/>
      <c r="K333" s="1"/>
      <c r="L333" s="1"/>
      <c r="M333" s="1"/>
      <c r="N333" s="1"/>
      <c r="O333" s="1"/>
      <c r="P333" s="1"/>
      <c r="Q333" s="1"/>
      <c r="R333" s="146">
        <v>400</v>
      </c>
      <c r="S333" s="146">
        <v>400</v>
      </c>
      <c r="T333" s="1"/>
      <c r="U333" s="1"/>
      <c r="V333" s="1"/>
      <c r="W333" s="1"/>
      <c r="X333" s="1"/>
    </row>
    <row r="334" spans="1:24" ht="16.5" x14ac:dyDescent="0.15">
      <c r="A334" s="146">
        <v>15990048</v>
      </c>
      <c r="B334" s="146">
        <v>3</v>
      </c>
      <c r="C334" s="146" t="s">
        <v>3482</v>
      </c>
      <c r="D334" s="146" t="s">
        <v>3482</v>
      </c>
      <c r="E334" s="1"/>
      <c r="F334" s="1"/>
      <c r="G334" s="1"/>
      <c r="H334" s="1"/>
      <c r="I334" s="1"/>
      <c r="J334" s="1"/>
      <c r="K334" s="1"/>
      <c r="L334" s="1"/>
      <c r="M334" s="1"/>
      <c r="N334" s="1"/>
      <c r="O334" s="1"/>
      <c r="P334" s="1"/>
      <c r="Q334" s="1"/>
      <c r="R334" s="146">
        <v>600</v>
      </c>
      <c r="S334" s="146">
        <v>600</v>
      </c>
      <c r="T334" s="1"/>
      <c r="U334" s="1"/>
      <c r="V334" s="1"/>
      <c r="W334" s="1"/>
      <c r="X334" s="1"/>
    </row>
    <row r="335" spans="1:24" ht="16.5" x14ac:dyDescent="0.15">
      <c r="A335" s="146">
        <v>15990048</v>
      </c>
      <c r="B335" s="146">
        <v>4</v>
      </c>
      <c r="C335" s="146" t="s">
        <v>3486</v>
      </c>
      <c r="D335" s="146" t="s">
        <v>3482</v>
      </c>
      <c r="E335" s="1"/>
      <c r="F335" s="1"/>
      <c r="G335" s="1"/>
      <c r="H335" s="1"/>
      <c r="I335" s="1"/>
      <c r="J335" s="1"/>
      <c r="K335" s="1"/>
      <c r="L335" s="1"/>
      <c r="M335" s="1"/>
      <c r="N335" s="1"/>
      <c r="O335" s="1"/>
      <c r="P335" s="1"/>
      <c r="Q335" s="1"/>
      <c r="R335" s="146">
        <v>800</v>
      </c>
      <c r="S335" s="146">
        <v>800</v>
      </c>
      <c r="T335" s="1"/>
      <c r="U335" s="1"/>
      <c r="V335" s="1"/>
      <c r="W335" s="1"/>
      <c r="X335" s="1"/>
    </row>
    <row r="336" spans="1:24" ht="16.5" x14ac:dyDescent="0.15">
      <c r="A336" s="146">
        <v>15990048</v>
      </c>
      <c r="B336" s="146">
        <v>5</v>
      </c>
      <c r="C336" s="146" t="s">
        <v>3482</v>
      </c>
      <c r="D336" s="146" t="s">
        <v>3482</v>
      </c>
      <c r="E336" s="1"/>
      <c r="F336" s="1"/>
      <c r="G336" s="1"/>
      <c r="H336" s="1"/>
      <c r="I336" s="1"/>
      <c r="J336" s="1"/>
      <c r="K336" s="1"/>
      <c r="L336" s="1"/>
      <c r="M336" s="1"/>
      <c r="N336" s="1"/>
      <c r="O336" s="1"/>
      <c r="P336" s="1"/>
      <c r="Q336" s="1"/>
      <c r="R336" s="146">
        <v>1000</v>
      </c>
      <c r="S336" s="146">
        <v>1000</v>
      </c>
      <c r="T336" s="1"/>
      <c r="U336" s="1"/>
      <c r="V336" s="1"/>
      <c r="W336" s="1"/>
      <c r="X336" s="1"/>
    </row>
    <row r="337" spans="1:24" ht="16.5" x14ac:dyDescent="0.15">
      <c r="A337" s="146">
        <v>15990048</v>
      </c>
      <c r="B337" s="146">
        <v>6</v>
      </c>
      <c r="C337" s="146" t="s">
        <v>3487</v>
      </c>
      <c r="D337" s="146" t="s">
        <v>3482</v>
      </c>
      <c r="E337" s="1"/>
      <c r="F337" s="1"/>
      <c r="G337" s="1"/>
      <c r="H337" s="1"/>
      <c r="I337" s="1"/>
      <c r="J337" s="1"/>
      <c r="K337" s="1"/>
      <c r="L337" s="1"/>
      <c r="M337" s="1"/>
      <c r="N337" s="1"/>
      <c r="O337" s="1"/>
      <c r="P337" s="1"/>
      <c r="Q337" s="1"/>
      <c r="R337" s="146">
        <v>1200</v>
      </c>
      <c r="S337" s="146">
        <v>1200</v>
      </c>
      <c r="T337" s="1"/>
      <c r="U337" s="1"/>
      <c r="V337" s="1"/>
      <c r="W337" s="1"/>
      <c r="X337" s="1"/>
    </row>
    <row r="338" spans="1:24" ht="16.5" x14ac:dyDescent="0.15">
      <c r="A338" s="146">
        <v>15990048</v>
      </c>
      <c r="B338" s="146">
        <v>7</v>
      </c>
      <c r="C338" s="146" t="s">
        <v>3485</v>
      </c>
      <c r="D338" s="146" t="s">
        <v>3488</v>
      </c>
      <c r="E338" s="1"/>
      <c r="F338" s="1"/>
      <c r="G338" s="1"/>
      <c r="H338" s="1"/>
      <c r="I338" s="1"/>
      <c r="J338" s="1"/>
      <c r="K338" s="1"/>
      <c r="L338" s="1"/>
      <c r="M338" s="1"/>
      <c r="N338" s="1"/>
      <c r="O338" s="1"/>
      <c r="P338" s="1"/>
      <c r="Q338" s="1"/>
      <c r="R338" s="146">
        <v>1400</v>
      </c>
      <c r="S338" s="146">
        <v>1400</v>
      </c>
      <c r="T338" s="1"/>
      <c r="U338" s="1"/>
      <c r="V338" s="1"/>
      <c r="W338" s="1"/>
      <c r="X338" s="1"/>
    </row>
    <row r="339" spans="1:24" ht="16.5" x14ac:dyDescent="0.15">
      <c r="A339" s="145">
        <v>15990049</v>
      </c>
      <c r="B339" s="145">
        <v>1</v>
      </c>
      <c r="C339" s="145" t="s">
        <v>3489</v>
      </c>
      <c r="D339" s="145" t="s">
        <v>3489</v>
      </c>
      <c r="E339" s="1"/>
      <c r="F339" s="1"/>
      <c r="G339" s="1"/>
      <c r="H339" s="1"/>
      <c r="I339" s="1"/>
      <c r="J339" s="1"/>
      <c r="K339" s="1"/>
      <c r="L339" s="1"/>
      <c r="M339" s="1"/>
      <c r="N339" s="1"/>
      <c r="O339" s="1"/>
      <c r="P339" s="1"/>
      <c r="Q339" s="1"/>
      <c r="R339" s="145">
        <v>300</v>
      </c>
      <c r="S339" s="145">
        <v>300</v>
      </c>
      <c r="T339" s="1"/>
      <c r="U339" s="1"/>
      <c r="V339" s="1"/>
      <c r="W339" s="1"/>
      <c r="X339" s="1"/>
    </row>
    <row r="340" spans="1:24" ht="16.5" x14ac:dyDescent="0.15">
      <c r="A340" s="145">
        <v>15990049</v>
      </c>
      <c r="B340" s="145">
        <v>2</v>
      </c>
      <c r="C340" s="145" t="s">
        <v>3490</v>
      </c>
      <c r="D340" s="145" t="s">
        <v>3489</v>
      </c>
      <c r="E340" s="1"/>
      <c r="F340" s="1"/>
      <c r="G340" s="1"/>
      <c r="H340" s="1"/>
      <c r="I340" s="1"/>
      <c r="J340" s="1"/>
      <c r="K340" s="1"/>
      <c r="L340" s="1"/>
      <c r="M340" s="1"/>
      <c r="N340" s="1"/>
      <c r="O340" s="1"/>
      <c r="P340" s="1"/>
      <c r="Q340" s="1"/>
      <c r="R340" s="145">
        <v>500</v>
      </c>
      <c r="S340" s="145">
        <v>500</v>
      </c>
      <c r="T340" s="1"/>
      <c r="U340" s="1"/>
      <c r="V340" s="1"/>
      <c r="W340" s="1"/>
      <c r="X340" s="1"/>
    </row>
    <row r="341" spans="1:24" ht="16.5" x14ac:dyDescent="0.15">
      <c r="A341" s="145">
        <v>15990049</v>
      </c>
      <c r="B341" s="145">
        <v>3</v>
      </c>
      <c r="C341" s="145" t="s">
        <v>3491</v>
      </c>
      <c r="D341" s="145" t="s">
        <v>3492</v>
      </c>
      <c r="E341" s="1"/>
      <c r="F341" s="1"/>
      <c r="G341" s="1"/>
      <c r="H341" s="1"/>
      <c r="I341" s="1"/>
      <c r="J341" s="1"/>
      <c r="K341" s="1"/>
      <c r="L341" s="1"/>
      <c r="M341" s="1"/>
      <c r="N341" s="1"/>
      <c r="O341" s="1"/>
      <c r="P341" s="1"/>
      <c r="Q341" s="1"/>
      <c r="R341" s="145">
        <v>700</v>
      </c>
      <c r="S341" s="145">
        <v>700</v>
      </c>
      <c r="T341" s="1"/>
      <c r="U341" s="1"/>
      <c r="V341" s="1"/>
      <c r="W341" s="1"/>
      <c r="X341" s="1"/>
    </row>
    <row r="342" spans="1:24" ht="16.5" x14ac:dyDescent="0.15">
      <c r="A342" s="145">
        <v>15990049</v>
      </c>
      <c r="B342" s="145">
        <v>4</v>
      </c>
      <c r="C342" s="145" t="s">
        <v>3489</v>
      </c>
      <c r="D342" s="145" t="s">
        <v>3493</v>
      </c>
      <c r="E342" s="1"/>
      <c r="F342" s="1"/>
      <c r="G342" s="1"/>
      <c r="H342" s="1"/>
      <c r="I342" s="1"/>
      <c r="J342" s="1"/>
      <c r="K342" s="1"/>
      <c r="L342" s="1"/>
      <c r="M342" s="1"/>
      <c r="N342" s="1"/>
      <c r="O342" s="1"/>
      <c r="P342" s="1"/>
      <c r="Q342" s="1"/>
      <c r="R342" s="145">
        <v>900</v>
      </c>
      <c r="S342" s="145">
        <v>900</v>
      </c>
      <c r="T342" s="1"/>
      <c r="U342" s="1"/>
      <c r="V342" s="1"/>
      <c r="W342" s="1"/>
      <c r="X342" s="1"/>
    </row>
    <row r="343" spans="1:24" ht="16.5" x14ac:dyDescent="0.15">
      <c r="A343" s="145">
        <v>15990049</v>
      </c>
      <c r="B343" s="145">
        <v>5</v>
      </c>
      <c r="C343" s="145" t="s">
        <v>3489</v>
      </c>
      <c r="D343" s="145" t="s">
        <v>3489</v>
      </c>
      <c r="E343" s="1"/>
      <c r="F343" s="1"/>
      <c r="G343" s="1"/>
      <c r="H343" s="1"/>
      <c r="I343" s="1"/>
      <c r="J343" s="1"/>
      <c r="K343" s="1"/>
      <c r="L343" s="1"/>
      <c r="M343" s="1"/>
      <c r="N343" s="1"/>
      <c r="O343" s="1"/>
      <c r="P343" s="1"/>
      <c r="Q343" s="1"/>
      <c r="R343" s="145">
        <v>1100</v>
      </c>
      <c r="S343" s="145">
        <v>1100</v>
      </c>
      <c r="T343" s="1"/>
      <c r="U343" s="1"/>
      <c r="V343" s="1"/>
      <c r="W343" s="1"/>
      <c r="X343" s="1"/>
    </row>
    <row r="344" spans="1:24" ht="16.5" x14ac:dyDescent="0.15">
      <c r="A344" s="145">
        <v>15990049</v>
      </c>
      <c r="B344" s="145">
        <v>6</v>
      </c>
      <c r="C344" s="145" t="s">
        <v>3489</v>
      </c>
      <c r="D344" s="145" t="s">
        <v>3489</v>
      </c>
      <c r="E344" s="1"/>
      <c r="F344" s="1"/>
      <c r="G344" s="1"/>
      <c r="H344" s="1"/>
      <c r="I344" s="1"/>
      <c r="J344" s="1"/>
      <c r="K344" s="1"/>
      <c r="L344" s="1"/>
      <c r="M344" s="1"/>
      <c r="N344" s="1"/>
      <c r="O344" s="1"/>
      <c r="P344" s="1"/>
      <c r="Q344" s="1"/>
      <c r="R344" s="145">
        <v>1300</v>
      </c>
      <c r="S344" s="145">
        <v>1300</v>
      </c>
      <c r="T344" s="1"/>
      <c r="U344" s="1"/>
      <c r="V344" s="1"/>
      <c r="W344" s="1"/>
      <c r="X344" s="1"/>
    </row>
    <row r="345" spans="1:24" ht="16.5" x14ac:dyDescent="0.15">
      <c r="A345" s="145">
        <v>15990049</v>
      </c>
      <c r="B345" s="145">
        <v>7</v>
      </c>
      <c r="C345" s="145" t="s">
        <v>3489</v>
      </c>
      <c r="D345" s="145" t="s">
        <v>3489</v>
      </c>
      <c r="E345" s="1"/>
      <c r="F345" s="1"/>
      <c r="G345" s="1"/>
      <c r="H345" s="1"/>
      <c r="I345" s="1"/>
      <c r="J345" s="1"/>
      <c r="K345" s="1"/>
      <c r="L345" s="1"/>
      <c r="M345" s="1"/>
      <c r="N345" s="1"/>
      <c r="O345" s="1"/>
      <c r="P345" s="1"/>
      <c r="Q345" s="1"/>
      <c r="R345" s="145">
        <v>1500</v>
      </c>
      <c r="S345" s="145">
        <v>1500</v>
      </c>
      <c r="T345" s="1"/>
      <c r="U345" s="1"/>
      <c r="V345" s="1"/>
      <c r="W345" s="1"/>
      <c r="X345" s="1"/>
    </row>
    <row r="346" spans="1:24" ht="16.5" x14ac:dyDescent="0.15">
      <c r="A346" s="146">
        <v>15990050</v>
      </c>
      <c r="B346" s="146">
        <v>1</v>
      </c>
      <c r="C346" s="146" t="s">
        <v>3494</v>
      </c>
      <c r="D346" s="146" t="s">
        <v>3495</v>
      </c>
      <c r="E346" s="1"/>
      <c r="F346" s="1"/>
      <c r="G346" s="1"/>
      <c r="H346" s="1"/>
      <c r="I346" s="1"/>
      <c r="J346" s="1"/>
      <c r="K346" s="1"/>
      <c r="L346" s="1"/>
      <c r="M346" s="1"/>
      <c r="N346" s="1"/>
      <c r="O346" s="1"/>
      <c r="P346" s="1"/>
      <c r="Q346" s="1"/>
      <c r="R346" s="146">
        <v>200</v>
      </c>
      <c r="S346" s="146">
        <v>200</v>
      </c>
      <c r="T346" s="1"/>
      <c r="U346" s="1"/>
      <c r="V346" s="1"/>
      <c r="W346" s="1"/>
      <c r="X346" s="1"/>
    </row>
    <row r="347" spans="1:24" ht="16.5" x14ac:dyDescent="0.15">
      <c r="A347" s="146">
        <v>15990050</v>
      </c>
      <c r="B347" s="146">
        <v>2</v>
      </c>
      <c r="C347" s="146" t="s">
        <v>3495</v>
      </c>
      <c r="D347" s="146" t="s">
        <v>3495</v>
      </c>
      <c r="E347" s="1"/>
      <c r="F347" s="1"/>
      <c r="G347" s="1"/>
      <c r="H347" s="1"/>
      <c r="I347" s="1"/>
      <c r="J347" s="1"/>
      <c r="K347" s="1"/>
      <c r="L347" s="1"/>
      <c r="M347" s="1"/>
      <c r="N347" s="1"/>
      <c r="O347" s="1"/>
      <c r="P347" s="1"/>
      <c r="Q347" s="1"/>
      <c r="R347" s="146">
        <v>400</v>
      </c>
      <c r="S347" s="146">
        <v>400</v>
      </c>
      <c r="T347" s="1"/>
      <c r="U347" s="1"/>
      <c r="V347" s="1"/>
      <c r="W347" s="1"/>
      <c r="X347" s="1"/>
    </row>
    <row r="348" spans="1:24" ht="16.5" x14ac:dyDescent="0.15">
      <c r="A348" s="146">
        <v>15990050</v>
      </c>
      <c r="B348" s="146">
        <v>3</v>
      </c>
      <c r="C348" s="146" t="s">
        <v>3494</v>
      </c>
      <c r="D348" s="146" t="s">
        <v>3494</v>
      </c>
      <c r="E348" s="1"/>
      <c r="F348" s="1"/>
      <c r="G348" s="1"/>
      <c r="H348" s="1"/>
      <c r="I348" s="1"/>
      <c r="J348" s="1"/>
      <c r="K348" s="1"/>
      <c r="L348" s="1"/>
      <c r="M348" s="1"/>
      <c r="N348" s="1"/>
      <c r="O348" s="1"/>
      <c r="P348" s="1"/>
      <c r="Q348" s="1"/>
      <c r="R348" s="146">
        <v>600</v>
      </c>
      <c r="S348" s="146">
        <v>600</v>
      </c>
      <c r="T348" s="1"/>
      <c r="U348" s="1"/>
      <c r="V348" s="1"/>
      <c r="W348" s="1"/>
      <c r="X348" s="1"/>
    </row>
    <row r="349" spans="1:24" ht="16.5" x14ac:dyDescent="0.15">
      <c r="A349" s="146">
        <v>15990050</v>
      </c>
      <c r="B349" s="146">
        <v>4</v>
      </c>
      <c r="C349" s="146" t="s">
        <v>3495</v>
      </c>
      <c r="D349" s="146" t="s">
        <v>3496</v>
      </c>
      <c r="E349" s="1"/>
      <c r="F349" s="1"/>
      <c r="G349" s="1"/>
      <c r="H349" s="1"/>
      <c r="I349" s="1"/>
      <c r="J349" s="1"/>
      <c r="K349" s="1"/>
      <c r="L349" s="1"/>
      <c r="M349" s="1"/>
      <c r="N349" s="1"/>
      <c r="O349" s="1"/>
      <c r="P349" s="1"/>
      <c r="Q349" s="1"/>
      <c r="R349" s="146">
        <v>800</v>
      </c>
      <c r="S349" s="146">
        <v>800</v>
      </c>
      <c r="T349" s="1"/>
      <c r="U349" s="1"/>
      <c r="V349" s="1"/>
      <c r="W349" s="1"/>
      <c r="X349" s="1"/>
    </row>
    <row r="350" spans="1:24" ht="16.5" x14ac:dyDescent="0.15">
      <c r="A350" s="146">
        <v>15990050</v>
      </c>
      <c r="B350" s="146">
        <v>5</v>
      </c>
      <c r="C350" s="146" t="s">
        <v>3495</v>
      </c>
      <c r="D350" s="146" t="s">
        <v>3495</v>
      </c>
      <c r="E350" s="1"/>
      <c r="F350" s="1"/>
      <c r="G350" s="1"/>
      <c r="H350" s="1"/>
      <c r="I350" s="1"/>
      <c r="J350" s="1"/>
      <c r="K350" s="1"/>
      <c r="L350" s="1"/>
      <c r="M350" s="1"/>
      <c r="N350" s="1"/>
      <c r="O350" s="1"/>
      <c r="P350" s="1"/>
      <c r="Q350" s="1"/>
      <c r="R350" s="146">
        <v>1000</v>
      </c>
      <c r="S350" s="146">
        <v>1000</v>
      </c>
      <c r="T350" s="1"/>
      <c r="U350" s="1"/>
      <c r="V350" s="1"/>
      <c r="W350" s="1"/>
      <c r="X350" s="1"/>
    </row>
    <row r="351" spans="1:24" ht="16.5" x14ac:dyDescent="0.15">
      <c r="A351" s="146">
        <v>15990050</v>
      </c>
      <c r="B351" s="146">
        <v>6</v>
      </c>
      <c r="C351" s="146" t="s">
        <v>3495</v>
      </c>
      <c r="D351" s="146" t="s">
        <v>3495</v>
      </c>
      <c r="E351" s="1"/>
      <c r="F351" s="1"/>
      <c r="G351" s="1"/>
      <c r="H351" s="1"/>
      <c r="I351" s="1"/>
      <c r="J351" s="1"/>
      <c r="K351" s="1"/>
      <c r="L351" s="1"/>
      <c r="M351" s="1"/>
      <c r="N351" s="1"/>
      <c r="O351" s="1"/>
      <c r="P351" s="1"/>
      <c r="Q351" s="1"/>
      <c r="R351" s="146">
        <v>1200</v>
      </c>
      <c r="S351" s="146">
        <v>1200</v>
      </c>
      <c r="T351" s="1"/>
      <c r="U351" s="1"/>
      <c r="V351" s="1"/>
      <c r="W351" s="1"/>
      <c r="X351" s="1"/>
    </row>
    <row r="352" spans="1:24" ht="16.5" x14ac:dyDescent="0.15">
      <c r="A352" s="146">
        <v>15990050</v>
      </c>
      <c r="B352" s="146">
        <v>7</v>
      </c>
      <c r="C352" s="146" t="s">
        <v>3495</v>
      </c>
      <c r="D352" s="146" t="s">
        <v>3494</v>
      </c>
      <c r="E352" s="1"/>
      <c r="F352" s="1"/>
      <c r="G352" s="1"/>
      <c r="H352" s="1"/>
      <c r="I352" s="1"/>
      <c r="J352" s="1"/>
      <c r="K352" s="1"/>
      <c r="L352" s="1"/>
      <c r="M352" s="1"/>
      <c r="N352" s="1"/>
      <c r="O352" s="1"/>
      <c r="P352" s="1"/>
      <c r="Q352" s="1"/>
      <c r="R352" s="146">
        <v>1400</v>
      </c>
      <c r="S352" s="146">
        <v>1400</v>
      </c>
      <c r="T352" s="1"/>
      <c r="U352" s="1"/>
      <c r="V352" s="1"/>
      <c r="W352" s="1"/>
      <c r="X352" s="1"/>
    </row>
    <row r="353" spans="1:24" ht="16.5" x14ac:dyDescent="0.15">
      <c r="A353" s="145">
        <v>15990051</v>
      </c>
      <c r="B353" s="145">
        <v>1</v>
      </c>
      <c r="C353" s="145" t="s">
        <v>3497</v>
      </c>
      <c r="D353" s="145" t="s">
        <v>3497</v>
      </c>
      <c r="E353" s="1"/>
      <c r="F353" s="1"/>
      <c r="G353" s="1"/>
      <c r="H353" s="1"/>
      <c r="I353" s="1"/>
      <c r="J353" s="1"/>
      <c r="K353" s="1"/>
      <c r="L353" s="1"/>
      <c r="M353" s="1"/>
      <c r="N353" s="1"/>
      <c r="O353" s="1"/>
      <c r="P353" s="1"/>
      <c r="Q353" s="1"/>
      <c r="R353" s="146">
        <v>200</v>
      </c>
      <c r="S353" s="145">
        <v>200</v>
      </c>
      <c r="T353" s="1"/>
      <c r="U353" s="1"/>
      <c r="V353" s="1"/>
      <c r="W353" s="1"/>
      <c r="X353" s="1"/>
    </row>
    <row r="354" spans="1:24" ht="16.5" x14ac:dyDescent="0.15">
      <c r="A354" s="145">
        <v>15990051</v>
      </c>
      <c r="B354" s="145">
        <v>2</v>
      </c>
      <c r="C354" s="145" t="s">
        <v>3497</v>
      </c>
      <c r="D354" s="145" t="s">
        <v>3497</v>
      </c>
      <c r="E354" s="1"/>
      <c r="F354" s="1"/>
      <c r="G354" s="1"/>
      <c r="H354" s="1"/>
      <c r="I354" s="1"/>
      <c r="J354" s="1"/>
      <c r="K354" s="1"/>
      <c r="L354" s="1"/>
      <c r="M354" s="1"/>
      <c r="N354" s="1"/>
      <c r="O354" s="1"/>
      <c r="P354" s="1"/>
      <c r="Q354" s="1"/>
      <c r="R354" s="146">
        <v>400</v>
      </c>
      <c r="S354" s="145">
        <v>400</v>
      </c>
      <c r="T354" s="1"/>
      <c r="U354" s="1"/>
      <c r="V354" s="1"/>
      <c r="W354" s="1"/>
      <c r="X354" s="1"/>
    </row>
    <row r="355" spans="1:24" ht="16.5" x14ac:dyDescent="0.15">
      <c r="A355" s="145">
        <v>15990051</v>
      </c>
      <c r="B355" s="145">
        <v>3</v>
      </c>
      <c r="C355" s="145" t="s">
        <v>3498</v>
      </c>
      <c r="D355" s="145" t="s">
        <v>3499</v>
      </c>
      <c r="E355" s="1"/>
      <c r="F355" s="1"/>
      <c r="G355" s="1"/>
      <c r="H355" s="1"/>
      <c r="I355" s="1"/>
      <c r="J355" s="1"/>
      <c r="K355" s="1"/>
      <c r="L355" s="1"/>
      <c r="M355" s="1"/>
      <c r="N355" s="1"/>
      <c r="O355" s="1"/>
      <c r="P355" s="1"/>
      <c r="Q355" s="1"/>
      <c r="R355" s="146">
        <v>600</v>
      </c>
      <c r="S355" s="145">
        <v>600</v>
      </c>
      <c r="T355" s="1"/>
      <c r="U355" s="1"/>
      <c r="V355" s="1"/>
      <c r="W355" s="1"/>
      <c r="X355" s="1"/>
    </row>
    <row r="356" spans="1:24" ht="16.5" x14ac:dyDescent="0.15">
      <c r="A356" s="145">
        <v>15990051</v>
      </c>
      <c r="B356" s="145">
        <v>4</v>
      </c>
      <c r="C356" s="145" t="s">
        <v>3497</v>
      </c>
      <c r="D356" s="145" t="s">
        <v>3498</v>
      </c>
      <c r="E356" s="1"/>
      <c r="F356" s="1"/>
      <c r="G356" s="1"/>
      <c r="H356" s="1"/>
      <c r="I356" s="1"/>
      <c r="J356" s="1"/>
      <c r="K356" s="1"/>
      <c r="L356" s="1"/>
      <c r="M356" s="1"/>
      <c r="N356" s="1"/>
      <c r="O356" s="1"/>
      <c r="P356" s="1"/>
      <c r="Q356" s="1"/>
      <c r="R356" s="146">
        <v>800</v>
      </c>
      <c r="S356" s="145">
        <v>800</v>
      </c>
      <c r="T356" s="1"/>
      <c r="U356" s="1"/>
      <c r="V356" s="1"/>
      <c r="W356" s="1"/>
      <c r="X356" s="1"/>
    </row>
    <row r="357" spans="1:24" ht="16.5" x14ac:dyDescent="0.15">
      <c r="A357" s="145">
        <v>15990051</v>
      </c>
      <c r="B357" s="145">
        <v>5</v>
      </c>
      <c r="C357" s="145" t="s">
        <v>3497</v>
      </c>
      <c r="D357" s="145" t="s">
        <v>3498</v>
      </c>
      <c r="E357" s="1"/>
      <c r="F357" s="1"/>
      <c r="G357" s="1"/>
      <c r="H357" s="1"/>
      <c r="I357" s="1"/>
      <c r="J357" s="1"/>
      <c r="K357" s="1"/>
      <c r="L357" s="1"/>
      <c r="M357" s="1"/>
      <c r="N357" s="1"/>
      <c r="O357" s="1"/>
      <c r="P357" s="1"/>
      <c r="Q357" s="1"/>
      <c r="R357" s="146">
        <v>1000</v>
      </c>
      <c r="S357" s="145">
        <v>1000</v>
      </c>
      <c r="T357" s="1"/>
      <c r="U357" s="1"/>
      <c r="V357" s="1"/>
      <c r="W357" s="1"/>
      <c r="X357" s="1"/>
    </row>
    <row r="358" spans="1:24" ht="16.5" x14ac:dyDescent="0.15">
      <c r="A358" s="145">
        <v>15990051</v>
      </c>
      <c r="B358" s="145">
        <v>6</v>
      </c>
      <c r="C358" s="145" t="s">
        <v>3498</v>
      </c>
      <c r="D358" s="145" t="s">
        <v>3497</v>
      </c>
      <c r="E358" s="1"/>
      <c r="F358" s="1"/>
      <c r="G358" s="1"/>
      <c r="H358" s="1"/>
      <c r="I358" s="1"/>
      <c r="J358" s="1"/>
      <c r="K358" s="1"/>
      <c r="L358" s="1"/>
      <c r="M358" s="1"/>
      <c r="N358" s="1"/>
      <c r="O358" s="1"/>
      <c r="P358" s="1"/>
      <c r="Q358" s="1"/>
      <c r="R358" s="146">
        <v>1200</v>
      </c>
      <c r="S358" s="145">
        <v>1200</v>
      </c>
      <c r="T358" s="1"/>
      <c r="U358" s="1"/>
      <c r="V358" s="1"/>
      <c r="W358" s="1"/>
      <c r="X358" s="1"/>
    </row>
    <row r="359" spans="1:24" ht="16.5" x14ac:dyDescent="0.15">
      <c r="A359" s="145">
        <v>15990051</v>
      </c>
      <c r="B359" s="145">
        <v>7</v>
      </c>
      <c r="C359" s="145" t="s">
        <v>3500</v>
      </c>
      <c r="D359" s="145" t="s">
        <v>3501</v>
      </c>
      <c r="E359" s="1"/>
      <c r="F359" s="1"/>
      <c r="G359" s="1"/>
      <c r="H359" s="1"/>
      <c r="I359" s="1"/>
      <c r="J359" s="1"/>
      <c r="K359" s="1"/>
      <c r="L359" s="1"/>
      <c r="M359" s="1"/>
      <c r="N359" s="1"/>
      <c r="O359" s="1"/>
      <c r="P359" s="1"/>
      <c r="Q359" s="1"/>
      <c r="R359" s="146">
        <v>1400</v>
      </c>
      <c r="S359" s="145">
        <v>1400</v>
      </c>
      <c r="T359" s="1"/>
      <c r="U359" s="1"/>
      <c r="V359" s="1"/>
      <c r="W359" s="1"/>
      <c r="X359" s="1"/>
    </row>
    <row r="360" spans="1:24" ht="16.5" x14ac:dyDescent="0.15">
      <c r="A360" s="146">
        <v>15990052</v>
      </c>
      <c r="B360" s="146">
        <v>1</v>
      </c>
      <c r="C360" s="146" t="s">
        <v>3502</v>
      </c>
      <c r="D360" s="146" t="s">
        <v>3502</v>
      </c>
      <c r="E360" s="1"/>
      <c r="F360" s="1"/>
      <c r="G360" s="1"/>
      <c r="H360" s="1"/>
      <c r="I360" s="1"/>
      <c r="J360" s="1"/>
      <c r="K360" s="1"/>
      <c r="L360" s="1"/>
      <c r="M360" s="1"/>
      <c r="N360" s="1"/>
      <c r="O360" s="1"/>
      <c r="P360" s="1"/>
      <c r="Q360" s="1"/>
      <c r="R360" s="146">
        <v>200</v>
      </c>
      <c r="S360" s="146">
        <v>200</v>
      </c>
      <c r="T360" s="1"/>
      <c r="U360" s="1"/>
      <c r="V360" s="1"/>
      <c r="W360" s="1"/>
      <c r="X360" s="1"/>
    </row>
    <row r="361" spans="1:24" ht="16.5" x14ac:dyDescent="0.15">
      <c r="A361" s="146">
        <v>15990052</v>
      </c>
      <c r="B361" s="146">
        <v>2</v>
      </c>
      <c r="C361" s="146" t="s">
        <v>3502</v>
      </c>
      <c r="D361" s="146" t="s">
        <v>3502</v>
      </c>
      <c r="E361" s="1"/>
      <c r="F361" s="1"/>
      <c r="G361" s="1"/>
      <c r="H361" s="1"/>
      <c r="I361" s="1"/>
      <c r="J361" s="1"/>
      <c r="K361" s="1"/>
      <c r="L361" s="1"/>
      <c r="M361" s="1"/>
      <c r="N361" s="1"/>
      <c r="O361" s="1"/>
      <c r="P361" s="1"/>
      <c r="Q361" s="1"/>
      <c r="R361" s="146">
        <v>400</v>
      </c>
      <c r="S361" s="146">
        <v>400</v>
      </c>
      <c r="T361" s="1"/>
      <c r="U361" s="1"/>
      <c r="V361" s="1"/>
      <c r="W361" s="1"/>
      <c r="X361" s="1"/>
    </row>
    <row r="362" spans="1:24" ht="16.5" x14ac:dyDescent="0.15">
      <c r="A362" s="146">
        <v>15990052</v>
      </c>
      <c r="B362" s="146">
        <v>3</v>
      </c>
      <c r="C362" s="146" t="s">
        <v>3503</v>
      </c>
      <c r="D362" s="146" t="s">
        <v>3502</v>
      </c>
      <c r="E362" s="1"/>
      <c r="F362" s="1"/>
      <c r="G362" s="1"/>
      <c r="H362" s="1"/>
      <c r="I362" s="1"/>
      <c r="J362" s="1"/>
      <c r="K362" s="1"/>
      <c r="L362" s="1"/>
      <c r="M362" s="1"/>
      <c r="N362" s="1"/>
      <c r="O362" s="1"/>
      <c r="P362" s="1"/>
      <c r="Q362" s="1"/>
      <c r="R362" s="146">
        <v>600</v>
      </c>
      <c r="S362" s="146">
        <v>600</v>
      </c>
      <c r="T362" s="1"/>
      <c r="U362" s="1"/>
      <c r="V362" s="1"/>
      <c r="W362" s="1"/>
      <c r="X362" s="1"/>
    </row>
    <row r="363" spans="1:24" ht="16.5" x14ac:dyDescent="0.15">
      <c r="A363" s="146">
        <v>15990052</v>
      </c>
      <c r="B363" s="146">
        <v>4</v>
      </c>
      <c r="C363" s="146" t="s">
        <v>3502</v>
      </c>
      <c r="D363" s="146" t="s">
        <v>3502</v>
      </c>
      <c r="E363" s="1"/>
      <c r="F363" s="1"/>
      <c r="G363" s="1"/>
      <c r="H363" s="1"/>
      <c r="I363" s="1"/>
      <c r="J363" s="1"/>
      <c r="K363" s="1"/>
      <c r="L363" s="1"/>
      <c r="M363" s="1"/>
      <c r="N363" s="1"/>
      <c r="O363" s="1"/>
      <c r="P363" s="1"/>
      <c r="Q363" s="1"/>
      <c r="R363" s="146">
        <v>800</v>
      </c>
      <c r="S363" s="146">
        <v>800</v>
      </c>
      <c r="T363" s="1"/>
      <c r="U363" s="1"/>
      <c r="V363" s="1"/>
      <c r="W363" s="1"/>
      <c r="X363" s="1"/>
    </row>
    <row r="364" spans="1:24" ht="16.5" x14ac:dyDescent="0.15">
      <c r="A364" s="146">
        <v>15990052</v>
      </c>
      <c r="B364" s="146">
        <v>5</v>
      </c>
      <c r="C364" s="146" t="s">
        <v>3502</v>
      </c>
      <c r="D364" s="146" t="s">
        <v>3502</v>
      </c>
      <c r="E364" s="1"/>
      <c r="F364" s="1"/>
      <c r="G364" s="1"/>
      <c r="H364" s="1"/>
      <c r="I364" s="1"/>
      <c r="J364" s="1"/>
      <c r="K364" s="1"/>
      <c r="L364" s="1"/>
      <c r="M364" s="1"/>
      <c r="N364" s="1"/>
      <c r="O364" s="1"/>
      <c r="P364" s="1"/>
      <c r="Q364" s="1"/>
      <c r="R364" s="146">
        <v>1000</v>
      </c>
      <c r="S364" s="146">
        <v>1000</v>
      </c>
      <c r="T364" s="1"/>
      <c r="U364" s="1"/>
      <c r="V364" s="1"/>
      <c r="W364" s="1"/>
      <c r="X364" s="1"/>
    </row>
    <row r="365" spans="1:24" ht="16.5" x14ac:dyDescent="0.15">
      <c r="A365" s="146">
        <v>15990052</v>
      </c>
      <c r="B365" s="146">
        <v>6</v>
      </c>
      <c r="C365" s="146" t="s">
        <v>3502</v>
      </c>
      <c r="D365" s="146" t="s">
        <v>3503</v>
      </c>
      <c r="E365" s="1"/>
      <c r="F365" s="1"/>
      <c r="G365" s="1"/>
      <c r="H365" s="1"/>
      <c r="I365" s="1"/>
      <c r="J365" s="1"/>
      <c r="K365" s="1"/>
      <c r="L365" s="1"/>
      <c r="M365" s="1"/>
      <c r="N365" s="1"/>
      <c r="O365" s="1"/>
      <c r="P365" s="1"/>
      <c r="Q365" s="1"/>
      <c r="R365" s="146">
        <v>1200</v>
      </c>
      <c r="S365" s="146">
        <v>1200</v>
      </c>
      <c r="T365" s="1"/>
      <c r="U365" s="1"/>
      <c r="V365" s="1"/>
      <c r="W365" s="1"/>
      <c r="X365" s="1"/>
    </row>
    <row r="366" spans="1:24" ht="16.5" x14ac:dyDescent="0.15">
      <c r="A366" s="146">
        <v>15990052</v>
      </c>
      <c r="B366" s="146">
        <v>7</v>
      </c>
      <c r="C366" s="146" t="s">
        <v>3502</v>
      </c>
      <c r="D366" s="146" t="s">
        <v>3504</v>
      </c>
      <c r="E366" s="1"/>
      <c r="F366" s="1"/>
      <c r="G366" s="1"/>
      <c r="H366" s="1"/>
      <c r="I366" s="1"/>
      <c r="J366" s="1"/>
      <c r="K366" s="1"/>
      <c r="L366" s="1"/>
      <c r="M366" s="1"/>
      <c r="N366" s="1"/>
      <c r="O366" s="1"/>
      <c r="P366" s="1"/>
      <c r="Q366" s="1"/>
      <c r="R366" s="146">
        <v>1400</v>
      </c>
      <c r="S366" s="146">
        <v>1400</v>
      </c>
      <c r="T366" s="1"/>
      <c r="U366" s="1"/>
      <c r="V366" s="1"/>
      <c r="W366" s="1"/>
      <c r="X366" s="1"/>
    </row>
    <row r="367" spans="1:24" ht="16.5" x14ac:dyDescent="0.15">
      <c r="A367" s="145">
        <v>15990053</v>
      </c>
      <c r="B367" s="145">
        <v>1</v>
      </c>
      <c r="C367" s="145" t="s">
        <v>3505</v>
      </c>
      <c r="D367" s="145" t="s">
        <v>3505</v>
      </c>
      <c r="E367" s="1"/>
      <c r="F367" s="1"/>
      <c r="G367" s="1"/>
      <c r="H367" s="1"/>
      <c r="I367" s="1"/>
      <c r="J367" s="1"/>
      <c r="K367" s="1"/>
      <c r="L367" s="1"/>
      <c r="M367" s="1"/>
      <c r="N367" s="1"/>
      <c r="O367" s="1"/>
      <c r="P367" s="1"/>
      <c r="Q367" s="1"/>
      <c r="R367" s="146">
        <v>200</v>
      </c>
      <c r="S367" s="145">
        <v>200</v>
      </c>
      <c r="T367" s="1"/>
      <c r="U367" s="1"/>
      <c r="V367" s="1"/>
      <c r="W367" s="1"/>
      <c r="X367" s="1"/>
    </row>
    <row r="368" spans="1:24" ht="16.5" x14ac:dyDescent="0.15">
      <c r="A368" s="145">
        <v>15990053</v>
      </c>
      <c r="B368" s="145">
        <v>2</v>
      </c>
      <c r="C368" s="145" t="s">
        <v>3505</v>
      </c>
      <c r="D368" s="145" t="s">
        <v>3506</v>
      </c>
      <c r="E368" s="1"/>
      <c r="F368" s="1"/>
      <c r="G368" s="1"/>
      <c r="H368" s="1"/>
      <c r="I368" s="1"/>
      <c r="J368" s="1"/>
      <c r="K368" s="1"/>
      <c r="L368" s="1"/>
      <c r="M368" s="1"/>
      <c r="N368" s="1"/>
      <c r="O368" s="1"/>
      <c r="P368" s="1"/>
      <c r="Q368" s="1"/>
      <c r="R368" s="146">
        <v>400</v>
      </c>
      <c r="S368" s="145">
        <v>400</v>
      </c>
      <c r="T368" s="1"/>
      <c r="U368" s="1"/>
      <c r="V368" s="1"/>
      <c r="W368" s="1"/>
      <c r="X368" s="1"/>
    </row>
    <row r="369" spans="1:24" ht="16.5" x14ac:dyDescent="0.15">
      <c r="A369" s="145">
        <v>15990053</v>
      </c>
      <c r="B369" s="145">
        <v>3</v>
      </c>
      <c r="C369" s="145" t="s">
        <v>3505</v>
      </c>
      <c r="D369" s="145" t="s">
        <v>3505</v>
      </c>
      <c r="E369" s="1"/>
      <c r="F369" s="1"/>
      <c r="G369" s="1"/>
      <c r="H369" s="1"/>
      <c r="I369" s="1"/>
      <c r="J369" s="1"/>
      <c r="K369" s="1"/>
      <c r="L369" s="1"/>
      <c r="M369" s="1"/>
      <c r="N369" s="1"/>
      <c r="O369" s="1"/>
      <c r="P369" s="1"/>
      <c r="Q369" s="1"/>
      <c r="R369" s="146">
        <v>600</v>
      </c>
      <c r="S369" s="145">
        <v>600</v>
      </c>
      <c r="T369" s="1"/>
      <c r="U369" s="1"/>
      <c r="V369" s="1"/>
      <c r="W369" s="1"/>
      <c r="X369" s="1"/>
    </row>
    <row r="370" spans="1:24" ht="16.5" x14ac:dyDescent="0.15">
      <c r="A370" s="145">
        <v>15990053</v>
      </c>
      <c r="B370" s="145">
        <v>4</v>
      </c>
      <c r="C370" s="145" t="s">
        <v>3506</v>
      </c>
      <c r="D370" s="145" t="s">
        <v>3505</v>
      </c>
      <c r="E370" s="1"/>
      <c r="F370" s="1"/>
      <c r="G370" s="1"/>
      <c r="H370" s="1"/>
      <c r="I370" s="1"/>
      <c r="J370" s="1"/>
      <c r="K370" s="1"/>
      <c r="L370" s="1"/>
      <c r="M370" s="1"/>
      <c r="N370" s="1"/>
      <c r="O370" s="1"/>
      <c r="P370" s="1"/>
      <c r="Q370" s="1"/>
      <c r="R370" s="146">
        <v>800</v>
      </c>
      <c r="S370" s="145">
        <v>800</v>
      </c>
      <c r="T370" s="1"/>
      <c r="U370" s="1"/>
      <c r="V370" s="1"/>
      <c r="W370" s="1"/>
      <c r="X370" s="1"/>
    </row>
    <row r="371" spans="1:24" ht="16.5" x14ac:dyDescent="0.15">
      <c r="A371" s="145">
        <v>15990053</v>
      </c>
      <c r="B371" s="145">
        <v>5</v>
      </c>
      <c r="C371" s="145" t="s">
        <v>3505</v>
      </c>
      <c r="D371" s="145" t="s">
        <v>3505</v>
      </c>
      <c r="E371" s="1"/>
      <c r="F371" s="1"/>
      <c r="G371" s="1"/>
      <c r="H371" s="1"/>
      <c r="I371" s="1"/>
      <c r="J371" s="1"/>
      <c r="K371" s="1"/>
      <c r="L371" s="1"/>
      <c r="M371" s="1"/>
      <c r="N371" s="1"/>
      <c r="O371" s="1"/>
      <c r="P371" s="1"/>
      <c r="Q371" s="1"/>
      <c r="R371" s="146">
        <v>1000</v>
      </c>
      <c r="S371" s="145">
        <v>1000</v>
      </c>
      <c r="T371" s="1"/>
      <c r="U371" s="1"/>
      <c r="V371" s="1"/>
      <c r="W371" s="1"/>
      <c r="X371" s="1"/>
    </row>
    <row r="372" spans="1:24" ht="16.5" x14ac:dyDescent="0.15">
      <c r="A372" s="145">
        <v>15990053</v>
      </c>
      <c r="B372" s="145">
        <v>6</v>
      </c>
      <c r="C372" s="145" t="s">
        <v>3505</v>
      </c>
      <c r="D372" s="145" t="s">
        <v>3505</v>
      </c>
      <c r="E372" s="1"/>
      <c r="F372" s="1"/>
      <c r="G372" s="1"/>
      <c r="H372" s="1"/>
      <c r="I372" s="1"/>
      <c r="J372" s="1"/>
      <c r="K372" s="1"/>
      <c r="L372" s="1"/>
      <c r="M372" s="1"/>
      <c r="N372" s="1"/>
      <c r="O372" s="1"/>
      <c r="P372" s="1"/>
      <c r="Q372" s="1"/>
      <c r="R372" s="146">
        <v>1200</v>
      </c>
      <c r="S372" s="145">
        <v>1200</v>
      </c>
      <c r="T372" s="1"/>
      <c r="U372" s="1"/>
      <c r="V372" s="1"/>
      <c r="W372" s="1"/>
      <c r="X372" s="1"/>
    </row>
    <row r="373" spans="1:24" ht="16.5" x14ac:dyDescent="0.15">
      <c r="A373" s="145">
        <v>15990053</v>
      </c>
      <c r="B373" s="145">
        <v>7</v>
      </c>
      <c r="C373" s="145" t="s">
        <v>3505</v>
      </c>
      <c r="D373" s="145" t="s">
        <v>3505</v>
      </c>
      <c r="E373" s="1"/>
      <c r="F373" s="1"/>
      <c r="G373" s="1"/>
      <c r="H373" s="1"/>
      <c r="I373" s="1"/>
      <c r="J373" s="1"/>
      <c r="K373" s="1"/>
      <c r="L373" s="1"/>
      <c r="M373" s="1"/>
      <c r="N373" s="1"/>
      <c r="O373" s="1"/>
      <c r="P373" s="1"/>
      <c r="Q373" s="1"/>
      <c r="R373" s="146">
        <v>1400</v>
      </c>
      <c r="S373" s="145">
        <v>1400</v>
      </c>
      <c r="T373" s="1"/>
      <c r="U373" s="1"/>
      <c r="V373" s="1"/>
      <c r="W373" s="1"/>
      <c r="X373" s="1"/>
    </row>
    <row r="374" spans="1:24" ht="16.5" x14ac:dyDescent="0.15">
      <c r="A374" s="146">
        <v>15990056</v>
      </c>
      <c r="B374" s="146">
        <v>1</v>
      </c>
      <c r="C374" s="146" t="s">
        <v>3507</v>
      </c>
      <c r="D374" s="146" t="s">
        <v>3507</v>
      </c>
      <c r="E374" s="1"/>
      <c r="F374" s="1"/>
      <c r="G374" s="1"/>
      <c r="H374" s="1"/>
      <c r="I374" s="1"/>
      <c r="J374" s="1"/>
      <c r="K374" s="1"/>
      <c r="L374" s="1"/>
      <c r="M374" s="1"/>
      <c r="N374" s="1"/>
      <c r="O374" s="1"/>
      <c r="P374" s="1"/>
      <c r="Q374" s="1"/>
      <c r="R374" s="146">
        <v>200</v>
      </c>
      <c r="S374" s="146">
        <v>200</v>
      </c>
      <c r="T374" s="1"/>
      <c r="U374" s="1"/>
      <c r="V374" s="1"/>
      <c r="W374" s="1"/>
      <c r="X374" s="1"/>
    </row>
    <row r="375" spans="1:24" ht="16.5" x14ac:dyDescent="0.15">
      <c r="A375" s="146">
        <v>15990056</v>
      </c>
      <c r="B375" s="146">
        <v>2</v>
      </c>
      <c r="C375" s="146" t="s">
        <v>3508</v>
      </c>
      <c r="D375" s="146" t="s">
        <v>3509</v>
      </c>
      <c r="E375" s="1"/>
      <c r="F375" s="1"/>
      <c r="G375" s="1"/>
      <c r="H375" s="1"/>
      <c r="I375" s="1"/>
      <c r="J375" s="1"/>
      <c r="K375" s="1"/>
      <c r="L375" s="1"/>
      <c r="M375" s="1"/>
      <c r="N375" s="1"/>
      <c r="O375" s="1"/>
      <c r="P375" s="1"/>
      <c r="Q375" s="1"/>
      <c r="R375" s="146">
        <v>400</v>
      </c>
      <c r="S375" s="146">
        <v>400</v>
      </c>
      <c r="T375" s="1"/>
      <c r="U375" s="1"/>
      <c r="V375" s="1"/>
      <c r="W375" s="1"/>
      <c r="X375" s="1"/>
    </row>
    <row r="376" spans="1:24" ht="16.5" x14ac:dyDescent="0.15">
      <c r="A376" s="146">
        <v>15990056</v>
      </c>
      <c r="B376" s="146">
        <v>3</v>
      </c>
      <c r="C376" s="146" t="s">
        <v>3507</v>
      </c>
      <c r="D376" s="146" t="s">
        <v>3507</v>
      </c>
      <c r="E376" s="1"/>
      <c r="F376" s="1"/>
      <c r="G376" s="1"/>
      <c r="H376" s="1"/>
      <c r="I376" s="1"/>
      <c r="J376" s="1"/>
      <c r="K376" s="1"/>
      <c r="L376" s="1"/>
      <c r="M376" s="1"/>
      <c r="N376" s="1"/>
      <c r="O376" s="1"/>
      <c r="P376" s="1"/>
      <c r="Q376" s="1"/>
      <c r="R376" s="146">
        <v>600</v>
      </c>
      <c r="S376" s="146">
        <v>600</v>
      </c>
      <c r="T376" s="1"/>
      <c r="U376" s="1"/>
      <c r="V376" s="1"/>
      <c r="W376" s="1"/>
      <c r="X376" s="1"/>
    </row>
    <row r="377" spans="1:24" ht="16.5" x14ac:dyDescent="0.15">
      <c r="A377" s="146">
        <v>15990056</v>
      </c>
      <c r="B377" s="146">
        <v>4</v>
      </c>
      <c r="C377" s="146" t="s">
        <v>3507</v>
      </c>
      <c r="D377" s="146" t="s">
        <v>3507</v>
      </c>
      <c r="E377" s="1"/>
      <c r="F377" s="1"/>
      <c r="G377" s="1"/>
      <c r="H377" s="1"/>
      <c r="I377" s="1"/>
      <c r="J377" s="1"/>
      <c r="K377" s="1"/>
      <c r="L377" s="1"/>
      <c r="M377" s="1"/>
      <c r="N377" s="1"/>
      <c r="O377" s="1"/>
      <c r="P377" s="1"/>
      <c r="Q377" s="1"/>
      <c r="R377" s="146">
        <v>800</v>
      </c>
      <c r="S377" s="146">
        <v>800</v>
      </c>
      <c r="T377" s="1"/>
      <c r="U377" s="1"/>
      <c r="V377" s="1"/>
      <c r="W377" s="1"/>
      <c r="X377" s="1"/>
    </row>
    <row r="378" spans="1:24" ht="16.5" x14ac:dyDescent="0.15">
      <c r="A378" s="146">
        <v>15990056</v>
      </c>
      <c r="B378" s="146">
        <v>5</v>
      </c>
      <c r="C378" s="146" t="s">
        <v>3507</v>
      </c>
      <c r="D378" s="146" t="s">
        <v>3508</v>
      </c>
      <c r="E378" s="1"/>
      <c r="F378" s="1"/>
      <c r="G378" s="1"/>
      <c r="H378" s="1"/>
      <c r="I378" s="1"/>
      <c r="J378" s="1"/>
      <c r="K378" s="1"/>
      <c r="L378" s="1"/>
      <c r="M378" s="1"/>
      <c r="N378" s="1"/>
      <c r="O378" s="1"/>
      <c r="P378" s="1"/>
      <c r="Q378" s="1"/>
      <c r="R378" s="146">
        <v>1000</v>
      </c>
      <c r="S378" s="146">
        <v>1000</v>
      </c>
      <c r="T378" s="1"/>
      <c r="U378" s="1"/>
      <c r="V378" s="1"/>
      <c r="W378" s="1"/>
      <c r="X378" s="1"/>
    </row>
    <row r="379" spans="1:24" ht="16.5" x14ac:dyDescent="0.15">
      <c r="A379" s="146">
        <v>15990056</v>
      </c>
      <c r="B379" s="146">
        <v>6</v>
      </c>
      <c r="C379" s="146" t="s">
        <v>3507</v>
      </c>
      <c r="D379" s="146" t="s">
        <v>3507</v>
      </c>
      <c r="E379" s="1"/>
      <c r="F379" s="1"/>
      <c r="G379" s="1"/>
      <c r="H379" s="1"/>
      <c r="I379" s="1"/>
      <c r="J379" s="1"/>
      <c r="K379" s="1"/>
      <c r="L379" s="1"/>
      <c r="M379" s="1"/>
      <c r="N379" s="1"/>
      <c r="O379" s="1"/>
      <c r="P379" s="1"/>
      <c r="Q379" s="1"/>
      <c r="R379" s="146">
        <v>1200</v>
      </c>
      <c r="S379" s="146">
        <v>1200</v>
      </c>
      <c r="T379" s="1"/>
      <c r="U379" s="1"/>
      <c r="V379" s="1"/>
      <c r="W379" s="1"/>
      <c r="X379" s="1"/>
    </row>
    <row r="380" spans="1:24" ht="16.5" x14ac:dyDescent="0.15">
      <c r="A380" s="146">
        <v>15990056</v>
      </c>
      <c r="B380" s="146">
        <v>7</v>
      </c>
      <c r="C380" s="146" t="s">
        <v>3507</v>
      </c>
      <c r="D380" s="146" t="s">
        <v>3507</v>
      </c>
      <c r="E380" s="1"/>
      <c r="F380" s="1"/>
      <c r="G380" s="1"/>
      <c r="H380" s="1"/>
      <c r="I380" s="1"/>
      <c r="J380" s="1"/>
      <c r="K380" s="1"/>
      <c r="L380" s="1"/>
      <c r="M380" s="1"/>
      <c r="N380" s="1"/>
      <c r="O380" s="1"/>
      <c r="P380" s="1"/>
      <c r="Q380" s="1"/>
      <c r="R380" s="146">
        <v>1400</v>
      </c>
      <c r="S380" s="146">
        <v>1400</v>
      </c>
      <c r="T380" s="1"/>
      <c r="U380" s="1"/>
      <c r="V380" s="1"/>
      <c r="W380" s="1"/>
      <c r="X380" s="1"/>
    </row>
    <row r="381" spans="1:24" ht="16.5" x14ac:dyDescent="0.15">
      <c r="A381" s="145">
        <v>15990057</v>
      </c>
      <c r="B381" s="145">
        <v>1</v>
      </c>
      <c r="C381" s="145" t="s">
        <v>3510</v>
      </c>
      <c r="D381" s="145" t="s">
        <v>3511</v>
      </c>
      <c r="E381" s="1"/>
      <c r="F381" s="1" t="s">
        <v>3512</v>
      </c>
      <c r="G381" s="146">
        <v>100</v>
      </c>
      <c r="H381" s="146">
        <v>100</v>
      </c>
      <c r="I381" s="1"/>
      <c r="J381" s="1"/>
      <c r="K381" s="1"/>
      <c r="L381" s="1"/>
      <c r="M381" s="1"/>
      <c r="N381" s="1"/>
      <c r="O381" s="1"/>
      <c r="P381" s="1"/>
      <c r="Q381" s="1"/>
      <c r="R381" s="145"/>
      <c r="S381" s="145"/>
      <c r="T381" s="1"/>
      <c r="U381" s="1"/>
      <c r="V381" s="1"/>
      <c r="W381" s="1"/>
      <c r="X381" s="1"/>
    </row>
    <row r="382" spans="1:24" ht="16.5" x14ac:dyDescent="0.15">
      <c r="A382" s="145">
        <v>15990057</v>
      </c>
      <c r="B382" s="145">
        <v>2</v>
      </c>
      <c r="C382" s="145" t="s">
        <v>3511</v>
      </c>
      <c r="D382" s="145" t="s">
        <v>3513</v>
      </c>
      <c r="E382" s="1"/>
      <c r="F382" s="1" t="s">
        <v>1756</v>
      </c>
      <c r="G382" s="146">
        <v>300</v>
      </c>
      <c r="H382" s="146">
        <v>300</v>
      </c>
      <c r="I382" s="1"/>
      <c r="J382" s="1"/>
      <c r="K382" s="1"/>
      <c r="L382" s="1"/>
      <c r="M382" s="1"/>
      <c r="N382" s="1"/>
      <c r="O382" s="1"/>
      <c r="P382" s="1"/>
      <c r="Q382" s="1"/>
      <c r="R382" s="145"/>
      <c r="S382" s="145"/>
      <c r="T382" s="1"/>
      <c r="U382" s="1"/>
      <c r="V382" s="1"/>
      <c r="W382" s="1"/>
      <c r="X382" s="1"/>
    </row>
    <row r="383" spans="1:24" ht="16.5" x14ac:dyDescent="0.15">
      <c r="A383" s="145">
        <v>15990057</v>
      </c>
      <c r="B383" s="145">
        <v>3</v>
      </c>
      <c r="C383" s="145" t="s">
        <v>3510</v>
      </c>
      <c r="D383" s="145" t="s">
        <v>3511</v>
      </c>
      <c r="E383" s="1"/>
      <c r="F383" s="1" t="s">
        <v>1756</v>
      </c>
      <c r="G383" s="146">
        <v>500</v>
      </c>
      <c r="H383" s="146">
        <v>500</v>
      </c>
      <c r="I383" s="1"/>
      <c r="J383" s="1"/>
      <c r="K383" s="1"/>
      <c r="L383" s="1"/>
      <c r="M383" s="1"/>
      <c r="N383" s="1"/>
      <c r="O383" s="1"/>
      <c r="P383" s="1"/>
      <c r="Q383" s="1"/>
      <c r="R383" s="145"/>
      <c r="S383" s="145"/>
      <c r="T383" s="1"/>
      <c r="U383" s="1"/>
      <c r="V383" s="1"/>
      <c r="W383" s="1"/>
      <c r="X383" s="1"/>
    </row>
    <row r="384" spans="1:24" ht="16.5" x14ac:dyDescent="0.15">
      <c r="A384" s="145">
        <v>15990057</v>
      </c>
      <c r="B384" s="145">
        <v>4</v>
      </c>
      <c r="C384" s="145" t="s">
        <v>3514</v>
      </c>
      <c r="D384" s="145" t="s">
        <v>3511</v>
      </c>
      <c r="E384" s="1"/>
      <c r="F384" s="1" t="s">
        <v>1756</v>
      </c>
      <c r="G384" s="146">
        <v>700.00000000000011</v>
      </c>
      <c r="H384" s="146">
        <v>700.00000000000011</v>
      </c>
      <c r="I384" s="1"/>
      <c r="J384" s="1"/>
      <c r="K384" s="1"/>
      <c r="L384" s="1"/>
      <c r="M384" s="1"/>
      <c r="N384" s="1"/>
      <c r="O384" s="1"/>
      <c r="P384" s="1"/>
      <c r="Q384" s="1"/>
      <c r="R384" s="145"/>
      <c r="S384" s="145"/>
      <c r="T384" s="1"/>
      <c r="U384" s="1"/>
      <c r="V384" s="1"/>
      <c r="W384" s="1"/>
      <c r="X384" s="1"/>
    </row>
    <row r="385" spans="1:24" ht="16.5" x14ac:dyDescent="0.15">
      <c r="A385" s="145">
        <v>15990057</v>
      </c>
      <c r="B385" s="145">
        <v>5</v>
      </c>
      <c r="C385" s="145" t="s">
        <v>3511</v>
      </c>
      <c r="D385" s="145" t="s">
        <v>3511</v>
      </c>
      <c r="E385" s="1"/>
      <c r="F385" s="1" t="s">
        <v>1756</v>
      </c>
      <c r="G385" s="146">
        <v>900</v>
      </c>
      <c r="H385" s="146">
        <v>900</v>
      </c>
      <c r="I385" s="1"/>
      <c r="J385" s="1"/>
      <c r="K385" s="1"/>
      <c r="L385" s="1"/>
      <c r="M385" s="1"/>
      <c r="N385" s="1"/>
      <c r="O385" s="1"/>
      <c r="P385" s="1"/>
      <c r="Q385" s="1"/>
      <c r="R385" s="145"/>
      <c r="S385" s="145"/>
      <c r="T385" s="1"/>
      <c r="U385" s="1"/>
      <c r="V385" s="1"/>
      <c r="W385" s="1"/>
      <c r="X385" s="1"/>
    </row>
    <row r="386" spans="1:24" ht="16.5" x14ac:dyDescent="0.15">
      <c r="A386" s="145">
        <v>15990057</v>
      </c>
      <c r="B386" s="145">
        <v>6</v>
      </c>
      <c r="C386" s="145" t="s">
        <v>3511</v>
      </c>
      <c r="D386" s="145" t="s">
        <v>3510</v>
      </c>
      <c r="E386" s="1"/>
      <c r="F386" s="1" t="s">
        <v>3515</v>
      </c>
      <c r="G386" s="146">
        <v>1100</v>
      </c>
      <c r="H386" s="146">
        <v>1100</v>
      </c>
      <c r="I386" s="1"/>
      <c r="J386" s="1"/>
      <c r="K386" s="1"/>
      <c r="L386" s="1"/>
      <c r="M386" s="1"/>
      <c r="N386" s="1"/>
      <c r="O386" s="1"/>
      <c r="P386" s="1"/>
      <c r="Q386" s="1"/>
      <c r="R386" s="145"/>
      <c r="S386" s="145"/>
      <c r="T386" s="1"/>
      <c r="U386" s="1"/>
      <c r="V386" s="1"/>
      <c r="W386" s="1"/>
      <c r="X386" s="1"/>
    </row>
    <row r="387" spans="1:24" ht="16.5" x14ac:dyDescent="0.15">
      <c r="A387" s="145">
        <v>15990057</v>
      </c>
      <c r="B387" s="145">
        <v>7</v>
      </c>
      <c r="C387" s="145" t="s">
        <v>3511</v>
      </c>
      <c r="D387" s="145" t="s">
        <v>3516</v>
      </c>
      <c r="E387" s="1"/>
      <c r="F387" s="1" t="s">
        <v>1756</v>
      </c>
      <c r="G387" s="146">
        <v>1300</v>
      </c>
      <c r="H387" s="146">
        <v>1300</v>
      </c>
      <c r="I387" s="1"/>
      <c r="J387" s="1"/>
      <c r="K387" s="1"/>
      <c r="L387" s="1"/>
      <c r="M387" s="1"/>
      <c r="N387" s="1"/>
      <c r="O387" s="1"/>
      <c r="P387" s="1"/>
      <c r="Q387" s="1"/>
      <c r="R387" s="145"/>
      <c r="S387" s="145"/>
      <c r="T387" s="1"/>
      <c r="U387" s="1"/>
      <c r="V387" s="1"/>
      <c r="W387" s="1"/>
      <c r="X387" s="1"/>
    </row>
    <row r="388" spans="1:24" ht="16.5" x14ac:dyDescent="0.15">
      <c r="A388" s="146">
        <v>15990058</v>
      </c>
      <c r="B388" s="146">
        <v>1</v>
      </c>
      <c r="C388" s="146" t="s">
        <v>3517</v>
      </c>
      <c r="D388" s="146" t="s">
        <v>3517</v>
      </c>
      <c r="E388" s="1"/>
      <c r="F388" s="1" t="s">
        <v>1756</v>
      </c>
      <c r="G388" s="146">
        <v>300</v>
      </c>
      <c r="H388" s="146">
        <v>300</v>
      </c>
      <c r="I388" s="1"/>
      <c r="J388" s="1"/>
      <c r="K388" s="1"/>
      <c r="L388" s="1"/>
      <c r="M388" s="1"/>
      <c r="N388" s="1"/>
      <c r="O388" s="1"/>
      <c r="P388" s="1"/>
      <c r="Q388" s="1"/>
      <c r="R388" s="145"/>
      <c r="S388" s="145"/>
      <c r="T388" s="1"/>
      <c r="U388" s="1"/>
      <c r="V388" s="1"/>
      <c r="W388" s="1"/>
      <c r="X388" s="1"/>
    </row>
    <row r="389" spans="1:24" ht="16.5" x14ac:dyDescent="0.15">
      <c r="A389" s="146">
        <v>15990058</v>
      </c>
      <c r="B389" s="146">
        <v>2</v>
      </c>
      <c r="C389" s="146" t="s">
        <v>3518</v>
      </c>
      <c r="D389" s="146" t="s">
        <v>3517</v>
      </c>
      <c r="E389" s="1"/>
      <c r="F389" s="1" t="s">
        <v>1756</v>
      </c>
      <c r="G389" s="146">
        <v>900</v>
      </c>
      <c r="H389" s="146">
        <v>900</v>
      </c>
      <c r="I389" s="1"/>
      <c r="J389" s="1"/>
      <c r="K389" s="1"/>
      <c r="L389" s="1"/>
      <c r="M389" s="1"/>
      <c r="N389" s="1"/>
      <c r="O389" s="1"/>
      <c r="P389" s="1"/>
      <c r="Q389" s="1"/>
      <c r="R389" s="145"/>
      <c r="S389" s="145"/>
      <c r="T389" s="1"/>
      <c r="U389" s="1"/>
      <c r="V389" s="1"/>
      <c r="W389" s="1"/>
      <c r="X389" s="1"/>
    </row>
    <row r="390" spans="1:24" ht="16.5" x14ac:dyDescent="0.15">
      <c r="A390" s="146">
        <v>15990058</v>
      </c>
      <c r="B390" s="146">
        <v>3</v>
      </c>
      <c r="C390" s="146" t="s">
        <v>3517</v>
      </c>
      <c r="D390" s="146" t="s">
        <v>3517</v>
      </c>
      <c r="E390" s="1"/>
      <c r="F390" s="1" t="s">
        <v>1756</v>
      </c>
      <c r="G390" s="146">
        <v>1500.0000000000002</v>
      </c>
      <c r="H390" s="146">
        <v>1500.0000000000002</v>
      </c>
      <c r="I390" s="1"/>
      <c r="J390" s="1"/>
      <c r="K390" s="1"/>
      <c r="L390" s="1"/>
      <c r="M390" s="1"/>
      <c r="N390" s="1"/>
      <c r="O390" s="1"/>
      <c r="P390" s="1"/>
      <c r="Q390" s="1"/>
      <c r="R390" s="145"/>
      <c r="S390" s="145"/>
      <c r="T390" s="1"/>
      <c r="U390" s="1"/>
      <c r="V390" s="1"/>
      <c r="W390" s="1"/>
      <c r="X390" s="1"/>
    </row>
    <row r="391" spans="1:24" ht="16.5" x14ac:dyDescent="0.15">
      <c r="A391" s="146">
        <v>15990058</v>
      </c>
      <c r="B391" s="146">
        <v>4</v>
      </c>
      <c r="C391" s="146" t="s">
        <v>3517</v>
      </c>
      <c r="D391" s="146" t="s">
        <v>3517</v>
      </c>
      <c r="E391" s="1"/>
      <c r="F391" s="1" t="s">
        <v>1756</v>
      </c>
      <c r="G391" s="146">
        <v>2100</v>
      </c>
      <c r="H391" s="146">
        <v>2100</v>
      </c>
      <c r="I391" s="1"/>
      <c r="J391" s="1"/>
      <c r="K391" s="1"/>
      <c r="L391" s="1"/>
      <c r="M391" s="1"/>
      <c r="N391" s="1"/>
      <c r="O391" s="1"/>
      <c r="P391" s="1"/>
      <c r="Q391" s="1"/>
      <c r="R391" s="145"/>
      <c r="S391" s="145"/>
      <c r="T391" s="1"/>
      <c r="U391" s="1"/>
      <c r="V391" s="1"/>
      <c r="W391" s="1"/>
      <c r="X391" s="1"/>
    </row>
    <row r="392" spans="1:24" ht="16.5" x14ac:dyDescent="0.15">
      <c r="A392" s="146">
        <v>15990058</v>
      </c>
      <c r="B392" s="146">
        <v>5</v>
      </c>
      <c r="C392" s="146" t="s">
        <v>3517</v>
      </c>
      <c r="D392" s="146" t="s">
        <v>3518</v>
      </c>
      <c r="E392" s="1"/>
      <c r="F392" s="1" t="s">
        <v>1756</v>
      </c>
      <c r="G392" s="146">
        <v>2700</v>
      </c>
      <c r="H392" s="146">
        <v>2700</v>
      </c>
      <c r="I392" s="1"/>
      <c r="J392" s="1"/>
      <c r="K392" s="1"/>
      <c r="L392" s="1"/>
      <c r="M392" s="1"/>
      <c r="N392" s="1"/>
      <c r="O392" s="1"/>
      <c r="P392" s="1"/>
      <c r="Q392" s="1"/>
      <c r="R392" s="145"/>
      <c r="S392" s="145"/>
      <c r="T392" s="1"/>
      <c r="U392" s="1"/>
      <c r="V392" s="1"/>
      <c r="W392" s="1"/>
      <c r="X392" s="1"/>
    </row>
    <row r="393" spans="1:24" ht="16.5" x14ac:dyDescent="0.15">
      <c r="A393" s="146">
        <v>15990058</v>
      </c>
      <c r="B393" s="146">
        <v>6</v>
      </c>
      <c r="C393" s="146" t="s">
        <v>3518</v>
      </c>
      <c r="D393" s="146" t="s">
        <v>3518</v>
      </c>
      <c r="E393" s="1"/>
      <c r="F393" s="1" t="s">
        <v>3519</v>
      </c>
      <c r="G393" s="146">
        <v>3300</v>
      </c>
      <c r="H393" s="146">
        <v>3300</v>
      </c>
      <c r="I393" s="1"/>
      <c r="J393" s="1"/>
      <c r="K393" s="1"/>
      <c r="L393" s="1"/>
      <c r="M393" s="1"/>
      <c r="N393" s="1"/>
      <c r="O393" s="1"/>
      <c r="P393" s="1"/>
      <c r="Q393" s="1"/>
      <c r="R393" s="145"/>
      <c r="S393" s="145"/>
      <c r="T393" s="1"/>
      <c r="U393" s="1"/>
      <c r="V393" s="1"/>
      <c r="W393" s="1"/>
      <c r="X393" s="1"/>
    </row>
    <row r="394" spans="1:24" ht="16.5" x14ac:dyDescent="0.15">
      <c r="A394" s="146">
        <v>15990058</v>
      </c>
      <c r="B394" s="146">
        <v>7</v>
      </c>
      <c r="C394" s="146" t="s">
        <v>3517</v>
      </c>
      <c r="D394" s="146" t="s">
        <v>3517</v>
      </c>
      <c r="E394" s="1"/>
      <c r="F394" s="1" t="s">
        <v>3519</v>
      </c>
      <c r="G394" s="146">
        <v>3900</v>
      </c>
      <c r="H394" s="146">
        <v>3900</v>
      </c>
      <c r="I394" s="1"/>
      <c r="J394" s="1"/>
      <c r="K394" s="1"/>
      <c r="L394" s="1"/>
      <c r="M394" s="1"/>
      <c r="N394" s="1"/>
      <c r="O394" s="1"/>
      <c r="P394" s="1"/>
      <c r="Q394" s="1"/>
      <c r="R394" s="145"/>
      <c r="S394" s="145"/>
      <c r="T394" s="1"/>
      <c r="U394" s="1"/>
      <c r="V394" s="1"/>
      <c r="W394" s="1"/>
      <c r="X394" s="1"/>
    </row>
    <row r="395" spans="1:24" ht="16.5" x14ac:dyDescent="0.15">
      <c r="A395" s="145">
        <v>15990059</v>
      </c>
      <c r="B395" s="145">
        <v>1</v>
      </c>
      <c r="C395" s="145" t="s">
        <v>3520</v>
      </c>
      <c r="D395" s="145" t="s">
        <v>3520</v>
      </c>
      <c r="E395" s="1"/>
      <c r="F395" s="1"/>
      <c r="G395" s="1"/>
      <c r="H395" s="1"/>
      <c r="I395" s="1"/>
      <c r="J395" s="1"/>
      <c r="K395" s="1"/>
      <c r="L395" s="1"/>
      <c r="M395" s="1"/>
      <c r="N395" s="1"/>
      <c r="O395" s="1"/>
      <c r="P395" s="1"/>
      <c r="Q395" s="1"/>
      <c r="R395" s="145">
        <v>-600</v>
      </c>
      <c r="S395" s="145">
        <v>-600</v>
      </c>
      <c r="T395" s="1"/>
      <c r="U395" s="1"/>
      <c r="V395" s="1"/>
      <c r="W395" s="1"/>
      <c r="X395" s="1"/>
    </row>
    <row r="396" spans="1:24" ht="16.5" x14ac:dyDescent="0.15">
      <c r="A396" s="145">
        <v>15990059</v>
      </c>
      <c r="B396" s="145">
        <v>2</v>
      </c>
      <c r="C396" s="145" t="s">
        <v>3521</v>
      </c>
      <c r="D396" s="145" t="s">
        <v>3520</v>
      </c>
      <c r="E396" s="1"/>
      <c r="F396" s="1"/>
      <c r="G396" s="1"/>
      <c r="H396" s="1"/>
      <c r="I396" s="1"/>
      <c r="J396" s="1"/>
      <c r="K396" s="1"/>
      <c r="L396" s="1"/>
      <c r="M396" s="1"/>
      <c r="N396" s="1"/>
      <c r="O396" s="1"/>
      <c r="P396" s="1"/>
      <c r="Q396" s="1"/>
      <c r="R396" s="145">
        <v>-1000</v>
      </c>
      <c r="S396" s="145">
        <v>-1000</v>
      </c>
      <c r="T396" s="1"/>
      <c r="U396" s="1"/>
      <c r="V396" s="1"/>
      <c r="W396" s="1"/>
      <c r="X396" s="1"/>
    </row>
    <row r="397" spans="1:24" ht="16.5" x14ac:dyDescent="0.15">
      <c r="A397" s="145">
        <v>15990059</v>
      </c>
      <c r="B397" s="145">
        <v>3</v>
      </c>
      <c r="C397" s="145" t="s">
        <v>3520</v>
      </c>
      <c r="D397" s="145" t="s">
        <v>3520</v>
      </c>
      <c r="E397" s="1"/>
      <c r="F397" s="1"/>
      <c r="G397" s="1"/>
      <c r="H397" s="1"/>
      <c r="I397" s="1"/>
      <c r="J397" s="1"/>
      <c r="K397" s="1"/>
      <c r="L397" s="1"/>
      <c r="M397" s="1"/>
      <c r="N397" s="1"/>
      <c r="O397" s="1"/>
      <c r="P397" s="1"/>
      <c r="Q397" s="1"/>
      <c r="R397" s="145">
        <v>-1400</v>
      </c>
      <c r="S397" s="145">
        <v>-1400</v>
      </c>
      <c r="T397" s="1"/>
      <c r="U397" s="1"/>
      <c r="V397" s="1"/>
      <c r="W397" s="1"/>
      <c r="X397" s="1"/>
    </row>
    <row r="398" spans="1:24" ht="16.5" x14ac:dyDescent="0.15">
      <c r="A398" s="145">
        <v>15990059</v>
      </c>
      <c r="B398" s="145">
        <v>4</v>
      </c>
      <c r="C398" s="145" t="s">
        <v>3520</v>
      </c>
      <c r="D398" s="145" t="s">
        <v>3520</v>
      </c>
      <c r="E398" s="1"/>
      <c r="F398" s="1"/>
      <c r="G398" s="1"/>
      <c r="H398" s="1"/>
      <c r="I398" s="1"/>
      <c r="J398" s="1"/>
      <c r="K398" s="1"/>
      <c r="L398" s="1"/>
      <c r="M398" s="1"/>
      <c r="N398" s="1"/>
      <c r="O398" s="1"/>
      <c r="P398" s="1"/>
      <c r="Q398" s="1"/>
      <c r="R398" s="145">
        <v>-1800</v>
      </c>
      <c r="S398" s="145">
        <v>-1800</v>
      </c>
      <c r="T398" s="1"/>
      <c r="U398" s="1"/>
      <c r="V398" s="1"/>
      <c r="W398" s="1"/>
      <c r="X398" s="1"/>
    </row>
    <row r="399" spans="1:24" ht="16.5" x14ac:dyDescent="0.15">
      <c r="A399" s="145">
        <v>15990059</v>
      </c>
      <c r="B399" s="145">
        <v>5</v>
      </c>
      <c r="C399" s="145" t="s">
        <v>3520</v>
      </c>
      <c r="D399" s="145" t="s">
        <v>3521</v>
      </c>
      <c r="E399" s="1"/>
      <c r="F399" s="1"/>
      <c r="G399" s="1"/>
      <c r="H399" s="1"/>
      <c r="I399" s="1"/>
      <c r="J399" s="1"/>
      <c r="K399" s="1"/>
      <c r="L399" s="1"/>
      <c r="M399" s="1"/>
      <c r="N399" s="1"/>
      <c r="O399" s="1"/>
      <c r="P399" s="1"/>
      <c r="Q399" s="1"/>
      <c r="R399" s="145">
        <v>-2200</v>
      </c>
      <c r="S399" s="145">
        <v>-2200</v>
      </c>
      <c r="T399" s="1"/>
      <c r="U399" s="1"/>
      <c r="V399" s="1"/>
      <c r="W399" s="1"/>
      <c r="X399" s="1"/>
    </row>
    <row r="400" spans="1:24" ht="16.5" x14ac:dyDescent="0.15">
      <c r="A400" s="145">
        <v>15990059</v>
      </c>
      <c r="B400" s="145">
        <v>6</v>
      </c>
      <c r="C400" s="145" t="s">
        <v>3520</v>
      </c>
      <c r="D400" s="145" t="s">
        <v>3522</v>
      </c>
      <c r="E400" s="1"/>
      <c r="F400" s="1"/>
      <c r="G400" s="1"/>
      <c r="H400" s="1"/>
      <c r="I400" s="1"/>
      <c r="J400" s="1"/>
      <c r="K400" s="1"/>
      <c r="L400" s="1"/>
      <c r="M400" s="1"/>
      <c r="N400" s="1"/>
      <c r="O400" s="1"/>
      <c r="P400" s="1"/>
      <c r="Q400" s="1"/>
      <c r="R400" s="145">
        <v>-2600</v>
      </c>
      <c r="S400" s="145">
        <v>-2600</v>
      </c>
      <c r="T400" s="1"/>
      <c r="U400" s="1"/>
      <c r="V400" s="1"/>
      <c r="W400" s="1"/>
      <c r="X400" s="1"/>
    </row>
    <row r="401" spans="1:24" ht="16.5" x14ac:dyDescent="0.15">
      <c r="A401" s="145">
        <v>15990059</v>
      </c>
      <c r="B401" s="145">
        <v>7</v>
      </c>
      <c r="C401" s="145" t="s">
        <v>3520</v>
      </c>
      <c r="D401" s="145" t="s">
        <v>3520</v>
      </c>
      <c r="E401" s="1"/>
      <c r="F401" s="1"/>
      <c r="G401" s="1"/>
      <c r="H401" s="1"/>
      <c r="I401" s="1"/>
      <c r="J401" s="1"/>
      <c r="K401" s="1"/>
      <c r="L401" s="1"/>
      <c r="M401" s="1"/>
      <c r="N401" s="1"/>
      <c r="O401" s="1"/>
      <c r="P401" s="1"/>
      <c r="Q401" s="1"/>
      <c r="R401" s="145">
        <v>-3000</v>
      </c>
      <c r="S401" s="145">
        <v>-3000</v>
      </c>
      <c r="T401" s="1"/>
      <c r="U401" s="1"/>
      <c r="V401" s="1"/>
      <c r="W401" s="1"/>
      <c r="X401" s="1"/>
    </row>
    <row r="402" spans="1:24" ht="16.5" x14ac:dyDescent="0.15">
      <c r="A402" s="146">
        <v>15990060</v>
      </c>
      <c r="B402" s="146">
        <v>1</v>
      </c>
      <c r="C402" s="146" t="s">
        <v>3523</v>
      </c>
      <c r="D402" s="146" t="s">
        <v>3524</v>
      </c>
      <c r="E402" s="1"/>
      <c r="F402" s="1"/>
      <c r="G402" s="1"/>
      <c r="H402" s="1"/>
      <c r="I402" s="1"/>
      <c r="J402" s="1"/>
      <c r="K402" s="1"/>
      <c r="L402" s="1"/>
      <c r="M402" s="1"/>
      <c r="N402" s="1"/>
      <c r="O402" s="1"/>
      <c r="P402" s="1"/>
      <c r="Q402" s="1"/>
      <c r="R402" s="146">
        <v>600</v>
      </c>
      <c r="S402" s="146">
        <v>600</v>
      </c>
      <c r="T402" s="1"/>
      <c r="U402" s="1"/>
      <c r="V402" s="1"/>
      <c r="W402" s="1"/>
      <c r="X402" s="1"/>
    </row>
    <row r="403" spans="1:24" ht="16.5" x14ac:dyDescent="0.15">
      <c r="A403" s="146">
        <v>15990060</v>
      </c>
      <c r="B403" s="146">
        <v>2</v>
      </c>
      <c r="C403" s="146" t="s">
        <v>3523</v>
      </c>
      <c r="D403" s="146" t="s">
        <v>3523</v>
      </c>
      <c r="E403" s="1"/>
      <c r="F403" s="1"/>
      <c r="G403" s="1"/>
      <c r="H403" s="1"/>
      <c r="I403" s="1"/>
      <c r="J403" s="1"/>
      <c r="K403" s="1"/>
      <c r="L403" s="1"/>
      <c r="M403" s="1"/>
      <c r="N403" s="1"/>
      <c r="O403" s="1"/>
      <c r="P403" s="1"/>
      <c r="Q403" s="1"/>
      <c r="R403" s="146">
        <v>1000</v>
      </c>
      <c r="S403" s="146">
        <v>1000</v>
      </c>
      <c r="T403" s="1"/>
      <c r="U403" s="1"/>
      <c r="V403" s="1"/>
      <c r="W403" s="1"/>
      <c r="X403" s="1"/>
    </row>
    <row r="404" spans="1:24" ht="16.5" x14ac:dyDescent="0.15">
      <c r="A404" s="146">
        <v>15990060</v>
      </c>
      <c r="B404" s="146">
        <v>3</v>
      </c>
      <c r="C404" s="146" t="s">
        <v>3524</v>
      </c>
      <c r="D404" s="146" t="s">
        <v>3523</v>
      </c>
      <c r="E404" s="1"/>
      <c r="F404" s="1"/>
      <c r="G404" s="1"/>
      <c r="H404" s="1"/>
      <c r="I404" s="1"/>
      <c r="J404" s="1"/>
      <c r="K404" s="1"/>
      <c r="L404" s="1"/>
      <c r="M404" s="1"/>
      <c r="N404" s="1"/>
      <c r="O404" s="1"/>
      <c r="P404" s="1"/>
      <c r="Q404" s="1"/>
      <c r="R404" s="146">
        <v>1400</v>
      </c>
      <c r="S404" s="146">
        <v>1400</v>
      </c>
      <c r="T404" s="1"/>
      <c r="U404" s="1"/>
      <c r="V404" s="1"/>
      <c r="W404" s="1"/>
      <c r="X404" s="1"/>
    </row>
    <row r="405" spans="1:24" ht="16.5" x14ac:dyDescent="0.15">
      <c r="A405" s="146">
        <v>15990060</v>
      </c>
      <c r="B405" s="146">
        <v>4</v>
      </c>
      <c r="C405" s="146" t="s">
        <v>3523</v>
      </c>
      <c r="D405" s="146" t="s">
        <v>3523</v>
      </c>
      <c r="E405" s="1"/>
      <c r="F405" s="1"/>
      <c r="G405" s="1"/>
      <c r="H405" s="1"/>
      <c r="I405" s="1"/>
      <c r="J405" s="1"/>
      <c r="K405" s="1"/>
      <c r="L405" s="1"/>
      <c r="M405" s="1"/>
      <c r="N405" s="1"/>
      <c r="O405" s="1"/>
      <c r="P405" s="1"/>
      <c r="Q405" s="1"/>
      <c r="R405" s="146">
        <v>1800</v>
      </c>
      <c r="S405" s="146">
        <v>1800</v>
      </c>
      <c r="T405" s="1"/>
      <c r="U405" s="1"/>
      <c r="V405" s="1"/>
      <c r="W405" s="1"/>
      <c r="X405" s="1"/>
    </row>
    <row r="406" spans="1:24" ht="16.5" x14ac:dyDescent="0.15">
      <c r="A406" s="146">
        <v>15990060</v>
      </c>
      <c r="B406" s="146">
        <v>5</v>
      </c>
      <c r="C406" s="146" t="s">
        <v>3523</v>
      </c>
      <c r="D406" s="146" t="s">
        <v>3523</v>
      </c>
      <c r="E406" s="1"/>
      <c r="F406" s="1"/>
      <c r="G406" s="1"/>
      <c r="H406" s="1"/>
      <c r="I406" s="1"/>
      <c r="J406" s="1"/>
      <c r="K406" s="1"/>
      <c r="L406" s="1"/>
      <c r="M406" s="1"/>
      <c r="N406" s="1"/>
      <c r="O406" s="1"/>
      <c r="P406" s="1"/>
      <c r="Q406" s="1"/>
      <c r="R406" s="146">
        <v>2200</v>
      </c>
      <c r="S406" s="146">
        <v>2200</v>
      </c>
      <c r="T406" s="1"/>
      <c r="U406" s="1"/>
      <c r="V406" s="1"/>
      <c r="W406" s="1"/>
      <c r="X406" s="1"/>
    </row>
    <row r="407" spans="1:24" ht="16.5" x14ac:dyDescent="0.15">
      <c r="A407" s="146">
        <v>15990060</v>
      </c>
      <c r="B407" s="146">
        <v>6</v>
      </c>
      <c r="C407" s="146" t="s">
        <v>3523</v>
      </c>
      <c r="D407" s="146" t="s">
        <v>3523</v>
      </c>
      <c r="E407" s="1"/>
      <c r="F407" s="1"/>
      <c r="G407" s="1"/>
      <c r="H407" s="1"/>
      <c r="I407" s="1"/>
      <c r="J407" s="1"/>
      <c r="K407" s="1"/>
      <c r="L407" s="1"/>
      <c r="M407" s="1"/>
      <c r="N407" s="1"/>
      <c r="O407" s="1"/>
      <c r="P407" s="1"/>
      <c r="Q407" s="1"/>
      <c r="R407" s="146">
        <v>2600</v>
      </c>
      <c r="S407" s="146">
        <v>2600</v>
      </c>
      <c r="T407" s="1"/>
      <c r="U407" s="1"/>
      <c r="V407" s="1"/>
      <c r="W407" s="1"/>
      <c r="X407" s="1"/>
    </row>
    <row r="408" spans="1:24" ht="16.5" x14ac:dyDescent="0.15">
      <c r="A408" s="146">
        <v>15990060</v>
      </c>
      <c r="B408" s="146">
        <v>7</v>
      </c>
      <c r="C408" s="146" t="s">
        <v>3523</v>
      </c>
      <c r="D408" s="146" t="s">
        <v>3523</v>
      </c>
      <c r="E408" s="1"/>
      <c r="F408" s="1"/>
      <c r="G408" s="1"/>
      <c r="H408" s="1"/>
      <c r="I408" s="1"/>
      <c r="J408" s="1"/>
      <c r="K408" s="1"/>
      <c r="L408" s="1"/>
      <c r="M408" s="1"/>
      <c r="N408" s="1"/>
      <c r="O408" s="1"/>
      <c r="P408" s="1"/>
      <c r="Q408" s="1"/>
      <c r="R408" s="146">
        <v>3000</v>
      </c>
      <c r="S408" s="146">
        <v>3000</v>
      </c>
      <c r="T408" s="1"/>
      <c r="U408" s="1"/>
      <c r="V408" s="1"/>
      <c r="W408" s="1"/>
      <c r="X408" s="1"/>
    </row>
    <row r="409" spans="1:24" ht="16.5" x14ac:dyDescent="0.15">
      <c r="A409" s="145">
        <v>15990061</v>
      </c>
      <c r="B409" s="145">
        <v>1</v>
      </c>
      <c r="C409" s="145" t="s">
        <v>3525</v>
      </c>
      <c r="D409" s="145" t="s">
        <v>3525</v>
      </c>
      <c r="E409" s="1"/>
      <c r="F409" s="1"/>
      <c r="G409" s="1"/>
      <c r="H409" s="1"/>
      <c r="I409" s="1"/>
      <c r="J409" s="1"/>
      <c r="K409" s="1"/>
      <c r="L409" s="1"/>
      <c r="M409" s="1"/>
      <c r="N409" s="1"/>
      <c r="O409" s="1"/>
      <c r="P409" s="1"/>
      <c r="Q409" s="1"/>
      <c r="R409" s="145">
        <v>800</v>
      </c>
      <c r="S409" s="145">
        <v>800</v>
      </c>
      <c r="T409" s="1"/>
      <c r="U409" s="1"/>
      <c r="V409" s="1"/>
      <c r="W409" s="1"/>
      <c r="X409" s="1"/>
    </row>
    <row r="410" spans="1:24" ht="16.5" x14ac:dyDescent="0.15">
      <c r="A410" s="145">
        <v>15990061</v>
      </c>
      <c r="B410" s="145">
        <v>2</v>
      </c>
      <c r="C410" s="145" t="s">
        <v>3525</v>
      </c>
      <c r="D410" s="145" t="s">
        <v>3525</v>
      </c>
      <c r="E410" s="1"/>
      <c r="F410" s="1"/>
      <c r="G410" s="1"/>
      <c r="H410" s="1"/>
      <c r="I410" s="1"/>
      <c r="J410" s="1"/>
      <c r="K410" s="1"/>
      <c r="L410" s="1"/>
      <c r="M410" s="1"/>
      <c r="N410" s="1"/>
      <c r="O410" s="1"/>
      <c r="P410" s="1"/>
      <c r="Q410" s="1"/>
      <c r="R410" s="145">
        <v>1000</v>
      </c>
      <c r="S410" s="145">
        <v>1000</v>
      </c>
      <c r="T410" s="1"/>
      <c r="U410" s="1"/>
      <c r="V410" s="1"/>
      <c r="W410" s="1"/>
      <c r="X410" s="1"/>
    </row>
    <row r="411" spans="1:24" ht="16.5" x14ac:dyDescent="0.15">
      <c r="A411" s="145">
        <v>15990061</v>
      </c>
      <c r="B411" s="145">
        <v>3</v>
      </c>
      <c r="C411" s="145" t="s">
        <v>3525</v>
      </c>
      <c r="D411" s="145" t="s">
        <v>3526</v>
      </c>
      <c r="E411" s="1"/>
      <c r="F411" s="1"/>
      <c r="G411" s="1"/>
      <c r="H411" s="1"/>
      <c r="I411" s="1"/>
      <c r="J411" s="1"/>
      <c r="K411" s="1"/>
      <c r="L411" s="1"/>
      <c r="M411" s="1"/>
      <c r="N411" s="1"/>
      <c r="O411" s="1"/>
      <c r="P411" s="1"/>
      <c r="Q411" s="1"/>
      <c r="R411" s="145">
        <v>1200</v>
      </c>
      <c r="S411" s="145">
        <v>1200</v>
      </c>
      <c r="T411" s="1"/>
      <c r="U411" s="1"/>
      <c r="V411" s="1"/>
      <c r="W411" s="1"/>
      <c r="X411" s="1"/>
    </row>
    <row r="412" spans="1:24" ht="16.5" x14ac:dyDescent="0.15">
      <c r="A412" s="145">
        <v>15990061</v>
      </c>
      <c r="B412" s="145">
        <v>4</v>
      </c>
      <c r="C412" s="145" t="s">
        <v>3525</v>
      </c>
      <c r="D412" s="145" t="s">
        <v>3527</v>
      </c>
      <c r="E412" s="1"/>
      <c r="F412" s="1"/>
      <c r="G412" s="1"/>
      <c r="H412" s="1"/>
      <c r="I412" s="1"/>
      <c r="J412" s="1"/>
      <c r="K412" s="1"/>
      <c r="L412" s="1"/>
      <c r="M412" s="1"/>
      <c r="N412" s="1"/>
      <c r="O412" s="1"/>
      <c r="P412" s="1"/>
      <c r="Q412" s="1"/>
      <c r="R412" s="145">
        <v>1400</v>
      </c>
      <c r="S412" s="145">
        <v>1400</v>
      </c>
      <c r="T412" s="1"/>
      <c r="U412" s="1"/>
      <c r="V412" s="1"/>
      <c r="W412" s="1"/>
      <c r="X412" s="1"/>
    </row>
    <row r="413" spans="1:24" ht="16.5" x14ac:dyDescent="0.15">
      <c r="A413" s="145">
        <v>15990061</v>
      </c>
      <c r="B413" s="145">
        <v>5</v>
      </c>
      <c r="C413" s="145" t="s">
        <v>3528</v>
      </c>
      <c r="D413" s="145" t="s">
        <v>3525</v>
      </c>
      <c r="E413" s="1"/>
      <c r="F413" s="1"/>
      <c r="G413" s="1"/>
      <c r="H413" s="1"/>
      <c r="I413" s="1"/>
      <c r="J413" s="1"/>
      <c r="K413" s="1"/>
      <c r="L413" s="1"/>
      <c r="M413" s="1"/>
      <c r="N413" s="1"/>
      <c r="O413" s="1"/>
      <c r="P413" s="1"/>
      <c r="Q413" s="1"/>
      <c r="R413" s="145">
        <v>1600</v>
      </c>
      <c r="S413" s="145">
        <v>1600</v>
      </c>
      <c r="T413" s="1"/>
      <c r="U413" s="1"/>
      <c r="V413" s="1"/>
      <c r="W413" s="1"/>
      <c r="X413" s="1"/>
    </row>
    <row r="414" spans="1:24" ht="16.5" x14ac:dyDescent="0.15">
      <c r="A414" s="145">
        <v>15990061</v>
      </c>
      <c r="B414" s="145">
        <v>6</v>
      </c>
      <c r="C414" s="145" t="s">
        <v>3529</v>
      </c>
      <c r="D414" s="145" t="s">
        <v>3530</v>
      </c>
      <c r="E414" s="1"/>
      <c r="F414" s="1"/>
      <c r="G414" s="1"/>
      <c r="H414" s="1"/>
      <c r="I414" s="1"/>
      <c r="J414" s="1"/>
      <c r="K414" s="1"/>
      <c r="L414" s="1"/>
      <c r="M414" s="1"/>
      <c r="N414" s="1"/>
      <c r="O414" s="1"/>
      <c r="P414" s="1"/>
      <c r="Q414" s="1"/>
      <c r="R414" s="145">
        <v>1800</v>
      </c>
      <c r="S414" s="145">
        <v>1800</v>
      </c>
      <c r="T414" s="1"/>
      <c r="U414" s="1"/>
      <c r="V414" s="1"/>
      <c r="W414" s="1"/>
      <c r="X414" s="1"/>
    </row>
    <row r="415" spans="1:24" ht="16.5" x14ac:dyDescent="0.15">
      <c r="A415" s="145">
        <v>15990061</v>
      </c>
      <c r="B415" s="145">
        <v>7</v>
      </c>
      <c r="C415" s="145" t="s">
        <v>3525</v>
      </c>
      <c r="D415" s="145" t="s">
        <v>3525</v>
      </c>
      <c r="E415" s="1"/>
      <c r="F415" s="1"/>
      <c r="G415" s="1"/>
      <c r="H415" s="1"/>
      <c r="I415" s="1"/>
      <c r="J415" s="1"/>
      <c r="K415" s="1"/>
      <c r="L415" s="1"/>
      <c r="M415" s="1"/>
      <c r="N415" s="1"/>
      <c r="O415" s="1"/>
      <c r="P415" s="1"/>
      <c r="Q415" s="1"/>
      <c r="R415" s="145">
        <v>2000</v>
      </c>
      <c r="S415" s="145">
        <v>2000</v>
      </c>
      <c r="T415" s="1"/>
      <c r="U415" s="1"/>
      <c r="V415" s="1"/>
      <c r="W415" s="1"/>
      <c r="X415" s="1"/>
    </row>
    <row r="416" spans="1:24" ht="16.5" x14ac:dyDescent="0.15">
      <c r="A416" s="146">
        <v>15990062</v>
      </c>
      <c r="B416" s="146">
        <v>1</v>
      </c>
      <c r="C416" s="146" t="s">
        <v>3531</v>
      </c>
      <c r="D416" s="146" t="s">
        <v>3532</v>
      </c>
      <c r="E416" s="1"/>
      <c r="F416" s="1" t="s">
        <v>3533</v>
      </c>
      <c r="G416" s="146">
        <v>400</v>
      </c>
      <c r="H416" s="146">
        <v>400</v>
      </c>
      <c r="I416" s="1"/>
      <c r="J416" s="1"/>
      <c r="K416" s="1"/>
      <c r="L416" s="1"/>
      <c r="M416" s="1"/>
      <c r="N416" s="1"/>
      <c r="O416" s="1"/>
      <c r="P416" s="1"/>
      <c r="Q416" s="1"/>
      <c r="R416" s="1"/>
      <c r="S416" s="1"/>
      <c r="T416" s="1"/>
      <c r="U416" s="1"/>
      <c r="V416" s="1"/>
      <c r="W416" s="1"/>
      <c r="X416" s="1"/>
    </row>
    <row r="417" spans="1:24" ht="16.5" x14ac:dyDescent="0.15">
      <c r="A417" s="146">
        <v>15990062</v>
      </c>
      <c r="B417" s="146">
        <v>2</v>
      </c>
      <c r="C417" s="146" t="s">
        <v>3532</v>
      </c>
      <c r="D417" s="146" t="s">
        <v>3532</v>
      </c>
      <c r="E417" s="1"/>
      <c r="F417" s="1" t="s">
        <v>1756</v>
      </c>
      <c r="G417" s="146">
        <v>800</v>
      </c>
      <c r="H417" s="146">
        <v>800</v>
      </c>
      <c r="I417" s="1"/>
      <c r="J417" s="1"/>
      <c r="K417" s="1"/>
      <c r="L417" s="1"/>
      <c r="M417" s="1"/>
      <c r="N417" s="1"/>
      <c r="O417" s="1"/>
      <c r="P417" s="1"/>
      <c r="Q417" s="1"/>
      <c r="R417" s="1"/>
      <c r="S417" s="1"/>
      <c r="T417" s="1"/>
      <c r="U417" s="1"/>
      <c r="V417" s="1"/>
      <c r="W417" s="1"/>
      <c r="X417" s="1"/>
    </row>
    <row r="418" spans="1:24" ht="16.5" x14ac:dyDescent="0.15">
      <c r="A418" s="146">
        <v>15990062</v>
      </c>
      <c r="B418" s="146">
        <v>3</v>
      </c>
      <c r="C418" s="146" t="s">
        <v>3532</v>
      </c>
      <c r="D418" s="146" t="s">
        <v>3532</v>
      </c>
      <c r="E418" s="1"/>
      <c r="F418" s="1" t="s">
        <v>1756</v>
      </c>
      <c r="G418" s="146">
        <v>1200</v>
      </c>
      <c r="H418" s="146">
        <v>1200</v>
      </c>
      <c r="I418" s="1"/>
      <c r="J418" s="1"/>
      <c r="K418" s="1"/>
      <c r="L418" s="1"/>
      <c r="M418" s="1"/>
      <c r="N418" s="1"/>
      <c r="O418" s="1"/>
      <c r="P418" s="1"/>
      <c r="Q418" s="1"/>
      <c r="R418" s="1"/>
      <c r="S418" s="1"/>
      <c r="T418" s="1"/>
      <c r="U418" s="1"/>
      <c r="V418" s="1"/>
      <c r="W418" s="1"/>
      <c r="X418" s="1"/>
    </row>
    <row r="419" spans="1:24" ht="16.5" x14ac:dyDescent="0.15">
      <c r="A419" s="146">
        <v>15990062</v>
      </c>
      <c r="B419" s="146">
        <v>4</v>
      </c>
      <c r="C419" s="146" t="s">
        <v>3534</v>
      </c>
      <c r="D419" s="146" t="s">
        <v>3534</v>
      </c>
      <c r="E419" s="1"/>
      <c r="F419" s="1" t="s">
        <v>1756</v>
      </c>
      <c r="G419" s="146">
        <v>1600</v>
      </c>
      <c r="H419" s="146">
        <v>1600</v>
      </c>
      <c r="I419" s="1"/>
      <c r="J419" s="1"/>
      <c r="K419" s="1"/>
      <c r="L419" s="1"/>
      <c r="M419" s="1"/>
      <c r="N419" s="1"/>
      <c r="O419" s="1"/>
      <c r="P419" s="1"/>
      <c r="Q419" s="1"/>
      <c r="R419" s="1"/>
      <c r="S419" s="1"/>
      <c r="T419" s="1"/>
      <c r="U419" s="1"/>
      <c r="V419" s="1"/>
      <c r="W419" s="1"/>
      <c r="X419" s="1"/>
    </row>
    <row r="420" spans="1:24" ht="16.5" x14ac:dyDescent="0.15">
      <c r="A420" s="146">
        <v>15990062</v>
      </c>
      <c r="B420" s="146">
        <v>5</v>
      </c>
      <c r="C420" s="146" t="s">
        <v>3531</v>
      </c>
      <c r="D420" s="146" t="s">
        <v>3532</v>
      </c>
      <c r="E420" s="1"/>
      <c r="F420" s="1" t="s">
        <v>1756</v>
      </c>
      <c r="G420" s="146">
        <v>2000</v>
      </c>
      <c r="H420" s="146">
        <v>2000</v>
      </c>
      <c r="I420" s="1"/>
      <c r="J420" s="1"/>
      <c r="K420" s="1"/>
      <c r="L420" s="1"/>
      <c r="M420" s="1"/>
      <c r="N420" s="1"/>
      <c r="O420" s="1"/>
      <c r="P420" s="1"/>
      <c r="Q420" s="1"/>
      <c r="R420" s="1"/>
      <c r="S420" s="1"/>
      <c r="T420" s="1"/>
      <c r="U420" s="1"/>
      <c r="V420" s="1"/>
      <c r="W420" s="1"/>
      <c r="X420" s="1"/>
    </row>
    <row r="421" spans="1:24" ht="16.5" x14ac:dyDescent="0.15">
      <c r="A421" s="146">
        <v>15990062</v>
      </c>
      <c r="B421" s="146">
        <v>6</v>
      </c>
      <c r="C421" s="146" t="s">
        <v>3532</v>
      </c>
      <c r="D421" s="146" t="s">
        <v>3532</v>
      </c>
      <c r="E421" s="1"/>
      <c r="F421" s="1" t="s">
        <v>3535</v>
      </c>
      <c r="G421" s="146">
        <v>2500</v>
      </c>
      <c r="H421" s="146">
        <v>2500</v>
      </c>
      <c r="I421" s="1"/>
      <c r="J421" s="1"/>
      <c r="K421" s="1"/>
      <c r="L421" s="1"/>
      <c r="M421" s="1"/>
      <c r="N421" s="1"/>
      <c r="O421" s="1"/>
      <c r="P421" s="1"/>
      <c r="Q421" s="1"/>
      <c r="R421" s="1"/>
      <c r="S421" s="1"/>
      <c r="T421" s="1"/>
      <c r="U421" s="1"/>
      <c r="V421" s="1"/>
      <c r="W421" s="1"/>
      <c r="X421" s="1"/>
    </row>
    <row r="422" spans="1:24" ht="16.5" x14ac:dyDescent="0.15">
      <c r="A422" s="146">
        <v>15990062</v>
      </c>
      <c r="B422" s="146">
        <v>7</v>
      </c>
      <c r="C422" s="146" t="s">
        <v>3532</v>
      </c>
      <c r="D422" s="146" t="s">
        <v>3532</v>
      </c>
      <c r="E422" s="1"/>
      <c r="F422" s="1" t="s">
        <v>3515</v>
      </c>
      <c r="G422" s="146">
        <v>3000</v>
      </c>
      <c r="H422" s="146">
        <v>3000</v>
      </c>
      <c r="I422" s="1"/>
      <c r="J422" s="1"/>
      <c r="K422" s="1"/>
      <c r="L422" s="1"/>
      <c r="M422" s="1"/>
      <c r="N422" s="1"/>
      <c r="O422" s="1"/>
      <c r="P422" s="1"/>
      <c r="Q422" s="1"/>
      <c r="R422" s="1"/>
      <c r="S422" s="1"/>
      <c r="T422" s="1"/>
      <c r="U422" s="1"/>
      <c r="V422" s="1"/>
      <c r="W422" s="1"/>
      <c r="X422" s="1"/>
    </row>
    <row r="423" spans="1:24" ht="16.5" x14ac:dyDescent="0.15">
      <c r="A423" s="145">
        <v>15990063</v>
      </c>
      <c r="B423" s="145">
        <v>1</v>
      </c>
      <c r="C423" s="145" t="s">
        <v>3536</v>
      </c>
      <c r="D423" s="145" t="s">
        <v>3537</v>
      </c>
      <c r="E423" s="1"/>
      <c r="F423" s="1"/>
      <c r="G423" s="1"/>
      <c r="H423" s="1"/>
      <c r="I423" s="1"/>
      <c r="J423" s="1"/>
      <c r="K423" s="1"/>
      <c r="L423" s="1"/>
      <c r="M423" s="1"/>
      <c r="N423" s="1"/>
      <c r="O423" s="1"/>
      <c r="P423" s="1"/>
      <c r="Q423" s="1"/>
      <c r="R423" s="146">
        <v>100</v>
      </c>
      <c r="S423" s="146">
        <f t="shared" ref="S423:S428" si="0">R423</f>
        <v>100</v>
      </c>
      <c r="T423" s="1"/>
      <c r="U423" s="1"/>
      <c r="V423" s="1"/>
      <c r="W423" s="1"/>
      <c r="X423" s="1"/>
    </row>
    <row r="424" spans="1:24" ht="16.5" x14ac:dyDescent="0.15">
      <c r="A424" s="145">
        <v>15990063</v>
      </c>
      <c r="B424" s="145">
        <v>2</v>
      </c>
      <c r="C424" s="145" t="s">
        <v>3536</v>
      </c>
      <c r="D424" s="145" t="s">
        <v>3536</v>
      </c>
      <c r="E424" s="1"/>
      <c r="F424" s="1"/>
      <c r="G424" s="1"/>
      <c r="H424" s="1"/>
      <c r="I424" s="1"/>
      <c r="J424" s="1"/>
      <c r="K424" s="1"/>
      <c r="L424" s="1"/>
      <c r="M424" s="1"/>
      <c r="N424" s="1"/>
      <c r="O424" s="1"/>
      <c r="P424" s="1"/>
      <c r="Q424" s="1"/>
      <c r="R424" s="146">
        <v>200</v>
      </c>
      <c r="S424" s="146">
        <f t="shared" si="0"/>
        <v>200</v>
      </c>
      <c r="T424" s="1"/>
      <c r="U424" s="1"/>
      <c r="V424" s="1"/>
      <c r="W424" s="1"/>
      <c r="X424" s="1"/>
    </row>
    <row r="425" spans="1:24" ht="16.5" x14ac:dyDescent="0.15">
      <c r="A425" s="145">
        <v>15990063</v>
      </c>
      <c r="B425" s="145">
        <v>3</v>
      </c>
      <c r="C425" s="145" t="s">
        <v>3537</v>
      </c>
      <c r="D425" s="145" t="s">
        <v>3538</v>
      </c>
      <c r="E425" s="1"/>
      <c r="F425" s="1"/>
      <c r="G425" s="1"/>
      <c r="H425" s="1"/>
      <c r="I425" s="1"/>
      <c r="J425" s="1"/>
      <c r="K425" s="1"/>
      <c r="L425" s="1"/>
      <c r="M425" s="1"/>
      <c r="N425" s="1"/>
      <c r="O425" s="1"/>
      <c r="P425" s="1"/>
      <c r="Q425" s="1"/>
      <c r="R425" s="146">
        <v>400</v>
      </c>
      <c r="S425" s="146">
        <f t="shared" si="0"/>
        <v>400</v>
      </c>
      <c r="T425" s="1"/>
      <c r="U425" s="1"/>
      <c r="V425" s="1"/>
      <c r="W425" s="1"/>
      <c r="X425" s="1"/>
    </row>
    <row r="426" spans="1:24" ht="16.5" x14ac:dyDescent="0.15">
      <c r="A426" s="145">
        <v>15990063</v>
      </c>
      <c r="B426" s="145">
        <v>4</v>
      </c>
      <c r="C426" s="145" t="s">
        <v>3536</v>
      </c>
      <c r="D426" s="145" t="s">
        <v>3537</v>
      </c>
      <c r="E426" s="1"/>
      <c r="F426" s="1"/>
      <c r="G426" s="1"/>
      <c r="H426" s="1"/>
      <c r="I426" s="1"/>
      <c r="J426" s="1"/>
      <c r="K426" s="1"/>
      <c r="L426" s="1"/>
      <c r="M426" s="1"/>
      <c r="N426" s="1"/>
      <c r="O426" s="1"/>
      <c r="P426" s="1"/>
      <c r="Q426" s="1"/>
      <c r="R426" s="146">
        <v>600</v>
      </c>
      <c r="S426" s="146">
        <f t="shared" si="0"/>
        <v>600</v>
      </c>
      <c r="T426" s="1"/>
      <c r="U426" s="1"/>
      <c r="V426" s="1"/>
      <c r="W426" s="1"/>
      <c r="X426" s="1"/>
    </row>
    <row r="427" spans="1:24" ht="16.5" x14ac:dyDescent="0.15">
      <c r="A427" s="145">
        <v>15990063</v>
      </c>
      <c r="B427" s="145">
        <v>5</v>
      </c>
      <c r="C427" s="145" t="s">
        <v>3536</v>
      </c>
      <c r="D427" s="145" t="s">
        <v>3537</v>
      </c>
      <c r="E427" s="1"/>
      <c r="F427" s="1"/>
      <c r="G427" s="1"/>
      <c r="H427" s="1"/>
      <c r="I427" s="1"/>
      <c r="J427" s="1"/>
      <c r="K427" s="1"/>
      <c r="L427" s="1"/>
      <c r="M427" s="1"/>
      <c r="N427" s="1"/>
      <c r="O427" s="1"/>
      <c r="P427" s="1"/>
      <c r="Q427" s="1"/>
      <c r="R427" s="146">
        <v>800</v>
      </c>
      <c r="S427" s="146">
        <f t="shared" si="0"/>
        <v>800</v>
      </c>
      <c r="T427" s="1"/>
      <c r="U427" s="1"/>
      <c r="V427" s="1"/>
      <c r="W427" s="1"/>
      <c r="X427" s="1"/>
    </row>
    <row r="428" spans="1:24" ht="16.5" x14ac:dyDescent="0.15">
      <c r="A428" s="145">
        <v>15990063</v>
      </c>
      <c r="B428" s="145">
        <v>6</v>
      </c>
      <c r="C428" s="145" t="s">
        <v>3537</v>
      </c>
      <c r="D428" s="145" t="s">
        <v>3536</v>
      </c>
      <c r="E428" s="1"/>
      <c r="F428" s="1"/>
      <c r="G428" s="1"/>
      <c r="H428" s="1"/>
      <c r="I428" s="1"/>
      <c r="J428" s="1"/>
      <c r="K428" s="1"/>
      <c r="L428" s="1"/>
      <c r="M428" s="1"/>
      <c r="N428" s="1"/>
      <c r="O428" s="1"/>
      <c r="P428" s="1"/>
      <c r="Q428" s="1"/>
      <c r="R428" s="146">
        <v>1000</v>
      </c>
      <c r="S428" s="146">
        <f t="shared" si="0"/>
        <v>1000</v>
      </c>
      <c r="T428" s="1"/>
      <c r="U428" s="1"/>
      <c r="V428" s="1"/>
      <c r="W428" s="1"/>
      <c r="X428" s="1"/>
    </row>
    <row r="429" spans="1:24" ht="16.5" x14ac:dyDescent="0.15">
      <c r="A429" s="145">
        <v>15990063</v>
      </c>
      <c r="B429" s="145">
        <v>7</v>
      </c>
      <c r="C429" s="145" t="s">
        <v>3539</v>
      </c>
      <c r="D429" s="145" t="s">
        <v>3540</v>
      </c>
      <c r="E429" s="1"/>
      <c r="F429" s="1"/>
      <c r="G429" s="1"/>
      <c r="H429" s="1"/>
      <c r="I429" s="1"/>
      <c r="J429" s="1"/>
      <c r="K429" s="1"/>
      <c r="L429" s="1"/>
      <c r="M429" s="1"/>
      <c r="N429" s="1"/>
      <c r="O429" s="1"/>
      <c r="P429" s="1"/>
      <c r="Q429" s="1"/>
      <c r="R429" s="146">
        <v>1200</v>
      </c>
      <c r="S429" s="146">
        <f>R429</f>
        <v>1200</v>
      </c>
      <c r="T429" s="1"/>
      <c r="U429" s="1"/>
      <c r="V429" s="1"/>
      <c r="W429" s="1"/>
      <c r="X429" s="1"/>
    </row>
    <row r="430" spans="1:24" ht="16.5" x14ac:dyDescent="0.15">
      <c r="A430" s="146">
        <v>15990064</v>
      </c>
      <c r="B430" s="146">
        <v>1</v>
      </c>
      <c r="C430" s="146" t="s">
        <v>3541</v>
      </c>
      <c r="D430" s="146" t="s">
        <v>3541</v>
      </c>
      <c r="E430" s="1"/>
      <c r="F430" s="1"/>
      <c r="G430" s="1"/>
      <c r="H430" s="1"/>
      <c r="I430" s="1"/>
      <c r="J430" s="1"/>
      <c r="K430" s="1"/>
      <c r="L430" s="1"/>
      <c r="M430" s="1"/>
      <c r="N430" s="1"/>
      <c r="O430" s="1"/>
      <c r="P430" s="1"/>
      <c r="Q430" s="1"/>
      <c r="R430" s="146">
        <v>100</v>
      </c>
      <c r="S430" s="146">
        <f t="shared" ref="S430:S435" si="1">R430</f>
        <v>100</v>
      </c>
      <c r="T430" s="1"/>
      <c r="U430" s="1"/>
      <c r="V430" s="1"/>
      <c r="W430" s="1"/>
      <c r="X430" s="1"/>
    </row>
    <row r="431" spans="1:24" ht="16.5" x14ac:dyDescent="0.15">
      <c r="A431" s="146">
        <v>15990064</v>
      </c>
      <c r="B431" s="146">
        <v>2</v>
      </c>
      <c r="C431" s="146" t="s">
        <v>3541</v>
      </c>
      <c r="D431" s="146" t="s">
        <v>3542</v>
      </c>
      <c r="E431" s="1"/>
      <c r="F431" s="1"/>
      <c r="G431" s="1"/>
      <c r="H431" s="1"/>
      <c r="I431" s="1"/>
      <c r="J431" s="1"/>
      <c r="K431" s="1"/>
      <c r="L431" s="1"/>
      <c r="M431" s="1"/>
      <c r="N431" s="1"/>
      <c r="O431" s="1"/>
      <c r="P431" s="1"/>
      <c r="Q431" s="1"/>
      <c r="R431" s="146">
        <v>200</v>
      </c>
      <c r="S431" s="146">
        <f t="shared" si="1"/>
        <v>200</v>
      </c>
      <c r="T431" s="1"/>
      <c r="U431" s="1"/>
      <c r="V431" s="1"/>
      <c r="W431" s="1"/>
      <c r="X431" s="1"/>
    </row>
    <row r="432" spans="1:24" ht="16.5" x14ac:dyDescent="0.15">
      <c r="A432" s="146">
        <v>15990064</v>
      </c>
      <c r="B432" s="146">
        <v>3</v>
      </c>
      <c r="C432" s="146" t="s">
        <v>3541</v>
      </c>
      <c r="D432" s="146" t="s">
        <v>3543</v>
      </c>
      <c r="E432" s="1"/>
      <c r="F432" s="1"/>
      <c r="G432" s="1"/>
      <c r="H432" s="1"/>
      <c r="I432" s="1"/>
      <c r="J432" s="1"/>
      <c r="K432" s="1"/>
      <c r="L432" s="1"/>
      <c r="M432" s="1"/>
      <c r="N432" s="1"/>
      <c r="O432" s="1"/>
      <c r="P432" s="1"/>
      <c r="Q432" s="1"/>
      <c r="R432" s="146">
        <v>400</v>
      </c>
      <c r="S432" s="146">
        <f t="shared" si="1"/>
        <v>400</v>
      </c>
      <c r="T432" s="1"/>
      <c r="U432" s="1"/>
      <c r="V432" s="1"/>
      <c r="W432" s="1"/>
      <c r="X432" s="1"/>
    </row>
    <row r="433" spans="1:24" ht="16.5" x14ac:dyDescent="0.15">
      <c r="A433" s="146">
        <v>15990064</v>
      </c>
      <c r="B433" s="146">
        <v>4</v>
      </c>
      <c r="C433" s="146" t="s">
        <v>3541</v>
      </c>
      <c r="D433" s="146" t="s">
        <v>3541</v>
      </c>
      <c r="E433" s="1"/>
      <c r="F433" s="1"/>
      <c r="G433" s="1"/>
      <c r="H433" s="1"/>
      <c r="I433" s="1"/>
      <c r="J433" s="1"/>
      <c r="K433" s="1"/>
      <c r="L433" s="1"/>
      <c r="M433" s="1"/>
      <c r="N433" s="1"/>
      <c r="O433" s="1"/>
      <c r="P433" s="1"/>
      <c r="Q433" s="1"/>
      <c r="R433" s="146">
        <v>600</v>
      </c>
      <c r="S433" s="146">
        <f t="shared" si="1"/>
        <v>600</v>
      </c>
      <c r="T433" s="1"/>
      <c r="U433" s="1"/>
      <c r="V433" s="1"/>
      <c r="W433" s="1"/>
      <c r="X433" s="1"/>
    </row>
    <row r="434" spans="1:24" ht="16.5" x14ac:dyDescent="0.15">
      <c r="A434" s="146">
        <v>15990064</v>
      </c>
      <c r="B434" s="146">
        <v>5</v>
      </c>
      <c r="C434" s="146" t="s">
        <v>3542</v>
      </c>
      <c r="D434" s="146" t="s">
        <v>3541</v>
      </c>
      <c r="E434" s="1"/>
      <c r="F434" s="1"/>
      <c r="G434" s="1"/>
      <c r="H434" s="1"/>
      <c r="I434" s="1"/>
      <c r="J434" s="1"/>
      <c r="K434" s="1"/>
      <c r="L434" s="1"/>
      <c r="M434" s="1"/>
      <c r="N434" s="1"/>
      <c r="O434" s="1"/>
      <c r="P434" s="1"/>
      <c r="Q434" s="1"/>
      <c r="R434" s="146">
        <v>800</v>
      </c>
      <c r="S434" s="146">
        <f t="shared" si="1"/>
        <v>800</v>
      </c>
      <c r="T434" s="1"/>
      <c r="U434" s="1"/>
      <c r="V434" s="1"/>
      <c r="W434" s="1"/>
      <c r="X434" s="1"/>
    </row>
    <row r="435" spans="1:24" ht="16.5" x14ac:dyDescent="0.15">
      <c r="A435" s="146">
        <v>15990064</v>
      </c>
      <c r="B435" s="146">
        <v>6</v>
      </c>
      <c r="C435" s="146" t="s">
        <v>3541</v>
      </c>
      <c r="D435" s="146" t="s">
        <v>3541</v>
      </c>
      <c r="E435" s="1"/>
      <c r="F435" s="1"/>
      <c r="G435" s="1"/>
      <c r="H435" s="1"/>
      <c r="I435" s="1"/>
      <c r="J435" s="1"/>
      <c r="K435" s="1"/>
      <c r="L435" s="1"/>
      <c r="M435" s="1"/>
      <c r="N435" s="1"/>
      <c r="O435" s="1"/>
      <c r="P435" s="1"/>
      <c r="Q435" s="1"/>
      <c r="R435" s="146">
        <v>1000</v>
      </c>
      <c r="S435" s="146">
        <f t="shared" si="1"/>
        <v>1000</v>
      </c>
      <c r="T435" s="1"/>
      <c r="U435" s="1"/>
      <c r="V435" s="1"/>
      <c r="W435" s="1"/>
      <c r="X435" s="1"/>
    </row>
    <row r="436" spans="1:24" ht="16.5" x14ac:dyDescent="0.15">
      <c r="A436" s="146">
        <v>15990064</v>
      </c>
      <c r="B436" s="146">
        <v>7</v>
      </c>
      <c r="C436" s="146" t="s">
        <v>3541</v>
      </c>
      <c r="D436" s="146" t="s">
        <v>3541</v>
      </c>
      <c r="E436" s="1"/>
      <c r="F436" s="1"/>
      <c r="G436" s="1"/>
      <c r="H436" s="1"/>
      <c r="I436" s="1"/>
      <c r="J436" s="1"/>
      <c r="K436" s="1"/>
      <c r="L436" s="1"/>
      <c r="M436" s="1"/>
      <c r="N436" s="1"/>
      <c r="O436" s="1"/>
      <c r="P436" s="1"/>
      <c r="Q436" s="1"/>
      <c r="R436" s="146">
        <v>1200</v>
      </c>
      <c r="S436" s="146">
        <f>R436</f>
        <v>1200</v>
      </c>
      <c r="T436" s="1"/>
      <c r="U436" s="1"/>
      <c r="V436" s="1"/>
      <c r="W436" s="1"/>
      <c r="X436" s="1"/>
    </row>
    <row r="437" spans="1:24" ht="16.5" x14ac:dyDescent="0.15">
      <c r="A437" s="145">
        <v>15990065</v>
      </c>
      <c r="B437" s="145">
        <v>1</v>
      </c>
      <c r="C437" s="145" t="s">
        <v>3544</v>
      </c>
      <c r="D437" s="145" t="s">
        <v>3544</v>
      </c>
      <c r="E437" s="1"/>
      <c r="F437" s="1"/>
      <c r="G437" s="1"/>
      <c r="H437" s="1"/>
      <c r="I437" s="1"/>
      <c r="J437" s="1"/>
      <c r="K437" s="1"/>
      <c r="L437" s="1"/>
      <c r="M437" s="1"/>
      <c r="N437" s="1"/>
      <c r="O437" s="1"/>
      <c r="P437" s="1"/>
      <c r="Q437" s="1"/>
      <c r="R437" s="145">
        <v>200</v>
      </c>
      <c r="S437" s="145">
        <v>200</v>
      </c>
      <c r="T437" s="1"/>
      <c r="U437" s="1"/>
      <c r="V437" s="1"/>
      <c r="W437" s="1"/>
      <c r="X437" s="1"/>
    </row>
    <row r="438" spans="1:24" ht="16.5" x14ac:dyDescent="0.15">
      <c r="A438" s="145">
        <v>15990065</v>
      </c>
      <c r="B438" s="145">
        <v>2</v>
      </c>
      <c r="C438" s="145" t="s">
        <v>3544</v>
      </c>
      <c r="D438" s="145" t="s">
        <v>3544</v>
      </c>
      <c r="E438" s="1"/>
      <c r="F438" s="1"/>
      <c r="G438" s="1"/>
      <c r="H438" s="1"/>
      <c r="I438" s="1"/>
      <c r="J438" s="1"/>
      <c r="K438" s="1"/>
      <c r="L438" s="1"/>
      <c r="M438" s="1"/>
      <c r="N438" s="1"/>
      <c r="O438" s="1"/>
      <c r="P438" s="1"/>
      <c r="Q438" s="1"/>
      <c r="R438" s="145">
        <v>500</v>
      </c>
      <c r="S438" s="145">
        <v>500</v>
      </c>
      <c r="T438" s="1"/>
      <c r="U438" s="1"/>
      <c r="V438" s="1"/>
      <c r="W438" s="1"/>
      <c r="X438" s="1"/>
    </row>
    <row r="439" spans="1:24" ht="16.5" x14ac:dyDescent="0.15">
      <c r="A439" s="145">
        <v>15990065</v>
      </c>
      <c r="B439" s="145">
        <v>3</v>
      </c>
      <c r="C439" s="145" t="s">
        <v>3544</v>
      </c>
      <c r="D439" s="145" t="s">
        <v>3544</v>
      </c>
      <c r="E439" s="1"/>
      <c r="F439" s="1"/>
      <c r="G439" s="1"/>
      <c r="H439" s="1"/>
      <c r="I439" s="1"/>
      <c r="J439" s="1"/>
      <c r="K439" s="1"/>
      <c r="L439" s="1"/>
      <c r="M439" s="1"/>
      <c r="N439" s="1"/>
      <c r="O439" s="1"/>
      <c r="P439" s="1"/>
      <c r="Q439" s="1"/>
      <c r="R439" s="145">
        <v>800</v>
      </c>
      <c r="S439" s="145">
        <v>800</v>
      </c>
      <c r="T439" s="1"/>
      <c r="U439" s="1"/>
      <c r="V439" s="1"/>
      <c r="W439" s="1"/>
      <c r="X439" s="1"/>
    </row>
    <row r="440" spans="1:24" ht="16.5" x14ac:dyDescent="0.15">
      <c r="A440" s="145">
        <v>15990065</v>
      </c>
      <c r="B440" s="145">
        <v>4</v>
      </c>
      <c r="C440" s="145" t="s">
        <v>3544</v>
      </c>
      <c r="D440" s="145" t="s">
        <v>3544</v>
      </c>
      <c r="E440" s="1"/>
      <c r="F440" s="1"/>
      <c r="G440" s="1"/>
      <c r="H440" s="1"/>
      <c r="I440" s="1"/>
      <c r="J440" s="1"/>
      <c r="K440" s="1"/>
      <c r="L440" s="1"/>
      <c r="M440" s="1"/>
      <c r="N440" s="1"/>
      <c r="O440" s="1"/>
      <c r="P440" s="1"/>
      <c r="Q440" s="1"/>
      <c r="R440" s="145">
        <v>1100</v>
      </c>
      <c r="S440" s="145">
        <v>1100</v>
      </c>
      <c r="T440" s="1"/>
      <c r="U440" s="1"/>
      <c r="V440" s="1"/>
      <c r="W440" s="1"/>
      <c r="X440" s="1"/>
    </row>
    <row r="441" spans="1:24" ht="16.5" x14ac:dyDescent="0.15">
      <c r="A441" s="145">
        <v>15990065</v>
      </c>
      <c r="B441" s="145">
        <v>5</v>
      </c>
      <c r="C441" s="145" t="s">
        <v>3544</v>
      </c>
      <c r="D441" s="145" t="s">
        <v>3544</v>
      </c>
      <c r="E441" s="1"/>
      <c r="F441" s="1"/>
      <c r="G441" s="1"/>
      <c r="H441" s="1"/>
      <c r="I441" s="1"/>
      <c r="J441" s="1"/>
      <c r="K441" s="1"/>
      <c r="L441" s="1"/>
      <c r="M441" s="1"/>
      <c r="N441" s="1"/>
      <c r="O441" s="1"/>
      <c r="P441" s="1"/>
      <c r="Q441" s="1"/>
      <c r="R441" s="145">
        <v>1400.0000000000002</v>
      </c>
      <c r="S441" s="145">
        <v>1400.0000000000002</v>
      </c>
      <c r="T441" s="1"/>
      <c r="U441" s="1"/>
      <c r="V441" s="1"/>
      <c r="W441" s="1"/>
      <c r="X441" s="1"/>
    </row>
    <row r="442" spans="1:24" ht="16.5" x14ac:dyDescent="0.15">
      <c r="A442" s="145">
        <v>15990065</v>
      </c>
      <c r="B442" s="145">
        <v>6</v>
      </c>
      <c r="C442" s="145" t="s">
        <v>3544</v>
      </c>
      <c r="D442" s="145" t="s">
        <v>3545</v>
      </c>
      <c r="E442" s="1"/>
      <c r="F442" s="1"/>
      <c r="G442" s="1"/>
      <c r="H442" s="1"/>
      <c r="I442" s="1"/>
      <c r="J442" s="1"/>
      <c r="K442" s="1"/>
      <c r="L442" s="1"/>
      <c r="M442" s="1"/>
      <c r="N442" s="1"/>
      <c r="O442" s="1"/>
      <c r="P442" s="1"/>
      <c r="Q442" s="1"/>
      <c r="R442" s="145">
        <v>1700.0000000000002</v>
      </c>
      <c r="S442" s="145">
        <v>1700.0000000000002</v>
      </c>
      <c r="T442" s="1"/>
      <c r="U442" s="1"/>
      <c r="V442" s="1"/>
      <c r="W442" s="1"/>
      <c r="X442" s="1"/>
    </row>
    <row r="443" spans="1:24" ht="16.5" x14ac:dyDescent="0.15">
      <c r="A443" s="145">
        <v>15990065</v>
      </c>
      <c r="B443" s="145">
        <v>7</v>
      </c>
      <c r="C443" s="145" t="s">
        <v>3544</v>
      </c>
      <c r="D443" s="145" t="s">
        <v>3544</v>
      </c>
      <c r="E443" s="1"/>
      <c r="F443" s="1"/>
      <c r="G443" s="1"/>
      <c r="H443" s="1"/>
      <c r="I443" s="1"/>
      <c r="J443" s="1"/>
      <c r="K443" s="1"/>
      <c r="L443" s="1"/>
      <c r="M443" s="1"/>
      <c r="N443" s="1"/>
      <c r="O443" s="1"/>
      <c r="P443" s="1"/>
      <c r="Q443" s="1"/>
      <c r="R443" s="145">
        <v>2000</v>
      </c>
      <c r="S443" s="145">
        <v>2000</v>
      </c>
      <c r="T443" s="1"/>
      <c r="U443" s="1"/>
      <c r="V443" s="1"/>
      <c r="W443" s="1"/>
      <c r="X443" s="1"/>
    </row>
    <row r="444" spans="1:24" ht="16.5" x14ac:dyDescent="0.15">
      <c r="A444" s="146">
        <v>15990066</v>
      </c>
      <c r="B444" s="146">
        <v>1</v>
      </c>
      <c r="C444" s="146" t="s">
        <v>3546</v>
      </c>
      <c r="D444" s="146" t="s">
        <v>3547</v>
      </c>
      <c r="E444" s="1"/>
      <c r="F444" s="1"/>
      <c r="G444" s="1"/>
      <c r="H444" s="1"/>
      <c r="I444" s="1"/>
      <c r="J444" s="1"/>
      <c r="K444" s="1"/>
      <c r="L444" s="1"/>
      <c r="M444" s="1"/>
      <c r="N444" s="1"/>
      <c r="O444" s="1"/>
      <c r="P444" s="1"/>
      <c r="Q444" s="1"/>
      <c r="R444" s="146">
        <v>200</v>
      </c>
      <c r="S444" s="146">
        <v>200</v>
      </c>
      <c r="T444" s="1"/>
      <c r="U444" s="1"/>
      <c r="V444" s="1"/>
      <c r="W444" s="1"/>
      <c r="X444" s="1"/>
    </row>
    <row r="445" spans="1:24" ht="16.5" x14ac:dyDescent="0.15">
      <c r="A445" s="146">
        <v>15990066</v>
      </c>
      <c r="B445" s="146">
        <v>2</v>
      </c>
      <c r="C445" s="146" t="s">
        <v>3548</v>
      </c>
      <c r="D445" s="146" t="s">
        <v>3547</v>
      </c>
      <c r="E445" s="1"/>
      <c r="F445" s="1"/>
      <c r="G445" s="1"/>
      <c r="H445" s="1"/>
      <c r="I445" s="1"/>
      <c r="J445" s="1"/>
      <c r="K445" s="1"/>
      <c r="L445" s="1"/>
      <c r="M445" s="1"/>
      <c r="N445" s="1"/>
      <c r="O445" s="1"/>
      <c r="P445" s="1"/>
      <c r="Q445" s="1"/>
      <c r="R445" s="146">
        <v>400</v>
      </c>
      <c r="S445" s="146">
        <v>400</v>
      </c>
      <c r="T445" s="1"/>
      <c r="U445" s="1"/>
      <c r="V445" s="1"/>
      <c r="W445" s="1"/>
      <c r="X445" s="1"/>
    </row>
    <row r="446" spans="1:24" ht="16.5" x14ac:dyDescent="0.15">
      <c r="A446" s="146">
        <v>15990066</v>
      </c>
      <c r="B446" s="146">
        <v>3</v>
      </c>
      <c r="C446" s="146" t="s">
        <v>3549</v>
      </c>
      <c r="D446" s="146" t="s">
        <v>3546</v>
      </c>
      <c r="E446" s="1"/>
      <c r="F446" s="1"/>
      <c r="G446" s="1"/>
      <c r="H446" s="1"/>
      <c r="I446" s="1"/>
      <c r="J446" s="1"/>
      <c r="K446" s="1"/>
      <c r="L446" s="1"/>
      <c r="M446" s="1"/>
      <c r="N446" s="1"/>
      <c r="O446" s="1"/>
      <c r="P446" s="1"/>
      <c r="Q446" s="1"/>
      <c r="R446" s="146">
        <v>600</v>
      </c>
      <c r="S446" s="146">
        <v>600</v>
      </c>
      <c r="T446" s="1"/>
      <c r="U446" s="1"/>
      <c r="V446" s="1"/>
      <c r="W446" s="1"/>
      <c r="X446" s="1"/>
    </row>
    <row r="447" spans="1:24" ht="16.5" x14ac:dyDescent="0.15">
      <c r="A447" s="146">
        <v>15990066</v>
      </c>
      <c r="B447" s="146">
        <v>4</v>
      </c>
      <c r="C447" s="146" t="s">
        <v>3548</v>
      </c>
      <c r="D447" s="146" t="s">
        <v>3546</v>
      </c>
      <c r="E447" s="1"/>
      <c r="F447" s="1"/>
      <c r="G447" s="1"/>
      <c r="H447" s="1"/>
      <c r="I447" s="1"/>
      <c r="J447" s="1"/>
      <c r="K447" s="1"/>
      <c r="L447" s="1"/>
      <c r="M447" s="1"/>
      <c r="N447" s="1"/>
      <c r="O447" s="1"/>
      <c r="P447" s="1"/>
      <c r="Q447" s="1"/>
      <c r="R447" s="146">
        <v>800</v>
      </c>
      <c r="S447" s="146">
        <v>800</v>
      </c>
      <c r="T447" s="1"/>
      <c r="U447" s="1"/>
      <c r="V447" s="1"/>
      <c r="W447" s="1"/>
      <c r="X447" s="1"/>
    </row>
    <row r="448" spans="1:24" ht="16.5" x14ac:dyDescent="0.15">
      <c r="A448" s="146">
        <v>15990066</v>
      </c>
      <c r="B448" s="146">
        <v>5</v>
      </c>
      <c r="C448" s="146" t="s">
        <v>3547</v>
      </c>
      <c r="D448" s="146" t="s">
        <v>3550</v>
      </c>
      <c r="E448" s="1"/>
      <c r="F448" s="1"/>
      <c r="G448" s="1"/>
      <c r="H448" s="1"/>
      <c r="I448" s="1"/>
      <c r="J448" s="1"/>
      <c r="K448" s="1"/>
      <c r="L448" s="1"/>
      <c r="M448" s="1"/>
      <c r="N448" s="1"/>
      <c r="O448" s="1"/>
      <c r="P448" s="1"/>
      <c r="Q448" s="1"/>
      <c r="R448" s="146">
        <v>1000</v>
      </c>
      <c r="S448" s="146">
        <v>1000</v>
      </c>
      <c r="T448" s="1"/>
      <c r="U448" s="1"/>
      <c r="V448" s="1"/>
      <c r="W448" s="1"/>
      <c r="X448" s="1"/>
    </row>
    <row r="449" spans="1:24" ht="16.5" x14ac:dyDescent="0.15">
      <c r="A449" s="146">
        <v>15990066</v>
      </c>
      <c r="B449" s="146">
        <v>6</v>
      </c>
      <c r="C449" s="146" t="s">
        <v>3547</v>
      </c>
      <c r="D449" s="146" t="s">
        <v>3550</v>
      </c>
      <c r="E449" s="1"/>
      <c r="F449" s="1"/>
      <c r="G449" s="1"/>
      <c r="H449" s="1"/>
      <c r="I449" s="1"/>
      <c r="J449" s="1"/>
      <c r="K449" s="1"/>
      <c r="L449" s="1"/>
      <c r="M449" s="1"/>
      <c r="N449" s="1"/>
      <c r="O449" s="1"/>
      <c r="P449" s="1"/>
      <c r="Q449" s="1"/>
      <c r="R449" s="146">
        <v>1200</v>
      </c>
      <c r="S449" s="146">
        <v>1200</v>
      </c>
      <c r="T449" s="1"/>
      <c r="U449" s="1"/>
      <c r="V449" s="1"/>
      <c r="W449" s="1"/>
      <c r="X449" s="1"/>
    </row>
    <row r="450" spans="1:24" ht="16.5" x14ac:dyDescent="0.15">
      <c r="A450" s="146">
        <v>15990066</v>
      </c>
      <c r="B450" s="146">
        <v>7</v>
      </c>
      <c r="C450" s="146" t="s">
        <v>3551</v>
      </c>
      <c r="D450" s="146" t="s">
        <v>3546</v>
      </c>
      <c r="E450" s="1"/>
      <c r="F450" s="1"/>
      <c r="G450" s="1"/>
      <c r="H450" s="1"/>
      <c r="I450" s="1"/>
      <c r="J450" s="1"/>
      <c r="K450" s="1"/>
      <c r="L450" s="1"/>
      <c r="M450" s="1"/>
      <c r="N450" s="1"/>
      <c r="O450" s="1"/>
      <c r="P450" s="1"/>
      <c r="Q450" s="1"/>
      <c r="R450" s="146">
        <v>1400</v>
      </c>
      <c r="S450" s="146">
        <v>1400</v>
      </c>
      <c r="T450" s="1"/>
      <c r="U450" s="1"/>
      <c r="V450" s="1"/>
      <c r="W450" s="1"/>
      <c r="X450" s="1"/>
    </row>
    <row r="451" spans="1:24" ht="16.5" x14ac:dyDescent="0.15">
      <c r="A451" s="145">
        <v>15990067</v>
      </c>
      <c r="B451" s="145">
        <v>1</v>
      </c>
      <c r="C451" s="145" t="s">
        <v>3552</v>
      </c>
      <c r="D451" s="145" t="s">
        <v>3552</v>
      </c>
      <c r="E451" s="1"/>
      <c r="F451" s="1"/>
      <c r="G451" s="1"/>
      <c r="H451" s="1"/>
      <c r="I451" s="1"/>
      <c r="J451" s="1"/>
      <c r="K451" s="1"/>
      <c r="L451" s="1"/>
      <c r="M451" s="1"/>
      <c r="N451" s="1"/>
      <c r="O451" s="1"/>
      <c r="P451" s="1"/>
      <c r="Q451" s="1"/>
      <c r="R451" s="145">
        <v>200</v>
      </c>
      <c r="S451" s="145">
        <v>200</v>
      </c>
      <c r="T451" s="1"/>
      <c r="U451" s="1"/>
      <c r="V451" s="1"/>
      <c r="W451" s="1"/>
      <c r="X451" s="1"/>
    </row>
    <row r="452" spans="1:24" ht="16.5" x14ac:dyDescent="0.15">
      <c r="A452" s="145">
        <v>15990067</v>
      </c>
      <c r="B452" s="145">
        <v>2</v>
      </c>
      <c r="C452" s="145" t="s">
        <v>3552</v>
      </c>
      <c r="D452" s="145" t="s">
        <v>3552</v>
      </c>
      <c r="E452" s="1"/>
      <c r="F452" s="1"/>
      <c r="G452" s="1"/>
      <c r="H452" s="1"/>
      <c r="I452" s="1"/>
      <c r="J452" s="1"/>
      <c r="K452" s="1"/>
      <c r="L452" s="1"/>
      <c r="M452" s="1"/>
      <c r="N452" s="1"/>
      <c r="O452" s="1"/>
      <c r="P452" s="1"/>
      <c r="Q452" s="1"/>
      <c r="R452" s="145">
        <v>400</v>
      </c>
      <c r="S452" s="145">
        <v>400</v>
      </c>
      <c r="T452" s="1"/>
      <c r="U452" s="1"/>
      <c r="V452" s="1"/>
      <c r="W452" s="1"/>
      <c r="X452" s="1"/>
    </row>
    <row r="453" spans="1:24" ht="16.5" x14ac:dyDescent="0.15">
      <c r="A453" s="145">
        <v>15990067</v>
      </c>
      <c r="B453" s="145">
        <v>3</v>
      </c>
      <c r="C453" s="145" t="s">
        <v>3552</v>
      </c>
      <c r="D453" s="145" t="s">
        <v>3552</v>
      </c>
      <c r="E453" s="1"/>
      <c r="F453" s="1"/>
      <c r="G453" s="1"/>
      <c r="H453" s="1"/>
      <c r="I453" s="1"/>
      <c r="J453" s="1"/>
      <c r="K453" s="1"/>
      <c r="L453" s="1"/>
      <c r="M453" s="1"/>
      <c r="N453" s="1"/>
      <c r="O453" s="1"/>
      <c r="P453" s="1"/>
      <c r="Q453" s="1"/>
      <c r="R453" s="145">
        <v>600</v>
      </c>
      <c r="S453" s="145">
        <v>600</v>
      </c>
      <c r="T453" s="1"/>
      <c r="U453" s="1"/>
      <c r="V453" s="1"/>
      <c r="W453" s="1"/>
      <c r="X453" s="1"/>
    </row>
    <row r="454" spans="1:24" ht="16.5" x14ac:dyDescent="0.15">
      <c r="A454" s="145">
        <v>15990067</v>
      </c>
      <c r="B454" s="145">
        <v>4</v>
      </c>
      <c r="C454" s="145" t="s">
        <v>3553</v>
      </c>
      <c r="D454" s="145" t="s">
        <v>3553</v>
      </c>
      <c r="E454" s="1"/>
      <c r="F454" s="1"/>
      <c r="G454" s="1"/>
      <c r="H454" s="1"/>
      <c r="I454" s="1"/>
      <c r="J454" s="1"/>
      <c r="K454" s="1"/>
      <c r="L454" s="1"/>
      <c r="M454" s="1"/>
      <c r="N454" s="1"/>
      <c r="O454" s="1"/>
      <c r="P454" s="1"/>
      <c r="Q454" s="1"/>
      <c r="R454" s="145">
        <v>800</v>
      </c>
      <c r="S454" s="145">
        <v>800</v>
      </c>
      <c r="T454" s="1"/>
      <c r="U454" s="1"/>
      <c r="V454" s="1"/>
      <c r="W454" s="1"/>
      <c r="X454" s="1"/>
    </row>
    <row r="455" spans="1:24" ht="16.5" x14ac:dyDescent="0.15">
      <c r="A455" s="145">
        <v>15990067</v>
      </c>
      <c r="B455" s="145">
        <v>5</v>
      </c>
      <c r="C455" s="145" t="s">
        <v>3552</v>
      </c>
      <c r="D455" s="145" t="s">
        <v>3554</v>
      </c>
      <c r="E455" s="1"/>
      <c r="F455" s="1"/>
      <c r="G455" s="1"/>
      <c r="H455" s="1"/>
      <c r="I455" s="1"/>
      <c r="J455" s="1"/>
      <c r="K455" s="1"/>
      <c r="L455" s="1"/>
      <c r="M455" s="1"/>
      <c r="N455" s="1"/>
      <c r="O455" s="1"/>
      <c r="P455" s="1"/>
      <c r="Q455" s="1"/>
      <c r="R455" s="145">
        <v>1000</v>
      </c>
      <c r="S455" s="145">
        <v>1000</v>
      </c>
      <c r="T455" s="1"/>
      <c r="U455" s="1"/>
      <c r="V455" s="1"/>
      <c r="W455" s="1"/>
      <c r="X455" s="1"/>
    </row>
    <row r="456" spans="1:24" ht="16.5" x14ac:dyDescent="0.15">
      <c r="A456" s="145">
        <v>15990067</v>
      </c>
      <c r="B456" s="145">
        <v>6</v>
      </c>
      <c r="C456" s="145" t="s">
        <v>3552</v>
      </c>
      <c r="D456" s="145" t="s">
        <v>3552</v>
      </c>
      <c r="E456" s="1"/>
      <c r="F456" s="1"/>
      <c r="G456" s="1"/>
      <c r="H456" s="1"/>
      <c r="I456" s="1"/>
      <c r="J456" s="1"/>
      <c r="K456" s="1"/>
      <c r="L456" s="1"/>
      <c r="M456" s="1"/>
      <c r="N456" s="1"/>
      <c r="O456" s="1"/>
      <c r="P456" s="1"/>
      <c r="Q456" s="1"/>
      <c r="R456" s="145">
        <v>1200</v>
      </c>
      <c r="S456" s="145">
        <v>1200</v>
      </c>
      <c r="T456" s="1"/>
      <c r="U456" s="1"/>
      <c r="V456" s="1"/>
      <c r="W456" s="1"/>
      <c r="X456" s="1"/>
    </row>
    <row r="457" spans="1:24" ht="16.5" x14ac:dyDescent="0.15">
      <c r="A457" s="145">
        <v>15990067</v>
      </c>
      <c r="B457" s="145">
        <v>7</v>
      </c>
      <c r="C457" s="145" t="s">
        <v>3552</v>
      </c>
      <c r="D457" s="145" t="s">
        <v>3552</v>
      </c>
      <c r="E457" s="1"/>
      <c r="F457" s="1"/>
      <c r="G457" s="1"/>
      <c r="H457" s="1"/>
      <c r="I457" s="1"/>
      <c r="J457" s="1"/>
      <c r="K457" s="1"/>
      <c r="L457" s="1"/>
      <c r="M457" s="1"/>
      <c r="N457" s="1"/>
      <c r="O457" s="1"/>
      <c r="P457" s="1"/>
      <c r="Q457" s="1"/>
      <c r="R457" s="145">
        <v>1400</v>
      </c>
      <c r="S457" s="145">
        <v>1400</v>
      </c>
      <c r="T457" s="1"/>
      <c r="U457" s="1"/>
      <c r="V457" s="1"/>
      <c r="W457" s="1"/>
      <c r="X457" s="1"/>
    </row>
    <row r="458" spans="1:24" ht="16.5" x14ac:dyDescent="0.15">
      <c r="A458" s="146">
        <v>15990068</v>
      </c>
      <c r="B458" s="146">
        <v>1</v>
      </c>
      <c r="C458" s="146" t="s">
        <v>3555</v>
      </c>
      <c r="D458" s="146" t="s">
        <v>3555</v>
      </c>
      <c r="E458" s="1"/>
      <c r="F458" s="1"/>
      <c r="G458" s="1"/>
      <c r="H458" s="1"/>
      <c r="I458" s="1"/>
      <c r="J458" s="1"/>
      <c r="K458" s="1"/>
      <c r="L458" s="1"/>
      <c r="M458" s="1"/>
      <c r="N458" s="1"/>
      <c r="O458" s="1"/>
      <c r="P458" s="1"/>
      <c r="Q458" s="1"/>
      <c r="R458" s="146">
        <v>200</v>
      </c>
      <c r="S458" s="146">
        <v>200</v>
      </c>
      <c r="T458" s="1"/>
      <c r="U458" s="1"/>
      <c r="V458" s="1"/>
      <c r="W458" s="1"/>
      <c r="X458" s="1"/>
    </row>
    <row r="459" spans="1:24" ht="16.5" x14ac:dyDescent="0.15">
      <c r="A459" s="146">
        <v>15990068</v>
      </c>
      <c r="B459" s="146">
        <v>2</v>
      </c>
      <c r="C459" s="146" t="s">
        <v>3555</v>
      </c>
      <c r="D459" s="146" t="s">
        <v>3555</v>
      </c>
      <c r="E459" s="1"/>
      <c r="F459" s="1"/>
      <c r="G459" s="1"/>
      <c r="H459" s="1"/>
      <c r="I459" s="1"/>
      <c r="J459" s="1"/>
      <c r="K459" s="1"/>
      <c r="L459" s="1"/>
      <c r="M459" s="1"/>
      <c r="N459" s="1"/>
      <c r="O459" s="1"/>
      <c r="P459" s="1"/>
      <c r="Q459" s="1"/>
      <c r="R459" s="146">
        <v>400</v>
      </c>
      <c r="S459" s="146">
        <v>400</v>
      </c>
      <c r="T459" s="1"/>
      <c r="U459" s="1"/>
      <c r="V459" s="1"/>
      <c r="W459" s="1"/>
      <c r="X459" s="1"/>
    </row>
    <row r="460" spans="1:24" ht="16.5" x14ac:dyDescent="0.15">
      <c r="A460" s="146">
        <v>15990068</v>
      </c>
      <c r="B460" s="146">
        <v>3</v>
      </c>
      <c r="C460" s="146" t="s">
        <v>3555</v>
      </c>
      <c r="D460" s="146" t="s">
        <v>3556</v>
      </c>
      <c r="E460" s="1"/>
      <c r="F460" s="1"/>
      <c r="G460" s="1"/>
      <c r="H460" s="1"/>
      <c r="I460" s="1"/>
      <c r="J460" s="1"/>
      <c r="K460" s="1"/>
      <c r="L460" s="1"/>
      <c r="M460" s="1"/>
      <c r="N460" s="1"/>
      <c r="O460" s="1"/>
      <c r="P460" s="1"/>
      <c r="Q460" s="1"/>
      <c r="R460" s="146">
        <v>600</v>
      </c>
      <c r="S460" s="146">
        <v>600</v>
      </c>
      <c r="T460" s="1"/>
      <c r="U460" s="1"/>
      <c r="V460" s="1"/>
      <c r="W460" s="1"/>
      <c r="X460" s="1"/>
    </row>
    <row r="461" spans="1:24" ht="16.5" x14ac:dyDescent="0.15">
      <c r="A461" s="146">
        <v>15990068</v>
      </c>
      <c r="B461" s="146">
        <v>4</v>
      </c>
      <c r="C461" s="146" t="s">
        <v>3555</v>
      </c>
      <c r="D461" s="146" t="s">
        <v>3555</v>
      </c>
      <c r="E461" s="1"/>
      <c r="F461" s="1"/>
      <c r="G461" s="1"/>
      <c r="H461" s="1"/>
      <c r="I461" s="1"/>
      <c r="J461" s="1"/>
      <c r="K461" s="1"/>
      <c r="L461" s="1"/>
      <c r="M461" s="1"/>
      <c r="N461" s="1"/>
      <c r="O461" s="1"/>
      <c r="P461" s="1"/>
      <c r="Q461" s="1"/>
      <c r="R461" s="146">
        <v>800</v>
      </c>
      <c r="S461" s="146">
        <v>800</v>
      </c>
      <c r="T461" s="1"/>
      <c r="U461" s="1"/>
      <c r="V461" s="1"/>
      <c r="W461" s="1"/>
      <c r="X461" s="1"/>
    </row>
    <row r="462" spans="1:24" ht="16.5" x14ac:dyDescent="0.15">
      <c r="A462" s="146">
        <v>15990068</v>
      </c>
      <c r="B462" s="146">
        <v>5</v>
      </c>
      <c r="C462" s="146" t="s">
        <v>3555</v>
      </c>
      <c r="D462" s="146" t="s">
        <v>3555</v>
      </c>
      <c r="E462" s="1"/>
      <c r="F462" s="1"/>
      <c r="G462" s="1"/>
      <c r="H462" s="1"/>
      <c r="I462" s="1"/>
      <c r="J462" s="1"/>
      <c r="K462" s="1"/>
      <c r="L462" s="1"/>
      <c r="M462" s="1"/>
      <c r="N462" s="1"/>
      <c r="O462" s="1"/>
      <c r="P462" s="1"/>
      <c r="Q462" s="1"/>
      <c r="R462" s="146">
        <v>1000</v>
      </c>
      <c r="S462" s="146">
        <v>1000</v>
      </c>
      <c r="T462" s="1"/>
      <c r="U462" s="1"/>
      <c r="V462" s="1"/>
      <c r="W462" s="1"/>
      <c r="X462" s="1"/>
    </row>
    <row r="463" spans="1:24" ht="16.5" x14ac:dyDescent="0.15">
      <c r="A463" s="146">
        <v>15990068</v>
      </c>
      <c r="B463" s="146">
        <v>6</v>
      </c>
      <c r="C463" s="146" t="s">
        <v>3555</v>
      </c>
      <c r="D463" s="146" t="s">
        <v>3555</v>
      </c>
      <c r="E463" s="1"/>
      <c r="F463" s="1"/>
      <c r="G463" s="1"/>
      <c r="H463" s="1"/>
      <c r="I463" s="1"/>
      <c r="J463" s="1"/>
      <c r="K463" s="1"/>
      <c r="L463" s="1"/>
      <c r="M463" s="1"/>
      <c r="N463" s="1"/>
      <c r="O463" s="1"/>
      <c r="P463" s="1"/>
      <c r="Q463" s="1"/>
      <c r="R463" s="146">
        <v>1200</v>
      </c>
      <c r="S463" s="146">
        <v>1200</v>
      </c>
      <c r="T463" s="1"/>
      <c r="U463" s="1"/>
      <c r="V463" s="1"/>
      <c r="W463" s="1"/>
      <c r="X463" s="1"/>
    </row>
    <row r="464" spans="1:24" ht="16.5" x14ac:dyDescent="0.15">
      <c r="A464" s="146">
        <v>15990068</v>
      </c>
      <c r="B464" s="146">
        <v>7</v>
      </c>
      <c r="C464" s="146" t="s">
        <v>3555</v>
      </c>
      <c r="D464" s="146" t="s">
        <v>3555</v>
      </c>
      <c r="E464" s="1"/>
      <c r="F464" s="1"/>
      <c r="G464" s="1"/>
      <c r="H464" s="1"/>
      <c r="I464" s="1"/>
      <c r="J464" s="1"/>
      <c r="K464" s="1"/>
      <c r="L464" s="1"/>
      <c r="M464" s="1"/>
      <c r="N464" s="1"/>
      <c r="O464" s="1"/>
      <c r="P464" s="1"/>
      <c r="Q464" s="1"/>
      <c r="R464" s="146">
        <v>1400</v>
      </c>
      <c r="S464" s="146">
        <v>1400</v>
      </c>
      <c r="T464" s="1"/>
      <c r="U464" s="1"/>
      <c r="V464" s="1"/>
      <c r="W464" s="1"/>
      <c r="X464" s="1"/>
    </row>
    <row r="465" spans="1:24" ht="16.5" x14ac:dyDescent="0.15">
      <c r="A465" s="145">
        <v>15990069</v>
      </c>
      <c r="B465" s="145">
        <v>1</v>
      </c>
      <c r="C465" s="145" t="s">
        <v>3557</v>
      </c>
      <c r="D465" s="145" t="s">
        <v>3558</v>
      </c>
      <c r="E465" s="1"/>
      <c r="F465" s="1"/>
      <c r="G465" s="1"/>
      <c r="H465" s="1"/>
      <c r="I465" s="1"/>
      <c r="J465" s="1"/>
      <c r="K465" s="1"/>
      <c r="L465" s="1"/>
      <c r="M465" s="1"/>
      <c r="N465" s="1"/>
      <c r="O465" s="1"/>
      <c r="P465" s="1"/>
      <c r="Q465" s="1"/>
      <c r="R465" s="145">
        <v>200</v>
      </c>
      <c r="S465" s="145">
        <v>200</v>
      </c>
      <c r="T465" s="1"/>
      <c r="U465" s="1"/>
      <c r="V465" s="1"/>
      <c r="W465" s="1"/>
      <c r="X465" s="1"/>
    </row>
    <row r="466" spans="1:24" ht="16.5" x14ac:dyDescent="0.15">
      <c r="A466" s="145">
        <v>15990069</v>
      </c>
      <c r="B466" s="145">
        <v>2</v>
      </c>
      <c r="C466" s="145" t="s">
        <v>3558</v>
      </c>
      <c r="D466" s="145" t="s">
        <v>3557</v>
      </c>
      <c r="E466" s="1"/>
      <c r="F466" s="1"/>
      <c r="G466" s="1"/>
      <c r="H466" s="1"/>
      <c r="I466" s="1"/>
      <c r="J466" s="1"/>
      <c r="K466" s="1"/>
      <c r="L466" s="1"/>
      <c r="M466" s="1"/>
      <c r="N466" s="1"/>
      <c r="O466" s="1"/>
      <c r="P466" s="1"/>
      <c r="Q466" s="1"/>
      <c r="R466" s="145">
        <v>400</v>
      </c>
      <c r="S466" s="145">
        <v>400</v>
      </c>
      <c r="T466" s="1"/>
      <c r="U466" s="1"/>
      <c r="V466" s="1"/>
      <c r="W466" s="1"/>
      <c r="X466" s="1"/>
    </row>
    <row r="467" spans="1:24" ht="16.5" x14ac:dyDescent="0.15">
      <c r="A467" s="145">
        <v>15990069</v>
      </c>
      <c r="B467" s="145">
        <v>3</v>
      </c>
      <c r="C467" s="145" t="s">
        <v>3559</v>
      </c>
      <c r="D467" s="145" t="s">
        <v>3560</v>
      </c>
      <c r="E467" s="1"/>
      <c r="F467" s="1"/>
      <c r="G467" s="1"/>
      <c r="H467" s="1"/>
      <c r="I467" s="1"/>
      <c r="J467" s="1"/>
      <c r="K467" s="1"/>
      <c r="L467" s="1"/>
      <c r="M467" s="1"/>
      <c r="N467" s="1"/>
      <c r="O467" s="1"/>
      <c r="P467" s="1"/>
      <c r="Q467" s="1"/>
      <c r="R467" s="145">
        <v>600</v>
      </c>
      <c r="S467" s="145">
        <v>600</v>
      </c>
      <c r="T467" s="1"/>
      <c r="U467" s="1"/>
      <c r="V467" s="1"/>
      <c r="W467" s="1"/>
      <c r="X467" s="1"/>
    </row>
    <row r="468" spans="1:24" ht="16.5" x14ac:dyDescent="0.15">
      <c r="A468" s="145">
        <v>15990069</v>
      </c>
      <c r="B468" s="145">
        <v>4</v>
      </c>
      <c r="C468" s="145" t="s">
        <v>3557</v>
      </c>
      <c r="D468" s="145" t="s">
        <v>3561</v>
      </c>
      <c r="E468" s="1"/>
      <c r="F468" s="1"/>
      <c r="G468" s="1"/>
      <c r="H468" s="1"/>
      <c r="I468" s="1"/>
      <c r="J468" s="1"/>
      <c r="K468" s="1"/>
      <c r="L468" s="1"/>
      <c r="M468" s="1"/>
      <c r="N468" s="1"/>
      <c r="O468" s="1"/>
      <c r="P468" s="1"/>
      <c r="Q468" s="1"/>
      <c r="R468" s="145">
        <v>800</v>
      </c>
      <c r="S468" s="145">
        <v>800</v>
      </c>
      <c r="T468" s="1"/>
      <c r="U468" s="1"/>
      <c r="V468" s="1"/>
      <c r="W468" s="1"/>
      <c r="X468" s="1"/>
    </row>
    <row r="469" spans="1:24" ht="16.5" x14ac:dyDescent="0.15">
      <c r="A469" s="145">
        <v>15990069</v>
      </c>
      <c r="B469" s="145">
        <v>5</v>
      </c>
      <c r="C469" s="145" t="s">
        <v>3557</v>
      </c>
      <c r="D469" s="145" t="s">
        <v>3557</v>
      </c>
      <c r="E469" s="1"/>
      <c r="F469" s="1"/>
      <c r="G469" s="1"/>
      <c r="H469" s="1"/>
      <c r="I469" s="1"/>
      <c r="J469" s="1"/>
      <c r="K469" s="1"/>
      <c r="L469" s="1"/>
      <c r="M469" s="1"/>
      <c r="N469" s="1"/>
      <c r="O469" s="1"/>
      <c r="P469" s="1"/>
      <c r="Q469" s="1"/>
      <c r="R469" s="145">
        <v>1000</v>
      </c>
      <c r="S469" s="145">
        <v>1000</v>
      </c>
      <c r="T469" s="1"/>
      <c r="U469" s="1"/>
      <c r="V469" s="1"/>
      <c r="W469" s="1"/>
      <c r="X469" s="1"/>
    </row>
    <row r="470" spans="1:24" ht="16.5" x14ac:dyDescent="0.15">
      <c r="A470" s="145">
        <v>15990069</v>
      </c>
      <c r="B470" s="145">
        <v>6</v>
      </c>
      <c r="C470" s="145" t="s">
        <v>3557</v>
      </c>
      <c r="D470" s="145" t="s">
        <v>3557</v>
      </c>
      <c r="E470" s="1"/>
      <c r="F470" s="1"/>
      <c r="G470" s="1"/>
      <c r="H470" s="1"/>
      <c r="I470" s="1"/>
      <c r="J470" s="1"/>
      <c r="K470" s="1"/>
      <c r="L470" s="1"/>
      <c r="M470" s="1"/>
      <c r="N470" s="1"/>
      <c r="O470" s="1"/>
      <c r="P470" s="1"/>
      <c r="Q470" s="1"/>
      <c r="R470" s="145">
        <v>1200</v>
      </c>
      <c r="S470" s="145">
        <v>1200</v>
      </c>
      <c r="T470" s="1"/>
      <c r="U470" s="1"/>
      <c r="V470" s="1"/>
      <c r="W470" s="1"/>
      <c r="X470" s="1"/>
    </row>
    <row r="471" spans="1:24" ht="16.5" x14ac:dyDescent="0.15">
      <c r="A471" s="145">
        <v>15990069</v>
      </c>
      <c r="B471" s="145">
        <v>7</v>
      </c>
      <c r="C471" s="145" t="s">
        <v>3557</v>
      </c>
      <c r="D471" s="145" t="s">
        <v>3558</v>
      </c>
      <c r="E471" s="1"/>
      <c r="F471" s="1"/>
      <c r="G471" s="1"/>
      <c r="H471" s="1"/>
      <c r="I471" s="1"/>
      <c r="J471" s="1"/>
      <c r="K471" s="1"/>
      <c r="L471" s="1"/>
      <c r="M471" s="1"/>
      <c r="N471" s="1"/>
      <c r="O471" s="1"/>
      <c r="P471" s="1"/>
      <c r="Q471" s="1"/>
      <c r="R471" s="145">
        <v>1400</v>
      </c>
      <c r="S471" s="145">
        <v>1400</v>
      </c>
      <c r="T471" s="1"/>
      <c r="U471" s="1"/>
      <c r="V471" s="1"/>
      <c r="W471" s="1"/>
      <c r="X471" s="1"/>
    </row>
    <row r="472" spans="1:24" ht="16.5" x14ac:dyDescent="0.15">
      <c r="A472" s="146">
        <v>15990070</v>
      </c>
      <c r="B472" s="146">
        <v>1</v>
      </c>
      <c r="C472" s="146" t="s">
        <v>3562</v>
      </c>
      <c r="D472" s="146" t="s">
        <v>3562</v>
      </c>
      <c r="E472" s="1"/>
      <c r="F472" s="1"/>
      <c r="G472" s="1"/>
      <c r="H472" s="1"/>
      <c r="I472" s="1"/>
      <c r="J472" s="1"/>
      <c r="K472" s="1"/>
      <c r="L472" s="1"/>
      <c r="M472" s="1"/>
      <c r="N472" s="1"/>
      <c r="O472" s="1"/>
      <c r="P472" s="1"/>
      <c r="Q472" s="1"/>
      <c r="R472" s="146">
        <v>-500</v>
      </c>
      <c r="S472" s="146">
        <v>-500</v>
      </c>
      <c r="T472" s="1"/>
      <c r="U472" s="1"/>
      <c r="V472" s="1"/>
      <c r="W472" s="1"/>
      <c r="X472" s="1"/>
    </row>
    <row r="473" spans="1:24" ht="16.5" x14ac:dyDescent="0.15">
      <c r="A473" s="146">
        <v>15990070</v>
      </c>
      <c r="B473" s="146">
        <v>2</v>
      </c>
      <c r="C473" s="146" t="s">
        <v>3562</v>
      </c>
      <c r="D473" s="146" t="s">
        <v>3563</v>
      </c>
      <c r="E473" s="1"/>
      <c r="F473" s="1"/>
      <c r="G473" s="1"/>
      <c r="H473" s="1"/>
      <c r="I473" s="1"/>
      <c r="J473" s="1"/>
      <c r="K473" s="1"/>
      <c r="L473" s="1"/>
      <c r="M473" s="1"/>
      <c r="N473" s="1"/>
      <c r="O473" s="1"/>
      <c r="P473" s="1"/>
      <c r="Q473" s="1"/>
      <c r="R473" s="146">
        <v>-500</v>
      </c>
      <c r="S473" s="146">
        <v>-500</v>
      </c>
      <c r="T473" s="1"/>
      <c r="U473" s="1"/>
      <c r="V473" s="1"/>
      <c r="W473" s="1"/>
      <c r="X473" s="1"/>
    </row>
    <row r="474" spans="1:24" ht="16.5" x14ac:dyDescent="0.15">
      <c r="A474" s="146">
        <v>15990070</v>
      </c>
      <c r="B474" s="146">
        <v>3</v>
      </c>
      <c r="C474" s="146" t="s">
        <v>3562</v>
      </c>
      <c r="D474" s="146" t="s">
        <v>3562</v>
      </c>
      <c r="E474" s="1"/>
      <c r="F474" s="1"/>
      <c r="G474" s="1"/>
      <c r="H474" s="1"/>
      <c r="I474" s="1"/>
      <c r="J474" s="1"/>
      <c r="K474" s="1"/>
      <c r="L474" s="1"/>
      <c r="M474" s="1"/>
      <c r="N474" s="1"/>
      <c r="O474" s="1"/>
      <c r="P474" s="1"/>
      <c r="Q474" s="1"/>
      <c r="R474" s="146">
        <v>-500</v>
      </c>
      <c r="S474" s="146">
        <v>-500</v>
      </c>
      <c r="T474" s="1"/>
      <c r="U474" s="1"/>
      <c r="V474" s="1"/>
      <c r="W474" s="1"/>
      <c r="X474" s="1"/>
    </row>
    <row r="475" spans="1:24" ht="16.5" x14ac:dyDescent="0.15">
      <c r="A475" s="146">
        <v>15990070</v>
      </c>
      <c r="B475" s="146">
        <v>4</v>
      </c>
      <c r="C475" s="146" t="s">
        <v>3562</v>
      </c>
      <c r="D475" s="146" t="s">
        <v>3562</v>
      </c>
      <c r="E475" s="1"/>
      <c r="F475" s="1"/>
      <c r="G475" s="1"/>
      <c r="H475" s="1"/>
      <c r="I475" s="1"/>
      <c r="J475" s="1"/>
      <c r="K475" s="1"/>
      <c r="L475" s="1"/>
      <c r="M475" s="1"/>
      <c r="N475" s="1"/>
      <c r="O475" s="1"/>
      <c r="P475" s="1"/>
      <c r="Q475" s="1"/>
      <c r="R475" s="146">
        <v>-500</v>
      </c>
      <c r="S475" s="146">
        <v>-500</v>
      </c>
      <c r="T475" s="1"/>
      <c r="U475" s="1"/>
      <c r="V475" s="1"/>
      <c r="W475" s="1"/>
      <c r="X475" s="1"/>
    </row>
    <row r="476" spans="1:24" ht="16.5" x14ac:dyDescent="0.15">
      <c r="A476" s="146">
        <v>15990070</v>
      </c>
      <c r="B476" s="146">
        <v>5</v>
      </c>
      <c r="C476" s="146" t="s">
        <v>3562</v>
      </c>
      <c r="D476" s="146" t="s">
        <v>3564</v>
      </c>
      <c r="E476" s="1"/>
      <c r="F476" s="1"/>
      <c r="G476" s="1"/>
      <c r="H476" s="1"/>
      <c r="I476" s="1"/>
      <c r="J476" s="1"/>
      <c r="K476" s="1"/>
      <c r="L476" s="1"/>
      <c r="M476" s="1"/>
      <c r="N476" s="1"/>
      <c r="O476" s="1"/>
      <c r="P476" s="1"/>
      <c r="Q476" s="1"/>
      <c r="R476" s="146">
        <v>-500</v>
      </c>
      <c r="S476" s="146">
        <v>-500</v>
      </c>
      <c r="T476" s="1"/>
      <c r="U476" s="1"/>
      <c r="V476" s="1"/>
      <c r="W476" s="1"/>
      <c r="X476" s="1"/>
    </row>
    <row r="477" spans="1:24" ht="16.5" x14ac:dyDescent="0.15">
      <c r="A477" s="146">
        <v>15990070</v>
      </c>
      <c r="B477" s="146">
        <v>6</v>
      </c>
      <c r="C477" s="146" t="s">
        <v>3564</v>
      </c>
      <c r="D477" s="146" t="s">
        <v>3562</v>
      </c>
      <c r="E477" s="1"/>
      <c r="F477" s="1"/>
      <c r="G477" s="1"/>
      <c r="H477" s="1"/>
      <c r="I477" s="1"/>
      <c r="J477" s="1"/>
      <c r="K477" s="1"/>
      <c r="L477" s="1"/>
      <c r="M477" s="1"/>
      <c r="N477" s="1"/>
      <c r="O477" s="1"/>
      <c r="P477" s="1"/>
      <c r="Q477" s="1"/>
      <c r="R477" s="146">
        <v>-500</v>
      </c>
      <c r="S477" s="146">
        <v>-500</v>
      </c>
      <c r="T477" s="1"/>
      <c r="U477" s="1"/>
      <c r="V477" s="1"/>
      <c r="W477" s="1"/>
      <c r="X477" s="1"/>
    </row>
    <row r="478" spans="1:24" ht="16.5" x14ac:dyDescent="0.15">
      <c r="A478" s="146">
        <v>15990070</v>
      </c>
      <c r="B478" s="146">
        <v>7</v>
      </c>
      <c r="C478" s="146" t="s">
        <v>3562</v>
      </c>
      <c r="D478" s="146" t="s">
        <v>3562</v>
      </c>
      <c r="E478" s="1"/>
      <c r="F478" s="1"/>
      <c r="G478" s="1"/>
      <c r="H478" s="1"/>
      <c r="I478" s="1"/>
      <c r="J478" s="1"/>
      <c r="K478" s="1"/>
      <c r="L478" s="1"/>
      <c r="M478" s="1"/>
      <c r="N478" s="1"/>
      <c r="O478" s="1"/>
      <c r="P478" s="1"/>
      <c r="Q478" s="1"/>
      <c r="R478" s="146">
        <v>-500</v>
      </c>
      <c r="S478" s="146">
        <v>-500</v>
      </c>
      <c r="T478" s="1"/>
      <c r="U478" s="1"/>
      <c r="V478" s="1"/>
      <c r="W478" s="1"/>
      <c r="X478" s="1"/>
    </row>
    <row r="479" spans="1:24" ht="16.5" x14ac:dyDescent="0.15">
      <c r="A479" s="145">
        <v>15990071</v>
      </c>
      <c r="B479" s="145">
        <v>1</v>
      </c>
      <c r="C479" s="146" t="s">
        <v>3565</v>
      </c>
      <c r="D479" s="146" t="s">
        <v>3565</v>
      </c>
      <c r="E479" s="1"/>
      <c r="F479" s="1"/>
      <c r="G479" s="1"/>
      <c r="H479" s="1"/>
      <c r="I479" s="1"/>
      <c r="J479" s="1"/>
      <c r="K479" s="1"/>
      <c r="L479" s="1"/>
      <c r="M479" s="1"/>
      <c r="N479" s="1"/>
      <c r="O479" s="1"/>
      <c r="P479" s="1"/>
      <c r="Q479" s="1"/>
      <c r="R479" s="145">
        <v>-500</v>
      </c>
      <c r="S479" s="145">
        <v>-500</v>
      </c>
      <c r="T479" s="1"/>
      <c r="U479" s="1"/>
      <c r="V479" s="1"/>
      <c r="W479" s="1"/>
      <c r="X479" s="1"/>
    </row>
    <row r="480" spans="1:24" ht="16.5" x14ac:dyDescent="0.15">
      <c r="A480" s="145">
        <v>15990071</v>
      </c>
      <c r="B480" s="145">
        <v>2</v>
      </c>
      <c r="C480" s="146" t="s">
        <v>3565</v>
      </c>
      <c r="D480" s="146" t="s">
        <v>3565</v>
      </c>
      <c r="E480" s="1"/>
      <c r="F480" s="1"/>
      <c r="G480" s="1"/>
      <c r="H480" s="1"/>
      <c r="I480" s="1"/>
      <c r="J480" s="1"/>
      <c r="K480" s="1"/>
      <c r="L480" s="1"/>
      <c r="M480" s="1"/>
      <c r="N480" s="1"/>
      <c r="O480" s="1"/>
      <c r="P480" s="1"/>
      <c r="Q480" s="1"/>
      <c r="R480" s="145">
        <v>-500</v>
      </c>
      <c r="S480" s="145">
        <v>-500</v>
      </c>
      <c r="T480" s="1"/>
      <c r="U480" s="1"/>
      <c r="V480" s="1"/>
      <c r="W480" s="1"/>
      <c r="X480" s="1"/>
    </row>
    <row r="481" spans="1:24" ht="16.5" x14ac:dyDescent="0.15">
      <c r="A481" s="145">
        <v>15990071</v>
      </c>
      <c r="B481" s="145">
        <v>3</v>
      </c>
      <c r="C481" s="146" t="s">
        <v>3566</v>
      </c>
      <c r="D481" s="146" t="s">
        <v>3567</v>
      </c>
      <c r="E481" s="1"/>
      <c r="F481" s="1"/>
      <c r="G481" s="1"/>
      <c r="H481" s="1"/>
      <c r="I481" s="1"/>
      <c r="J481" s="1"/>
      <c r="K481" s="1"/>
      <c r="L481" s="1"/>
      <c r="M481" s="1"/>
      <c r="N481" s="1"/>
      <c r="O481" s="1"/>
      <c r="P481" s="1"/>
      <c r="Q481" s="1"/>
      <c r="R481" s="145">
        <v>-500</v>
      </c>
      <c r="S481" s="145">
        <v>-500</v>
      </c>
      <c r="T481" s="1"/>
      <c r="U481" s="1"/>
      <c r="V481" s="1"/>
      <c r="W481" s="1"/>
      <c r="X481" s="1"/>
    </row>
    <row r="482" spans="1:24" ht="16.5" x14ac:dyDescent="0.15">
      <c r="A482" s="145">
        <v>15990071</v>
      </c>
      <c r="B482" s="145">
        <v>4</v>
      </c>
      <c r="C482" s="146" t="s">
        <v>3568</v>
      </c>
      <c r="D482" s="146" t="s">
        <v>3565</v>
      </c>
      <c r="E482" s="1"/>
      <c r="F482" s="1"/>
      <c r="G482" s="1"/>
      <c r="H482" s="1"/>
      <c r="I482" s="1"/>
      <c r="J482" s="1"/>
      <c r="K482" s="1"/>
      <c r="L482" s="1"/>
      <c r="M482" s="1"/>
      <c r="N482" s="1"/>
      <c r="O482" s="1"/>
      <c r="P482" s="1"/>
      <c r="Q482" s="1"/>
      <c r="R482" s="145">
        <v>-500</v>
      </c>
      <c r="S482" s="145">
        <v>-500</v>
      </c>
      <c r="T482" s="1"/>
      <c r="U482" s="1"/>
      <c r="V482" s="1"/>
      <c r="W482" s="1"/>
      <c r="X482" s="1"/>
    </row>
    <row r="483" spans="1:24" ht="16.5" x14ac:dyDescent="0.15">
      <c r="A483" s="145">
        <v>15990071</v>
      </c>
      <c r="B483" s="145">
        <v>5</v>
      </c>
      <c r="C483" s="146" t="s">
        <v>3565</v>
      </c>
      <c r="D483" s="146" t="s">
        <v>3569</v>
      </c>
      <c r="E483" s="1"/>
      <c r="F483" s="1"/>
      <c r="G483" s="1"/>
      <c r="H483" s="1"/>
      <c r="I483" s="1"/>
      <c r="J483" s="1"/>
      <c r="K483" s="1"/>
      <c r="L483" s="1"/>
      <c r="M483" s="1"/>
      <c r="N483" s="1"/>
      <c r="O483" s="1"/>
      <c r="P483" s="1"/>
      <c r="Q483" s="1"/>
      <c r="R483" s="145">
        <v>-500</v>
      </c>
      <c r="S483" s="145">
        <v>-500</v>
      </c>
      <c r="T483" s="1"/>
      <c r="U483" s="1"/>
      <c r="V483" s="1"/>
      <c r="W483" s="1"/>
      <c r="X483" s="1"/>
    </row>
    <row r="484" spans="1:24" ht="16.5" x14ac:dyDescent="0.15">
      <c r="A484" s="145">
        <v>15990071</v>
      </c>
      <c r="B484" s="145">
        <v>6</v>
      </c>
      <c r="C484" s="146" t="s">
        <v>3565</v>
      </c>
      <c r="D484" s="146" t="s">
        <v>3565</v>
      </c>
      <c r="E484" s="1"/>
      <c r="F484" s="1"/>
      <c r="G484" s="1"/>
      <c r="H484" s="1"/>
      <c r="I484" s="1"/>
      <c r="J484" s="1"/>
      <c r="K484" s="1"/>
      <c r="L484" s="1"/>
      <c r="M484" s="1"/>
      <c r="N484" s="1"/>
      <c r="O484" s="1"/>
      <c r="P484" s="1"/>
      <c r="Q484" s="1"/>
      <c r="R484" s="145">
        <v>-500</v>
      </c>
      <c r="S484" s="145">
        <v>-500</v>
      </c>
      <c r="T484" s="1"/>
      <c r="U484" s="1"/>
      <c r="V484" s="1"/>
      <c r="W484" s="1"/>
      <c r="X484" s="1"/>
    </row>
    <row r="485" spans="1:24" ht="16.5" x14ac:dyDescent="0.15">
      <c r="A485" s="145">
        <v>15990071</v>
      </c>
      <c r="B485" s="145">
        <v>7</v>
      </c>
      <c r="C485" s="146" t="s">
        <v>3565</v>
      </c>
      <c r="D485" s="146" t="s">
        <v>3570</v>
      </c>
      <c r="E485" s="1"/>
      <c r="F485" s="1"/>
      <c r="G485" s="1"/>
      <c r="H485" s="1"/>
      <c r="I485" s="1"/>
      <c r="J485" s="1"/>
      <c r="K485" s="1"/>
      <c r="L485" s="1"/>
      <c r="M485" s="1"/>
      <c r="N485" s="1"/>
      <c r="O485" s="1"/>
      <c r="P485" s="1"/>
      <c r="Q485" s="1"/>
      <c r="R485" s="145">
        <v>-500</v>
      </c>
      <c r="S485" s="145">
        <v>-500</v>
      </c>
      <c r="T485" s="1"/>
      <c r="U485" s="1"/>
      <c r="V485" s="1"/>
      <c r="W485" s="1"/>
      <c r="X485" s="1"/>
    </row>
    <row r="486" spans="1:24" ht="16.5" x14ac:dyDescent="0.15">
      <c r="A486" s="146">
        <v>15990072</v>
      </c>
      <c r="B486" s="146">
        <v>1</v>
      </c>
      <c r="C486" s="146" t="s">
        <v>3571</v>
      </c>
      <c r="D486" s="146" t="s">
        <v>3572</v>
      </c>
      <c r="E486" s="1"/>
      <c r="F486" s="1"/>
      <c r="G486" s="1"/>
      <c r="H486" s="1"/>
      <c r="I486" s="1"/>
      <c r="J486" s="1"/>
      <c r="K486" s="1"/>
      <c r="L486" s="1"/>
      <c r="M486" s="1"/>
      <c r="N486" s="1"/>
      <c r="O486" s="1"/>
      <c r="P486" s="1"/>
      <c r="Q486" s="1"/>
      <c r="R486" s="146">
        <v>200</v>
      </c>
      <c r="S486" s="146">
        <v>200</v>
      </c>
      <c r="T486" s="1"/>
      <c r="U486" s="1"/>
      <c r="V486" s="1"/>
      <c r="W486" s="1"/>
      <c r="X486" s="1"/>
    </row>
    <row r="487" spans="1:24" ht="16.5" x14ac:dyDescent="0.15">
      <c r="A487" s="146">
        <v>15990072</v>
      </c>
      <c r="B487" s="146">
        <v>2</v>
      </c>
      <c r="C487" s="146" t="s">
        <v>3572</v>
      </c>
      <c r="D487" s="146" t="s">
        <v>3572</v>
      </c>
      <c r="E487" s="1"/>
      <c r="F487" s="1"/>
      <c r="G487" s="1"/>
      <c r="H487" s="1"/>
      <c r="I487" s="1"/>
      <c r="J487" s="1"/>
      <c r="K487" s="1"/>
      <c r="L487" s="1"/>
      <c r="M487" s="1"/>
      <c r="N487" s="1"/>
      <c r="O487" s="1"/>
      <c r="P487" s="1"/>
      <c r="Q487" s="1"/>
      <c r="R487" s="146">
        <v>500</v>
      </c>
      <c r="S487" s="146">
        <v>500</v>
      </c>
      <c r="T487" s="1"/>
      <c r="U487" s="1"/>
      <c r="V487" s="1"/>
      <c r="W487" s="1"/>
      <c r="X487" s="1"/>
    </row>
    <row r="488" spans="1:24" ht="16.5" x14ac:dyDescent="0.15">
      <c r="A488" s="146">
        <v>15990072</v>
      </c>
      <c r="B488" s="146">
        <v>3</v>
      </c>
      <c r="C488" s="146" t="s">
        <v>3572</v>
      </c>
      <c r="D488" s="146" t="s">
        <v>3571</v>
      </c>
      <c r="E488" s="1"/>
      <c r="F488" s="1"/>
      <c r="G488" s="1"/>
      <c r="H488" s="1"/>
      <c r="I488" s="1"/>
      <c r="J488" s="1"/>
      <c r="K488" s="1"/>
      <c r="L488" s="1"/>
      <c r="M488" s="1"/>
      <c r="N488" s="1"/>
      <c r="O488" s="1"/>
      <c r="P488" s="1"/>
      <c r="Q488" s="1"/>
      <c r="R488" s="146">
        <v>800</v>
      </c>
      <c r="S488" s="146">
        <v>800</v>
      </c>
      <c r="T488" s="1"/>
      <c r="U488" s="1"/>
      <c r="V488" s="1"/>
      <c r="W488" s="1"/>
      <c r="X488" s="1"/>
    </row>
    <row r="489" spans="1:24" ht="16.5" x14ac:dyDescent="0.15">
      <c r="A489" s="146">
        <v>15990072</v>
      </c>
      <c r="B489" s="146">
        <v>4</v>
      </c>
      <c r="C489" s="146" t="s">
        <v>3572</v>
      </c>
      <c r="D489" s="146" t="s">
        <v>3573</v>
      </c>
      <c r="E489" s="1"/>
      <c r="F489" s="1"/>
      <c r="G489" s="1"/>
      <c r="H489" s="1"/>
      <c r="I489" s="1"/>
      <c r="J489" s="1"/>
      <c r="K489" s="1"/>
      <c r="L489" s="1"/>
      <c r="M489" s="1"/>
      <c r="N489" s="1"/>
      <c r="O489" s="1"/>
      <c r="P489" s="1"/>
      <c r="Q489" s="1"/>
      <c r="R489" s="146">
        <v>1100</v>
      </c>
      <c r="S489" s="146">
        <v>1100</v>
      </c>
      <c r="T489" s="1"/>
      <c r="U489" s="1"/>
      <c r="V489" s="1"/>
      <c r="W489" s="1"/>
      <c r="X489" s="1"/>
    </row>
    <row r="490" spans="1:24" ht="16.5" x14ac:dyDescent="0.15">
      <c r="A490" s="146">
        <v>15990072</v>
      </c>
      <c r="B490" s="146">
        <v>5</v>
      </c>
      <c r="C490" s="146" t="s">
        <v>3574</v>
      </c>
      <c r="D490" s="146" t="s">
        <v>3572</v>
      </c>
      <c r="E490" s="1"/>
      <c r="F490" s="1"/>
      <c r="G490" s="1"/>
      <c r="H490" s="1"/>
      <c r="I490" s="1"/>
      <c r="J490" s="1"/>
      <c r="K490" s="1"/>
      <c r="L490" s="1"/>
      <c r="M490" s="1"/>
      <c r="N490" s="1"/>
      <c r="O490" s="1"/>
      <c r="P490" s="1"/>
      <c r="Q490" s="1"/>
      <c r="R490" s="146">
        <v>1400.0000000000002</v>
      </c>
      <c r="S490" s="146">
        <v>1400.0000000000002</v>
      </c>
      <c r="T490" s="1"/>
      <c r="U490" s="1"/>
      <c r="V490" s="1"/>
      <c r="W490" s="1"/>
      <c r="X490" s="1"/>
    </row>
    <row r="491" spans="1:24" ht="16.5" x14ac:dyDescent="0.15">
      <c r="A491" s="146">
        <v>15990072</v>
      </c>
      <c r="B491" s="146">
        <v>6</v>
      </c>
      <c r="C491" s="146" t="s">
        <v>3575</v>
      </c>
      <c r="D491" s="146" t="s">
        <v>3572</v>
      </c>
      <c r="E491" s="1"/>
      <c r="F491" s="1"/>
      <c r="G491" s="1"/>
      <c r="H491" s="1"/>
      <c r="I491" s="1"/>
      <c r="J491" s="1"/>
      <c r="K491" s="1"/>
      <c r="L491" s="1"/>
      <c r="M491" s="1"/>
      <c r="N491" s="1"/>
      <c r="O491" s="1"/>
      <c r="P491" s="1"/>
      <c r="Q491" s="1"/>
      <c r="R491" s="146">
        <v>1700.0000000000002</v>
      </c>
      <c r="S491" s="146">
        <v>1700.0000000000002</v>
      </c>
      <c r="T491" s="1"/>
      <c r="U491" s="1"/>
      <c r="V491" s="1"/>
      <c r="W491" s="1"/>
      <c r="X491" s="1"/>
    </row>
    <row r="492" spans="1:24" ht="16.5" x14ac:dyDescent="0.15">
      <c r="A492" s="146">
        <v>15990072</v>
      </c>
      <c r="B492" s="146">
        <v>7</v>
      </c>
      <c r="C492" s="146" t="s">
        <v>3572</v>
      </c>
      <c r="D492" s="146" t="s">
        <v>3572</v>
      </c>
      <c r="E492" s="1"/>
      <c r="F492" s="1"/>
      <c r="G492" s="1"/>
      <c r="H492" s="1"/>
      <c r="I492" s="1"/>
      <c r="J492" s="1"/>
      <c r="K492" s="1"/>
      <c r="L492" s="1"/>
      <c r="M492" s="1"/>
      <c r="N492" s="1"/>
      <c r="O492" s="1"/>
      <c r="P492" s="1"/>
      <c r="Q492" s="1"/>
      <c r="R492" s="146">
        <v>2000</v>
      </c>
      <c r="S492" s="146">
        <v>2000</v>
      </c>
      <c r="T492" s="1"/>
      <c r="U492" s="1"/>
      <c r="V492" s="1"/>
      <c r="W492" s="1"/>
      <c r="X492" s="1"/>
    </row>
    <row r="493" spans="1:24" ht="16.5" x14ac:dyDescent="0.15">
      <c r="A493" s="145">
        <v>15990073</v>
      </c>
      <c r="B493" s="145">
        <v>1</v>
      </c>
      <c r="C493" s="145" t="s">
        <v>3576</v>
      </c>
      <c r="D493" s="145" t="s">
        <v>3576</v>
      </c>
      <c r="E493" s="1"/>
      <c r="F493" s="1"/>
      <c r="G493" s="1"/>
      <c r="H493" s="1"/>
      <c r="I493" s="1"/>
      <c r="J493" s="1"/>
      <c r="K493" s="1"/>
      <c r="L493" s="1"/>
      <c r="M493" s="1"/>
      <c r="N493" s="1"/>
      <c r="O493" s="1"/>
      <c r="P493" s="1"/>
      <c r="Q493" s="1"/>
      <c r="R493" s="145">
        <v>-5000</v>
      </c>
      <c r="S493" s="145">
        <v>-5000</v>
      </c>
      <c r="T493" s="1"/>
      <c r="U493" s="1"/>
      <c r="V493" s="1"/>
      <c r="W493" s="1"/>
      <c r="X493" s="1"/>
    </row>
    <row r="494" spans="1:24" ht="16.5" x14ac:dyDescent="0.15">
      <c r="A494" s="145">
        <v>15990073</v>
      </c>
      <c r="B494" s="145">
        <v>2</v>
      </c>
      <c r="C494" s="145" t="s">
        <v>3576</v>
      </c>
      <c r="D494" s="145" t="s">
        <v>3576</v>
      </c>
      <c r="E494" s="1"/>
      <c r="F494" s="1"/>
      <c r="G494" s="1"/>
      <c r="H494" s="1"/>
      <c r="I494" s="1"/>
      <c r="J494" s="1"/>
      <c r="K494" s="1"/>
      <c r="L494" s="1"/>
      <c r="M494" s="1"/>
      <c r="N494" s="1"/>
      <c r="O494" s="1"/>
      <c r="P494" s="1"/>
      <c r="Q494" s="1"/>
      <c r="R494" s="145">
        <v>-5000</v>
      </c>
      <c r="S494" s="145">
        <v>-5000</v>
      </c>
      <c r="T494" s="1"/>
      <c r="U494" s="1"/>
      <c r="V494" s="1"/>
      <c r="W494" s="1"/>
      <c r="X494" s="1"/>
    </row>
    <row r="495" spans="1:24" ht="16.5" x14ac:dyDescent="0.15">
      <c r="A495" s="145">
        <v>15990073</v>
      </c>
      <c r="B495" s="145">
        <v>3</v>
      </c>
      <c r="C495" s="145" t="s">
        <v>3576</v>
      </c>
      <c r="D495" s="145" t="s">
        <v>3576</v>
      </c>
      <c r="E495" s="1"/>
      <c r="F495" s="1"/>
      <c r="G495" s="1"/>
      <c r="H495" s="1"/>
      <c r="I495" s="1"/>
      <c r="J495" s="1"/>
      <c r="K495" s="1"/>
      <c r="L495" s="1"/>
      <c r="M495" s="1"/>
      <c r="N495" s="1"/>
      <c r="O495" s="1"/>
      <c r="P495" s="1"/>
      <c r="Q495" s="1"/>
      <c r="R495" s="145">
        <v>-5000</v>
      </c>
      <c r="S495" s="145">
        <v>-5000</v>
      </c>
      <c r="T495" s="1"/>
      <c r="U495" s="1"/>
      <c r="V495" s="1"/>
      <c r="W495" s="1"/>
      <c r="X495" s="1"/>
    </row>
    <row r="496" spans="1:24" ht="16.5" x14ac:dyDescent="0.15">
      <c r="A496" s="145">
        <v>15990073</v>
      </c>
      <c r="B496" s="145">
        <v>4</v>
      </c>
      <c r="C496" s="145" t="s">
        <v>3576</v>
      </c>
      <c r="D496" s="145" t="s">
        <v>3577</v>
      </c>
      <c r="E496" s="1"/>
      <c r="F496" s="1"/>
      <c r="G496" s="1"/>
      <c r="H496" s="1"/>
      <c r="I496" s="1"/>
      <c r="J496" s="1"/>
      <c r="K496" s="1"/>
      <c r="L496" s="1"/>
      <c r="M496" s="1"/>
      <c r="N496" s="1"/>
      <c r="O496" s="1"/>
      <c r="P496" s="1"/>
      <c r="Q496" s="1"/>
      <c r="R496" s="145">
        <v>-5000</v>
      </c>
      <c r="S496" s="145">
        <v>-5000</v>
      </c>
      <c r="T496" s="1"/>
      <c r="U496" s="1"/>
      <c r="V496" s="1"/>
      <c r="W496" s="1"/>
      <c r="X496" s="1"/>
    </row>
    <row r="497" spans="1:24" ht="16.5" x14ac:dyDescent="0.15">
      <c r="A497" s="145">
        <v>15990073</v>
      </c>
      <c r="B497" s="145">
        <v>5</v>
      </c>
      <c r="C497" s="145" t="s">
        <v>3577</v>
      </c>
      <c r="D497" s="145" t="s">
        <v>3576</v>
      </c>
      <c r="E497" s="1"/>
      <c r="F497" s="1"/>
      <c r="G497" s="1"/>
      <c r="H497" s="1"/>
      <c r="I497" s="1"/>
      <c r="J497" s="1"/>
      <c r="K497" s="1"/>
      <c r="L497" s="1"/>
      <c r="M497" s="1"/>
      <c r="N497" s="1"/>
      <c r="O497" s="1"/>
      <c r="P497" s="1"/>
      <c r="Q497" s="1"/>
      <c r="R497" s="145">
        <v>-5000</v>
      </c>
      <c r="S497" s="145">
        <v>-5000</v>
      </c>
      <c r="T497" s="1"/>
      <c r="U497" s="1"/>
      <c r="V497" s="1"/>
      <c r="W497" s="1"/>
      <c r="X497" s="1"/>
    </row>
    <row r="498" spans="1:24" ht="16.5" x14ac:dyDescent="0.15">
      <c r="A498" s="145">
        <v>15990073</v>
      </c>
      <c r="B498" s="145">
        <v>6</v>
      </c>
      <c r="C498" s="145" t="s">
        <v>3578</v>
      </c>
      <c r="D498" s="145" t="s">
        <v>3576</v>
      </c>
      <c r="E498" s="1"/>
      <c r="F498" s="1"/>
      <c r="G498" s="1"/>
      <c r="H498" s="1"/>
      <c r="I498" s="1"/>
      <c r="J498" s="1"/>
      <c r="K498" s="1"/>
      <c r="L498" s="1"/>
      <c r="M498" s="1"/>
      <c r="N498" s="1"/>
      <c r="O498" s="1"/>
      <c r="P498" s="1"/>
      <c r="Q498" s="1"/>
      <c r="R498" s="145">
        <v>-5000</v>
      </c>
      <c r="S498" s="145">
        <v>-5000</v>
      </c>
      <c r="T498" s="1"/>
      <c r="U498" s="1"/>
      <c r="V498" s="1"/>
      <c r="W498" s="1"/>
      <c r="X498" s="1"/>
    </row>
    <row r="499" spans="1:24" ht="16.5" x14ac:dyDescent="0.15">
      <c r="A499" s="145">
        <v>15990073</v>
      </c>
      <c r="B499" s="145">
        <v>7</v>
      </c>
      <c r="C499" s="145" t="s">
        <v>3576</v>
      </c>
      <c r="D499" s="145" t="s">
        <v>3576</v>
      </c>
      <c r="E499" s="1"/>
      <c r="F499" s="1"/>
      <c r="G499" s="1"/>
      <c r="H499" s="1"/>
      <c r="I499" s="1"/>
      <c r="J499" s="1"/>
      <c r="K499" s="1"/>
      <c r="L499" s="1"/>
      <c r="M499" s="1"/>
      <c r="N499" s="1"/>
      <c r="O499" s="1"/>
      <c r="P499" s="1"/>
      <c r="Q499" s="1"/>
      <c r="R499" s="145">
        <v>-5000</v>
      </c>
      <c r="S499" s="145">
        <v>-5000</v>
      </c>
      <c r="T499" s="1"/>
      <c r="U499" s="1"/>
      <c r="V499" s="1"/>
      <c r="W499" s="1"/>
      <c r="X499" s="1"/>
    </row>
    <row r="500" spans="1:24" ht="16.5" x14ac:dyDescent="0.15">
      <c r="A500" s="146">
        <v>15990074</v>
      </c>
      <c r="B500" s="146">
        <v>1</v>
      </c>
      <c r="C500" s="146" t="s">
        <v>3579</v>
      </c>
      <c r="D500" s="146" t="s">
        <v>3579</v>
      </c>
      <c r="E500" s="1"/>
      <c r="F500" s="1"/>
      <c r="G500" s="1"/>
      <c r="H500" s="1"/>
      <c r="I500" s="1"/>
      <c r="J500" s="1"/>
      <c r="K500" s="1"/>
      <c r="L500" s="1"/>
      <c r="M500" s="1"/>
      <c r="N500" s="1"/>
      <c r="O500" s="1"/>
      <c r="P500" s="1"/>
      <c r="Q500" s="1"/>
      <c r="R500" s="146">
        <v>200</v>
      </c>
      <c r="S500" s="146">
        <v>200</v>
      </c>
      <c r="T500" s="1"/>
      <c r="U500" s="1"/>
      <c r="V500" s="1"/>
      <c r="W500" s="1"/>
      <c r="X500" s="1"/>
    </row>
    <row r="501" spans="1:24" ht="16.5" x14ac:dyDescent="0.15">
      <c r="A501" s="146">
        <v>15990074</v>
      </c>
      <c r="B501" s="146">
        <v>2</v>
      </c>
      <c r="C501" s="146" t="s">
        <v>3579</v>
      </c>
      <c r="D501" s="146" t="s">
        <v>3579</v>
      </c>
      <c r="E501" s="1"/>
      <c r="F501" s="1"/>
      <c r="G501" s="1"/>
      <c r="H501" s="1"/>
      <c r="I501" s="1"/>
      <c r="J501" s="1"/>
      <c r="K501" s="1"/>
      <c r="L501" s="1"/>
      <c r="M501" s="1"/>
      <c r="N501" s="1"/>
      <c r="O501" s="1"/>
      <c r="P501" s="1"/>
      <c r="Q501" s="1"/>
      <c r="R501" s="146">
        <v>500</v>
      </c>
      <c r="S501" s="146">
        <v>500</v>
      </c>
      <c r="T501" s="1"/>
      <c r="U501" s="1"/>
      <c r="V501" s="1"/>
      <c r="W501" s="1"/>
      <c r="X501" s="1"/>
    </row>
    <row r="502" spans="1:24" ht="16.5" x14ac:dyDescent="0.15">
      <c r="A502" s="146">
        <v>15990074</v>
      </c>
      <c r="B502" s="146">
        <v>3</v>
      </c>
      <c r="C502" s="146" t="s">
        <v>3579</v>
      </c>
      <c r="D502" s="146" t="s">
        <v>3579</v>
      </c>
      <c r="E502" s="1"/>
      <c r="F502" s="1"/>
      <c r="G502" s="1"/>
      <c r="H502" s="1"/>
      <c r="I502" s="1"/>
      <c r="J502" s="1"/>
      <c r="K502" s="1"/>
      <c r="L502" s="1"/>
      <c r="M502" s="1"/>
      <c r="N502" s="1"/>
      <c r="O502" s="1"/>
      <c r="P502" s="1"/>
      <c r="Q502" s="1"/>
      <c r="R502" s="146">
        <v>800</v>
      </c>
      <c r="S502" s="146">
        <v>800</v>
      </c>
      <c r="T502" s="1"/>
      <c r="U502" s="1"/>
      <c r="V502" s="1"/>
      <c r="W502" s="1"/>
      <c r="X502" s="1"/>
    </row>
    <row r="503" spans="1:24" ht="16.5" x14ac:dyDescent="0.15">
      <c r="A503" s="146">
        <v>15990074</v>
      </c>
      <c r="B503" s="146">
        <v>4</v>
      </c>
      <c r="C503" s="146" t="s">
        <v>3579</v>
      </c>
      <c r="D503" s="146" t="s">
        <v>3580</v>
      </c>
      <c r="E503" s="1"/>
      <c r="F503" s="1"/>
      <c r="G503" s="1"/>
      <c r="H503" s="1"/>
      <c r="I503" s="1"/>
      <c r="J503" s="1"/>
      <c r="K503" s="1"/>
      <c r="L503" s="1"/>
      <c r="M503" s="1"/>
      <c r="N503" s="1"/>
      <c r="O503" s="1"/>
      <c r="P503" s="1"/>
      <c r="Q503" s="1"/>
      <c r="R503" s="146">
        <v>1100</v>
      </c>
      <c r="S503" s="146">
        <v>1100</v>
      </c>
      <c r="T503" s="1"/>
      <c r="U503" s="1"/>
      <c r="V503" s="1"/>
      <c r="W503" s="1"/>
      <c r="X503" s="1"/>
    </row>
    <row r="504" spans="1:24" ht="16.5" x14ac:dyDescent="0.15">
      <c r="A504" s="146">
        <v>15990074</v>
      </c>
      <c r="B504" s="146">
        <v>5</v>
      </c>
      <c r="C504" s="146" t="s">
        <v>3581</v>
      </c>
      <c r="D504" s="146" t="s">
        <v>3579</v>
      </c>
      <c r="E504" s="1"/>
      <c r="F504" s="1"/>
      <c r="G504" s="1"/>
      <c r="H504" s="1"/>
      <c r="I504" s="1"/>
      <c r="J504" s="1"/>
      <c r="K504" s="1"/>
      <c r="L504" s="1"/>
      <c r="M504" s="1"/>
      <c r="N504" s="1"/>
      <c r="O504" s="1"/>
      <c r="P504" s="1"/>
      <c r="Q504" s="1"/>
      <c r="R504" s="146">
        <v>1400.0000000000002</v>
      </c>
      <c r="S504" s="146">
        <v>1400.0000000000002</v>
      </c>
      <c r="T504" s="1"/>
      <c r="U504" s="1"/>
      <c r="V504" s="1"/>
      <c r="W504" s="1"/>
      <c r="X504" s="1"/>
    </row>
    <row r="505" spans="1:24" ht="16.5" x14ac:dyDescent="0.15">
      <c r="A505" s="146">
        <v>15990074</v>
      </c>
      <c r="B505" s="146">
        <v>6</v>
      </c>
      <c r="C505" s="146" t="s">
        <v>3580</v>
      </c>
      <c r="D505" s="146" t="s">
        <v>3579</v>
      </c>
      <c r="E505" s="1"/>
      <c r="F505" s="1"/>
      <c r="G505" s="1"/>
      <c r="H505" s="1"/>
      <c r="I505" s="1"/>
      <c r="J505" s="1"/>
      <c r="K505" s="1"/>
      <c r="L505" s="1"/>
      <c r="M505" s="1"/>
      <c r="N505" s="1"/>
      <c r="O505" s="1"/>
      <c r="P505" s="1"/>
      <c r="Q505" s="1"/>
      <c r="R505" s="146">
        <v>1700.0000000000002</v>
      </c>
      <c r="S505" s="146">
        <v>1700.0000000000002</v>
      </c>
      <c r="T505" s="1"/>
      <c r="U505" s="1"/>
      <c r="V505" s="1"/>
      <c r="W505" s="1"/>
      <c r="X505" s="1"/>
    </row>
    <row r="506" spans="1:24" ht="16.5" x14ac:dyDescent="0.15">
      <c r="A506" s="146">
        <v>15990074</v>
      </c>
      <c r="B506" s="146">
        <v>7</v>
      </c>
      <c r="C506" s="146" t="s">
        <v>3580</v>
      </c>
      <c r="D506" s="146" t="s">
        <v>3580</v>
      </c>
      <c r="E506" s="1"/>
      <c r="F506" s="1"/>
      <c r="G506" s="1"/>
      <c r="H506" s="1"/>
      <c r="I506" s="1"/>
      <c r="J506" s="1"/>
      <c r="K506" s="1"/>
      <c r="L506" s="1"/>
      <c r="M506" s="1"/>
      <c r="N506" s="1"/>
      <c r="O506" s="1"/>
      <c r="P506" s="1"/>
      <c r="Q506" s="1"/>
      <c r="R506" s="146">
        <v>2000</v>
      </c>
      <c r="S506" s="146">
        <v>2000</v>
      </c>
      <c r="T506" s="1"/>
      <c r="U506" s="1"/>
      <c r="V506" s="1"/>
      <c r="W506" s="1"/>
      <c r="X506" s="1"/>
    </row>
    <row r="507" spans="1:24" ht="16.5" x14ac:dyDescent="0.15">
      <c r="A507" s="145">
        <v>15990075</v>
      </c>
      <c r="B507" s="145">
        <v>1</v>
      </c>
      <c r="C507" s="145" t="s">
        <v>3582</v>
      </c>
      <c r="D507" s="145" t="s">
        <v>3583</v>
      </c>
      <c r="E507" s="1"/>
      <c r="F507" s="1"/>
      <c r="G507" s="1"/>
      <c r="H507" s="1"/>
      <c r="I507" s="1"/>
      <c r="J507" s="1"/>
      <c r="K507" s="1"/>
      <c r="L507" s="1"/>
      <c r="M507" s="1"/>
      <c r="N507" s="1"/>
      <c r="O507" s="1"/>
      <c r="P507" s="1"/>
      <c r="Q507" s="1"/>
      <c r="R507" s="145">
        <v>200</v>
      </c>
      <c r="S507" s="145">
        <v>200</v>
      </c>
      <c r="T507" s="1"/>
      <c r="U507" s="1"/>
      <c r="V507" s="1"/>
      <c r="W507" s="1"/>
      <c r="X507" s="1"/>
    </row>
    <row r="508" spans="1:24" ht="16.5" x14ac:dyDescent="0.15">
      <c r="A508" s="145">
        <v>15990075</v>
      </c>
      <c r="B508" s="145">
        <v>2</v>
      </c>
      <c r="C508" s="145" t="s">
        <v>3583</v>
      </c>
      <c r="D508" s="145" t="s">
        <v>3583</v>
      </c>
      <c r="E508" s="1"/>
      <c r="F508" s="1"/>
      <c r="G508" s="1"/>
      <c r="H508" s="1"/>
      <c r="I508" s="1"/>
      <c r="J508" s="1"/>
      <c r="K508" s="1"/>
      <c r="L508" s="1"/>
      <c r="M508" s="1"/>
      <c r="N508" s="1"/>
      <c r="O508" s="1"/>
      <c r="P508" s="1"/>
      <c r="Q508" s="1"/>
      <c r="R508" s="145">
        <v>400</v>
      </c>
      <c r="S508" s="145">
        <v>400</v>
      </c>
      <c r="T508" s="1"/>
      <c r="U508" s="1"/>
      <c r="V508" s="1"/>
      <c r="W508" s="1"/>
      <c r="X508" s="1"/>
    </row>
    <row r="509" spans="1:24" ht="16.5" x14ac:dyDescent="0.15">
      <c r="A509" s="145">
        <v>15990075</v>
      </c>
      <c r="B509" s="145">
        <v>3</v>
      </c>
      <c r="C509" s="145" t="s">
        <v>3583</v>
      </c>
      <c r="D509" s="145" t="s">
        <v>3583</v>
      </c>
      <c r="E509" s="1"/>
      <c r="F509" s="1"/>
      <c r="G509" s="1"/>
      <c r="H509" s="1"/>
      <c r="I509" s="1"/>
      <c r="J509" s="1"/>
      <c r="K509" s="1"/>
      <c r="L509" s="1"/>
      <c r="M509" s="1"/>
      <c r="N509" s="1"/>
      <c r="O509" s="1"/>
      <c r="P509" s="1"/>
      <c r="Q509" s="1"/>
      <c r="R509" s="145">
        <v>600</v>
      </c>
      <c r="S509" s="145">
        <v>600</v>
      </c>
      <c r="T509" s="1"/>
      <c r="U509" s="1"/>
      <c r="V509" s="1"/>
      <c r="W509" s="1"/>
      <c r="X509" s="1"/>
    </row>
    <row r="510" spans="1:24" ht="16.5" x14ac:dyDescent="0.15">
      <c r="A510" s="145">
        <v>15990075</v>
      </c>
      <c r="B510" s="145">
        <v>4</v>
      </c>
      <c r="C510" s="145" t="s">
        <v>3583</v>
      </c>
      <c r="D510" s="145" t="s">
        <v>3584</v>
      </c>
      <c r="E510" s="1"/>
      <c r="F510" s="1"/>
      <c r="G510" s="1"/>
      <c r="H510" s="1"/>
      <c r="I510" s="1"/>
      <c r="J510" s="1"/>
      <c r="K510" s="1"/>
      <c r="L510" s="1"/>
      <c r="M510" s="1"/>
      <c r="N510" s="1"/>
      <c r="O510" s="1"/>
      <c r="P510" s="1"/>
      <c r="Q510" s="1"/>
      <c r="R510" s="145">
        <v>800</v>
      </c>
      <c r="S510" s="145">
        <v>800</v>
      </c>
      <c r="T510" s="1"/>
      <c r="U510" s="1"/>
      <c r="V510" s="1"/>
      <c r="W510" s="1"/>
      <c r="X510" s="1"/>
    </row>
    <row r="511" spans="1:24" ht="16.5" x14ac:dyDescent="0.15">
      <c r="A511" s="145">
        <v>15990075</v>
      </c>
      <c r="B511" s="145">
        <v>5</v>
      </c>
      <c r="C511" s="145" t="s">
        <v>3583</v>
      </c>
      <c r="D511" s="145" t="s">
        <v>3585</v>
      </c>
      <c r="E511" s="1"/>
      <c r="F511" s="1"/>
      <c r="G511" s="1"/>
      <c r="H511" s="1"/>
      <c r="I511" s="1"/>
      <c r="J511" s="1"/>
      <c r="K511" s="1"/>
      <c r="L511" s="1"/>
      <c r="M511" s="1"/>
      <c r="N511" s="1"/>
      <c r="O511" s="1"/>
      <c r="P511" s="1"/>
      <c r="Q511" s="1"/>
      <c r="R511" s="145">
        <v>1000</v>
      </c>
      <c r="S511" s="145">
        <v>1000</v>
      </c>
      <c r="T511" s="1"/>
      <c r="U511" s="1"/>
      <c r="V511" s="1"/>
      <c r="W511" s="1"/>
      <c r="X511" s="1"/>
    </row>
    <row r="512" spans="1:24" ht="16.5" x14ac:dyDescent="0.15">
      <c r="A512" s="145">
        <v>15990075</v>
      </c>
      <c r="B512" s="145">
        <v>6</v>
      </c>
      <c r="C512" s="145" t="s">
        <v>3583</v>
      </c>
      <c r="D512" s="145" t="s">
        <v>3583</v>
      </c>
      <c r="E512" s="1"/>
      <c r="F512" s="1"/>
      <c r="G512" s="1"/>
      <c r="H512" s="1"/>
      <c r="I512" s="1"/>
      <c r="J512" s="1"/>
      <c r="K512" s="1"/>
      <c r="L512" s="1"/>
      <c r="M512" s="1"/>
      <c r="N512" s="1"/>
      <c r="O512" s="1"/>
      <c r="P512" s="1"/>
      <c r="Q512" s="1"/>
      <c r="R512" s="145">
        <v>1500</v>
      </c>
      <c r="S512" s="145">
        <v>1500</v>
      </c>
      <c r="T512" s="1"/>
      <c r="U512" s="1"/>
      <c r="V512" s="1"/>
      <c r="W512" s="1"/>
      <c r="X512" s="1"/>
    </row>
    <row r="513" spans="1:24" ht="16.5" x14ac:dyDescent="0.15">
      <c r="A513" s="145">
        <v>15990075</v>
      </c>
      <c r="B513" s="145">
        <v>7</v>
      </c>
      <c r="C513" s="145" t="s">
        <v>3583</v>
      </c>
      <c r="D513" s="145" t="s">
        <v>3583</v>
      </c>
      <c r="E513" s="1"/>
      <c r="F513" s="1"/>
      <c r="G513" s="1"/>
      <c r="H513" s="1"/>
      <c r="I513" s="1"/>
      <c r="J513" s="1"/>
      <c r="K513" s="1"/>
      <c r="L513" s="1"/>
      <c r="M513" s="1"/>
      <c r="N513" s="1"/>
      <c r="O513" s="1"/>
      <c r="P513" s="1"/>
      <c r="Q513" s="1"/>
      <c r="R513" s="145">
        <v>2000</v>
      </c>
      <c r="S513" s="145">
        <v>2000</v>
      </c>
      <c r="T513" s="1"/>
      <c r="U513" s="1"/>
      <c r="V513" s="1"/>
      <c r="W513" s="1"/>
      <c r="X513" s="1"/>
    </row>
    <row r="514" spans="1:24" ht="16.5" x14ac:dyDescent="0.15">
      <c r="A514" s="146">
        <v>15990076</v>
      </c>
      <c r="B514" s="146">
        <v>1</v>
      </c>
      <c r="C514" s="146" t="s">
        <v>3586</v>
      </c>
      <c r="D514" s="146" t="s">
        <v>3586</v>
      </c>
      <c r="E514" s="1"/>
      <c r="F514" s="1"/>
      <c r="G514" s="1"/>
      <c r="H514" s="1"/>
      <c r="I514" s="1"/>
      <c r="J514" s="1"/>
      <c r="K514" s="1"/>
      <c r="L514" s="1"/>
      <c r="M514" s="1"/>
      <c r="N514" s="1"/>
      <c r="O514" s="1"/>
      <c r="P514" s="1"/>
      <c r="Q514" s="1"/>
      <c r="R514" s="146">
        <v>800</v>
      </c>
      <c r="S514" s="146">
        <v>800</v>
      </c>
      <c r="T514" s="1"/>
      <c r="U514" s="1"/>
      <c r="V514" s="1"/>
      <c r="W514" s="1"/>
      <c r="X514" s="1"/>
    </row>
    <row r="515" spans="1:24" ht="16.5" x14ac:dyDescent="0.15">
      <c r="A515" s="146">
        <v>15990076</v>
      </c>
      <c r="B515" s="146">
        <v>2</v>
      </c>
      <c r="C515" s="146" t="s">
        <v>3586</v>
      </c>
      <c r="D515" s="146" t="s">
        <v>3586</v>
      </c>
      <c r="E515" s="1"/>
      <c r="F515" s="1"/>
      <c r="G515" s="1"/>
      <c r="H515" s="1"/>
      <c r="I515" s="1"/>
      <c r="J515" s="1"/>
      <c r="K515" s="1"/>
      <c r="L515" s="1"/>
      <c r="M515" s="1"/>
      <c r="N515" s="1"/>
      <c r="O515" s="1"/>
      <c r="P515" s="1"/>
      <c r="Q515" s="1"/>
      <c r="R515" s="146">
        <v>1000</v>
      </c>
      <c r="S515" s="146">
        <v>1000</v>
      </c>
      <c r="T515" s="1"/>
      <c r="U515" s="1"/>
      <c r="V515" s="1"/>
      <c r="W515" s="1"/>
      <c r="X515" s="1"/>
    </row>
    <row r="516" spans="1:24" ht="16.5" x14ac:dyDescent="0.15">
      <c r="A516" s="146">
        <v>15990076</v>
      </c>
      <c r="B516" s="146">
        <v>3</v>
      </c>
      <c r="C516" s="146" t="s">
        <v>3586</v>
      </c>
      <c r="D516" s="146" t="s">
        <v>3586</v>
      </c>
      <c r="E516" s="1"/>
      <c r="F516" s="1"/>
      <c r="G516" s="1"/>
      <c r="H516" s="1"/>
      <c r="I516" s="1"/>
      <c r="J516" s="1"/>
      <c r="K516" s="1"/>
      <c r="L516" s="1"/>
      <c r="M516" s="1"/>
      <c r="N516" s="1"/>
      <c r="O516" s="1"/>
      <c r="P516" s="1"/>
      <c r="Q516" s="1"/>
      <c r="R516" s="146">
        <v>1200</v>
      </c>
      <c r="S516" s="146">
        <v>1200</v>
      </c>
      <c r="T516" s="1"/>
      <c r="U516" s="1"/>
      <c r="V516" s="1"/>
      <c r="W516" s="1"/>
      <c r="X516" s="1"/>
    </row>
    <row r="517" spans="1:24" ht="16.5" x14ac:dyDescent="0.15">
      <c r="A517" s="146">
        <v>15990076</v>
      </c>
      <c r="B517" s="146">
        <v>4</v>
      </c>
      <c r="C517" s="146" t="s">
        <v>3586</v>
      </c>
      <c r="D517" s="146" t="s">
        <v>3586</v>
      </c>
      <c r="E517" s="1"/>
      <c r="F517" s="1"/>
      <c r="G517" s="1"/>
      <c r="H517" s="1"/>
      <c r="I517" s="1"/>
      <c r="J517" s="1"/>
      <c r="K517" s="1"/>
      <c r="L517" s="1"/>
      <c r="M517" s="1"/>
      <c r="N517" s="1"/>
      <c r="O517" s="1"/>
      <c r="P517" s="1"/>
      <c r="Q517" s="1"/>
      <c r="R517" s="146">
        <v>1400.0000000000002</v>
      </c>
      <c r="S517" s="146">
        <v>1400.0000000000002</v>
      </c>
      <c r="T517" s="1"/>
      <c r="U517" s="1"/>
      <c r="V517" s="1"/>
      <c r="W517" s="1"/>
      <c r="X517" s="1"/>
    </row>
    <row r="518" spans="1:24" ht="16.5" x14ac:dyDescent="0.15">
      <c r="A518" s="146">
        <v>15990076</v>
      </c>
      <c r="B518" s="146">
        <v>5</v>
      </c>
      <c r="C518" s="146" t="s">
        <v>3587</v>
      </c>
      <c r="D518" s="146" t="s">
        <v>3586</v>
      </c>
      <c r="E518" s="1"/>
      <c r="F518" s="1"/>
      <c r="G518" s="1"/>
      <c r="H518" s="1"/>
      <c r="I518" s="1"/>
      <c r="J518" s="1"/>
      <c r="K518" s="1"/>
      <c r="L518" s="1"/>
      <c r="M518" s="1"/>
      <c r="N518" s="1"/>
      <c r="O518" s="1"/>
      <c r="P518" s="1"/>
      <c r="Q518" s="1"/>
      <c r="R518" s="146">
        <v>1600</v>
      </c>
      <c r="S518" s="146">
        <v>1600</v>
      </c>
      <c r="T518" s="1"/>
      <c r="U518" s="1"/>
      <c r="V518" s="1"/>
      <c r="W518" s="1"/>
      <c r="X518" s="1"/>
    </row>
    <row r="519" spans="1:24" ht="16.5" x14ac:dyDescent="0.15">
      <c r="A519" s="146">
        <v>15990076</v>
      </c>
      <c r="B519" s="146">
        <v>6</v>
      </c>
      <c r="C519" s="146" t="s">
        <v>3586</v>
      </c>
      <c r="D519" s="146" t="s">
        <v>3588</v>
      </c>
      <c r="E519" s="1"/>
      <c r="F519" s="1"/>
      <c r="G519" s="1"/>
      <c r="H519" s="1"/>
      <c r="I519" s="1"/>
      <c r="J519" s="1"/>
      <c r="K519" s="1"/>
      <c r="L519" s="1"/>
      <c r="M519" s="1"/>
      <c r="N519" s="1"/>
      <c r="O519" s="1"/>
      <c r="P519" s="1"/>
      <c r="Q519" s="1"/>
      <c r="R519" s="146">
        <v>1800</v>
      </c>
      <c r="S519" s="146">
        <v>1800</v>
      </c>
      <c r="T519" s="1"/>
      <c r="U519" s="1"/>
      <c r="V519" s="1"/>
      <c r="W519" s="1"/>
      <c r="X519" s="1"/>
    </row>
    <row r="520" spans="1:24" ht="16.5" x14ac:dyDescent="0.15">
      <c r="A520" s="146">
        <v>15990076</v>
      </c>
      <c r="B520" s="146">
        <v>7</v>
      </c>
      <c r="C520" s="146" t="s">
        <v>3586</v>
      </c>
      <c r="D520" s="146" t="s">
        <v>3586</v>
      </c>
      <c r="E520" s="1"/>
      <c r="F520" s="1"/>
      <c r="G520" s="1"/>
      <c r="H520" s="1"/>
      <c r="I520" s="1"/>
      <c r="J520" s="1"/>
      <c r="K520" s="1"/>
      <c r="L520" s="1"/>
      <c r="M520" s="1"/>
      <c r="N520" s="1"/>
      <c r="O520" s="1"/>
      <c r="P520" s="1"/>
      <c r="Q520" s="1"/>
      <c r="R520" s="146">
        <v>2000</v>
      </c>
      <c r="S520" s="146">
        <v>2000</v>
      </c>
      <c r="T520" s="1"/>
      <c r="U520" s="1"/>
      <c r="V520" s="1"/>
      <c r="W520" s="1"/>
      <c r="X520" s="1"/>
    </row>
    <row r="521" spans="1:24" ht="16.5" x14ac:dyDescent="0.15">
      <c r="A521" s="145">
        <v>15990077</v>
      </c>
      <c r="B521" s="145">
        <v>1</v>
      </c>
      <c r="C521" s="145" t="s">
        <v>3589</v>
      </c>
      <c r="D521" s="145" t="s">
        <v>3589</v>
      </c>
      <c r="E521" s="1"/>
      <c r="F521" s="1"/>
      <c r="G521" s="1"/>
      <c r="H521" s="1"/>
      <c r="I521" s="1"/>
      <c r="J521" s="1"/>
      <c r="K521" s="1"/>
      <c r="L521" s="1"/>
      <c r="M521" s="1"/>
      <c r="N521" s="1"/>
      <c r="O521" s="1"/>
      <c r="P521" s="1"/>
      <c r="Q521" s="1"/>
      <c r="R521" s="145">
        <v>200</v>
      </c>
      <c r="S521" s="145">
        <v>200</v>
      </c>
      <c r="T521" s="1"/>
      <c r="U521" s="1"/>
      <c r="V521" s="1"/>
      <c r="W521" s="1"/>
      <c r="X521" s="1"/>
    </row>
    <row r="522" spans="1:24" ht="16.5" x14ac:dyDescent="0.15">
      <c r="A522" s="145">
        <v>15990077</v>
      </c>
      <c r="B522" s="145">
        <v>2</v>
      </c>
      <c r="C522" s="145" t="s">
        <v>3589</v>
      </c>
      <c r="D522" s="145" t="s">
        <v>3589</v>
      </c>
      <c r="E522" s="1"/>
      <c r="F522" s="1"/>
      <c r="G522" s="1"/>
      <c r="H522" s="1"/>
      <c r="I522" s="1"/>
      <c r="J522" s="1"/>
      <c r="K522" s="1"/>
      <c r="L522" s="1"/>
      <c r="M522" s="1"/>
      <c r="N522" s="1"/>
      <c r="O522" s="1"/>
      <c r="P522" s="1"/>
      <c r="Q522" s="1"/>
      <c r="R522" s="145">
        <v>250</v>
      </c>
      <c r="S522" s="145">
        <v>250</v>
      </c>
      <c r="T522" s="1"/>
      <c r="U522" s="1"/>
      <c r="V522" s="1"/>
      <c r="W522" s="1"/>
      <c r="X522" s="1"/>
    </row>
    <row r="523" spans="1:24" ht="16.5" x14ac:dyDescent="0.15">
      <c r="A523" s="145">
        <v>15990077</v>
      </c>
      <c r="B523" s="145">
        <v>3</v>
      </c>
      <c r="C523" s="145" t="s">
        <v>3590</v>
      </c>
      <c r="D523" s="145" t="s">
        <v>3589</v>
      </c>
      <c r="E523" s="1"/>
      <c r="F523" s="1"/>
      <c r="G523" s="1"/>
      <c r="H523" s="1"/>
      <c r="I523" s="1"/>
      <c r="J523" s="1"/>
      <c r="K523" s="1"/>
      <c r="L523" s="1"/>
      <c r="M523" s="1"/>
      <c r="N523" s="1"/>
      <c r="O523" s="1"/>
      <c r="P523" s="1"/>
      <c r="Q523" s="1"/>
      <c r="R523" s="145">
        <v>300</v>
      </c>
      <c r="S523" s="145">
        <v>300</v>
      </c>
      <c r="T523" s="1"/>
      <c r="U523" s="1"/>
      <c r="V523" s="1"/>
      <c r="W523" s="1"/>
      <c r="X523" s="1"/>
    </row>
    <row r="524" spans="1:24" ht="16.5" x14ac:dyDescent="0.15">
      <c r="A524" s="145">
        <v>15990077</v>
      </c>
      <c r="B524" s="145">
        <v>4</v>
      </c>
      <c r="C524" s="145" t="s">
        <v>3589</v>
      </c>
      <c r="D524" s="145" t="s">
        <v>3590</v>
      </c>
      <c r="E524" s="1"/>
      <c r="F524" s="1"/>
      <c r="G524" s="1"/>
      <c r="H524" s="1"/>
      <c r="I524" s="1"/>
      <c r="J524" s="1"/>
      <c r="K524" s="1"/>
      <c r="L524" s="1"/>
      <c r="M524" s="1"/>
      <c r="N524" s="1"/>
      <c r="O524" s="1"/>
      <c r="P524" s="1"/>
      <c r="Q524" s="1"/>
      <c r="R524" s="145">
        <v>350</v>
      </c>
      <c r="S524" s="145">
        <v>350</v>
      </c>
      <c r="T524" s="1"/>
      <c r="U524" s="1"/>
      <c r="V524" s="1"/>
      <c r="W524" s="1"/>
      <c r="X524" s="1"/>
    </row>
    <row r="525" spans="1:24" ht="16.5" x14ac:dyDescent="0.15">
      <c r="A525" s="145">
        <v>15990077</v>
      </c>
      <c r="B525" s="145">
        <v>5</v>
      </c>
      <c r="C525" s="145" t="s">
        <v>3589</v>
      </c>
      <c r="D525" s="145" t="s">
        <v>3589</v>
      </c>
      <c r="E525" s="1"/>
      <c r="F525" s="1"/>
      <c r="G525" s="1"/>
      <c r="H525" s="1"/>
      <c r="I525" s="1"/>
      <c r="J525" s="1"/>
      <c r="K525" s="1"/>
      <c r="L525" s="1"/>
      <c r="M525" s="1"/>
      <c r="N525" s="1"/>
      <c r="O525" s="1"/>
      <c r="P525" s="1"/>
      <c r="Q525" s="1"/>
      <c r="R525" s="145">
        <v>400</v>
      </c>
      <c r="S525" s="145">
        <v>400</v>
      </c>
      <c r="T525" s="1"/>
      <c r="U525" s="1"/>
      <c r="V525" s="1"/>
      <c r="W525" s="1"/>
      <c r="X525" s="1"/>
    </row>
    <row r="526" spans="1:24" ht="16.5" x14ac:dyDescent="0.15">
      <c r="A526" s="145">
        <v>15990077</v>
      </c>
      <c r="B526" s="145">
        <v>6</v>
      </c>
      <c r="C526" s="145" t="s">
        <v>3589</v>
      </c>
      <c r="D526" s="145" t="s">
        <v>3589</v>
      </c>
      <c r="E526" s="1"/>
      <c r="F526" s="1"/>
      <c r="G526" s="1"/>
      <c r="H526" s="1"/>
      <c r="I526" s="1"/>
      <c r="J526" s="1"/>
      <c r="K526" s="1"/>
      <c r="L526" s="1"/>
      <c r="M526" s="1"/>
      <c r="N526" s="1"/>
      <c r="O526" s="1"/>
      <c r="P526" s="1"/>
      <c r="Q526" s="1"/>
      <c r="R526" s="145">
        <v>450</v>
      </c>
      <c r="S526" s="145">
        <v>450</v>
      </c>
      <c r="T526" s="1"/>
      <c r="U526" s="1"/>
      <c r="V526" s="1"/>
      <c r="W526" s="1"/>
      <c r="X526" s="1"/>
    </row>
    <row r="527" spans="1:24" ht="16.5" x14ac:dyDescent="0.15">
      <c r="A527" s="145">
        <v>15990077</v>
      </c>
      <c r="B527" s="145">
        <v>7</v>
      </c>
      <c r="C527" s="145" t="s">
        <v>3589</v>
      </c>
      <c r="D527" s="145" t="s">
        <v>3590</v>
      </c>
      <c r="E527" s="1"/>
      <c r="F527" s="1"/>
      <c r="G527" s="1"/>
      <c r="H527" s="1"/>
      <c r="I527" s="1"/>
      <c r="J527" s="1"/>
      <c r="K527" s="1"/>
      <c r="L527" s="1"/>
      <c r="M527" s="1"/>
      <c r="N527" s="1"/>
      <c r="O527" s="1"/>
      <c r="P527" s="1"/>
      <c r="Q527" s="1"/>
      <c r="R527" s="145">
        <v>500</v>
      </c>
      <c r="S527" s="145">
        <v>500</v>
      </c>
      <c r="T527" s="1"/>
      <c r="U527" s="1"/>
      <c r="V527" s="1"/>
      <c r="W527" s="1"/>
      <c r="X527" s="1"/>
    </row>
    <row r="528" spans="1:24" ht="16.5" x14ac:dyDescent="0.15">
      <c r="A528" s="146">
        <v>15990078</v>
      </c>
      <c r="B528" s="146">
        <v>1</v>
      </c>
      <c r="C528" s="146" t="s">
        <v>3591</v>
      </c>
      <c r="D528" s="146" t="s">
        <v>3592</v>
      </c>
      <c r="E528" s="1"/>
      <c r="F528" s="1"/>
      <c r="G528" s="1"/>
      <c r="H528" s="1"/>
      <c r="I528" s="1"/>
      <c r="J528" s="1"/>
      <c r="K528" s="1"/>
      <c r="L528" s="1"/>
      <c r="M528" s="1"/>
      <c r="N528" s="1"/>
      <c r="O528" s="1"/>
      <c r="P528" s="1"/>
      <c r="Q528" s="1"/>
      <c r="R528" s="146">
        <v>800</v>
      </c>
      <c r="S528" s="146">
        <v>800</v>
      </c>
      <c r="T528" s="1"/>
      <c r="U528" s="1"/>
      <c r="V528" s="1"/>
      <c r="W528" s="1"/>
      <c r="X528" s="1"/>
    </row>
    <row r="529" spans="1:24" ht="16.5" x14ac:dyDescent="0.15">
      <c r="A529" s="146">
        <v>15990078</v>
      </c>
      <c r="B529" s="146">
        <v>2</v>
      </c>
      <c r="C529" s="146" t="s">
        <v>3593</v>
      </c>
      <c r="D529" s="146" t="s">
        <v>3593</v>
      </c>
      <c r="E529" s="1"/>
      <c r="F529" s="1"/>
      <c r="G529" s="1"/>
      <c r="H529" s="1"/>
      <c r="I529" s="1"/>
      <c r="J529" s="1"/>
      <c r="K529" s="1"/>
      <c r="L529" s="1"/>
      <c r="M529" s="1"/>
      <c r="N529" s="1"/>
      <c r="O529" s="1"/>
      <c r="P529" s="1"/>
      <c r="Q529" s="1"/>
      <c r="R529" s="146">
        <v>1000</v>
      </c>
      <c r="S529" s="146">
        <v>1000</v>
      </c>
      <c r="T529" s="1"/>
      <c r="U529" s="1"/>
      <c r="V529" s="1"/>
      <c r="W529" s="1"/>
      <c r="X529" s="1"/>
    </row>
    <row r="530" spans="1:24" ht="16.5" x14ac:dyDescent="0.15">
      <c r="A530" s="146">
        <v>15990078</v>
      </c>
      <c r="B530" s="146">
        <v>3</v>
      </c>
      <c r="C530" s="146" t="s">
        <v>3594</v>
      </c>
      <c r="D530" s="146" t="s">
        <v>3591</v>
      </c>
      <c r="E530" s="1"/>
      <c r="F530" s="1"/>
      <c r="G530" s="1"/>
      <c r="H530" s="1"/>
      <c r="I530" s="1"/>
      <c r="J530" s="1"/>
      <c r="K530" s="1"/>
      <c r="L530" s="1"/>
      <c r="M530" s="1"/>
      <c r="N530" s="1"/>
      <c r="O530" s="1"/>
      <c r="P530" s="1"/>
      <c r="Q530" s="1"/>
      <c r="R530" s="146">
        <v>1200</v>
      </c>
      <c r="S530" s="146">
        <v>1200</v>
      </c>
      <c r="T530" s="1"/>
      <c r="U530" s="1"/>
      <c r="V530" s="1"/>
      <c r="W530" s="1"/>
      <c r="X530" s="1"/>
    </row>
    <row r="531" spans="1:24" ht="16.5" x14ac:dyDescent="0.15">
      <c r="A531" s="146">
        <v>15990078</v>
      </c>
      <c r="B531" s="146">
        <v>4</v>
      </c>
      <c r="C531" s="146" t="s">
        <v>3591</v>
      </c>
      <c r="D531" s="146" t="s">
        <v>3593</v>
      </c>
      <c r="E531" s="1"/>
      <c r="F531" s="1"/>
      <c r="G531" s="1"/>
      <c r="H531" s="1"/>
      <c r="I531" s="1"/>
      <c r="J531" s="1"/>
      <c r="K531" s="1"/>
      <c r="L531" s="1"/>
      <c r="M531" s="1"/>
      <c r="N531" s="1"/>
      <c r="O531" s="1"/>
      <c r="P531" s="1"/>
      <c r="Q531" s="1"/>
      <c r="R531" s="146">
        <v>1400.0000000000002</v>
      </c>
      <c r="S531" s="146">
        <v>1400.0000000000002</v>
      </c>
      <c r="T531" s="1"/>
      <c r="U531" s="1"/>
      <c r="V531" s="1"/>
      <c r="W531" s="1"/>
      <c r="X531" s="1"/>
    </row>
    <row r="532" spans="1:24" ht="16.5" x14ac:dyDescent="0.15">
      <c r="A532" s="146">
        <v>15990078</v>
      </c>
      <c r="B532" s="146">
        <v>5</v>
      </c>
      <c r="C532" s="146" t="s">
        <v>3595</v>
      </c>
      <c r="D532" s="146" t="s">
        <v>3593</v>
      </c>
      <c r="E532" s="1"/>
      <c r="F532" s="1"/>
      <c r="G532" s="1"/>
      <c r="H532" s="1"/>
      <c r="I532" s="1"/>
      <c r="J532" s="1"/>
      <c r="K532" s="1"/>
      <c r="L532" s="1"/>
      <c r="M532" s="1"/>
      <c r="N532" s="1"/>
      <c r="O532" s="1"/>
      <c r="P532" s="1"/>
      <c r="Q532" s="1"/>
      <c r="R532" s="146">
        <v>1600</v>
      </c>
      <c r="S532" s="146">
        <v>1600</v>
      </c>
      <c r="T532" s="1"/>
      <c r="U532" s="1"/>
      <c r="V532" s="1"/>
      <c r="W532" s="1"/>
      <c r="X532" s="1"/>
    </row>
    <row r="533" spans="1:24" ht="16.5" x14ac:dyDescent="0.15">
      <c r="A533" s="146">
        <v>15990078</v>
      </c>
      <c r="B533" s="146">
        <v>6</v>
      </c>
      <c r="C533" s="146" t="s">
        <v>3593</v>
      </c>
      <c r="D533" s="146" t="s">
        <v>3593</v>
      </c>
      <c r="E533" s="1"/>
      <c r="F533" s="1"/>
      <c r="G533" s="1"/>
      <c r="H533" s="1"/>
      <c r="I533" s="1"/>
      <c r="J533" s="1"/>
      <c r="K533" s="1"/>
      <c r="L533" s="1"/>
      <c r="M533" s="1"/>
      <c r="N533" s="1"/>
      <c r="O533" s="1"/>
      <c r="P533" s="1"/>
      <c r="Q533" s="1"/>
      <c r="R533" s="146">
        <v>1800</v>
      </c>
      <c r="S533" s="146">
        <v>1800</v>
      </c>
      <c r="T533" s="1"/>
      <c r="U533" s="1"/>
      <c r="V533" s="1"/>
      <c r="W533" s="1"/>
      <c r="X533" s="1"/>
    </row>
    <row r="534" spans="1:24" ht="16.5" x14ac:dyDescent="0.15">
      <c r="A534" s="146">
        <v>15990078</v>
      </c>
      <c r="B534" s="146">
        <v>7</v>
      </c>
      <c r="C534" s="146" t="s">
        <v>3593</v>
      </c>
      <c r="D534" s="146" t="s">
        <v>3593</v>
      </c>
      <c r="E534" s="1"/>
      <c r="F534" s="1"/>
      <c r="G534" s="1"/>
      <c r="H534" s="1"/>
      <c r="I534" s="1"/>
      <c r="J534" s="1"/>
      <c r="K534" s="1"/>
      <c r="L534" s="1"/>
      <c r="M534" s="1"/>
      <c r="N534" s="1"/>
      <c r="O534" s="1"/>
      <c r="P534" s="1"/>
      <c r="Q534" s="1"/>
      <c r="R534" s="146">
        <v>2000</v>
      </c>
      <c r="S534" s="146">
        <v>2000</v>
      </c>
      <c r="T534" s="1"/>
      <c r="U534" s="1"/>
      <c r="V534" s="1"/>
      <c r="W534" s="1"/>
      <c r="X534" s="1"/>
    </row>
    <row r="535" spans="1:24" ht="16.5" x14ac:dyDescent="0.15">
      <c r="A535" s="145">
        <v>15990079</v>
      </c>
      <c r="B535" s="145">
        <v>1</v>
      </c>
      <c r="C535" s="145" t="s">
        <v>3596</v>
      </c>
      <c r="D535" s="145" t="s">
        <v>3596</v>
      </c>
      <c r="E535" s="1"/>
      <c r="F535" s="1"/>
      <c r="G535" s="1"/>
      <c r="H535" s="1"/>
      <c r="I535" s="1"/>
      <c r="J535" s="1"/>
      <c r="K535" s="1"/>
      <c r="L535" s="1"/>
      <c r="M535" s="1"/>
      <c r="N535" s="1"/>
      <c r="O535" s="1"/>
      <c r="P535" s="1"/>
      <c r="Q535" s="1"/>
      <c r="R535" s="145">
        <v>100</v>
      </c>
      <c r="S535" s="145">
        <v>100</v>
      </c>
      <c r="T535" s="1"/>
      <c r="U535" s="1"/>
      <c r="V535" s="1"/>
      <c r="W535" s="1"/>
      <c r="X535" s="1"/>
    </row>
    <row r="536" spans="1:24" ht="16.5" x14ac:dyDescent="0.15">
      <c r="A536" s="145">
        <v>15990079</v>
      </c>
      <c r="B536" s="145">
        <v>2</v>
      </c>
      <c r="C536" s="145" t="s">
        <v>3596</v>
      </c>
      <c r="D536" s="145" t="s">
        <v>3596</v>
      </c>
      <c r="E536" s="1"/>
      <c r="F536" s="1"/>
      <c r="G536" s="1"/>
      <c r="H536" s="1"/>
      <c r="I536" s="1"/>
      <c r="J536" s="1"/>
      <c r="K536" s="1"/>
      <c r="L536" s="1"/>
      <c r="M536" s="1"/>
      <c r="N536" s="1"/>
      <c r="O536" s="1"/>
      <c r="P536" s="1"/>
      <c r="Q536" s="1"/>
      <c r="R536" s="145">
        <v>150</v>
      </c>
      <c r="S536" s="145">
        <v>150</v>
      </c>
      <c r="T536" s="1"/>
      <c r="U536" s="1"/>
      <c r="V536" s="1"/>
      <c r="W536" s="1"/>
      <c r="X536" s="1"/>
    </row>
    <row r="537" spans="1:24" ht="16.5" x14ac:dyDescent="0.15">
      <c r="A537" s="145">
        <v>15990079</v>
      </c>
      <c r="B537" s="145">
        <v>3</v>
      </c>
      <c r="C537" s="145" t="s">
        <v>3596</v>
      </c>
      <c r="D537" s="145" t="s">
        <v>3596</v>
      </c>
      <c r="E537" s="1"/>
      <c r="F537" s="1"/>
      <c r="G537" s="1"/>
      <c r="H537" s="1"/>
      <c r="I537" s="1"/>
      <c r="J537" s="1"/>
      <c r="K537" s="1"/>
      <c r="L537" s="1"/>
      <c r="M537" s="1"/>
      <c r="N537" s="1"/>
      <c r="O537" s="1"/>
      <c r="P537" s="1"/>
      <c r="Q537" s="1"/>
      <c r="R537" s="145">
        <v>200</v>
      </c>
      <c r="S537" s="145">
        <v>200</v>
      </c>
      <c r="T537" s="1"/>
      <c r="U537" s="1"/>
      <c r="V537" s="1"/>
      <c r="W537" s="1"/>
      <c r="X537" s="1"/>
    </row>
    <row r="538" spans="1:24" ht="16.5" x14ac:dyDescent="0.15">
      <c r="A538" s="145">
        <v>15990079</v>
      </c>
      <c r="B538" s="145">
        <v>4</v>
      </c>
      <c r="C538" s="145" t="s">
        <v>3596</v>
      </c>
      <c r="D538" s="145" t="s">
        <v>3596</v>
      </c>
      <c r="E538" s="1"/>
      <c r="F538" s="1"/>
      <c r="G538" s="1"/>
      <c r="H538" s="1"/>
      <c r="I538" s="1"/>
      <c r="J538" s="1"/>
      <c r="K538" s="1"/>
      <c r="L538" s="1"/>
      <c r="M538" s="1"/>
      <c r="N538" s="1"/>
      <c r="O538" s="1"/>
      <c r="P538" s="1"/>
      <c r="Q538" s="1"/>
      <c r="R538" s="145">
        <v>250</v>
      </c>
      <c r="S538" s="145">
        <v>250</v>
      </c>
      <c r="T538" s="1"/>
      <c r="U538" s="1"/>
      <c r="V538" s="1"/>
      <c r="W538" s="1"/>
      <c r="X538" s="1"/>
    </row>
    <row r="539" spans="1:24" ht="16.5" x14ac:dyDescent="0.15">
      <c r="A539" s="145">
        <v>15990079</v>
      </c>
      <c r="B539" s="145">
        <v>5</v>
      </c>
      <c r="C539" s="145" t="s">
        <v>3596</v>
      </c>
      <c r="D539" s="145" t="s">
        <v>3596</v>
      </c>
      <c r="E539" s="1"/>
      <c r="F539" s="1"/>
      <c r="G539" s="1"/>
      <c r="H539" s="1"/>
      <c r="I539" s="1"/>
      <c r="J539" s="1"/>
      <c r="K539" s="1"/>
      <c r="L539" s="1"/>
      <c r="M539" s="1"/>
      <c r="N539" s="1"/>
      <c r="O539" s="1"/>
      <c r="P539" s="1"/>
      <c r="Q539" s="1"/>
      <c r="R539" s="145">
        <v>300</v>
      </c>
      <c r="S539" s="145">
        <v>300</v>
      </c>
      <c r="T539" s="1"/>
      <c r="U539" s="1"/>
      <c r="V539" s="1"/>
      <c r="W539" s="1"/>
      <c r="X539" s="1"/>
    </row>
    <row r="540" spans="1:24" ht="16.5" x14ac:dyDescent="0.15">
      <c r="A540" s="145">
        <v>15990079</v>
      </c>
      <c r="B540" s="145">
        <v>6</v>
      </c>
      <c r="C540" s="145" t="s">
        <v>3596</v>
      </c>
      <c r="D540" s="145" t="s">
        <v>3596</v>
      </c>
      <c r="E540" s="1"/>
      <c r="F540" s="1"/>
      <c r="G540" s="1"/>
      <c r="H540" s="1"/>
      <c r="I540" s="1"/>
      <c r="J540" s="1"/>
      <c r="K540" s="1"/>
      <c r="L540" s="1"/>
      <c r="M540" s="1"/>
      <c r="N540" s="1"/>
      <c r="O540" s="1"/>
      <c r="P540" s="1"/>
      <c r="Q540" s="1"/>
      <c r="R540" s="145">
        <v>350</v>
      </c>
      <c r="S540" s="145">
        <v>350</v>
      </c>
      <c r="T540" s="1"/>
      <c r="U540" s="1"/>
      <c r="V540" s="1"/>
      <c r="W540" s="1"/>
      <c r="X540" s="1"/>
    </row>
    <row r="541" spans="1:24" ht="16.5" x14ac:dyDescent="0.15">
      <c r="A541" s="145">
        <v>15990079</v>
      </c>
      <c r="B541" s="145">
        <v>7</v>
      </c>
      <c r="C541" s="145" t="s">
        <v>3596</v>
      </c>
      <c r="D541" s="145" t="s">
        <v>3596</v>
      </c>
      <c r="E541" s="1"/>
      <c r="F541" s="1"/>
      <c r="G541" s="1"/>
      <c r="H541" s="1"/>
      <c r="I541" s="1"/>
      <c r="J541" s="1"/>
      <c r="K541" s="1"/>
      <c r="L541" s="1"/>
      <c r="M541" s="1"/>
      <c r="N541" s="1"/>
      <c r="O541" s="1"/>
      <c r="P541" s="1"/>
      <c r="Q541" s="1"/>
      <c r="R541" s="145">
        <v>400</v>
      </c>
      <c r="S541" s="145">
        <v>400</v>
      </c>
      <c r="T541" s="1"/>
      <c r="U541" s="1"/>
      <c r="V541" s="1"/>
      <c r="W541" s="1"/>
      <c r="X541" s="1"/>
    </row>
    <row r="542" spans="1:24" ht="16.5" x14ac:dyDescent="0.15">
      <c r="A542" s="146">
        <v>15990080</v>
      </c>
      <c r="B542" s="146">
        <v>1</v>
      </c>
      <c r="C542" s="146" t="s">
        <v>3597</v>
      </c>
      <c r="D542" s="146" t="s">
        <v>3597</v>
      </c>
      <c r="E542" s="1"/>
      <c r="F542" s="1"/>
      <c r="G542" s="1"/>
      <c r="H542" s="1"/>
      <c r="I542" s="1"/>
      <c r="J542" s="1"/>
      <c r="K542" s="1"/>
      <c r="L542" s="1"/>
      <c r="M542" s="1"/>
      <c r="N542" s="1"/>
      <c r="O542" s="1"/>
      <c r="P542" s="1"/>
      <c r="Q542" s="1"/>
      <c r="R542" s="146">
        <v>800</v>
      </c>
      <c r="S542" s="146">
        <v>800</v>
      </c>
      <c r="T542" s="1"/>
      <c r="U542" s="1"/>
      <c r="V542" s="1"/>
      <c r="W542" s="1"/>
      <c r="X542" s="1"/>
    </row>
    <row r="543" spans="1:24" ht="16.5" x14ac:dyDescent="0.15">
      <c r="A543" s="146">
        <v>15990080</v>
      </c>
      <c r="B543" s="146">
        <v>2</v>
      </c>
      <c r="C543" s="146" t="s">
        <v>3597</v>
      </c>
      <c r="D543" s="146" t="s">
        <v>3597</v>
      </c>
      <c r="E543" s="1"/>
      <c r="F543" s="1"/>
      <c r="G543" s="1"/>
      <c r="H543" s="1"/>
      <c r="I543" s="1"/>
      <c r="J543" s="1"/>
      <c r="K543" s="1"/>
      <c r="L543" s="1"/>
      <c r="M543" s="1"/>
      <c r="N543" s="1"/>
      <c r="O543" s="1"/>
      <c r="P543" s="1"/>
      <c r="Q543" s="1"/>
      <c r="R543" s="146">
        <v>1000</v>
      </c>
      <c r="S543" s="146">
        <v>1000</v>
      </c>
      <c r="T543" s="1"/>
      <c r="U543" s="1"/>
      <c r="V543" s="1"/>
      <c r="W543" s="1"/>
      <c r="X543" s="1"/>
    </row>
    <row r="544" spans="1:24" ht="16.5" x14ac:dyDescent="0.15">
      <c r="A544" s="146">
        <v>15990080</v>
      </c>
      <c r="B544" s="146">
        <v>3</v>
      </c>
      <c r="C544" s="146" t="s">
        <v>3597</v>
      </c>
      <c r="D544" s="146" t="s">
        <v>3597</v>
      </c>
      <c r="E544" s="1"/>
      <c r="F544" s="1"/>
      <c r="G544" s="1"/>
      <c r="H544" s="1"/>
      <c r="I544" s="1"/>
      <c r="J544" s="1"/>
      <c r="K544" s="1"/>
      <c r="L544" s="1"/>
      <c r="M544" s="1"/>
      <c r="N544" s="1"/>
      <c r="O544" s="1"/>
      <c r="P544" s="1"/>
      <c r="Q544" s="1"/>
      <c r="R544" s="146">
        <v>1200</v>
      </c>
      <c r="S544" s="146">
        <v>1200</v>
      </c>
      <c r="T544" s="1"/>
      <c r="U544" s="1"/>
      <c r="V544" s="1"/>
      <c r="W544" s="1"/>
      <c r="X544" s="1"/>
    </row>
    <row r="545" spans="1:24" ht="16.5" x14ac:dyDescent="0.15">
      <c r="A545" s="146">
        <v>15990080</v>
      </c>
      <c r="B545" s="146">
        <v>4</v>
      </c>
      <c r="C545" s="146" t="s">
        <v>3597</v>
      </c>
      <c r="D545" s="146" t="s">
        <v>3597</v>
      </c>
      <c r="E545" s="1"/>
      <c r="F545" s="1"/>
      <c r="G545" s="1"/>
      <c r="H545" s="1"/>
      <c r="I545" s="1"/>
      <c r="J545" s="1"/>
      <c r="K545" s="1"/>
      <c r="L545" s="1"/>
      <c r="M545" s="1"/>
      <c r="N545" s="1"/>
      <c r="O545" s="1"/>
      <c r="P545" s="1"/>
      <c r="Q545" s="1"/>
      <c r="R545" s="146">
        <v>1400.0000000000002</v>
      </c>
      <c r="S545" s="146">
        <v>1400.0000000000002</v>
      </c>
      <c r="T545" s="1"/>
      <c r="U545" s="1"/>
      <c r="V545" s="1"/>
      <c r="W545" s="1"/>
      <c r="X545" s="1"/>
    </row>
    <row r="546" spans="1:24" ht="16.5" x14ac:dyDescent="0.15">
      <c r="A546" s="146">
        <v>15990080</v>
      </c>
      <c r="B546" s="146">
        <v>5</v>
      </c>
      <c r="C546" s="146" t="s">
        <v>3597</v>
      </c>
      <c r="D546" s="146" t="s">
        <v>3597</v>
      </c>
      <c r="E546" s="1"/>
      <c r="F546" s="1"/>
      <c r="G546" s="1"/>
      <c r="H546" s="1"/>
      <c r="I546" s="1"/>
      <c r="J546" s="1"/>
      <c r="K546" s="1"/>
      <c r="L546" s="1"/>
      <c r="M546" s="1"/>
      <c r="N546" s="1"/>
      <c r="O546" s="1"/>
      <c r="P546" s="1"/>
      <c r="Q546" s="1"/>
      <c r="R546" s="146">
        <v>1600</v>
      </c>
      <c r="S546" s="146">
        <v>1600</v>
      </c>
      <c r="T546" s="1"/>
      <c r="U546" s="1"/>
      <c r="V546" s="1"/>
      <c r="W546" s="1"/>
      <c r="X546" s="1"/>
    </row>
    <row r="547" spans="1:24" ht="16.5" x14ac:dyDescent="0.15">
      <c r="A547" s="146">
        <v>15990080</v>
      </c>
      <c r="B547" s="146">
        <v>6</v>
      </c>
      <c r="C547" s="146" t="s">
        <v>3598</v>
      </c>
      <c r="D547" s="146" t="s">
        <v>3597</v>
      </c>
      <c r="E547" s="1"/>
      <c r="F547" s="1"/>
      <c r="G547" s="1"/>
      <c r="H547" s="1"/>
      <c r="I547" s="1"/>
      <c r="J547" s="1"/>
      <c r="K547" s="1"/>
      <c r="L547" s="1"/>
      <c r="M547" s="1"/>
      <c r="N547" s="1"/>
      <c r="O547" s="1"/>
      <c r="P547" s="1"/>
      <c r="Q547" s="1"/>
      <c r="R547" s="146">
        <v>1800</v>
      </c>
      <c r="S547" s="146">
        <v>1800</v>
      </c>
      <c r="T547" s="1"/>
      <c r="U547" s="1"/>
      <c r="V547" s="1"/>
      <c r="W547" s="1"/>
      <c r="X547" s="1"/>
    </row>
    <row r="548" spans="1:24" ht="16.5" x14ac:dyDescent="0.15">
      <c r="A548" s="146">
        <v>15990080</v>
      </c>
      <c r="B548" s="146">
        <v>7</v>
      </c>
      <c r="C548" s="146" t="s">
        <v>3597</v>
      </c>
      <c r="D548" s="146" t="s">
        <v>3597</v>
      </c>
      <c r="E548" s="1"/>
      <c r="F548" s="1"/>
      <c r="G548" s="1"/>
      <c r="H548" s="1"/>
      <c r="I548" s="1"/>
      <c r="J548" s="1"/>
      <c r="K548" s="1"/>
      <c r="L548" s="1"/>
      <c r="M548" s="1"/>
      <c r="N548" s="1"/>
      <c r="O548" s="1"/>
      <c r="P548" s="1"/>
      <c r="Q548" s="1"/>
      <c r="R548" s="146">
        <v>2000</v>
      </c>
      <c r="S548" s="146">
        <v>2000</v>
      </c>
      <c r="T548" s="1"/>
      <c r="U548" s="1"/>
      <c r="V548" s="1"/>
      <c r="W548" s="1"/>
      <c r="X548" s="1"/>
    </row>
    <row r="549" spans="1:24" ht="16.5" x14ac:dyDescent="0.15">
      <c r="A549" s="145">
        <v>15990081</v>
      </c>
      <c r="B549" s="145">
        <v>1</v>
      </c>
      <c r="C549" s="145" t="s">
        <v>3599</v>
      </c>
      <c r="D549" s="145" t="s">
        <v>3599</v>
      </c>
      <c r="E549" s="1"/>
      <c r="F549" s="1"/>
      <c r="G549" s="1"/>
      <c r="H549" s="1"/>
      <c r="I549" s="1"/>
      <c r="J549" s="1"/>
      <c r="K549" s="1"/>
      <c r="L549" s="1"/>
      <c r="M549" s="1"/>
      <c r="N549" s="1"/>
      <c r="O549" s="1"/>
      <c r="P549" s="1"/>
      <c r="Q549" s="1"/>
      <c r="R549" s="145">
        <v>100</v>
      </c>
      <c r="S549" s="145">
        <v>100</v>
      </c>
      <c r="T549" s="1"/>
      <c r="U549" s="1"/>
      <c r="V549" s="1"/>
      <c r="W549" s="1"/>
      <c r="X549" s="1"/>
    </row>
    <row r="550" spans="1:24" ht="16.5" x14ac:dyDescent="0.15">
      <c r="A550" s="145">
        <v>15990081</v>
      </c>
      <c r="B550" s="145">
        <v>2</v>
      </c>
      <c r="C550" s="145" t="s">
        <v>3599</v>
      </c>
      <c r="D550" s="145" t="s">
        <v>3599</v>
      </c>
      <c r="E550" s="1"/>
      <c r="F550" s="1"/>
      <c r="G550" s="1"/>
      <c r="H550" s="1"/>
      <c r="I550" s="1"/>
      <c r="J550" s="1"/>
      <c r="K550" s="1"/>
      <c r="L550" s="1"/>
      <c r="M550" s="1"/>
      <c r="N550" s="1"/>
      <c r="O550" s="1"/>
      <c r="P550" s="1"/>
      <c r="Q550" s="1"/>
      <c r="R550" s="145">
        <v>150</v>
      </c>
      <c r="S550" s="145">
        <v>150</v>
      </c>
      <c r="T550" s="1"/>
      <c r="U550" s="1"/>
      <c r="V550" s="1"/>
      <c r="W550" s="1"/>
      <c r="X550" s="1"/>
    </row>
    <row r="551" spans="1:24" ht="16.5" x14ac:dyDescent="0.15">
      <c r="A551" s="145">
        <v>15990081</v>
      </c>
      <c r="B551" s="145">
        <v>3</v>
      </c>
      <c r="C551" s="145" t="s">
        <v>3600</v>
      </c>
      <c r="D551" s="145" t="s">
        <v>3601</v>
      </c>
      <c r="E551" s="1"/>
      <c r="F551" s="1"/>
      <c r="G551" s="1"/>
      <c r="H551" s="1"/>
      <c r="I551" s="1"/>
      <c r="J551" s="1"/>
      <c r="K551" s="1"/>
      <c r="L551" s="1"/>
      <c r="M551" s="1"/>
      <c r="N551" s="1"/>
      <c r="O551" s="1"/>
      <c r="P551" s="1"/>
      <c r="Q551" s="1"/>
      <c r="R551" s="145">
        <v>200</v>
      </c>
      <c r="S551" s="145">
        <v>200</v>
      </c>
      <c r="T551" s="1"/>
      <c r="U551" s="1"/>
      <c r="V551" s="1"/>
      <c r="W551" s="1"/>
      <c r="X551" s="1"/>
    </row>
    <row r="552" spans="1:24" ht="16.5" x14ac:dyDescent="0.15">
      <c r="A552" s="145">
        <v>15990081</v>
      </c>
      <c r="B552" s="145">
        <v>4</v>
      </c>
      <c r="C552" s="145" t="s">
        <v>3599</v>
      </c>
      <c r="D552" s="145" t="s">
        <v>3599</v>
      </c>
      <c r="E552" s="1"/>
      <c r="F552" s="1"/>
      <c r="G552" s="1"/>
      <c r="H552" s="1"/>
      <c r="I552" s="1"/>
      <c r="J552" s="1"/>
      <c r="K552" s="1"/>
      <c r="L552" s="1"/>
      <c r="M552" s="1"/>
      <c r="N552" s="1"/>
      <c r="O552" s="1"/>
      <c r="P552" s="1"/>
      <c r="Q552" s="1"/>
      <c r="R552" s="145">
        <v>250</v>
      </c>
      <c r="S552" s="145">
        <v>250</v>
      </c>
      <c r="T552" s="1"/>
      <c r="U552" s="1"/>
      <c r="V552" s="1"/>
      <c r="W552" s="1"/>
      <c r="X552" s="1"/>
    </row>
    <row r="553" spans="1:24" ht="16.5" x14ac:dyDescent="0.15">
      <c r="A553" s="145">
        <v>15990081</v>
      </c>
      <c r="B553" s="145">
        <v>5</v>
      </c>
      <c r="C553" s="145" t="s">
        <v>3599</v>
      </c>
      <c r="D553" s="145" t="s">
        <v>3599</v>
      </c>
      <c r="E553" s="1"/>
      <c r="F553" s="1"/>
      <c r="G553" s="1"/>
      <c r="H553" s="1"/>
      <c r="I553" s="1"/>
      <c r="J553" s="1"/>
      <c r="K553" s="1"/>
      <c r="L553" s="1"/>
      <c r="M553" s="1"/>
      <c r="N553" s="1"/>
      <c r="O553" s="1"/>
      <c r="P553" s="1"/>
      <c r="Q553" s="1"/>
      <c r="R553" s="145">
        <v>300</v>
      </c>
      <c r="S553" s="145">
        <v>300</v>
      </c>
      <c r="T553" s="1"/>
      <c r="U553" s="1"/>
      <c r="V553" s="1"/>
      <c r="W553" s="1"/>
      <c r="X553" s="1"/>
    </row>
    <row r="554" spans="1:24" ht="16.5" x14ac:dyDescent="0.15">
      <c r="A554" s="145">
        <v>15990081</v>
      </c>
      <c r="B554" s="145">
        <v>6</v>
      </c>
      <c r="C554" s="145" t="s">
        <v>3599</v>
      </c>
      <c r="D554" s="145" t="s">
        <v>3600</v>
      </c>
      <c r="E554" s="1"/>
      <c r="F554" s="1"/>
      <c r="G554" s="1"/>
      <c r="H554" s="1"/>
      <c r="I554" s="1"/>
      <c r="J554" s="1"/>
      <c r="K554" s="1"/>
      <c r="L554" s="1"/>
      <c r="M554" s="1"/>
      <c r="N554" s="1"/>
      <c r="O554" s="1"/>
      <c r="P554" s="1"/>
      <c r="Q554" s="1"/>
      <c r="R554" s="145">
        <v>350</v>
      </c>
      <c r="S554" s="145">
        <v>350</v>
      </c>
      <c r="T554" s="1"/>
      <c r="U554" s="1"/>
      <c r="V554" s="1"/>
      <c r="W554" s="1"/>
      <c r="X554" s="1"/>
    </row>
    <row r="555" spans="1:24" ht="16.5" x14ac:dyDescent="0.15">
      <c r="A555" s="145">
        <v>15990081</v>
      </c>
      <c r="B555" s="145">
        <v>7</v>
      </c>
      <c r="C555" s="145" t="s">
        <v>3599</v>
      </c>
      <c r="D555" s="145" t="s">
        <v>3599</v>
      </c>
      <c r="E555" s="1"/>
      <c r="F555" s="1"/>
      <c r="G555" s="1"/>
      <c r="H555" s="1"/>
      <c r="I555" s="1"/>
      <c r="J555" s="1"/>
      <c r="K555" s="1"/>
      <c r="L555" s="1"/>
      <c r="M555" s="1"/>
      <c r="N555" s="1"/>
      <c r="O555" s="1"/>
      <c r="P555" s="1"/>
      <c r="Q555" s="1"/>
      <c r="R555" s="145">
        <v>400</v>
      </c>
      <c r="S555" s="145">
        <v>400</v>
      </c>
      <c r="T555" s="1"/>
      <c r="U555" s="1"/>
      <c r="V555" s="1"/>
      <c r="W555" s="1"/>
      <c r="X555" s="1"/>
    </row>
    <row r="556" spans="1:24" ht="16.5" x14ac:dyDescent="0.15">
      <c r="A556" s="146">
        <v>15990082</v>
      </c>
      <c r="B556" s="146">
        <v>1</v>
      </c>
      <c r="C556" s="146" t="s">
        <v>3602</v>
      </c>
      <c r="D556" s="146" t="s">
        <v>3602</v>
      </c>
      <c r="E556" s="1"/>
      <c r="F556" s="1"/>
      <c r="G556" s="1"/>
      <c r="H556" s="1"/>
      <c r="I556" s="1"/>
      <c r="J556" s="1"/>
      <c r="K556" s="1"/>
      <c r="L556" s="1"/>
      <c r="M556" s="1"/>
      <c r="N556" s="1"/>
      <c r="O556" s="1"/>
      <c r="P556" s="1"/>
      <c r="Q556" s="1"/>
      <c r="R556" s="146">
        <v>800</v>
      </c>
      <c r="S556" s="146">
        <v>800</v>
      </c>
      <c r="T556" s="1"/>
      <c r="U556" s="1"/>
      <c r="V556" s="1"/>
      <c r="W556" s="1"/>
      <c r="X556" s="1"/>
    </row>
    <row r="557" spans="1:24" ht="16.5" x14ac:dyDescent="0.15">
      <c r="A557" s="146">
        <v>15990082</v>
      </c>
      <c r="B557" s="146">
        <v>2</v>
      </c>
      <c r="C557" s="146" t="s">
        <v>3602</v>
      </c>
      <c r="D557" s="146" t="s">
        <v>3602</v>
      </c>
      <c r="E557" s="1"/>
      <c r="F557" s="1"/>
      <c r="G557" s="1"/>
      <c r="H557" s="1"/>
      <c r="I557" s="1"/>
      <c r="J557" s="1"/>
      <c r="K557" s="1"/>
      <c r="L557" s="1"/>
      <c r="M557" s="1"/>
      <c r="N557" s="1"/>
      <c r="O557" s="1"/>
      <c r="P557" s="1"/>
      <c r="Q557" s="1"/>
      <c r="R557" s="146">
        <v>1000</v>
      </c>
      <c r="S557" s="146">
        <v>1000</v>
      </c>
      <c r="T557" s="1"/>
      <c r="U557" s="1"/>
      <c r="V557" s="1"/>
      <c r="W557" s="1"/>
      <c r="X557" s="1"/>
    </row>
    <row r="558" spans="1:24" ht="16.5" x14ac:dyDescent="0.15">
      <c r="A558" s="146">
        <v>15990082</v>
      </c>
      <c r="B558" s="146">
        <v>3</v>
      </c>
      <c r="C558" s="146" t="s">
        <v>3602</v>
      </c>
      <c r="D558" s="146" t="s">
        <v>3602</v>
      </c>
      <c r="E558" s="1"/>
      <c r="F558" s="1"/>
      <c r="G558" s="1"/>
      <c r="H558" s="1"/>
      <c r="I558" s="1"/>
      <c r="J558" s="1"/>
      <c r="K558" s="1"/>
      <c r="L558" s="1"/>
      <c r="M558" s="1"/>
      <c r="N558" s="1"/>
      <c r="O558" s="1"/>
      <c r="P558" s="1"/>
      <c r="Q558" s="1"/>
      <c r="R558" s="146">
        <v>1200</v>
      </c>
      <c r="S558" s="146">
        <v>1200</v>
      </c>
      <c r="T558" s="1"/>
      <c r="U558" s="1"/>
      <c r="V558" s="1"/>
      <c r="W558" s="1"/>
      <c r="X558" s="1"/>
    </row>
    <row r="559" spans="1:24" ht="16.5" x14ac:dyDescent="0.15">
      <c r="A559" s="146">
        <v>15990082</v>
      </c>
      <c r="B559" s="146">
        <v>4</v>
      </c>
      <c r="C559" s="146" t="s">
        <v>3603</v>
      </c>
      <c r="D559" s="146" t="s">
        <v>3602</v>
      </c>
      <c r="E559" s="1"/>
      <c r="F559" s="1"/>
      <c r="G559" s="1"/>
      <c r="H559" s="1"/>
      <c r="I559" s="1"/>
      <c r="J559" s="1"/>
      <c r="K559" s="1"/>
      <c r="L559" s="1"/>
      <c r="M559" s="1"/>
      <c r="N559" s="1"/>
      <c r="O559" s="1"/>
      <c r="P559" s="1"/>
      <c r="Q559" s="1"/>
      <c r="R559" s="146">
        <v>1400.0000000000002</v>
      </c>
      <c r="S559" s="146">
        <v>1400.0000000000002</v>
      </c>
      <c r="T559" s="1"/>
      <c r="U559" s="1"/>
      <c r="V559" s="1"/>
      <c r="W559" s="1"/>
      <c r="X559" s="1"/>
    </row>
    <row r="560" spans="1:24" ht="16.5" x14ac:dyDescent="0.15">
      <c r="A560" s="146">
        <v>15990082</v>
      </c>
      <c r="B560" s="146">
        <v>5</v>
      </c>
      <c r="C560" s="146" t="s">
        <v>3604</v>
      </c>
      <c r="D560" s="146" t="s">
        <v>3602</v>
      </c>
      <c r="E560" s="1"/>
      <c r="F560" s="1"/>
      <c r="G560" s="1"/>
      <c r="H560" s="1"/>
      <c r="I560" s="1"/>
      <c r="J560" s="1"/>
      <c r="K560" s="1"/>
      <c r="L560" s="1"/>
      <c r="M560" s="1"/>
      <c r="N560" s="1"/>
      <c r="O560" s="1"/>
      <c r="P560" s="1"/>
      <c r="Q560" s="1"/>
      <c r="R560" s="146">
        <v>1600</v>
      </c>
      <c r="S560" s="146">
        <v>1600</v>
      </c>
      <c r="T560" s="1"/>
      <c r="U560" s="1"/>
      <c r="V560" s="1"/>
      <c r="W560" s="1"/>
      <c r="X560" s="1"/>
    </row>
    <row r="561" spans="1:24" ht="16.5" x14ac:dyDescent="0.15">
      <c r="A561" s="146">
        <v>15990082</v>
      </c>
      <c r="B561" s="146">
        <v>6</v>
      </c>
      <c r="C561" s="146" t="s">
        <v>3602</v>
      </c>
      <c r="D561" s="146" t="s">
        <v>3603</v>
      </c>
      <c r="E561" s="1"/>
      <c r="F561" s="1"/>
      <c r="G561" s="1"/>
      <c r="H561" s="1"/>
      <c r="I561" s="1"/>
      <c r="J561" s="1"/>
      <c r="K561" s="1"/>
      <c r="L561" s="1"/>
      <c r="M561" s="1"/>
      <c r="N561" s="1"/>
      <c r="O561" s="1"/>
      <c r="P561" s="1"/>
      <c r="Q561" s="1"/>
      <c r="R561" s="146">
        <v>1800</v>
      </c>
      <c r="S561" s="146">
        <v>1800</v>
      </c>
      <c r="T561" s="1"/>
      <c r="U561" s="1"/>
      <c r="V561" s="1"/>
      <c r="W561" s="1"/>
      <c r="X561" s="1"/>
    </row>
    <row r="562" spans="1:24" ht="16.5" x14ac:dyDescent="0.15">
      <c r="A562" s="146">
        <v>15990082</v>
      </c>
      <c r="B562" s="146">
        <v>7</v>
      </c>
      <c r="C562" s="146" t="s">
        <v>3602</v>
      </c>
      <c r="D562" s="146" t="s">
        <v>3602</v>
      </c>
      <c r="E562" s="1"/>
      <c r="F562" s="1"/>
      <c r="G562" s="1"/>
      <c r="H562" s="1"/>
      <c r="I562" s="1"/>
      <c r="J562" s="1"/>
      <c r="K562" s="1"/>
      <c r="L562" s="1"/>
      <c r="M562" s="1"/>
      <c r="N562" s="1"/>
      <c r="O562" s="1"/>
      <c r="P562" s="1"/>
      <c r="Q562" s="1"/>
      <c r="R562" s="146">
        <v>2000</v>
      </c>
      <c r="S562" s="146">
        <v>2000</v>
      </c>
      <c r="T562" s="1"/>
      <c r="U562" s="1"/>
      <c r="V562" s="1"/>
      <c r="W562" s="1"/>
      <c r="X562" s="1"/>
    </row>
    <row r="563" spans="1:24" ht="16.5" x14ac:dyDescent="0.15">
      <c r="A563" s="145">
        <v>15990083</v>
      </c>
      <c r="B563" s="145">
        <v>1</v>
      </c>
      <c r="C563" s="145" t="s">
        <v>3605</v>
      </c>
      <c r="D563" s="145" t="s">
        <v>3605</v>
      </c>
      <c r="E563" s="1"/>
      <c r="F563" s="1"/>
      <c r="G563" s="1"/>
      <c r="H563" s="1"/>
      <c r="I563" s="1"/>
      <c r="J563" s="1"/>
      <c r="K563" s="1"/>
      <c r="L563" s="1"/>
      <c r="M563" s="1"/>
      <c r="N563" s="1"/>
      <c r="O563" s="1"/>
      <c r="P563" s="1"/>
      <c r="Q563" s="1"/>
      <c r="R563" s="145">
        <v>-5000</v>
      </c>
      <c r="S563" s="145">
        <v>-5000</v>
      </c>
      <c r="T563" s="1"/>
      <c r="U563" s="1"/>
      <c r="V563" s="1"/>
      <c r="W563" s="1"/>
      <c r="X563" s="1"/>
    </row>
    <row r="564" spans="1:24" ht="16.5" x14ac:dyDescent="0.15">
      <c r="A564" s="145">
        <v>15990083</v>
      </c>
      <c r="B564" s="145">
        <v>2</v>
      </c>
      <c r="C564" s="145" t="s">
        <v>3606</v>
      </c>
      <c r="D564" s="145" t="s">
        <v>3606</v>
      </c>
      <c r="E564" s="1"/>
      <c r="F564" s="1"/>
      <c r="G564" s="1"/>
      <c r="H564" s="1"/>
      <c r="I564" s="1"/>
      <c r="J564" s="1"/>
      <c r="K564" s="1"/>
      <c r="L564" s="1"/>
      <c r="M564" s="1"/>
      <c r="N564" s="1"/>
      <c r="O564" s="1"/>
      <c r="P564" s="1"/>
      <c r="Q564" s="1"/>
      <c r="R564" s="145">
        <v>-5000</v>
      </c>
      <c r="S564" s="145">
        <v>-5000</v>
      </c>
      <c r="T564" s="1"/>
      <c r="U564" s="1"/>
      <c r="V564" s="1"/>
      <c r="W564" s="1"/>
      <c r="X564" s="1"/>
    </row>
    <row r="565" spans="1:24" ht="16.5" x14ac:dyDescent="0.15">
      <c r="A565" s="145">
        <v>15990083</v>
      </c>
      <c r="B565" s="145">
        <v>3</v>
      </c>
      <c r="C565" s="145" t="s">
        <v>3605</v>
      </c>
      <c r="D565" s="145" t="s">
        <v>3605</v>
      </c>
      <c r="E565" s="1"/>
      <c r="F565" s="1"/>
      <c r="G565" s="1"/>
      <c r="H565" s="1"/>
      <c r="I565" s="1"/>
      <c r="J565" s="1"/>
      <c r="K565" s="1"/>
      <c r="L565" s="1"/>
      <c r="M565" s="1"/>
      <c r="N565" s="1"/>
      <c r="O565" s="1"/>
      <c r="P565" s="1"/>
      <c r="Q565" s="1"/>
      <c r="R565" s="145">
        <v>-5000</v>
      </c>
      <c r="S565" s="145">
        <v>-5000</v>
      </c>
      <c r="T565" s="1"/>
      <c r="U565" s="1"/>
      <c r="V565" s="1"/>
      <c r="W565" s="1"/>
      <c r="X565" s="1"/>
    </row>
    <row r="566" spans="1:24" ht="16.5" x14ac:dyDescent="0.15">
      <c r="A566" s="145">
        <v>15990083</v>
      </c>
      <c r="B566" s="145">
        <v>4</v>
      </c>
      <c r="C566" s="145" t="s">
        <v>3605</v>
      </c>
      <c r="D566" s="145" t="s">
        <v>3605</v>
      </c>
      <c r="E566" s="1"/>
      <c r="F566" s="1"/>
      <c r="G566" s="1"/>
      <c r="H566" s="1"/>
      <c r="I566" s="1"/>
      <c r="J566" s="1"/>
      <c r="K566" s="1"/>
      <c r="L566" s="1"/>
      <c r="M566" s="1"/>
      <c r="N566" s="1"/>
      <c r="O566" s="1"/>
      <c r="P566" s="1"/>
      <c r="Q566" s="1"/>
      <c r="R566" s="145">
        <v>-5000</v>
      </c>
      <c r="S566" s="145">
        <v>-5000</v>
      </c>
      <c r="T566" s="1"/>
      <c r="U566" s="1"/>
      <c r="V566" s="1"/>
      <c r="W566" s="1"/>
      <c r="X566" s="1"/>
    </row>
    <row r="567" spans="1:24" ht="16.5" x14ac:dyDescent="0.15">
      <c r="A567" s="145">
        <v>15990083</v>
      </c>
      <c r="B567" s="145">
        <v>5</v>
      </c>
      <c r="C567" s="145" t="s">
        <v>3606</v>
      </c>
      <c r="D567" s="145" t="s">
        <v>3605</v>
      </c>
      <c r="E567" s="1"/>
      <c r="F567" s="1"/>
      <c r="G567" s="1"/>
      <c r="H567" s="1"/>
      <c r="I567" s="1"/>
      <c r="J567" s="1"/>
      <c r="K567" s="1"/>
      <c r="L567" s="1"/>
      <c r="M567" s="1"/>
      <c r="N567" s="1"/>
      <c r="O567" s="1"/>
      <c r="P567" s="1"/>
      <c r="Q567" s="1"/>
      <c r="R567" s="145">
        <v>-5000</v>
      </c>
      <c r="S567" s="145">
        <v>-5000</v>
      </c>
      <c r="T567" s="1"/>
      <c r="U567" s="1"/>
      <c r="V567" s="1"/>
      <c r="W567" s="1"/>
      <c r="X567" s="1"/>
    </row>
    <row r="568" spans="1:24" ht="16.5" x14ac:dyDescent="0.15">
      <c r="A568" s="145">
        <v>15990083</v>
      </c>
      <c r="B568" s="145">
        <v>6</v>
      </c>
      <c r="C568" s="145" t="s">
        <v>3605</v>
      </c>
      <c r="D568" s="145" t="s">
        <v>3605</v>
      </c>
      <c r="E568" s="1"/>
      <c r="F568" s="1"/>
      <c r="G568" s="1"/>
      <c r="H568" s="1"/>
      <c r="I568" s="1"/>
      <c r="J568" s="1"/>
      <c r="K568" s="1"/>
      <c r="L568" s="1"/>
      <c r="M568" s="1"/>
      <c r="N568" s="1"/>
      <c r="O568" s="1"/>
      <c r="P568" s="1"/>
      <c r="Q568" s="1"/>
      <c r="R568" s="145">
        <v>-5000</v>
      </c>
      <c r="S568" s="145">
        <v>-5000</v>
      </c>
      <c r="T568" s="1"/>
      <c r="U568" s="1"/>
      <c r="V568" s="1"/>
      <c r="W568" s="1"/>
      <c r="X568" s="1"/>
    </row>
    <row r="569" spans="1:24" ht="16.5" x14ac:dyDescent="0.15">
      <c r="A569" s="145">
        <v>15990083</v>
      </c>
      <c r="B569" s="145">
        <v>7</v>
      </c>
      <c r="C569" s="145" t="s">
        <v>3607</v>
      </c>
      <c r="D569" s="145" t="s">
        <v>3605</v>
      </c>
      <c r="E569" s="1"/>
      <c r="F569" s="1"/>
      <c r="G569" s="1"/>
      <c r="H569" s="1"/>
      <c r="I569" s="1"/>
      <c r="J569" s="1"/>
      <c r="K569" s="1"/>
      <c r="L569" s="1"/>
      <c r="M569" s="1"/>
      <c r="N569" s="1"/>
      <c r="O569" s="1"/>
      <c r="P569" s="1"/>
      <c r="Q569" s="1"/>
      <c r="R569" s="145">
        <v>-5000</v>
      </c>
      <c r="S569" s="145">
        <v>-5000</v>
      </c>
      <c r="T569" s="1"/>
      <c r="U569" s="1"/>
      <c r="V569" s="1"/>
      <c r="W569" s="1"/>
      <c r="X569" s="1"/>
    </row>
    <row r="570" spans="1:24" ht="16.5" x14ac:dyDescent="0.15">
      <c r="A570" s="146">
        <v>15990084</v>
      </c>
      <c r="B570" s="146">
        <v>1</v>
      </c>
      <c r="C570" s="146" t="s">
        <v>3608</v>
      </c>
      <c r="D570" s="146" t="s">
        <v>3609</v>
      </c>
      <c r="E570" s="1"/>
      <c r="F570" s="1"/>
      <c r="G570" s="1"/>
      <c r="H570" s="1"/>
      <c r="I570" s="1"/>
      <c r="J570" s="1"/>
      <c r="K570" s="1"/>
      <c r="L570" s="1"/>
      <c r="M570" s="1"/>
      <c r="N570" s="1"/>
      <c r="O570" s="1"/>
      <c r="P570" s="1"/>
      <c r="Q570" s="1"/>
      <c r="R570" s="146">
        <v>600</v>
      </c>
      <c r="S570" s="146">
        <v>600</v>
      </c>
      <c r="T570" s="1"/>
      <c r="U570" s="1"/>
      <c r="V570" s="1"/>
      <c r="W570" s="1"/>
      <c r="X570" s="1"/>
    </row>
    <row r="571" spans="1:24" ht="16.5" x14ac:dyDescent="0.15">
      <c r="A571" s="146">
        <v>15990084</v>
      </c>
      <c r="B571" s="146">
        <v>2</v>
      </c>
      <c r="C571" s="146" t="s">
        <v>3610</v>
      </c>
      <c r="D571" s="146" t="s">
        <v>3609</v>
      </c>
      <c r="E571" s="1"/>
      <c r="F571" s="1"/>
      <c r="G571" s="1"/>
      <c r="H571" s="1"/>
      <c r="I571" s="1"/>
      <c r="J571" s="1"/>
      <c r="K571" s="1"/>
      <c r="L571" s="1"/>
      <c r="M571" s="1"/>
      <c r="N571" s="1"/>
      <c r="O571" s="1"/>
      <c r="P571" s="1"/>
      <c r="Q571" s="1"/>
      <c r="R571" s="146">
        <v>1000</v>
      </c>
      <c r="S571" s="146">
        <v>1000</v>
      </c>
      <c r="T571" s="1"/>
      <c r="U571" s="1"/>
      <c r="V571" s="1"/>
      <c r="W571" s="1"/>
      <c r="X571" s="1"/>
    </row>
    <row r="572" spans="1:24" ht="16.5" x14ac:dyDescent="0.15">
      <c r="A572" s="146">
        <v>15990084</v>
      </c>
      <c r="B572" s="146">
        <v>3</v>
      </c>
      <c r="C572" s="146" t="s">
        <v>3609</v>
      </c>
      <c r="D572" s="146" t="s">
        <v>3609</v>
      </c>
      <c r="E572" s="1"/>
      <c r="F572" s="1"/>
      <c r="G572" s="1"/>
      <c r="H572" s="1"/>
      <c r="I572" s="1"/>
      <c r="J572" s="1"/>
      <c r="K572" s="1"/>
      <c r="L572" s="1"/>
      <c r="M572" s="1"/>
      <c r="N572" s="1"/>
      <c r="O572" s="1"/>
      <c r="P572" s="1"/>
      <c r="Q572" s="1"/>
      <c r="R572" s="146">
        <v>1400.0000000000002</v>
      </c>
      <c r="S572" s="146">
        <v>1400.0000000000002</v>
      </c>
      <c r="T572" s="1"/>
      <c r="U572" s="1"/>
      <c r="V572" s="1"/>
      <c r="W572" s="1"/>
      <c r="X572" s="1"/>
    </row>
    <row r="573" spans="1:24" ht="16.5" x14ac:dyDescent="0.15">
      <c r="A573" s="146">
        <v>15990084</v>
      </c>
      <c r="B573" s="146">
        <v>4</v>
      </c>
      <c r="C573" s="146" t="s">
        <v>3609</v>
      </c>
      <c r="D573" s="146" t="s">
        <v>3609</v>
      </c>
      <c r="E573" s="1"/>
      <c r="F573" s="1"/>
      <c r="G573" s="1"/>
      <c r="H573" s="1"/>
      <c r="I573" s="1"/>
      <c r="J573" s="1"/>
      <c r="K573" s="1"/>
      <c r="L573" s="1"/>
      <c r="M573" s="1"/>
      <c r="N573" s="1"/>
      <c r="O573" s="1"/>
      <c r="P573" s="1"/>
      <c r="Q573" s="1"/>
      <c r="R573" s="146">
        <v>1800</v>
      </c>
      <c r="S573" s="146">
        <v>1800</v>
      </c>
      <c r="T573" s="1"/>
      <c r="U573" s="1"/>
      <c r="V573" s="1"/>
      <c r="W573" s="1"/>
      <c r="X573" s="1"/>
    </row>
    <row r="574" spans="1:24" ht="16.5" x14ac:dyDescent="0.15">
      <c r="A574" s="146">
        <v>15990084</v>
      </c>
      <c r="B574" s="146">
        <v>5</v>
      </c>
      <c r="C574" s="146" t="s">
        <v>3611</v>
      </c>
      <c r="D574" s="146" t="s">
        <v>3609</v>
      </c>
      <c r="E574" s="1"/>
      <c r="F574" s="1"/>
      <c r="G574" s="1"/>
      <c r="H574" s="1"/>
      <c r="I574" s="1"/>
      <c r="J574" s="1"/>
      <c r="K574" s="1"/>
      <c r="L574" s="1"/>
      <c r="M574" s="1"/>
      <c r="N574" s="1"/>
      <c r="O574" s="1"/>
      <c r="P574" s="1"/>
      <c r="Q574" s="1"/>
      <c r="R574" s="146">
        <v>2200</v>
      </c>
      <c r="S574" s="146">
        <v>2200</v>
      </c>
      <c r="T574" s="1"/>
      <c r="U574" s="1"/>
      <c r="V574" s="1"/>
      <c r="W574" s="1"/>
      <c r="X574" s="1"/>
    </row>
    <row r="575" spans="1:24" ht="16.5" x14ac:dyDescent="0.15">
      <c r="A575" s="146">
        <v>15990084</v>
      </c>
      <c r="B575" s="146">
        <v>6</v>
      </c>
      <c r="C575" s="146" t="s">
        <v>3609</v>
      </c>
      <c r="D575" s="146" t="s">
        <v>3609</v>
      </c>
      <c r="E575" s="1"/>
      <c r="F575" s="1"/>
      <c r="G575" s="1"/>
      <c r="H575" s="1"/>
      <c r="I575" s="1"/>
      <c r="J575" s="1"/>
      <c r="K575" s="1"/>
      <c r="L575" s="1"/>
      <c r="M575" s="1"/>
      <c r="N575" s="1"/>
      <c r="O575" s="1"/>
      <c r="P575" s="1"/>
      <c r="Q575" s="1"/>
      <c r="R575" s="146">
        <v>2600</v>
      </c>
      <c r="S575" s="146">
        <v>2600</v>
      </c>
      <c r="T575" s="1"/>
      <c r="U575" s="1"/>
      <c r="V575" s="1"/>
      <c r="W575" s="1"/>
      <c r="X575" s="1"/>
    </row>
    <row r="576" spans="1:24" ht="16.5" x14ac:dyDescent="0.15">
      <c r="A576" s="146">
        <v>15990084</v>
      </c>
      <c r="B576" s="146">
        <v>7</v>
      </c>
      <c r="C576" s="146" t="s">
        <v>3609</v>
      </c>
      <c r="D576" s="146" t="s">
        <v>3611</v>
      </c>
      <c r="E576" s="1"/>
      <c r="F576" s="1"/>
      <c r="G576" s="1"/>
      <c r="H576" s="1"/>
      <c r="I576" s="1"/>
      <c r="J576" s="1"/>
      <c r="K576" s="1"/>
      <c r="L576" s="1"/>
      <c r="M576" s="1"/>
      <c r="N576" s="1"/>
      <c r="O576" s="1"/>
      <c r="P576" s="1"/>
      <c r="Q576" s="1"/>
      <c r="R576" s="146">
        <v>3000</v>
      </c>
      <c r="S576" s="146">
        <v>3000</v>
      </c>
      <c r="T576" s="1"/>
      <c r="U576" s="1"/>
      <c r="V576" s="1"/>
      <c r="W576" s="1"/>
      <c r="X576" s="1"/>
    </row>
    <row r="577" spans="1:24" ht="16.5" x14ac:dyDescent="0.15">
      <c r="A577" s="145">
        <v>15990085</v>
      </c>
      <c r="B577" s="145">
        <v>1</v>
      </c>
      <c r="C577" s="145" t="s">
        <v>3612</v>
      </c>
      <c r="D577" s="145" t="s">
        <v>3613</v>
      </c>
      <c r="E577" s="1"/>
      <c r="F577" s="1"/>
      <c r="G577" s="1"/>
      <c r="H577" s="1"/>
      <c r="I577" s="1"/>
      <c r="J577" s="1"/>
      <c r="K577" s="1"/>
      <c r="L577" s="1"/>
      <c r="M577" s="1"/>
      <c r="N577" s="1"/>
      <c r="O577" s="1"/>
      <c r="P577" s="1"/>
      <c r="Q577" s="1"/>
      <c r="R577" s="145">
        <v>800</v>
      </c>
      <c r="S577" s="145">
        <v>800</v>
      </c>
      <c r="T577" s="1"/>
      <c r="U577" s="1"/>
      <c r="V577" s="1"/>
      <c r="W577" s="1"/>
      <c r="X577" s="1"/>
    </row>
    <row r="578" spans="1:24" ht="16.5" x14ac:dyDescent="0.15">
      <c r="A578" s="145">
        <v>15990085</v>
      </c>
      <c r="B578" s="145">
        <v>2</v>
      </c>
      <c r="C578" s="145" t="s">
        <v>3614</v>
      </c>
      <c r="D578" s="145" t="s">
        <v>3615</v>
      </c>
      <c r="E578" s="1"/>
      <c r="F578" s="1"/>
      <c r="G578" s="1"/>
      <c r="H578" s="1"/>
      <c r="I578" s="1"/>
      <c r="J578" s="1"/>
      <c r="K578" s="1"/>
      <c r="L578" s="1"/>
      <c r="M578" s="1"/>
      <c r="N578" s="1"/>
      <c r="O578" s="1"/>
      <c r="P578" s="1"/>
      <c r="Q578" s="1"/>
      <c r="R578" s="145">
        <v>1000</v>
      </c>
      <c r="S578" s="145">
        <v>1000</v>
      </c>
      <c r="T578" s="1"/>
      <c r="U578" s="1"/>
      <c r="V578" s="1"/>
      <c r="W578" s="1"/>
      <c r="X578" s="1"/>
    </row>
    <row r="579" spans="1:24" ht="16.5" x14ac:dyDescent="0.15">
      <c r="A579" s="145">
        <v>15990085</v>
      </c>
      <c r="B579" s="145">
        <v>3</v>
      </c>
      <c r="C579" s="145" t="s">
        <v>3612</v>
      </c>
      <c r="D579" s="145" t="s">
        <v>3615</v>
      </c>
      <c r="E579" s="1"/>
      <c r="F579" s="1"/>
      <c r="G579" s="1"/>
      <c r="H579" s="1"/>
      <c r="I579" s="1"/>
      <c r="J579" s="1"/>
      <c r="K579" s="1"/>
      <c r="L579" s="1"/>
      <c r="M579" s="1"/>
      <c r="N579" s="1"/>
      <c r="O579" s="1"/>
      <c r="P579" s="1"/>
      <c r="Q579" s="1"/>
      <c r="R579" s="145">
        <v>1200</v>
      </c>
      <c r="S579" s="145">
        <v>1200</v>
      </c>
      <c r="T579" s="1"/>
      <c r="U579" s="1"/>
      <c r="V579" s="1"/>
      <c r="W579" s="1"/>
      <c r="X579" s="1"/>
    </row>
    <row r="580" spans="1:24" ht="16.5" x14ac:dyDescent="0.15">
      <c r="A580" s="145">
        <v>15990085</v>
      </c>
      <c r="B580" s="145">
        <v>4</v>
      </c>
      <c r="C580" s="145" t="s">
        <v>3613</v>
      </c>
      <c r="D580" s="145" t="s">
        <v>3615</v>
      </c>
      <c r="E580" s="1"/>
      <c r="F580" s="1"/>
      <c r="G580" s="1"/>
      <c r="H580" s="1"/>
      <c r="I580" s="1"/>
      <c r="J580" s="1"/>
      <c r="K580" s="1"/>
      <c r="L580" s="1"/>
      <c r="M580" s="1"/>
      <c r="N580" s="1"/>
      <c r="O580" s="1"/>
      <c r="P580" s="1"/>
      <c r="Q580" s="1"/>
      <c r="R580" s="145">
        <v>1400.0000000000002</v>
      </c>
      <c r="S580" s="145">
        <v>1400.0000000000002</v>
      </c>
      <c r="T580" s="1"/>
      <c r="U580" s="1"/>
      <c r="V580" s="1"/>
      <c r="W580" s="1"/>
      <c r="X580" s="1"/>
    </row>
    <row r="581" spans="1:24" ht="16.5" x14ac:dyDescent="0.15">
      <c r="A581" s="145">
        <v>15990085</v>
      </c>
      <c r="B581" s="145">
        <v>5</v>
      </c>
      <c r="C581" s="145" t="s">
        <v>3612</v>
      </c>
      <c r="D581" s="145" t="s">
        <v>3612</v>
      </c>
      <c r="E581" s="1"/>
      <c r="F581" s="1"/>
      <c r="G581" s="1"/>
      <c r="H581" s="1"/>
      <c r="I581" s="1"/>
      <c r="J581" s="1"/>
      <c r="K581" s="1"/>
      <c r="L581" s="1"/>
      <c r="M581" s="1"/>
      <c r="N581" s="1"/>
      <c r="O581" s="1"/>
      <c r="P581" s="1"/>
      <c r="Q581" s="1"/>
      <c r="R581" s="145">
        <v>1600</v>
      </c>
      <c r="S581" s="145">
        <v>1600</v>
      </c>
      <c r="T581" s="1"/>
      <c r="U581" s="1"/>
      <c r="V581" s="1"/>
      <c r="W581" s="1"/>
      <c r="X581" s="1"/>
    </row>
    <row r="582" spans="1:24" ht="16.5" x14ac:dyDescent="0.15">
      <c r="A582" s="145">
        <v>15990085</v>
      </c>
      <c r="B582" s="145">
        <v>6</v>
      </c>
      <c r="C582" s="145" t="s">
        <v>3612</v>
      </c>
      <c r="D582" s="145" t="s">
        <v>3614</v>
      </c>
      <c r="E582" s="1"/>
      <c r="F582" s="1"/>
      <c r="G582" s="1"/>
      <c r="H582" s="1"/>
      <c r="I582" s="1"/>
      <c r="J582" s="1"/>
      <c r="K582" s="1"/>
      <c r="L582" s="1"/>
      <c r="M582" s="1"/>
      <c r="N582" s="1"/>
      <c r="O582" s="1"/>
      <c r="P582" s="1"/>
      <c r="Q582" s="1"/>
      <c r="R582" s="145">
        <v>1800</v>
      </c>
      <c r="S582" s="145">
        <v>1800</v>
      </c>
      <c r="T582" s="1"/>
      <c r="U582" s="1"/>
      <c r="V582" s="1"/>
      <c r="W582" s="1"/>
      <c r="X582" s="1"/>
    </row>
    <row r="583" spans="1:24" ht="16.5" x14ac:dyDescent="0.15">
      <c r="A583" s="145">
        <v>15990085</v>
      </c>
      <c r="B583" s="145">
        <v>7</v>
      </c>
      <c r="C583" s="145" t="s">
        <v>3612</v>
      </c>
      <c r="D583" s="145" t="s">
        <v>3612</v>
      </c>
      <c r="E583" s="1"/>
      <c r="F583" s="1"/>
      <c r="G583" s="1"/>
      <c r="H583" s="1"/>
      <c r="I583" s="1"/>
      <c r="J583" s="1"/>
      <c r="K583" s="1"/>
      <c r="L583" s="1"/>
      <c r="M583" s="1"/>
      <c r="N583" s="1"/>
      <c r="O583" s="1"/>
      <c r="P583" s="1"/>
      <c r="Q583" s="1"/>
      <c r="R583" s="145">
        <v>2000</v>
      </c>
      <c r="S583" s="145">
        <v>2000</v>
      </c>
      <c r="T583" s="1"/>
      <c r="U583" s="1"/>
      <c r="V583" s="1"/>
      <c r="W583" s="1"/>
      <c r="X583" s="1"/>
    </row>
    <row r="584" spans="1:24" ht="16.5" x14ac:dyDescent="0.15">
      <c r="A584" s="146">
        <v>15990086</v>
      </c>
      <c r="B584" s="146">
        <v>1</v>
      </c>
      <c r="C584" s="146" t="s">
        <v>3616</v>
      </c>
      <c r="D584" s="146" t="s">
        <v>3617</v>
      </c>
      <c r="E584" s="1"/>
      <c r="F584" s="1"/>
      <c r="G584" s="1"/>
      <c r="H584" s="1"/>
      <c r="I584" s="1"/>
      <c r="J584" s="1"/>
      <c r="K584" s="1"/>
      <c r="L584" s="1"/>
      <c r="M584" s="1"/>
      <c r="N584" s="1"/>
      <c r="O584" s="1"/>
      <c r="P584" s="1"/>
      <c r="Q584" s="1"/>
      <c r="R584" s="146">
        <v>800</v>
      </c>
      <c r="S584" s="146">
        <v>800</v>
      </c>
      <c r="T584" s="1"/>
      <c r="U584" s="1"/>
      <c r="V584" s="1"/>
      <c r="W584" s="1"/>
      <c r="X584" s="1"/>
    </row>
    <row r="585" spans="1:24" ht="16.5" x14ac:dyDescent="0.15">
      <c r="A585" s="146">
        <v>15990086</v>
      </c>
      <c r="B585" s="146">
        <v>2</v>
      </c>
      <c r="C585" s="146" t="s">
        <v>3617</v>
      </c>
      <c r="D585" s="146" t="s">
        <v>3616</v>
      </c>
      <c r="E585" s="1"/>
      <c r="F585" s="1"/>
      <c r="G585" s="1"/>
      <c r="H585" s="1"/>
      <c r="I585" s="1"/>
      <c r="J585" s="1"/>
      <c r="K585" s="1"/>
      <c r="L585" s="1"/>
      <c r="M585" s="1"/>
      <c r="N585" s="1"/>
      <c r="O585" s="1"/>
      <c r="P585" s="1"/>
      <c r="Q585" s="1"/>
      <c r="R585" s="146">
        <v>1000</v>
      </c>
      <c r="S585" s="146">
        <v>1000</v>
      </c>
      <c r="T585" s="1"/>
      <c r="U585" s="1"/>
      <c r="V585" s="1"/>
      <c r="W585" s="1"/>
      <c r="X585" s="1"/>
    </row>
    <row r="586" spans="1:24" ht="16.5" x14ac:dyDescent="0.15">
      <c r="A586" s="146">
        <v>15990086</v>
      </c>
      <c r="B586" s="146">
        <v>3</v>
      </c>
      <c r="C586" s="146" t="s">
        <v>3618</v>
      </c>
      <c r="D586" s="146" t="s">
        <v>3616</v>
      </c>
      <c r="E586" s="1"/>
      <c r="F586" s="1"/>
      <c r="G586" s="1"/>
      <c r="H586" s="1"/>
      <c r="I586" s="1"/>
      <c r="J586" s="1"/>
      <c r="K586" s="1"/>
      <c r="L586" s="1"/>
      <c r="M586" s="1"/>
      <c r="N586" s="1"/>
      <c r="O586" s="1"/>
      <c r="P586" s="1"/>
      <c r="Q586" s="1"/>
      <c r="R586" s="146">
        <v>1200</v>
      </c>
      <c r="S586" s="146">
        <v>1200</v>
      </c>
      <c r="T586" s="1"/>
      <c r="U586" s="1"/>
      <c r="V586" s="1"/>
      <c r="W586" s="1"/>
      <c r="X586" s="1"/>
    </row>
    <row r="587" spans="1:24" ht="16.5" x14ac:dyDescent="0.15">
      <c r="A587" s="146">
        <v>15990086</v>
      </c>
      <c r="B587" s="146">
        <v>4</v>
      </c>
      <c r="C587" s="146" t="s">
        <v>3616</v>
      </c>
      <c r="D587" s="146" t="s">
        <v>3616</v>
      </c>
      <c r="E587" s="1"/>
      <c r="F587" s="1"/>
      <c r="G587" s="1"/>
      <c r="H587" s="1"/>
      <c r="I587" s="1"/>
      <c r="J587" s="1"/>
      <c r="K587" s="1"/>
      <c r="L587" s="1"/>
      <c r="M587" s="1"/>
      <c r="N587" s="1"/>
      <c r="O587" s="1"/>
      <c r="P587" s="1"/>
      <c r="Q587" s="1"/>
      <c r="R587" s="146">
        <v>1400.0000000000002</v>
      </c>
      <c r="S587" s="146">
        <v>1400.0000000000002</v>
      </c>
      <c r="T587" s="1"/>
      <c r="U587" s="1"/>
      <c r="V587" s="1"/>
      <c r="W587" s="1"/>
      <c r="X587" s="1"/>
    </row>
    <row r="588" spans="1:24" ht="16.5" x14ac:dyDescent="0.15">
      <c r="A588" s="146">
        <v>15990086</v>
      </c>
      <c r="B588" s="146">
        <v>5</v>
      </c>
      <c r="C588" s="146" t="s">
        <v>3616</v>
      </c>
      <c r="D588" s="146" t="s">
        <v>3616</v>
      </c>
      <c r="E588" s="1"/>
      <c r="F588" s="1"/>
      <c r="G588" s="1"/>
      <c r="H588" s="1"/>
      <c r="I588" s="1"/>
      <c r="J588" s="1"/>
      <c r="K588" s="1"/>
      <c r="L588" s="1"/>
      <c r="M588" s="1"/>
      <c r="N588" s="1"/>
      <c r="O588" s="1"/>
      <c r="P588" s="1"/>
      <c r="Q588" s="1"/>
      <c r="R588" s="146">
        <v>1600</v>
      </c>
      <c r="S588" s="146">
        <v>1600</v>
      </c>
      <c r="T588" s="1"/>
      <c r="U588" s="1"/>
      <c r="V588" s="1"/>
      <c r="W588" s="1"/>
      <c r="X588" s="1"/>
    </row>
    <row r="589" spans="1:24" ht="16.5" x14ac:dyDescent="0.15">
      <c r="A589" s="146">
        <v>15990086</v>
      </c>
      <c r="B589" s="146">
        <v>6</v>
      </c>
      <c r="C589" s="146" t="s">
        <v>3617</v>
      </c>
      <c r="D589" s="146" t="s">
        <v>3616</v>
      </c>
      <c r="E589" s="1"/>
      <c r="F589" s="1"/>
      <c r="G589" s="1"/>
      <c r="H589" s="1"/>
      <c r="I589" s="1"/>
      <c r="J589" s="1"/>
      <c r="K589" s="1"/>
      <c r="L589" s="1"/>
      <c r="M589" s="1"/>
      <c r="N589" s="1"/>
      <c r="O589" s="1"/>
      <c r="P589" s="1"/>
      <c r="Q589" s="1"/>
      <c r="R589" s="146">
        <v>1800</v>
      </c>
      <c r="S589" s="146">
        <v>1800</v>
      </c>
      <c r="T589" s="1"/>
      <c r="U589" s="1"/>
      <c r="V589" s="1"/>
      <c r="W589" s="1"/>
      <c r="X589" s="1"/>
    </row>
    <row r="590" spans="1:24" ht="16.5" x14ac:dyDescent="0.15">
      <c r="A590" s="146">
        <v>15990086</v>
      </c>
      <c r="B590" s="146">
        <v>7</v>
      </c>
      <c r="C590" s="146" t="s">
        <v>3616</v>
      </c>
      <c r="D590" s="146" t="s">
        <v>3616</v>
      </c>
      <c r="E590" s="1"/>
      <c r="F590" s="1"/>
      <c r="G590" s="1"/>
      <c r="H590" s="1"/>
      <c r="I590" s="1"/>
      <c r="J590" s="1"/>
      <c r="K590" s="1"/>
      <c r="L590" s="1"/>
      <c r="M590" s="1"/>
      <c r="N590" s="1"/>
      <c r="O590" s="1"/>
      <c r="P590" s="1"/>
      <c r="Q590" s="1"/>
      <c r="R590" s="146">
        <v>2000</v>
      </c>
      <c r="S590" s="146">
        <v>2000</v>
      </c>
      <c r="T590" s="1"/>
      <c r="U590" s="1"/>
      <c r="V590" s="1"/>
      <c r="W590" s="1"/>
      <c r="X590" s="1"/>
    </row>
    <row r="591" spans="1:24" ht="16.5" x14ac:dyDescent="0.15">
      <c r="A591" s="145">
        <v>15990087</v>
      </c>
      <c r="B591" s="145">
        <v>1</v>
      </c>
      <c r="C591" s="145" t="s">
        <v>3619</v>
      </c>
      <c r="D591" s="145" t="s">
        <v>3620</v>
      </c>
      <c r="E591" s="1"/>
      <c r="F591" s="1"/>
      <c r="G591" s="1"/>
      <c r="H591" s="1"/>
      <c r="I591" s="1"/>
      <c r="J591" s="1"/>
      <c r="K591" s="1"/>
      <c r="L591" s="1"/>
      <c r="M591" s="1"/>
      <c r="N591" s="1"/>
      <c r="O591" s="1"/>
      <c r="P591" s="1"/>
      <c r="Q591" s="1"/>
      <c r="R591" s="145">
        <v>200</v>
      </c>
      <c r="S591" s="145">
        <v>200</v>
      </c>
      <c r="T591" s="1"/>
      <c r="U591" s="1"/>
      <c r="V591" s="1"/>
      <c r="W591" s="1"/>
      <c r="X591" s="1"/>
    </row>
    <row r="592" spans="1:24" ht="16.5" x14ac:dyDescent="0.15">
      <c r="A592" s="145">
        <v>15990087</v>
      </c>
      <c r="B592" s="145">
        <v>2</v>
      </c>
      <c r="C592" s="145" t="s">
        <v>3621</v>
      </c>
      <c r="D592" s="145" t="s">
        <v>3619</v>
      </c>
      <c r="E592" s="1"/>
      <c r="F592" s="1"/>
      <c r="G592" s="1"/>
      <c r="H592" s="1"/>
      <c r="I592" s="1"/>
      <c r="J592" s="1"/>
      <c r="K592" s="1"/>
      <c r="L592" s="1"/>
      <c r="M592" s="1"/>
      <c r="N592" s="1"/>
      <c r="O592" s="1"/>
      <c r="P592" s="1"/>
      <c r="Q592" s="1"/>
      <c r="R592" s="145">
        <v>500</v>
      </c>
      <c r="S592" s="145">
        <v>500</v>
      </c>
      <c r="T592" s="1"/>
      <c r="U592" s="1"/>
      <c r="V592" s="1"/>
      <c r="W592" s="1"/>
      <c r="X592" s="1"/>
    </row>
    <row r="593" spans="1:24" ht="16.5" x14ac:dyDescent="0.15">
      <c r="A593" s="145">
        <v>15990087</v>
      </c>
      <c r="B593" s="145">
        <v>3</v>
      </c>
      <c r="C593" s="145" t="s">
        <v>3620</v>
      </c>
      <c r="D593" s="145" t="s">
        <v>3619</v>
      </c>
      <c r="E593" s="1"/>
      <c r="F593" s="1"/>
      <c r="G593" s="1"/>
      <c r="H593" s="1"/>
      <c r="I593" s="1"/>
      <c r="J593" s="1"/>
      <c r="K593" s="1"/>
      <c r="L593" s="1"/>
      <c r="M593" s="1"/>
      <c r="N593" s="1"/>
      <c r="O593" s="1"/>
      <c r="P593" s="1"/>
      <c r="Q593" s="1"/>
      <c r="R593" s="145">
        <v>800</v>
      </c>
      <c r="S593" s="145">
        <v>800</v>
      </c>
      <c r="T593" s="1"/>
      <c r="U593" s="1"/>
      <c r="V593" s="1"/>
      <c r="W593" s="1"/>
      <c r="X593" s="1"/>
    </row>
    <row r="594" spans="1:24" ht="16.5" x14ac:dyDescent="0.15">
      <c r="A594" s="145">
        <v>15990087</v>
      </c>
      <c r="B594" s="145">
        <v>4</v>
      </c>
      <c r="C594" s="145" t="s">
        <v>3620</v>
      </c>
      <c r="D594" s="145" t="s">
        <v>3620</v>
      </c>
      <c r="E594" s="1"/>
      <c r="F594" s="1"/>
      <c r="G594" s="1"/>
      <c r="H594" s="1"/>
      <c r="I594" s="1"/>
      <c r="J594" s="1"/>
      <c r="K594" s="1"/>
      <c r="L594" s="1"/>
      <c r="M594" s="1"/>
      <c r="N594" s="1"/>
      <c r="O594" s="1"/>
      <c r="P594" s="1"/>
      <c r="Q594" s="1"/>
      <c r="R594" s="145">
        <v>1100</v>
      </c>
      <c r="S594" s="145">
        <v>1100</v>
      </c>
      <c r="T594" s="1"/>
      <c r="U594" s="1"/>
      <c r="V594" s="1"/>
      <c r="W594" s="1"/>
      <c r="X594" s="1"/>
    </row>
    <row r="595" spans="1:24" ht="16.5" x14ac:dyDescent="0.15">
      <c r="A595" s="145">
        <v>15990087</v>
      </c>
      <c r="B595" s="145">
        <v>5</v>
      </c>
      <c r="C595" s="145" t="s">
        <v>3619</v>
      </c>
      <c r="D595" s="145" t="s">
        <v>3622</v>
      </c>
      <c r="E595" s="1"/>
      <c r="F595" s="1"/>
      <c r="G595" s="1"/>
      <c r="H595" s="1"/>
      <c r="I595" s="1"/>
      <c r="J595" s="1"/>
      <c r="K595" s="1"/>
      <c r="L595" s="1"/>
      <c r="M595" s="1"/>
      <c r="N595" s="1"/>
      <c r="O595" s="1"/>
      <c r="P595" s="1"/>
      <c r="Q595" s="1"/>
      <c r="R595" s="145">
        <v>1400.0000000000002</v>
      </c>
      <c r="S595" s="145">
        <v>1400.0000000000002</v>
      </c>
      <c r="T595" s="1"/>
      <c r="U595" s="1"/>
      <c r="V595" s="1"/>
      <c r="W595" s="1"/>
      <c r="X595" s="1"/>
    </row>
    <row r="596" spans="1:24" ht="16.5" x14ac:dyDescent="0.15">
      <c r="A596" s="145">
        <v>15990087</v>
      </c>
      <c r="B596" s="145">
        <v>6</v>
      </c>
      <c r="C596" s="145" t="s">
        <v>3623</v>
      </c>
      <c r="D596" s="145" t="s">
        <v>3619</v>
      </c>
      <c r="E596" s="1"/>
      <c r="F596" s="1"/>
      <c r="G596" s="1"/>
      <c r="H596" s="1"/>
      <c r="I596" s="1"/>
      <c r="J596" s="1"/>
      <c r="K596" s="1"/>
      <c r="L596" s="1"/>
      <c r="M596" s="1"/>
      <c r="N596" s="1"/>
      <c r="O596" s="1"/>
      <c r="P596" s="1"/>
      <c r="Q596" s="1"/>
      <c r="R596" s="145">
        <v>1700.0000000000002</v>
      </c>
      <c r="S596" s="145">
        <v>1700.0000000000002</v>
      </c>
      <c r="T596" s="1"/>
      <c r="U596" s="1"/>
      <c r="V596" s="1"/>
      <c r="W596" s="1"/>
      <c r="X596" s="1"/>
    </row>
    <row r="597" spans="1:24" ht="16.5" x14ac:dyDescent="0.15">
      <c r="A597" s="145">
        <v>15990087</v>
      </c>
      <c r="B597" s="145">
        <v>7</v>
      </c>
      <c r="C597" s="145" t="s">
        <v>3624</v>
      </c>
      <c r="D597" s="145" t="s">
        <v>3619</v>
      </c>
      <c r="E597" s="1"/>
      <c r="F597" s="1"/>
      <c r="G597" s="1"/>
      <c r="H597" s="1"/>
      <c r="I597" s="1"/>
      <c r="J597" s="1"/>
      <c r="K597" s="1"/>
      <c r="L597" s="1"/>
      <c r="M597" s="1"/>
      <c r="N597" s="1"/>
      <c r="O597" s="1"/>
      <c r="P597" s="1"/>
      <c r="Q597" s="1"/>
      <c r="R597" s="145">
        <v>2000</v>
      </c>
      <c r="S597" s="145">
        <v>2000</v>
      </c>
      <c r="T597" s="1"/>
      <c r="U597" s="1"/>
      <c r="V597" s="1"/>
      <c r="W597" s="1"/>
      <c r="X597" s="1"/>
    </row>
    <row r="598" spans="1:24" ht="16.5" x14ac:dyDescent="0.15">
      <c r="A598" s="146">
        <v>15990088</v>
      </c>
      <c r="B598" s="146">
        <v>1</v>
      </c>
      <c r="C598" s="146" t="s">
        <v>3625</v>
      </c>
      <c r="D598" s="146" t="s">
        <v>3625</v>
      </c>
      <c r="E598" s="1"/>
      <c r="F598" s="1"/>
      <c r="G598" s="1"/>
      <c r="H598" s="1"/>
      <c r="I598" s="1"/>
      <c r="J598" s="1"/>
      <c r="K598" s="1"/>
      <c r="L598" s="1"/>
      <c r="M598" s="1"/>
      <c r="N598" s="1"/>
      <c r="O598" s="1"/>
      <c r="P598" s="1"/>
      <c r="Q598" s="1"/>
      <c r="R598" s="146">
        <v>1000</v>
      </c>
      <c r="S598" s="146">
        <v>1000</v>
      </c>
      <c r="T598" s="1"/>
      <c r="U598" s="1"/>
      <c r="V598" s="1"/>
      <c r="W598" s="1"/>
      <c r="X598" s="1"/>
    </row>
    <row r="599" spans="1:24" ht="16.5" x14ac:dyDescent="0.15">
      <c r="A599" s="146">
        <v>15990088</v>
      </c>
      <c r="B599" s="146">
        <v>2</v>
      </c>
      <c r="C599" s="146" t="s">
        <v>3625</v>
      </c>
      <c r="D599" s="146" t="s">
        <v>3625</v>
      </c>
      <c r="E599" s="1"/>
      <c r="F599" s="1"/>
      <c r="G599" s="1"/>
      <c r="H599" s="1"/>
      <c r="I599" s="1"/>
      <c r="J599" s="1"/>
      <c r="K599" s="1"/>
      <c r="L599" s="1"/>
      <c r="M599" s="1"/>
      <c r="N599" s="1"/>
      <c r="O599" s="1"/>
      <c r="P599" s="1"/>
      <c r="Q599" s="1"/>
      <c r="R599" s="146">
        <v>1500</v>
      </c>
      <c r="S599" s="146">
        <v>1500</v>
      </c>
      <c r="T599" s="1"/>
      <c r="U599" s="1"/>
      <c r="V599" s="1"/>
      <c r="W599" s="1"/>
      <c r="X599" s="1"/>
    </row>
    <row r="600" spans="1:24" ht="16.5" x14ac:dyDescent="0.15">
      <c r="A600" s="146">
        <v>15990088</v>
      </c>
      <c r="B600" s="146">
        <v>3</v>
      </c>
      <c r="C600" s="146" t="s">
        <v>3626</v>
      </c>
      <c r="D600" s="146" t="s">
        <v>3625</v>
      </c>
      <c r="E600" s="1"/>
      <c r="F600" s="1"/>
      <c r="G600" s="1"/>
      <c r="H600" s="1"/>
      <c r="I600" s="1"/>
      <c r="J600" s="1"/>
      <c r="K600" s="1"/>
      <c r="L600" s="1"/>
      <c r="M600" s="1"/>
      <c r="N600" s="1"/>
      <c r="O600" s="1"/>
      <c r="P600" s="1"/>
      <c r="Q600" s="1"/>
      <c r="R600" s="146">
        <v>2000</v>
      </c>
      <c r="S600" s="146">
        <v>2000</v>
      </c>
      <c r="T600" s="1"/>
      <c r="U600" s="1"/>
      <c r="V600" s="1"/>
      <c r="W600" s="1"/>
      <c r="X600" s="1"/>
    </row>
    <row r="601" spans="1:24" ht="16.5" x14ac:dyDescent="0.15">
      <c r="A601" s="146">
        <v>15990088</v>
      </c>
      <c r="B601" s="146">
        <v>4</v>
      </c>
      <c r="C601" s="146" t="s">
        <v>3626</v>
      </c>
      <c r="D601" s="146" t="s">
        <v>3627</v>
      </c>
      <c r="E601" s="1"/>
      <c r="F601" s="1"/>
      <c r="G601" s="1"/>
      <c r="H601" s="1"/>
      <c r="I601" s="1"/>
      <c r="J601" s="1"/>
      <c r="K601" s="1"/>
      <c r="L601" s="1"/>
      <c r="M601" s="1"/>
      <c r="N601" s="1"/>
      <c r="O601" s="1"/>
      <c r="P601" s="1"/>
      <c r="Q601" s="1"/>
      <c r="R601" s="146">
        <v>2500</v>
      </c>
      <c r="S601" s="146">
        <v>2500</v>
      </c>
      <c r="T601" s="1"/>
      <c r="U601" s="1"/>
      <c r="V601" s="1"/>
      <c r="W601" s="1"/>
      <c r="X601" s="1"/>
    </row>
    <row r="602" spans="1:24" ht="16.5" x14ac:dyDescent="0.15">
      <c r="A602" s="146">
        <v>15990088</v>
      </c>
      <c r="B602" s="146">
        <v>5</v>
      </c>
      <c r="C602" s="146" t="s">
        <v>3625</v>
      </c>
      <c r="D602" s="146" t="s">
        <v>3625</v>
      </c>
      <c r="E602" s="1"/>
      <c r="F602" s="1"/>
      <c r="G602" s="1"/>
      <c r="H602" s="1"/>
      <c r="I602" s="1"/>
      <c r="J602" s="1"/>
      <c r="K602" s="1"/>
      <c r="L602" s="1"/>
      <c r="M602" s="1"/>
      <c r="N602" s="1"/>
      <c r="O602" s="1"/>
      <c r="P602" s="1"/>
      <c r="Q602" s="1"/>
      <c r="R602" s="146">
        <v>3000</v>
      </c>
      <c r="S602" s="146">
        <v>3000</v>
      </c>
      <c r="T602" s="1"/>
      <c r="U602" s="1"/>
      <c r="V602" s="1"/>
      <c r="W602" s="1"/>
      <c r="X602" s="1"/>
    </row>
    <row r="603" spans="1:24" ht="16.5" x14ac:dyDescent="0.15">
      <c r="A603" s="146">
        <v>15990088</v>
      </c>
      <c r="B603" s="146">
        <v>6</v>
      </c>
      <c r="C603" s="146" t="s">
        <v>3625</v>
      </c>
      <c r="D603" s="146" t="s">
        <v>3625</v>
      </c>
      <c r="E603" s="1"/>
      <c r="F603" s="1"/>
      <c r="G603" s="1"/>
      <c r="H603" s="1"/>
      <c r="I603" s="1"/>
      <c r="J603" s="1"/>
      <c r="K603" s="1"/>
      <c r="L603" s="1"/>
      <c r="M603" s="1"/>
      <c r="N603" s="1"/>
      <c r="O603" s="1"/>
      <c r="P603" s="1"/>
      <c r="Q603" s="1"/>
      <c r="R603" s="146">
        <v>3500</v>
      </c>
      <c r="S603" s="146">
        <v>3500</v>
      </c>
      <c r="T603" s="1"/>
      <c r="U603" s="1"/>
      <c r="V603" s="1"/>
      <c r="W603" s="1"/>
      <c r="X603" s="1"/>
    </row>
    <row r="604" spans="1:24" ht="16.5" x14ac:dyDescent="0.15">
      <c r="A604" s="146">
        <v>15990088</v>
      </c>
      <c r="B604" s="146">
        <v>7</v>
      </c>
      <c r="C604" s="146" t="s">
        <v>3625</v>
      </c>
      <c r="D604" s="146" t="s">
        <v>3625</v>
      </c>
      <c r="E604" s="1"/>
      <c r="F604" s="1"/>
      <c r="G604" s="1"/>
      <c r="H604" s="1"/>
      <c r="I604" s="1"/>
      <c r="J604" s="1"/>
      <c r="K604" s="1"/>
      <c r="L604" s="1"/>
      <c r="M604" s="1"/>
      <c r="N604" s="1"/>
      <c r="O604" s="1"/>
      <c r="P604" s="1"/>
      <c r="Q604" s="1"/>
      <c r="R604" s="146">
        <v>4000</v>
      </c>
      <c r="S604" s="146">
        <v>4000</v>
      </c>
      <c r="T604" s="1"/>
      <c r="U604" s="1"/>
      <c r="V604" s="1"/>
      <c r="W604" s="1"/>
      <c r="X604" s="1"/>
    </row>
    <row r="605" spans="1:24" ht="16.5" x14ac:dyDescent="0.15">
      <c r="A605" s="145">
        <v>15990089</v>
      </c>
      <c r="B605" s="145">
        <v>1</v>
      </c>
      <c r="C605" s="145" t="s">
        <v>3628</v>
      </c>
      <c r="D605" s="145" t="s">
        <v>3628</v>
      </c>
      <c r="E605" s="1"/>
      <c r="F605" s="1"/>
      <c r="G605" s="1"/>
      <c r="H605" s="1"/>
      <c r="I605" s="1"/>
      <c r="J605" s="1"/>
      <c r="K605" s="1"/>
      <c r="L605" s="1"/>
      <c r="M605" s="1"/>
      <c r="N605" s="1"/>
      <c r="O605" s="1"/>
      <c r="P605" s="1"/>
      <c r="Q605" s="1"/>
      <c r="R605" s="145">
        <v>1000</v>
      </c>
      <c r="S605" s="145">
        <v>1000</v>
      </c>
      <c r="T605" s="1"/>
      <c r="U605" s="1"/>
      <c r="V605" s="1"/>
      <c r="W605" s="1"/>
      <c r="X605" s="1"/>
    </row>
    <row r="606" spans="1:24" ht="16.5" x14ac:dyDescent="0.15">
      <c r="A606" s="145">
        <v>15990089</v>
      </c>
      <c r="B606" s="145">
        <v>2</v>
      </c>
      <c r="C606" s="145" t="s">
        <v>3628</v>
      </c>
      <c r="D606" s="145" t="s">
        <v>3628</v>
      </c>
      <c r="E606" s="1"/>
      <c r="F606" s="1"/>
      <c r="G606" s="1"/>
      <c r="H606" s="1"/>
      <c r="I606" s="1"/>
      <c r="J606" s="1"/>
      <c r="K606" s="1"/>
      <c r="L606" s="1"/>
      <c r="M606" s="1"/>
      <c r="N606" s="1"/>
      <c r="O606" s="1"/>
      <c r="P606" s="1"/>
      <c r="Q606" s="1"/>
      <c r="R606" s="145">
        <v>1500</v>
      </c>
      <c r="S606" s="145">
        <v>1500</v>
      </c>
      <c r="T606" s="1"/>
      <c r="U606" s="1"/>
      <c r="V606" s="1"/>
      <c r="W606" s="1"/>
      <c r="X606" s="1"/>
    </row>
    <row r="607" spans="1:24" ht="16.5" x14ac:dyDescent="0.15">
      <c r="A607" s="145">
        <v>15990089</v>
      </c>
      <c r="B607" s="145">
        <v>3</v>
      </c>
      <c r="C607" s="145" t="s">
        <v>3628</v>
      </c>
      <c r="D607" s="145" t="s">
        <v>3628</v>
      </c>
      <c r="E607" s="1"/>
      <c r="F607" s="1"/>
      <c r="G607" s="1"/>
      <c r="H607" s="1"/>
      <c r="I607" s="1"/>
      <c r="J607" s="1"/>
      <c r="K607" s="1"/>
      <c r="L607" s="1"/>
      <c r="M607" s="1"/>
      <c r="N607" s="1"/>
      <c r="O607" s="1"/>
      <c r="P607" s="1"/>
      <c r="Q607" s="1"/>
      <c r="R607" s="145">
        <v>2000</v>
      </c>
      <c r="S607" s="145">
        <v>2000</v>
      </c>
      <c r="T607" s="1"/>
      <c r="U607" s="1"/>
      <c r="V607" s="1"/>
      <c r="W607" s="1"/>
      <c r="X607" s="1"/>
    </row>
    <row r="608" spans="1:24" ht="16.5" x14ac:dyDescent="0.15">
      <c r="A608" s="145">
        <v>15990089</v>
      </c>
      <c r="B608" s="145">
        <v>4</v>
      </c>
      <c r="C608" s="145" t="s">
        <v>3628</v>
      </c>
      <c r="D608" s="145" t="s">
        <v>3628</v>
      </c>
      <c r="E608" s="1"/>
      <c r="F608" s="1"/>
      <c r="G608" s="1"/>
      <c r="H608" s="1"/>
      <c r="I608" s="1"/>
      <c r="J608" s="1"/>
      <c r="K608" s="1"/>
      <c r="L608" s="1"/>
      <c r="M608" s="1"/>
      <c r="N608" s="1"/>
      <c r="O608" s="1"/>
      <c r="P608" s="1"/>
      <c r="Q608" s="1"/>
      <c r="R608" s="145">
        <v>2500</v>
      </c>
      <c r="S608" s="145">
        <v>2500</v>
      </c>
      <c r="T608" s="1"/>
      <c r="U608" s="1"/>
      <c r="V608" s="1"/>
      <c r="W608" s="1"/>
      <c r="X608" s="1"/>
    </row>
    <row r="609" spans="1:24" ht="16.5" x14ac:dyDescent="0.15">
      <c r="A609" s="145">
        <v>15990089</v>
      </c>
      <c r="B609" s="145">
        <v>5</v>
      </c>
      <c r="C609" s="145" t="s">
        <v>3628</v>
      </c>
      <c r="D609" s="145" t="s">
        <v>3628</v>
      </c>
      <c r="E609" s="1"/>
      <c r="F609" s="1"/>
      <c r="G609" s="1"/>
      <c r="H609" s="1"/>
      <c r="I609" s="1"/>
      <c r="J609" s="1"/>
      <c r="K609" s="1"/>
      <c r="L609" s="1"/>
      <c r="M609" s="1"/>
      <c r="N609" s="1"/>
      <c r="O609" s="1"/>
      <c r="P609" s="1"/>
      <c r="Q609" s="1"/>
      <c r="R609" s="145">
        <v>3000</v>
      </c>
      <c r="S609" s="145">
        <v>3000</v>
      </c>
      <c r="T609" s="1"/>
      <c r="U609" s="1"/>
      <c r="V609" s="1"/>
      <c r="W609" s="1"/>
      <c r="X609" s="1"/>
    </row>
    <row r="610" spans="1:24" ht="16.5" x14ac:dyDescent="0.15">
      <c r="A610" s="145">
        <v>15990089</v>
      </c>
      <c r="B610" s="145">
        <v>6</v>
      </c>
      <c r="C610" s="145" t="s">
        <v>3628</v>
      </c>
      <c r="D610" s="145" t="s">
        <v>3628</v>
      </c>
      <c r="E610" s="1"/>
      <c r="F610" s="1"/>
      <c r="G610" s="1"/>
      <c r="H610" s="1"/>
      <c r="I610" s="1"/>
      <c r="J610" s="1"/>
      <c r="K610" s="1"/>
      <c r="L610" s="1"/>
      <c r="M610" s="1"/>
      <c r="N610" s="1"/>
      <c r="O610" s="1"/>
      <c r="P610" s="1"/>
      <c r="Q610" s="1"/>
      <c r="R610" s="145">
        <v>3500</v>
      </c>
      <c r="S610" s="145">
        <v>3500</v>
      </c>
      <c r="T610" s="1"/>
      <c r="U610" s="1"/>
      <c r="V610" s="1"/>
      <c r="W610" s="1"/>
      <c r="X610" s="1"/>
    </row>
    <row r="611" spans="1:24" ht="16.5" x14ac:dyDescent="0.15">
      <c r="A611" s="145">
        <v>15990089</v>
      </c>
      <c r="B611" s="145">
        <v>7</v>
      </c>
      <c r="C611" s="145" t="s">
        <v>3628</v>
      </c>
      <c r="D611" s="145" t="s">
        <v>3629</v>
      </c>
      <c r="E611" s="1"/>
      <c r="F611" s="1"/>
      <c r="G611" s="1"/>
      <c r="H611" s="1"/>
      <c r="I611" s="1"/>
      <c r="J611" s="1"/>
      <c r="K611" s="1"/>
      <c r="L611" s="1"/>
      <c r="M611" s="1"/>
      <c r="N611" s="1"/>
      <c r="O611" s="1"/>
      <c r="P611" s="1"/>
      <c r="Q611" s="1"/>
      <c r="R611" s="145">
        <v>4000</v>
      </c>
      <c r="S611" s="145">
        <v>4000</v>
      </c>
      <c r="T611" s="1"/>
      <c r="U611" s="1"/>
      <c r="V611" s="1"/>
      <c r="W611" s="1"/>
      <c r="X611" s="1"/>
    </row>
    <row r="612" spans="1:24" ht="16.5" x14ac:dyDescent="0.15">
      <c r="A612" s="146">
        <v>15990090</v>
      </c>
      <c r="B612" s="146">
        <v>1</v>
      </c>
      <c r="C612" s="146" t="s">
        <v>3630</v>
      </c>
      <c r="D612" s="146" t="s">
        <v>3630</v>
      </c>
      <c r="E612" s="1"/>
      <c r="F612" s="1"/>
      <c r="G612" s="1"/>
      <c r="H612" s="1"/>
      <c r="I612" s="1"/>
      <c r="J612" s="1"/>
      <c r="K612" s="1"/>
      <c r="L612" s="1"/>
      <c r="M612" s="1"/>
      <c r="N612" s="1"/>
      <c r="O612" s="1"/>
      <c r="P612" s="1"/>
      <c r="Q612" s="1"/>
      <c r="R612" s="146">
        <v>-5000</v>
      </c>
      <c r="S612" s="146">
        <v>-5000</v>
      </c>
      <c r="T612" s="1"/>
      <c r="U612" s="1"/>
      <c r="V612" s="1"/>
      <c r="W612" s="1"/>
      <c r="X612" s="1"/>
    </row>
    <row r="613" spans="1:24" ht="16.5" x14ac:dyDescent="0.15">
      <c r="A613" s="146">
        <v>15990090</v>
      </c>
      <c r="B613" s="146">
        <v>2</v>
      </c>
      <c r="C613" s="146" t="s">
        <v>3630</v>
      </c>
      <c r="D613" s="146" t="s">
        <v>3630</v>
      </c>
      <c r="E613" s="1"/>
      <c r="F613" s="1"/>
      <c r="G613" s="1"/>
      <c r="H613" s="1"/>
      <c r="I613" s="1"/>
      <c r="J613" s="1"/>
      <c r="K613" s="1"/>
      <c r="L613" s="1"/>
      <c r="M613" s="1"/>
      <c r="N613" s="1"/>
      <c r="O613" s="1"/>
      <c r="P613" s="1"/>
      <c r="Q613" s="1"/>
      <c r="R613" s="146">
        <v>-5000</v>
      </c>
      <c r="S613" s="146">
        <v>-5000</v>
      </c>
      <c r="T613" s="1"/>
      <c r="U613" s="1"/>
      <c r="V613" s="1"/>
      <c r="W613" s="1"/>
      <c r="X613" s="1"/>
    </row>
    <row r="614" spans="1:24" ht="16.5" x14ac:dyDescent="0.15">
      <c r="A614" s="146">
        <v>15990090</v>
      </c>
      <c r="B614" s="146">
        <v>3</v>
      </c>
      <c r="C614" s="146" t="s">
        <v>3631</v>
      </c>
      <c r="D614" s="146" t="s">
        <v>3630</v>
      </c>
      <c r="E614" s="1"/>
      <c r="F614" s="1"/>
      <c r="G614" s="1"/>
      <c r="H614" s="1"/>
      <c r="I614" s="1"/>
      <c r="J614" s="1"/>
      <c r="K614" s="1"/>
      <c r="L614" s="1"/>
      <c r="M614" s="1"/>
      <c r="N614" s="1"/>
      <c r="O614" s="1"/>
      <c r="P614" s="1"/>
      <c r="Q614" s="1"/>
      <c r="R614" s="146">
        <v>-5000</v>
      </c>
      <c r="S614" s="146">
        <v>-5000</v>
      </c>
      <c r="T614" s="1"/>
      <c r="U614" s="1"/>
      <c r="V614" s="1"/>
      <c r="W614" s="1"/>
      <c r="X614" s="1"/>
    </row>
    <row r="615" spans="1:24" ht="16.5" x14ac:dyDescent="0.15">
      <c r="A615" s="146">
        <v>15990090</v>
      </c>
      <c r="B615" s="146">
        <v>4</v>
      </c>
      <c r="C615" s="146" t="s">
        <v>3632</v>
      </c>
      <c r="D615" s="146" t="s">
        <v>3633</v>
      </c>
      <c r="E615" s="1"/>
      <c r="F615" s="1"/>
      <c r="G615" s="1"/>
      <c r="H615" s="1"/>
      <c r="I615" s="1"/>
      <c r="J615" s="1"/>
      <c r="K615" s="1"/>
      <c r="L615" s="1"/>
      <c r="M615" s="1"/>
      <c r="N615" s="1"/>
      <c r="O615" s="1"/>
      <c r="P615" s="1"/>
      <c r="Q615" s="1"/>
      <c r="R615" s="146">
        <v>-5000</v>
      </c>
      <c r="S615" s="146">
        <v>-5000</v>
      </c>
      <c r="T615" s="1"/>
      <c r="U615" s="1"/>
      <c r="V615" s="1"/>
      <c r="W615" s="1"/>
      <c r="X615" s="1"/>
    </row>
    <row r="616" spans="1:24" ht="16.5" x14ac:dyDescent="0.15">
      <c r="A616" s="146">
        <v>15990090</v>
      </c>
      <c r="B616" s="146">
        <v>5</v>
      </c>
      <c r="C616" s="146" t="s">
        <v>3631</v>
      </c>
      <c r="D616" s="146" t="s">
        <v>3633</v>
      </c>
      <c r="E616" s="1"/>
      <c r="F616" s="1"/>
      <c r="G616" s="1"/>
      <c r="H616" s="1"/>
      <c r="I616" s="1"/>
      <c r="J616" s="1"/>
      <c r="K616" s="1"/>
      <c r="L616" s="1"/>
      <c r="M616" s="1"/>
      <c r="N616" s="1"/>
      <c r="O616" s="1"/>
      <c r="P616" s="1"/>
      <c r="Q616" s="1"/>
      <c r="R616" s="146">
        <v>-5000</v>
      </c>
      <c r="S616" s="146">
        <v>-5000</v>
      </c>
      <c r="T616" s="1"/>
      <c r="U616" s="1"/>
      <c r="V616" s="1"/>
      <c r="W616" s="1"/>
      <c r="X616" s="1"/>
    </row>
    <row r="617" spans="1:24" ht="16.5" x14ac:dyDescent="0.15">
      <c r="A617" s="146">
        <v>15990090</v>
      </c>
      <c r="B617" s="146">
        <v>6</v>
      </c>
      <c r="C617" s="146" t="s">
        <v>3630</v>
      </c>
      <c r="D617" s="146" t="s">
        <v>3634</v>
      </c>
      <c r="E617" s="1"/>
      <c r="F617" s="1"/>
      <c r="G617" s="1"/>
      <c r="H617" s="1"/>
      <c r="I617" s="1"/>
      <c r="J617" s="1"/>
      <c r="K617" s="1"/>
      <c r="L617" s="1"/>
      <c r="M617" s="1"/>
      <c r="N617" s="1"/>
      <c r="O617" s="1"/>
      <c r="P617" s="1"/>
      <c r="Q617" s="1"/>
      <c r="R617" s="146">
        <v>-5000</v>
      </c>
      <c r="S617" s="146">
        <v>-5000</v>
      </c>
      <c r="T617" s="1"/>
      <c r="U617" s="1"/>
      <c r="V617" s="1"/>
      <c r="W617" s="1"/>
      <c r="X617" s="1"/>
    </row>
    <row r="618" spans="1:24" ht="16.5" x14ac:dyDescent="0.15">
      <c r="A618" s="146">
        <v>15990090</v>
      </c>
      <c r="B618" s="146">
        <v>7</v>
      </c>
      <c r="C618" s="146" t="s">
        <v>3630</v>
      </c>
      <c r="D618" s="146" t="s">
        <v>3634</v>
      </c>
      <c r="E618" s="1"/>
      <c r="F618" s="1"/>
      <c r="G618" s="1"/>
      <c r="H618" s="1"/>
      <c r="I618" s="1"/>
      <c r="J618" s="1"/>
      <c r="K618" s="1"/>
      <c r="L618" s="1"/>
      <c r="M618" s="1"/>
      <c r="N618" s="1"/>
      <c r="O618" s="1"/>
      <c r="P618" s="1"/>
      <c r="Q618" s="1"/>
      <c r="R618" s="146">
        <v>-5000</v>
      </c>
      <c r="S618" s="146">
        <v>-5000</v>
      </c>
      <c r="T618" s="1"/>
      <c r="U618" s="1"/>
      <c r="V618" s="1"/>
      <c r="W618" s="1"/>
      <c r="X618" s="1"/>
    </row>
    <row r="619" spans="1:24" ht="16.5" x14ac:dyDescent="0.15">
      <c r="A619" s="145">
        <v>15990091</v>
      </c>
      <c r="B619" s="145">
        <v>1</v>
      </c>
      <c r="C619" s="145" t="s">
        <v>3635</v>
      </c>
      <c r="D619" s="145" t="s">
        <v>3636</v>
      </c>
      <c r="E619" s="1"/>
      <c r="F619" s="1"/>
      <c r="G619" s="1"/>
      <c r="H619" s="1"/>
      <c r="I619" s="1"/>
      <c r="J619" s="1"/>
      <c r="K619" s="1"/>
      <c r="L619" s="1"/>
      <c r="M619" s="1"/>
      <c r="N619" s="1"/>
      <c r="O619" s="1"/>
      <c r="P619" s="1"/>
      <c r="Q619" s="1"/>
      <c r="R619" s="145">
        <v>-5000</v>
      </c>
      <c r="S619" s="145">
        <v>-5000</v>
      </c>
      <c r="T619" s="1"/>
      <c r="U619" s="1"/>
      <c r="V619" s="1"/>
      <c r="W619" s="1"/>
      <c r="X619" s="1"/>
    </row>
    <row r="620" spans="1:24" ht="16.5" x14ac:dyDescent="0.15">
      <c r="A620" s="145">
        <v>15990091</v>
      </c>
      <c r="B620" s="145">
        <v>2</v>
      </c>
      <c r="C620" s="145" t="s">
        <v>3637</v>
      </c>
      <c r="D620" s="145" t="s">
        <v>3637</v>
      </c>
      <c r="E620" s="1"/>
      <c r="F620" s="1"/>
      <c r="G620" s="1"/>
      <c r="H620" s="1"/>
      <c r="I620" s="1"/>
      <c r="J620" s="1"/>
      <c r="K620" s="1"/>
      <c r="L620" s="1"/>
      <c r="M620" s="1"/>
      <c r="N620" s="1"/>
      <c r="O620" s="1"/>
      <c r="P620" s="1"/>
      <c r="Q620" s="1"/>
      <c r="R620" s="145">
        <v>-5000</v>
      </c>
      <c r="S620" s="145">
        <v>-5000</v>
      </c>
      <c r="T620" s="1"/>
      <c r="U620" s="1"/>
      <c r="V620" s="1"/>
      <c r="W620" s="1"/>
      <c r="X620" s="1"/>
    </row>
    <row r="621" spans="1:24" ht="16.5" x14ac:dyDescent="0.15">
      <c r="A621" s="145">
        <v>15990091</v>
      </c>
      <c r="B621" s="145">
        <v>3</v>
      </c>
      <c r="C621" s="145" t="s">
        <v>3637</v>
      </c>
      <c r="D621" s="145" t="s">
        <v>3637</v>
      </c>
      <c r="E621" s="1"/>
      <c r="F621" s="1"/>
      <c r="G621" s="1"/>
      <c r="H621" s="1"/>
      <c r="I621" s="1"/>
      <c r="J621" s="1"/>
      <c r="K621" s="1"/>
      <c r="L621" s="1"/>
      <c r="M621" s="1"/>
      <c r="N621" s="1"/>
      <c r="O621" s="1"/>
      <c r="P621" s="1"/>
      <c r="Q621" s="1"/>
      <c r="R621" s="145">
        <v>-5000</v>
      </c>
      <c r="S621" s="145">
        <v>-5000</v>
      </c>
      <c r="T621" s="1"/>
      <c r="U621" s="1"/>
      <c r="V621" s="1"/>
      <c r="W621" s="1"/>
      <c r="X621" s="1"/>
    </row>
    <row r="622" spans="1:24" ht="16.5" x14ac:dyDescent="0.15">
      <c r="A622" s="145">
        <v>15990091</v>
      </c>
      <c r="B622" s="145">
        <v>4</v>
      </c>
      <c r="C622" s="145" t="s">
        <v>3637</v>
      </c>
      <c r="D622" s="145" t="s">
        <v>3637</v>
      </c>
      <c r="E622" s="1"/>
      <c r="F622" s="1"/>
      <c r="G622" s="1"/>
      <c r="H622" s="1"/>
      <c r="I622" s="1"/>
      <c r="J622" s="1"/>
      <c r="K622" s="1"/>
      <c r="L622" s="1"/>
      <c r="M622" s="1"/>
      <c r="N622" s="1"/>
      <c r="O622" s="1"/>
      <c r="P622" s="1"/>
      <c r="Q622" s="1"/>
      <c r="R622" s="145">
        <v>-5000</v>
      </c>
      <c r="S622" s="145">
        <v>-5000</v>
      </c>
      <c r="T622" s="1"/>
      <c r="U622" s="1"/>
      <c r="V622" s="1"/>
      <c r="W622" s="1"/>
      <c r="X622" s="1"/>
    </row>
    <row r="623" spans="1:24" ht="16.5" x14ac:dyDescent="0.15">
      <c r="A623" s="145">
        <v>15990091</v>
      </c>
      <c r="B623" s="145">
        <v>5</v>
      </c>
      <c r="C623" s="145" t="s">
        <v>3638</v>
      </c>
      <c r="D623" s="145" t="s">
        <v>3638</v>
      </c>
      <c r="E623" s="1"/>
      <c r="F623" s="1"/>
      <c r="G623" s="1"/>
      <c r="H623" s="1"/>
      <c r="I623" s="1"/>
      <c r="J623" s="1"/>
      <c r="K623" s="1"/>
      <c r="L623" s="1"/>
      <c r="M623" s="1"/>
      <c r="N623" s="1"/>
      <c r="O623" s="1"/>
      <c r="P623" s="1"/>
      <c r="Q623" s="1"/>
      <c r="R623" s="145">
        <v>-5000</v>
      </c>
      <c r="S623" s="145">
        <v>-5000</v>
      </c>
      <c r="T623" s="1"/>
      <c r="U623" s="1"/>
      <c r="V623" s="1"/>
      <c r="W623" s="1"/>
      <c r="X623" s="1"/>
    </row>
    <row r="624" spans="1:24" ht="16.5" x14ac:dyDescent="0.15">
      <c r="A624" s="145">
        <v>15990091</v>
      </c>
      <c r="B624" s="145">
        <v>6</v>
      </c>
      <c r="C624" s="145" t="s">
        <v>3637</v>
      </c>
      <c r="D624" s="145" t="s">
        <v>3639</v>
      </c>
      <c r="E624" s="1"/>
      <c r="F624" s="1"/>
      <c r="G624" s="1"/>
      <c r="H624" s="1"/>
      <c r="I624" s="1"/>
      <c r="J624" s="1"/>
      <c r="K624" s="1"/>
      <c r="L624" s="1"/>
      <c r="M624" s="1"/>
      <c r="N624" s="1"/>
      <c r="O624" s="1"/>
      <c r="P624" s="1"/>
      <c r="Q624" s="1"/>
      <c r="R624" s="145">
        <v>-5000</v>
      </c>
      <c r="S624" s="145">
        <v>-5000</v>
      </c>
      <c r="T624" s="1"/>
      <c r="U624" s="1"/>
      <c r="V624" s="1"/>
      <c r="W624" s="1"/>
      <c r="X624" s="1"/>
    </row>
    <row r="625" spans="1:24" ht="16.5" x14ac:dyDescent="0.15">
      <c r="A625" s="145">
        <v>15990091</v>
      </c>
      <c r="B625" s="145">
        <v>7</v>
      </c>
      <c r="C625" s="145" t="s">
        <v>3637</v>
      </c>
      <c r="D625" s="145" t="s">
        <v>3637</v>
      </c>
      <c r="E625" s="1"/>
      <c r="F625" s="1"/>
      <c r="G625" s="1"/>
      <c r="H625" s="1"/>
      <c r="I625" s="1"/>
      <c r="J625" s="1"/>
      <c r="K625" s="1"/>
      <c r="L625" s="1"/>
      <c r="M625" s="1"/>
      <c r="N625" s="1"/>
      <c r="O625" s="1"/>
      <c r="P625" s="1"/>
      <c r="Q625" s="1"/>
      <c r="R625" s="145">
        <v>-5000</v>
      </c>
      <c r="S625" s="145">
        <v>-5000</v>
      </c>
      <c r="T625" s="1"/>
      <c r="U625" s="1"/>
      <c r="V625" s="1"/>
      <c r="W625" s="1"/>
      <c r="X625" s="1"/>
    </row>
    <row r="626" spans="1:24" ht="16.5" x14ac:dyDescent="0.15">
      <c r="A626" s="146">
        <v>15990092</v>
      </c>
      <c r="B626" s="146">
        <v>1</v>
      </c>
      <c r="C626" s="146" t="s">
        <v>3640</v>
      </c>
      <c r="D626" s="146" t="s">
        <v>3640</v>
      </c>
      <c r="E626" s="1"/>
      <c r="F626" s="1" t="s">
        <v>1756</v>
      </c>
      <c r="G626" s="146">
        <v>1000</v>
      </c>
      <c r="H626" s="146">
        <v>1000</v>
      </c>
      <c r="I626" s="1"/>
      <c r="J626" s="1"/>
      <c r="K626" s="1"/>
      <c r="L626" s="1"/>
      <c r="M626" s="1"/>
      <c r="N626" s="1"/>
      <c r="O626" s="1"/>
      <c r="P626" s="1"/>
      <c r="Q626" s="1"/>
      <c r="R626" s="146"/>
      <c r="S626" s="146"/>
      <c r="T626" s="1"/>
      <c r="U626" s="1"/>
      <c r="V626" s="1"/>
      <c r="W626" s="1"/>
      <c r="X626" s="1"/>
    </row>
    <row r="627" spans="1:24" ht="16.5" x14ac:dyDescent="0.15">
      <c r="A627" s="146">
        <v>15990092</v>
      </c>
      <c r="B627" s="146">
        <v>2</v>
      </c>
      <c r="C627" s="146" t="s">
        <v>3640</v>
      </c>
      <c r="D627" s="146" t="s">
        <v>3640</v>
      </c>
      <c r="E627" s="1"/>
      <c r="F627" s="1" t="s">
        <v>3535</v>
      </c>
      <c r="G627" s="146">
        <v>1500</v>
      </c>
      <c r="H627" s="146">
        <v>1500</v>
      </c>
      <c r="I627" s="1"/>
      <c r="J627" s="1"/>
      <c r="K627" s="1"/>
      <c r="L627" s="1"/>
      <c r="M627" s="1"/>
      <c r="N627" s="1"/>
      <c r="O627" s="1"/>
      <c r="P627" s="1"/>
      <c r="Q627" s="1"/>
      <c r="R627" s="146"/>
      <c r="S627" s="146"/>
      <c r="T627" s="1"/>
      <c r="U627" s="1"/>
      <c r="V627" s="1"/>
      <c r="W627" s="1"/>
      <c r="X627" s="1"/>
    </row>
    <row r="628" spans="1:24" ht="16.5" x14ac:dyDescent="0.15">
      <c r="A628" s="146">
        <v>15990092</v>
      </c>
      <c r="B628" s="146">
        <v>3</v>
      </c>
      <c r="C628" s="146" t="s">
        <v>3640</v>
      </c>
      <c r="D628" s="146" t="s">
        <v>3640</v>
      </c>
      <c r="E628" s="1"/>
      <c r="F628" s="1" t="s">
        <v>1756</v>
      </c>
      <c r="G628" s="146">
        <v>2000</v>
      </c>
      <c r="H628" s="146">
        <v>2000</v>
      </c>
      <c r="I628" s="1"/>
      <c r="J628" s="1"/>
      <c r="K628" s="1"/>
      <c r="L628" s="1"/>
      <c r="M628" s="1"/>
      <c r="N628" s="1"/>
      <c r="O628" s="1"/>
      <c r="P628" s="1"/>
      <c r="Q628" s="1"/>
      <c r="R628" s="146"/>
      <c r="S628" s="146"/>
      <c r="T628" s="1"/>
      <c r="U628" s="1"/>
      <c r="V628" s="1"/>
      <c r="W628" s="1"/>
      <c r="X628" s="1"/>
    </row>
    <row r="629" spans="1:24" ht="16.5" x14ac:dyDescent="0.15">
      <c r="A629" s="146">
        <v>15990092</v>
      </c>
      <c r="B629" s="146">
        <v>4</v>
      </c>
      <c r="C629" s="146" t="s">
        <v>3640</v>
      </c>
      <c r="D629" s="146" t="s">
        <v>3640</v>
      </c>
      <c r="E629" s="1"/>
      <c r="F629" s="1" t="s">
        <v>1756</v>
      </c>
      <c r="G629" s="146">
        <v>2500</v>
      </c>
      <c r="H629" s="146">
        <v>2500</v>
      </c>
      <c r="I629" s="1"/>
      <c r="J629" s="1"/>
      <c r="K629" s="1"/>
      <c r="L629" s="1"/>
      <c r="M629" s="1"/>
      <c r="N629" s="1"/>
      <c r="O629" s="1"/>
      <c r="P629" s="1"/>
      <c r="Q629" s="1"/>
      <c r="R629" s="146"/>
      <c r="S629" s="146"/>
      <c r="T629" s="1"/>
      <c r="U629" s="1"/>
      <c r="V629" s="1"/>
      <c r="W629" s="1"/>
      <c r="X629" s="1"/>
    </row>
    <row r="630" spans="1:24" ht="16.5" x14ac:dyDescent="0.15">
      <c r="A630" s="146">
        <v>15990092</v>
      </c>
      <c r="B630" s="146">
        <v>5</v>
      </c>
      <c r="C630" s="146" t="s">
        <v>3640</v>
      </c>
      <c r="D630" s="146" t="s">
        <v>3640</v>
      </c>
      <c r="E630" s="1"/>
      <c r="F630" s="1" t="s">
        <v>3515</v>
      </c>
      <c r="G630" s="146">
        <v>3000</v>
      </c>
      <c r="H630" s="146">
        <v>3000</v>
      </c>
      <c r="I630" s="1"/>
      <c r="J630" s="1"/>
      <c r="K630" s="1"/>
      <c r="L630" s="1"/>
      <c r="M630" s="1"/>
      <c r="N630" s="1"/>
      <c r="O630" s="1"/>
      <c r="P630" s="1"/>
      <c r="Q630" s="1"/>
      <c r="R630" s="146"/>
      <c r="S630" s="146"/>
      <c r="T630" s="1"/>
      <c r="U630" s="1"/>
      <c r="V630" s="1"/>
      <c r="W630" s="1"/>
      <c r="X630" s="1"/>
    </row>
    <row r="631" spans="1:24" ht="16.5" x14ac:dyDescent="0.15">
      <c r="A631" s="146">
        <v>15990092</v>
      </c>
      <c r="B631" s="146">
        <v>6</v>
      </c>
      <c r="C631" s="146" t="s">
        <v>3640</v>
      </c>
      <c r="D631" s="146" t="s">
        <v>3640</v>
      </c>
      <c r="E631" s="1"/>
      <c r="F631" s="1" t="s">
        <v>1756</v>
      </c>
      <c r="G631" s="146">
        <v>3500</v>
      </c>
      <c r="H631" s="146">
        <v>3500</v>
      </c>
      <c r="I631" s="1"/>
      <c r="J631" s="1"/>
      <c r="K631" s="1"/>
      <c r="L631" s="1"/>
      <c r="M631" s="1"/>
      <c r="N631" s="1"/>
      <c r="O631" s="1"/>
      <c r="P631" s="1"/>
      <c r="Q631" s="1"/>
      <c r="R631" s="146"/>
      <c r="S631" s="146"/>
      <c r="T631" s="1"/>
      <c r="U631" s="1"/>
      <c r="V631" s="1"/>
      <c r="W631" s="1"/>
      <c r="X631" s="1"/>
    </row>
    <row r="632" spans="1:24" ht="16.5" x14ac:dyDescent="0.15">
      <c r="A632" s="146">
        <v>15990092</v>
      </c>
      <c r="B632" s="146">
        <v>7</v>
      </c>
      <c r="C632" s="146" t="s">
        <v>3640</v>
      </c>
      <c r="D632" s="146" t="s">
        <v>3640</v>
      </c>
      <c r="E632" s="1"/>
      <c r="F632" s="1" t="s">
        <v>3641</v>
      </c>
      <c r="G632" s="146">
        <v>4000</v>
      </c>
      <c r="H632" s="146">
        <v>4000</v>
      </c>
      <c r="I632" s="1"/>
      <c r="J632" s="1"/>
      <c r="K632" s="1"/>
      <c r="L632" s="1"/>
      <c r="M632" s="1"/>
      <c r="N632" s="1"/>
      <c r="O632" s="1"/>
      <c r="P632" s="1"/>
      <c r="Q632" s="1"/>
      <c r="R632" s="146"/>
      <c r="S632" s="146"/>
      <c r="T632" s="1"/>
      <c r="U632" s="1"/>
      <c r="V632" s="1"/>
      <c r="W632" s="1"/>
      <c r="X632" s="1"/>
    </row>
    <row r="633" spans="1:24" ht="16.5" x14ac:dyDescent="0.15">
      <c r="A633" s="145">
        <v>15990093</v>
      </c>
      <c r="B633" s="145">
        <v>1</v>
      </c>
      <c r="C633" s="145" t="s">
        <v>3642</v>
      </c>
      <c r="D633" s="145" t="s">
        <v>3642</v>
      </c>
      <c r="E633" s="1"/>
      <c r="F633" s="1"/>
      <c r="G633" s="1"/>
      <c r="H633" s="1"/>
      <c r="I633" s="1"/>
      <c r="J633" s="1"/>
      <c r="K633" s="1"/>
      <c r="L633" s="1"/>
      <c r="M633" s="1"/>
      <c r="N633" s="1"/>
      <c r="O633" s="1"/>
      <c r="P633" s="1"/>
      <c r="Q633" s="1"/>
      <c r="R633" s="145">
        <v>800</v>
      </c>
      <c r="S633" s="145">
        <v>800</v>
      </c>
      <c r="T633" s="1"/>
      <c r="U633" s="1"/>
      <c r="V633" s="1"/>
      <c r="W633" s="1"/>
      <c r="X633" s="1"/>
    </row>
    <row r="634" spans="1:24" ht="16.5" x14ac:dyDescent="0.15">
      <c r="A634" s="145">
        <v>15990093</v>
      </c>
      <c r="B634" s="145">
        <v>2</v>
      </c>
      <c r="C634" s="145" t="s">
        <v>3642</v>
      </c>
      <c r="D634" s="145" t="s">
        <v>3642</v>
      </c>
      <c r="E634" s="1"/>
      <c r="F634" s="1"/>
      <c r="G634" s="1"/>
      <c r="H634" s="1"/>
      <c r="I634" s="1"/>
      <c r="J634" s="1"/>
      <c r="K634" s="1"/>
      <c r="L634" s="1"/>
      <c r="M634" s="1"/>
      <c r="N634" s="1"/>
      <c r="O634" s="1"/>
      <c r="P634" s="1"/>
      <c r="Q634" s="1"/>
      <c r="R634" s="145">
        <v>1000</v>
      </c>
      <c r="S634" s="145">
        <v>1000</v>
      </c>
      <c r="T634" s="1"/>
      <c r="U634" s="1"/>
      <c r="V634" s="1"/>
      <c r="W634" s="1"/>
      <c r="X634" s="1"/>
    </row>
    <row r="635" spans="1:24" ht="16.5" x14ac:dyDescent="0.15">
      <c r="A635" s="145">
        <v>15990093</v>
      </c>
      <c r="B635" s="145">
        <v>3</v>
      </c>
      <c r="C635" s="145" t="s">
        <v>3642</v>
      </c>
      <c r="D635" s="145" t="s">
        <v>3642</v>
      </c>
      <c r="E635" s="1"/>
      <c r="F635" s="1"/>
      <c r="G635" s="1"/>
      <c r="H635" s="1"/>
      <c r="I635" s="1"/>
      <c r="J635" s="1"/>
      <c r="K635" s="1"/>
      <c r="L635" s="1"/>
      <c r="M635" s="1"/>
      <c r="N635" s="1"/>
      <c r="O635" s="1"/>
      <c r="P635" s="1"/>
      <c r="Q635" s="1"/>
      <c r="R635" s="145">
        <v>1200</v>
      </c>
      <c r="S635" s="145">
        <v>1200</v>
      </c>
      <c r="T635" s="1"/>
      <c r="U635" s="1"/>
      <c r="V635" s="1"/>
      <c r="W635" s="1"/>
      <c r="X635" s="1"/>
    </row>
    <row r="636" spans="1:24" ht="16.5" x14ac:dyDescent="0.15">
      <c r="A636" s="145">
        <v>15990093</v>
      </c>
      <c r="B636" s="145">
        <v>4</v>
      </c>
      <c r="C636" s="145" t="s">
        <v>3642</v>
      </c>
      <c r="D636" s="145" t="s">
        <v>3642</v>
      </c>
      <c r="E636" s="1"/>
      <c r="F636" s="1"/>
      <c r="G636" s="1"/>
      <c r="H636" s="1"/>
      <c r="I636" s="1"/>
      <c r="J636" s="1"/>
      <c r="K636" s="1"/>
      <c r="L636" s="1"/>
      <c r="M636" s="1"/>
      <c r="N636" s="1"/>
      <c r="O636" s="1"/>
      <c r="P636" s="1"/>
      <c r="Q636" s="1"/>
      <c r="R636" s="145">
        <v>1400.0000000000002</v>
      </c>
      <c r="S636" s="145">
        <v>1400.0000000000002</v>
      </c>
      <c r="T636" s="1"/>
      <c r="U636" s="1"/>
      <c r="V636" s="1"/>
      <c r="W636" s="1"/>
      <c r="X636" s="1"/>
    </row>
    <row r="637" spans="1:24" ht="16.5" x14ac:dyDescent="0.15">
      <c r="A637" s="145">
        <v>15990093</v>
      </c>
      <c r="B637" s="145">
        <v>5</v>
      </c>
      <c r="C637" s="145" t="s">
        <v>3642</v>
      </c>
      <c r="D637" s="145" t="s">
        <v>3642</v>
      </c>
      <c r="E637" s="1"/>
      <c r="F637" s="1"/>
      <c r="G637" s="1"/>
      <c r="H637" s="1"/>
      <c r="I637" s="1"/>
      <c r="J637" s="1"/>
      <c r="K637" s="1"/>
      <c r="L637" s="1"/>
      <c r="M637" s="1"/>
      <c r="N637" s="1"/>
      <c r="O637" s="1"/>
      <c r="P637" s="1"/>
      <c r="Q637" s="1"/>
      <c r="R637" s="145">
        <v>1600</v>
      </c>
      <c r="S637" s="145">
        <v>1600</v>
      </c>
      <c r="T637" s="1"/>
      <c r="U637" s="1"/>
      <c r="V637" s="1"/>
      <c r="W637" s="1"/>
      <c r="X637" s="1"/>
    </row>
    <row r="638" spans="1:24" ht="16.5" x14ac:dyDescent="0.15">
      <c r="A638" s="145">
        <v>15990093</v>
      </c>
      <c r="B638" s="145">
        <v>6</v>
      </c>
      <c r="C638" s="145" t="s">
        <v>3642</v>
      </c>
      <c r="D638" s="145" t="s">
        <v>3642</v>
      </c>
      <c r="E638" s="1"/>
      <c r="F638" s="1"/>
      <c r="G638" s="1"/>
      <c r="H638" s="1"/>
      <c r="I638" s="1"/>
      <c r="J638" s="1"/>
      <c r="K638" s="1"/>
      <c r="L638" s="1"/>
      <c r="M638" s="1"/>
      <c r="N638" s="1"/>
      <c r="O638" s="1"/>
      <c r="P638" s="1"/>
      <c r="Q638" s="1"/>
      <c r="R638" s="145">
        <v>1800</v>
      </c>
      <c r="S638" s="145">
        <v>1800</v>
      </c>
      <c r="T638" s="1"/>
      <c r="U638" s="1"/>
      <c r="V638" s="1"/>
      <c r="W638" s="1"/>
      <c r="X638" s="1"/>
    </row>
    <row r="639" spans="1:24" ht="16.5" x14ac:dyDescent="0.15">
      <c r="A639" s="145">
        <v>15990093</v>
      </c>
      <c r="B639" s="145">
        <v>7</v>
      </c>
      <c r="C639" s="145" t="s">
        <v>3642</v>
      </c>
      <c r="D639" s="145" t="s">
        <v>3642</v>
      </c>
      <c r="E639" s="1"/>
      <c r="F639" s="1"/>
      <c r="G639" s="1"/>
      <c r="H639" s="1"/>
      <c r="I639" s="1"/>
      <c r="J639" s="1"/>
      <c r="K639" s="1"/>
      <c r="L639" s="1"/>
      <c r="M639" s="1"/>
      <c r="N639" s="1"/>
      <c r="O639" s="1"/>
      <c r="P639" s="1"/>
      <c r="Q639" s="1"/>
      <c r="R639" s="145">
        <v>2000</v>
      </c>
      <c r="S639" s="145">
        <v>2000</v>
      </c>
      <c r="T639" s="1"/>
      <c r="U639" s="1"/>
      <c r="V639" s="1"/>
      <c r="W639" s="1"/>
      <c r="X639" s="1"/>
    </row>
    <row r="640" spans="1:24" ht="16.5" x14ac:dyDescent="0.15">
      <c r="A640" s="146">
        <v>15990094</v>
      </c>
      <c r="B640" s="146">
        <v>1</v>
      </c>
      <c r="C640" s="146" t="s">
        <v>3643</v>
      </c>
      <c r="D640" s="146" t="s">
        <v>3643</v>
      </c>
      <c r="E640" s="1"/>
      <c r="F640" s="1"/>
      <c r="G640" s="1"/>
      <c r="H640" s="1"/>
      <c r="I640" s="1"/>
      <c r="J640" s="1"/>
      <c r="K640" s="1"/>
      <c r="L640" s="1"/>
      <c r="M640" s="1"/>
      <c r="N640" s="1"/>
      <c r="O640" s="1"/>
      <c r="P640" s="1"/>
      <c r="Q640" s="1"/>
      <c r="R640" s="146">
        <v>200</v>
      </c>
      <c r="S640" s="146">
        <v>200</v>
      </c>
      <c r="T640" s="1"/>
      <c r="U640" s="1"/>
      <c r="V640" s="1"/>
      <c r="W640" s="1"/>
      <c r="X640" s="1"/>
    </row>
    <row r="641" spans="1:24" ht="16.5" x14ac:dyDescent="0.15">
      <c r="A641" s="146">
        <v>15990094</v>
      </c>
      <c r="B641" s="146">
        <v>2</v>
      </c>
      <c r="C641" s="146" t="s">
        <v>3643</v>
      </c>
      <c r="D641" s="146" t="s">
        <v>3643</v>
      </c>
      <c r="E641" s="1"/>
      <c r="F641" s="1"/>
      <c r="G641" s="1"/>
      <c r="H641" s="1"/>
      <c r="I641" s="1"/>
      <c r="J641" s="1"/>
      <c r="K641" s="1"/>
      <c r="L641" s="1"/>
      <c r="M641" s="1"/>
      <c r="N641" s="1"/>
      <c r="O641" s="1"/>
      <c r="P641" s="1"/>
      <c r="Q641" s="1"/>
      <c r="R641" s="146">
        <v>250</v>
      </c>
      <c r="S641" s="146">
        <v>250</v>
      </c>
      <c r="T641" s="1"/>
      <c r="U641" s="1"/>
      <c r="V641" s="1"/>
      <c r="W641" s="1"/>
      <c r="X641" s="1"/>
    </row>
    <row r="642" spans="1:24" ht="16.5" x14ac:dyDescent="0.15">
      <c r="A642" s="146">
        <v>15990094</v>
      </c>
      <c r="B642" s="146">
        <v>3</v>
      </c>
      <c r="C642" s="146" t="s">
        <v>3643</v>
      </c>
      <c r="D642" s="146" t="s">
        <v>3643</v>
      </c>
      <c r="E642" s="1"/>
      <c r="F642" s="1"/>
      <c r="G642" s="1"/>
      <c r="H642" s="1"/>
      <c r="I642" s="1"/>
      <c r="J642" s="1"/>
      <c r="K642" s="1"/>
      <c r="L642" s="1"/>
      <c r="M642" s="1"/>
      <c r="N642" s="1"/>
      <c r="O642" s="1"/>
      <c r="P642" s="1"/>
      <c r="Q642" s="1"/>
      <c r="R642" s="146">
        <v>300</v>
      </c>
      <c r="S642" s="146">
        <v>300</v>
      </c>
      <c r="T642" s="1"/>
      <c r="U642" s="1"/>
      <c r="V642" s="1"/>
      <c r="W642" s="1"/>
      <c r="X642" s="1"/>
    </row>
    <row r="643" spans="1:24" ht="16.5" x14ac:dyDescent="0.15">
      <c r="A643" s="146">
        <v>15990094</v>
      </c>
      <c r="B643" s="146">
        <v>4</v>
      </c>
      <c r="C643" s="146" t="s">
        <v>3643</v>
      </c>
      <c r="D643" s="146" t="s">
        <v>3643</v>
      </c>
      <c r="E643" s="1"/>
      <c r="F643" s="1"/>
      <c r="G643" s="1"/>
      <c r="H643" s="1"/>
      <c r="I643" s="1"/>
      <c r="J643" s="1"/>
      <c r="K643" s="1"/>
      <c r="L643" s="1"/>
      <c r="M643" s="1"/>
      <c r="N643" s="1"/>
      <c r="O643" s="1"/>
      <c r="P643" s="1"/>
      <c r="Q643" s="1"/>
      <c r="R643" s="146">
        <v>350</v>
      </c>
      <c r="S643" s="146">
        <v>350</v>
      </c>
      <c r="T643" s="1"/>
      <c r="U643" s="1"/>
      <c r="V643" s="1"/>
      <c r="W643" s="1"/>
      <c r="X643" s="1"/>
    </row>
    <row r="644" spans="1:24" ht="16.5" x14ac:dyDescent="0.15">
      <c r="A644" s="146">
        <v>15990094</v>
      </c>
      <c r="B644" s="146">
        <v>5</v>
      </c>
      <c r="C644" s="146" t="s">
        <v>3643</v>
      </c>
      <c r="D644" s="146" t="s">
        <v>3643</v>
      </c>
      <c r="E644" s="1"/>
      <c r="F644" s="1"/>
      <c r="G644" s="1"/>
      <c r="H644" s="1"/>
      <c r="I644" s="1"/>
      <c r="J644" s="1"/>
      <c r="K644" s="1"/>
      <c r="L644" s="1"/>
      <c r="M644" s="1"/>
      <c r="N644" s="1"/>
      <c r="O644" s="1"/>
      <c r="P644" s="1"/>
      <c r="Q644" s="1"/>
      <c r="R644" s="146">
        <v>400</v>
      </c>
      <c r="S644" s="146">
        <v>400</v>
      </c>
      <c r="T644" s="1"/>
      <c r="U644" s="1"/>
      <c r="V644" s="1"/>
      <c r="W644" s="1"/>
      <c r="X644" s="1"/>
    </row>
    <row r="645" spans="1:24" ht="16.5" x14ac:dyDescent="0.15">
      <c r="A645" s="146">
        <v>15990094</v>
      </c>
      <c r="B645" s="146">
        <v>6</v>
      </c>
      <c r="C645" s="146" t="s">
        <v>3643</v>
      </c>
      <c r="D645" s="146" t="s">
        <v>3643</v>
      </c>
      <c r="E645" s="1"/>
      <c r="F645" s="1"/>
      <c r="G645" s="1"/>
      <c r="H645" s="1"/>
      <c r="I645" s="1"/>
      <c r="J645" s="1"/>
      <c r="K645" s="1"/>
      <c r="L645" s="1"/>
      <c r="M645" s="1"/>
      <c r="N645" s="1"/>
      <c r="O645" s="1"/>
      <c r="P645" s="1"/>
      <c r="Q645" s="1"/>
      <c r="R645" s="146">
        <v>450</v>
      </c>
      <c r="S645" s="146">
        <v>450</v>
      </c>
      <c r="T645" s="1"/>
      <c r="U645" s="1"/>
      <c r="V645" s="1"/>
      <c r="W645" s="1"/>
      <c r="X645" s="1"/>
    </row>
    <row r="646" spans="1:24" ht="16.5" x14ac:dyDescent="0.15">
      <c r="A646" s="146">
        <v>15990094</v>
      </c>
      <c r="B646" s="146">
        <v>7</v>
      </c>
      <c r="C646" s="146" t="s">
        <v>3643</v>
      </c>
      <c r="D646" s="146" t="s">
        <v>3643</v>
      </c>
      <c r="E646" s="1"/>
      <c r="F646" s="1"/>
      <c r="G646" s="1"/>
      <c r="H646" s="1"/>
      <c r="I646" s="1"/>
      <c r="J646" s="1"/>
      <c r="K646" s="1"/>
      <c r="L646" s="1"/>
      <c r="M646" s="1"/>
      <c r="N646" s="1"/>
      <c r="O646" s="1"/>
      <c r="P646" s="1"/>
      <c r="Q646" s="1"/>
      <c r="R646" s="146">
        <v>500</v>
      </c>
      <c r="S646" s="146">
        <v>500</v>
      </c>
      <c r="T646" s="1"/>
      <c r="U646" s="1"/>
      <c r="V646" s="1"/>
      <c r="W646" s="1"/>
      <c r="X646" s="1"/>
    </row>
    <row r="647" spans="1:24" ht="16.5" x14ac:dyDescent="0.15">
      <c r="A647" s="145">
        <v>15990095</v>
      </c>
      <c r="B647" s="145">
        <v>1</v>
      </c>
      <c r="C647" s="145" t="s">
        <v>3644</v>
      </c>
      <c r="D647" s="145" t="s">
        <v>3644</v>
      </c>
      <c r="E647" s="1"/>
      <c r="F647" s="1"/>
      <c r="G647" s="1"/>
      <c r="H647" s="1"/>
      <c r="I647" s="1"/>
      <c r="J647" s="1"/>
      <c r="K647" s="1"/>
      <c r="L647" s="1"/>
      <c r="M647" s="1"/>
      <c r="N647" s="1"/>
      <c r="O647" s="1"/>
      <c r="P647" s="1"/>
      <c r="Q647" s="1"/>
      <c r="R647" s="145">
        <v>200</v>
      </c>
      <c r="S647" s="145">
        <v>200</v>
      </c>
      <c r="T647" s="1"/>
      <c r="U647" s="1"/>
      <c r="V647" s="1"/>
      <c r="W647" s="1"/>
      <c r="X647" s="1"/>
    </row>
    <row r="648" spans="1:24" ht="16.5" x14ac:dyDescent="0.15">
      <c r="A648" s="145">
        <v>15990096</v>
      </c>
      <c r="B648" s="145">
        <v>2</v>
      </c>
      <c r="C648" s="145" t="s">
        <v>3644</v>
      </c>
      <c r="D648" s="145" t="s">
        <v>3644</v>
      </c>
      <c r="E648" s="1"/>
      <c r="F648" s="1"/>
      <c r="G648" s="1"/>
      <c r="H648" s="1"/>
      <c r="I648" s="1"/>
      <c r="J648" s="1"/>
      <c r="K648" s="1"/>
      <c r="L648" s="1"/>
      <c r="M648" s="1"/>
      <c r="N648" s="1"/>
      <c r="O648" s="1"/>
      <c r="P648" s="1"/>
      <c r="Q648" s="1"/>
      <c r="R648" s="145">
        <v>250</v>
      </c>
      <c r="S648" s="145">
        <v>250</v>
      </c>
      <c r="T648" s="1"/>
      <c r="U648" s="1"/>
      <c r="V648" s="1"/>
      <c r="W648" s="1"/>
      <c r="X648" s="1"/>
    </row>
    <row r="649" spans="1:24" ht="16.5" x14ac:dyDescent="0.15">
      <c r="A649" s="145">
        <v>15990097</v>
      </c>
      <c r="B649" s="145">
        <v>3</v>
      </c>
      <c r="C649" s="145" t="s">
        <v>3645</v>
      </c>
      <c r="D649" s="145" t="s">
        <v>3646</v>
      </c>
      <c r="E649" s="1"/>
      <c r="F649" s="1"/>
      <c r="G649" s="1"/>
      <c r="H649" s="1"/>
      <c r="I649" s="1"/>
      <c r="J649" s="1"/>
      <c r="K649" s="1"/>
      <c r="L649" s="1"/>
      <c r="M649" s="1"/>
      <c r="N649" s="1"/>
      <c r="O649" s="1"/>
      <c r="P649" s="1"/>
      <c r="Q649" s="1"/>
      <c r="R649" s="145">
        <v>300</v>
      </c>
      <c r="S649" s="145">
        <v>300</v>
      </c>
      <c r="T649" s="1"/>
      <c r="U649" s="1"/>
      <c r="V649" s="1"/>
      <c r="W649" s="1"/>
      <c r="X649" s="1"/>
    </row>
    <row r="650" spans="1:24" ht="16.5" x14ac:dyDescent="0.15">
      <c r="A650" s="145">
        <v>15990098</v>
      </c>
      <c r="B650" s="145">
        <v>4</v>
      </c>
      <c r="C650" s="145" t="s">
        <v>3644</v>
      </c>
      <c r="D650" s="145" t="s">
        <v>3644</v>
      </c>
      <c r="E650" s="1"/>
      <c r="F650" s="1"/>
      <c r="G650" s="1"/>
      <c r="H650" s="1"/>
      <c r="I650" s="1"/>
      <c r="J650" s="1"/>
      <c r="K650" s="1"/>
      <c r="L650" s="1"/>
      <c r="M650" s="1"/>
      <c r="N650" s="1"/>
      <c r="O650" s="1"/>
      <c r="P650" s="1"/>
      <c r="Q650" s="1"/>
      <c r="R650" s="145">
        <v>350</v>
      </c>
      <c r="S650" s="145">
        <v>350</v>
      </c>
      <c r="T650" s="1"/>
      <c r="U650" s="1"/>
      <c r="V650" s="1"/>
      <c r="W650" s="1"/>
      <c r="X650" s="1"/>
    </row>
    <row r="651" spans="1:24" ht="16.5" x14ac:dyDescent="0.15">
      <c r="A651" s="145">
        <v>15990099</v>
      </c>
      <c r="B651" s="145">
        <v>5</v>
      </c>
      <c r="C651" s="145" t="s">
        <v>3644</v>
      </c>
      <c r="D651" s="145" t="s">
        <v>3644</v>
      </c>
      <c r="E651" s="1"/>
      <c r="F651" s="1"/>
      <c r="G651" s="1"/>
      <c r="H651" s="1"/>
      <c r="I651" s="1"/>
      <c r="J651" s="1"/>
      <c r="K651" s="1"/>
      <c r="L651" s="1"/>
      <c r="M651" s="1"/>
      <c r="N651" s="1"/>
      <c r="O651" s="1"/>
      <c r="P651" s="1"/>
      <c r="Q651" s="1"/>
      <c r="R651" s="145">
        <v>400</v>
      </c>
      <c r="S651" s="145">
        <v>400</v>
      </c>
      <c r="T651" s="1"/>
      <c r="U651" s="1"/>
      <c r="V651" s="1"/>
      <c r="W651" s="1"/>
      <c r="X651" s="1"/>
    </row>
    <row r="652" spans="1:24" ht="16.5" x14ac:dyDescent="0.15">
      <c r="A652" s="145">
        <v>15990100</v>
      </c>
      <c r="B652" s="145">
        <v>6</v>
      </c>
      <c r="C652" s="145" t="s">
        <v>3644</v>
      </c>
      <c r="D652" s="145" t="s">
        <v>3645</v>
      </c>
      <c r="E652" s="1"/>
      <c r="F652" s="1"/>
      <c r="G652" s="1"/>
      <c r="H652" s="1"/>
      <c r="I652" s="1"/>
      <c r="J652" s="1"/>
      <c r="K652" s="1"/>
      <c r="L652" s="1"/>
      <c r="M652" s="1"/>
      <c r="N652" s="1"/>
      <c r="O652" s="1"/>
      <c r="P652" s="1"/>
      <c r="Q652" s="1"/>
      <c r="R652" s="145">
        <v>450</v>
      </c>
      <c r="S652" s="145">
        <v>450</v>
      </c>
      <c r="T652" s="1"/>
      <c r="U652" s="1"/>
      <c r="V652" s="1"/>
      <c r="W652" s="1"/>
      <c r="X652" s="1"/>
    </row>
    <row r="653" spans="1:24" ht="16.5" x14ac:dyDescent="0.15">
      <c r="A653" s="145">
        <v>15990101</v>
      </c>
      <c r="B653" s="145">
        <v>7</v>
      </c>
      <c r="C653" s="145" t="s">
        <v>3644</v>
      </c>
      <c r="D653" s="145" t="s">
        <v>3644</v>
      </c>
      <c r="E653" s="1"/>
      <c r="F653" s="1"/>
      <c r="G653" s="1"/>
      <c r="H653" s="1"/>
      <c r="I653" s="1"/>
      <c r="J653" s="1"/>
      <c r="K653" s="1"/>
      <c r="L653" s="1"/>
      <c r="M653" s="1"/>
      <c r="N653" s="1"/>
      <c r="O653" s="1"/>
      <c r="P653" s="1"/>
      <c r="Q653" s="1"/>
      <c r="R653" s="145">
        <v>500</v>
      </c>
      <c r="S653" s="145">
        <v>500</v>
      </c>
      <c r="T653" s="1"/>
      <c r="U653" s="1"/>
      <c r="V653" s="1"/>
      <c r="W653" s="1"/>
      <c r="X653" s="1"/>
    </row>
    <row r="654" spans="1:24" ht="16.5" x14ac:dyDescent="0.15">
      <c r="A654" s="146">
        <v>15990102</v>
      </c>
      <c r="B654" s="146">
        <v>1</v>
      </c>
      <c r="C654" s="146" t="s">
        <v>3647</v>
      </c>
      <c r="D654" s="146" t="s">
        <v>3647</v>
      </c>
      <c r="E654" s="1"/>
      <c r="F654" s="1"/>
      <c r="G654" s="1"/>
      <c r="H654" s="1"/>
      <c r="I654" s="1"/>
      <c r="J654" s="1"/>
      <c r="K654" s="1"/>
      <c r="L654" s="1"/>
      <c r="M654" s="1"/>
      <c r="N654" s="1"/>
      <c r="O654" s="1"/>
      <c r="P654" s="1"/>
      <c r="Q654" s="1"/>
      <c r="R654" s="146">
        <v>500</v>
      </c>
      <c r="S654" s="146">
        <v>500</v>
      </c>
      <c r="T654" s="1"/>
      <c r="U654" s="1"/>
      <c r="V654" s="1"/>
      <c r="W654" s="1"/>
      <c r="X654" s="1"/>
    </row>
    <row r="655" spans="1:24" ht="16.5" x14ac:dyDescent="0.15">
      <c r="A655" s="146">
        <v>15990102</v>
      </c>
      <c r="B655" s="146">
        <v>2</v>
      </c>
      <c r="C655" s="146" t="s">
        <v>3648</v>
      </c>
      <c r="D655" s="146" t="s">
        <v>3648</v>
      </c>
      <c r="E655" s="1"/>
      <c r="F655" s="1"/>
      <c r="G655" s="1"/>
      <c r="H655" s="1"/>
      <c r="I655" s="1"/>
      <c r="J655" s="1"/>
      <c r="K655" s="1"/>
      <c r="L655" s="1"/>
      <c r="M655" s="1"/>
      <c r="N655" s="1"/>
      <c r="O655" s="1"/>
      <c r="P655" s="1"/>
      <c r="Q655" s="1"/>
      <c r="R655" s="146">
        <v>700.00000000000011</v>
      </c>
      <c r="S655" s="146">
        <v>700.00000000000011</v>
      </c>
      <c r="T655" s="1"/>
      <c r="U655" s="1"/>
      <c r="V655" s="1"/>
      <c r="W655" s="1"/>
      <c r="X655" s="1"/>
    </row>
    <row r="656" spans="1:24" ht="16.5" x14ac:dyDescent="0.15">
      <c r="A656" s="146">
        <v>15990102</v>
      </c>
      <c r="B656" s="146">
        <v>3</v>
      </c>
      <c r="C656" s="146" t="s">
        <v>3648</v>
      </c>
      <c r="D656" s="146" t="s">
        <v>3648</v>
      </c>
      <c r="E656" s="1"/>
      <c r="F656" s="1"/>
      <c r="G656" s="1"/>
      <c r="H656" s="1"/>
      <c r="I656" s="1"/>
      <c r="J656" s="1"/>
      <c r="K656" s="1"/>
      <c r="L656" s="1"/>
      <c r="M656" s="1"/>
      <c r="N656" s="1"/>
      <c r="O656" s="1"/>
      <c r="P656" s="1"/>
      <c r="Q656" s="1"/>
      <c r="R656" s="146">
        <v>1000</v>
      </c>
      <c r="S656" s="146">
        <v>1000</v>
      </c>
      <c r="T656" s="1"/>
      <c r="U656" s="1"/>
      <c r="V656" s="1"/>
      <c r="W656" s="1"/>
      <c r="X656" s="1"/>
    </row>
    <row r="657" spans="1:24" ht="16.5" x14ac:dyDescent="0.15">
      <c r="A657" s="146">
        <v>15990102</v>
      </c>
      <c r="B657" s="146">
        <v>4</v>
      </c>
      <c r="C657" s="146" t="s">
        <v>3648</v>
      </c>
      <c r="D657" s="146" t="s">
        <v>3648</v>
      </c>
      <c r="E657" s="1"/>
      <c r="F657" s="1"/>
      <c r="G657" s="1"/>
      <c r="H657" s="1"/>
      <c r="I657" s="1"/>
      <c r="J657" s="1"/>
      <c r="K657" s="1"/>
      <c r="L657" s="1"/>
      <c r="M657" s="1"/>
      <c r="N657" s="1"/>
      <c r="O657" s="1"/>
      <c r="P657" s="1"/>
      <c r="Q657" s="1"/>
      <c r="R657" s="146">
        <v>1500</v>
      </c>
      <c r="S657" s="146">
        <v>1500</v>
      </c>
      <c r="T657" s="1"/>
      <c r="U657" s="1"/>
      <c r="V657" s="1"/>
      <c r="W657" s="1"/>
      <c r="X657" s="1"/>
    </row>
    <row r="658" spans="1:24" ht="16.5" x14ac:dyDescent="0.15">
      <c r="A658" s="146">
        <v>15990102</v>
      </c>
      <c r="B658" s="146">
        <v>5</v>
      </c>
      <c r="C658" s="146" t="s">
        <v>3648</v>
      </c>
      <c r="D658" s="146" t="s">
        <v>3648</v>
      </c>
      <c r="E658" s="1"/>
      <c r="F658" s="1"/>
      <c r="G658" s="1"/>
      <c r="H658" s="1"/>
      <c r="I658" s="1"/>
      <c r="J658" s="1"/>
      <c r="K658" s="1"/>
      <c r="L658" s="1"/>
      <c r="M658" s="1"/>
      <c r="N658" s="1"/>
      <c r="O658" s="1"/>
      <c r="P658" s="1"/>
      <c r="Q658" s="1"/>
      <c r="R658" s="146">
        <v>2000</v>
      </c>
      <c r="S658" s="146">
        <v>2000</v>
      </c>
      <c r="T658" s="1"/>
      <c r="U658" s="1"/>
      <c r="V658" s="1"/>
      <c r="W658" s="1"/>
      <c r="X658" s="1"/>
    </row>
    <row r="659" spans="1:24" ht="16.5" x14ac:dyDescent="0.15">
      <c r="A659" s="146">
        <v>15990102</v>
      </c>
      <c r="B659" s="146">
        <v>6</v>
      </c>
      <c r="C659" s="146" t="s">
        <v>3648</v>
      </c>
      <c r="D659" s="146" t="s">
        <v>3648</v>
      </c>
      <c r="E659" s="1"/>
      <c r="F659" s="1"/>
      <c r="G659" s="1"/>
      <c r="H659" s="1"/>
      <c r="I659" s="1"/>
      <c r="J659" s="1"/>
      <c r="K659" s="1"/>
      <c r="L659" s="1"/>
      <c r="M659" s="1"/>
      <c r="N659" s="1"/>
      <c r="O659" s="1"/>
      <c r="P659" s="1"/>
      <c r="Q659" s="1"/>
      <c r="R659" s="146">
        <v>2500</v>
      </c>
      <c r="S659" s="146">
        <v>2500</v>
      </c>
      <c r="T659" s="1"/>
      <c r="U659" s="1"/>
      <c r="V659" s="1"/>
      <c r="W659" s="1"/>
      <c r="X659" s="1"/>
    </row>
    <row r="660" spans="1:24" ht="16.5" x14ac:dyDescent="0.15">
      <c r="A660" s="146">
        <v>15990102</v>
      </c>
      <c r="B660" s="146">
        <v>7</v>
      </c>
      <c r="C660" s="146" t="s">
        <v>3648</v>
      </c>
      <c r="D660" s="146" t="s">
        <v>3648</v>
      </c>
      <c r="E660" s="1"/>
      <c r="F660" s="1"/>
      <c r="G660" s="1"/>
      <c r="H660" s="1"/>
      <c r="I660" s="1"/>
      <c r="J660" s="1"/>
      <c r="K660" s="1"/>
      <c r="L660" s="1"/>
      <c r="M660" s="1"/>
      <c r="N660" s="1"/>
      <c r="O660" s="1"/>
      <c r="P660" s="1"/>
      <c r="Q660" s="1"/>
      <c r="R660" s="146">
        <v>3000</v>
      </c>
      <c r="S660" s="146">
        <v>3000</v>
      </c>
      <c r="T660" s="1"/>
      <c r="U660" s="1"/>
      <c r="V660" s="1"/>
      <c r="W660" s="1"/>
      <c r="X660" s="1"/>
    </row>
    <row r="661" spans="1:24" ht="16.5" x14ac:dyDescent="0.15">
      <c r="A661" s="145">
        <v>15990103</v>
      </c>
      <c r="B661" s="145">
        <v>1</v>
      </c>
      <c r="C661" s="145" t="s">
        <v>3649</v>
      </c>
      <c r="D661" s="145" t="s">
        <v>3650</v>
      </c>
      <c r="E661" s="1"/>
      <c r="F661" s="1"/>
      <c r="G661" s="1"/>
      <c r="H661" s="1"/>
      <c r="I661" s="1"/>
      <c r="J661" s="1"/>
      <c r="K661" s="1"/>
      <c r="L661" s="1"/>
      <c r="M661" s="1"/>
      <c r="N661" s="1"/>
      <c r="O661" s="1"/>
      <c r="P661" s="1"/>
      <c r="Q661" s="1"/>
      <c r="R661" s="145">
        <v>500</v>
      </c>
      <c r="S661" s="145">
        <v>500</v>
      </c>
      <c r="T661" s="1"/>
      <c r="U661" s="1"/>
      <c r="V661" s="1"/>
      <c r="W661" s="1"/>
      <c r="X661" s="1"/>
    </row>
    <row r="662" spans="1:24" ht="16.5" x14ac:dyDescent="0.15">
      <c r="A662" s="145">
        <v>15990103</v>
      </c>
      <c r="B662" s="145">
        <v>2</v>
      </c>
      <c r="C662" s="145" t="s">
        <v>3651</v>
      </c>
      <c r="D662" s="145" t="s">
        <v>3651</v>
      </c>
      <c r="E662" s="1"/>
      <c r="F662" s="1"/>
      <c r="G662" s="1"/>
      <c r="H662" s="1"/>
      <c r="I662" s="1"/>
      <c r="J662" s="1"/>
      <c r="K662" s="1"/>
      <c r="L662" s="1"/>
      <c r="M662" s="1"/>
      <c r="N662" s="1"/>
      <c r="O662" s="1"/>
      <c r="P662" s="1"/>
      <c r="Q662" s="1"/>
      <c r="R662" s="145">
        <v>700.00000000000011</v>
      </c>
      <c r="S662" s="145">
        <v>700.00000000000011</v>
      </c>
      <c r="T662" s="1"/>
      <c r="U662" s="1"/>
      <c r="V662" s="1"/>
      <c r="W662" s="1"/>
      <c r="X662" s="1"/>
    </row>
    <row r="663" spans="1:24" ht="16.5" x14ac:dyDescent="0.15">
      <c r="A663" s="145">
        <v>15990103</v>
      </c>
      <c r="B663" s="145">
        <v>3</v>
      </c>
      <c r="C663" s="145" t="s">
        <v>3651</v>
      </c>
      <c r="D663" s="145" t="s">
        <v>3651</v>
      </c>
      <c r="E663" s="1"/>
      <c r="F663" s="1"/>
      <c r="G663" s="1"/>
      <c r="H663" s="1"/>
      <c r="I663" s="1"/>
      <c r="J663" s="1"/>
      <c r="K663" s="1"/>
      <c r="L663" s="1"/>
      <c r="M663" s="1"/>
      <c r="N663" s="1"/>
      <c r="O663" s="1"/>
      <c r="P663" s="1"/>
      <c r="Q663" s="1"/>
      <c r="R663" s="145">
        <v>1000</v>
      </c>
      <c r="S663" s="145">
        <v>1000</v>
      </c>
      <c r="T663" s="1"/>
      <c r="U663" s="1"/>
      <c r="V663" s="1"/>
      <c r="W663" s="1"/>
      <c r="X663" s="1"/>
    </row>
    <row r="664" spans="1:24" ht="16.5" x14ac:dyDescent="0.15">
      <c r="A664" s="145">
        <v>15990103</v>
      </c>
      <c r="B664" s="145">
        <v>4</v>
      </c>
      <c r="C664" s="145" t="s">
        <v>3651</v>
      </c>
      <c r="D664" s="145" t="s">
        <v>3651</v>
      </c>
      <c r="E664" s="1"/>
      <c r="F664" s="1"/>
      <c r="G664" s="1"/>
      <c r="H664" s="1"/>
      <c r="I664" s="1"/>
      <c r="J664" s="1"/>
      <c r="K664" s="1"/>
      <c r="L664" s="1"/>
      <c r="M664" s="1"/>
      <c r="N664" s="1"/>
      <c r="O664" s="1"/>
      <c r="P664" s="1"/>
      <c r="Q664" s="1"/>
      <c r="R664" s="145">
        <v>1500</v>
      </c>
      <c r="S664" s="145">
        <v>1500</v>
      </c>
      <c r="T664" s="1"/>
      <c r="U664" s="1"/>
      <c r="V664" s="1"/>
      <c r="W664" s="1"/>
      <c r="X664" s="1"/>
    </row>
    <row r="665" spans="1:24" ht="16.5" x14ac:dyDescent="0.15">
      <c r="A665" s="145">
        <v>15990103</v>
      </c>
      <c r="B665" s="145">
        <v>5</v>
      </c>
      <c r="C665" s="145" t="s">
        <v>3651</v>
      </c>
      <c r="D665" s="145" t="s">
        <v>3651</v>
      </c>
      <c r="E665" s="1"/>
      <c r="F665" s="1"/>
      <c r="G665" s="1"/>
      <c r="H665" s="1"/>
      <c r="I665" s="1"/>
      <c r="J665" s="1"/>
      <c r="K665" s="1"/>
      <c r="L665" s="1"/>
      <c r="M665" s="1"/>
      <c r="N665" s="1"/>
      <c r="O665" s="1"/>
      <c r="P665" s="1"/>
      <c r="Q665" s="1"/>
      <c r="R665" s="145">
        <v>2000</v>
      </c>
      <c r="S665" s="145">
        <v>2000</v>
      </c>
      <c r="T665" s="1"/>
      <c r="U665" s="1"/>
      <c r="V665" s="1"/>
      <c r="W665" s="1"/>
      <c r="X665" s="1"/>
    </row>
    <row r="666" spans="1:24" ht="16.5" x14ac:dyDescent="0.15">
      <c r="A666" s="145">
        <v>15990103</v>
      </c>
      <c r="B666" s="145">
        <v>6</v>
      </c>
      <c r="C666" s="145" t="s">
        <v>3651</v>
      </c>
      <c r="D666" s="145" t="s">
        <v>3651</v>
      </c>
      <c r="E666" s="1"/>
      <c r="F666" s="1"/>
      <c r="G666" s="1"/>
      <c r="H666" s="1"/>
      <c r="I666" s="1"/>
      <c r="J666" s="1"/>
      <c r="K666" s="1"/>
      <c r="L666" s="1"/>
      <c r="M666" s="1"/>
      <c r="N666" s="1"/>
      <c r="O666" s="1"/>
      <c r="P666" s="1"/>
      <c r="Q666" s="1"/>
      <c r="R666" s="145">
        <v>2500</v>
      </c>
      <c r="S666" s="145">
        <v>2500</v>
      </c>
      <c r="T666" s="1"/>
      <c r="U666" s="1"/>
      <c r="V666" s="1"/>
      <c r="W666" s="1"/>
      <c r="X666" s="1"/>
    </row>
    <row r="667" spans="1:24" ht="16.5" x14ac:dyDescent="0.15">
      <c r="A667" s="145">
        <v>15990103</v>
      </c>
      <c r="B667" s="145">
        <v>7</v>
      </c>
      <c r="C667" s="145" t="s">
        <v>3651</v>
      </c>
      <c r="D667" s="145" t="s">
        <v>3651</v>
      </c>
      <c r="E667" s="1"/>
      <c r="F667" s="1"/>
      <c r="G667" s="1"/>
      <c r="H667" s="1"/>
      <c r="I667" s="1"/>
      <c r="J667" s="1"/>
      <c r="K667" s="1"/>
      <c r="L667" s="1"/>
      <c r="M667" s="1"/>
      <c r="N667" s="1"/>
      <c r="O667" s="1"/>
      <c r="P667" s="1"/>
      <c r="Q667" s="1"/>
      <c r="R667" s="145">
        <v>3000</v>
      </c>
      <c r="S667" s="145">
        <v>3000</v>
      </c>
      <c r="T667" s="1"/>
      <c r="U667" s="1"/>
      <c r="V667" s="1"/>
      <c r="W667" s="1"/>
      <c r="X667" s="1"/>
    </row>
    <row r="668" spans="1:24" ht="16.5" x14ac:dyDescent="0.15">
      <c r="A668" s="146">
        <v>15990104</v>
      </c>
      <c r="B668" s="146">
        <v>1</v>
      </c>
      <c r="C668" s="146" t="s">
        <v>3652</v>
      </c>
      <c r="D668" s="146" t="s">
        <v>3653</v>
      </c>
      <c r="E668" s="1"/>
      <c r="F668" s="1"/>
      <c r="G668" s="1"/>
      <c r="H668" s="1"/>
      <c r="I668" s="1"/>
      <c r="J668" s="1"/>
      <c r="K668" s="1"/>
      <c r="L668" s="1"/>
      <c r="M668" s="1"/>
      <c r="N668" s="1"/>
      <c r="O668" s="1"/>
      <c r="P668" s="1"/>
      <c r="Q668" s="1"/>
      <c r="R668" s="146">
        <v>500</v>
      </c>
      <c r="S668" s="146">
        <v>500</v>
      </c>
      <c r="T668" s="1"/>
      <c r="U668" s="1"/>
      <c r="V668" s="1"/>
      <c r="W668" s="1"/>
      <c r="X668" s="1"/>
    </row>
    <row r="669" spans="1:24" ht="16.5" x14ac:dyDescent="0.15">
      <c r="A669" s="146">
        <v>15990104</v>
      </c>
      <c r="B669" s="146">
        <v>2</v>
      </c>
      <c r="C669" s="146" t="s">
        <v>3654</v>
      </c>
      <c r="D669" s="146" t="s">
        <v>3654</v>
      </c>
      <c r="E669" s="1"/>
      <c r="F669" s="1"/>
      <c r="G669" s="1"/>
      <c r="H669" s="1"/>
      <c r="I669" s="1"/>
      <c r="J669" s="1"/>
      <c r="K669" s="1"/>
      <c r="L669" s="1"/>
      <c r="M669" s="1"/>
      <c r="N669" s="1"/>
      <c r="O669" s="1"/>
      <c r="P669" s="1"/>
      <c r="Q669" s="1"/>
      <c r="R669" s="146">
        <v>700.00000000000011</v>
      </c>
      <c r="S669" s="146">
        <v>700.00000000000011</v>
      </c>
      <c r="T669" s="1"/>
      <c r="U669" s="1"/>
      <c r="V669" s="1"/>
      <c r="W669" s="1"/>
      <c r="X669" s="1"/>
    </row>
    <row r="670" spans="1:24" ht="16.5" x14ac:dyDescent="0.15">
      <c r="A670" s="146">
        <v>15990104</v>
      </c>
      <c r="B670" s="146">
        <v>3</v>
      </c>
      <c r="C670" s="146" t="s">
        <v>3654</v>
      </c>
      <c r="D670" s="146" t="s">
        <v>3654</v>
      </c>
      <c r="E670" s="1"/>
      <c r="F670" s="1"/>
      <c r="G670" s="1"/>
      <c r="H670" s="1"/>
      <c r="I670" s="1"/>
      <c r="J670" s="1"/>
      <c r="K670" s="1"/>
      <c r="L670" s="1"/>
      <c r="M670" s="1"/>
      <c r="N670" s="1"/>
      <c r="O670" s="1"/>
      <c r="P670" s="1"/>
      <c r="Q670" s="1"/>
      <c r="R670" s="146">
        <v>1000</v>
      </c>
      <c r="S670" s="146">
        <v>1000</v>
      </c>
      <c r="T670" s="1"/>
      <c r="U670" s="1"/>
      <c r="V670" s="1"/>
      <c r="W670" s="1"/>
      <c r="X670" s="1"/>
    </row>
    <row r="671" spans="1:24" ht="16.5" x14ac:dyDescent="0.15">
      <c r="A671" s="146">
        <v>15990104</v>
      </c>
      <c r="B671" s="146">
        <v>4</v>
      </c>
      <c r="C671" s="146" t="s">
        <v>3654</v>
      </c>
      <c r="D671" s="146" t="s">
        <v>3654</v>
      </c>
      <c r="E671" s="1"/>
      <c r="F671" s="1"/>
      <c r="G671" s="1"/>
      <c r="H671" s="1"/>
      <c r="I671" s="1"/>
      <c r="J671" s="1"/>
      <c r="K671" s="1"/>
      <c r="L671" s="1"/>
      <c r="M671" s="1"/>
      <c r="N671" s="1"/>
      <c r="O671" s="1"/>
      <c r="P671" s="1"/>
      <c r="Q671" s="1"/>
      <c r="R671" s="146">
        <v>1500</v>
      </c>
      <c r="S671" s="146">
        <v>1500</v>
      </c>
      <c r="T671" s="1"/>
      <c r="U671" s="1"/>
      <c r="V671" s="1"/>
      <c r="W671" s="1"/>
      <c r="X671" s="1"/>
    </row>
    <row r="672" spans="1:24" ht="16.5" x14ac:dyDescent="0.15">
      <c r="A672" s="146">
        <v>15990104</v>
      </c>
      <c r="B672" s="146">
        <v>5</v>
      </c>
      <c r="C672" s="146" t="s">
        <v>3654</v>
      </c>
      <c r="D672" s="146" t="s">
        <v>3654</v>
      </c>
      <c r="E672" s="1"/>
      <c r="F672" s="1"/>
      <c r="G672" s="1"/>
      <c r="H672" s="1"/>
      <c r="I672" s="1"/>
      <c r="J672" s="1"/>
      <c r="K672" s="1"/>
      <c r="L672" s="1"/>
      <c r="M672" s="1"/>
      <c r="N672" s="1"/>
      <c r="O672" s="1"/>
      <c r="P672" s="1"/>
      <c r="Q672" s="1"/>
      <c r="R672" s="146">
        <v>2000</v>
      </c>
      <c r="S672" s="146">
        <v>2000</v>
      </c>
      <c r="T672" s="1"/>
      <c r="U672" s="1"/>
      <c r="V672" s="1"/>
      <c r="W672" s="1"/>
      <c r="X672" s="1"/>
    </row>
    <row r="673" spans="1:24" ht="16.5" x14ac:dyDescent="0.15">
      <c r="A673" s="146">
        <v>15990104</v>
      </c>
      <c r="B673" s="146">
        <v>6</v>
      </c>
      <c r="C673" s="146" t="s">
        <v>3654</v>
      </c>
      <c r="D673" s="146" t="s">
        <v>3654</v>
      </c>
      <c r="E673" s="1"/>
      <c r="F673" s="1"/>
      <c r="G673" s="1"/>
      <c r="H673" s="1"/>
      <c r="I673" s="1"/>
      <c r="J673" s="1"/>
      <c r="K673" s="1"/>
      <c r="L673" s="1"/>
      <c r="M673" s="1"/>
      <c r="N673" s="1"/>
      <c r="O673" s="1"/>
      <c r="P673" s="1"/>
      <c r="Q673" s="1"/>
      <c r="R673" s="146">
        <v>2500</v>
      </c>
      <c r="S673" s="146">
        <v>2500</v>
      </c>
      <c r="T673" s="1"/>
      <c r="U673" s="1"/>
      <c r="V673" s="1"/>
      <c r="W673" s="1"/>
      <c r="X673" s="1"/>
    </row>
    <row r="674" spans="1:24" ht="16.5" x14ac:dyDescent="0.15">
      <c r="A674" s="146">
        <v>15990104</v>
      </c>
      <c r="B674" s="146">
        <v>7</v>
      </c>
      <c r="C674" s="146" t="s">
        <v>3654</v>
      </c>
      <c r="D674" s="146" t="s">
        <v>3654</v>
      </c>
      <c r="E674" s="1"/>
      <c r="F674" s="1"/>
      <c r="G674" s="1"/>
      <c r="H674" s="1"/>
      <c r="I674" s="1"/>
      <c r="J674" s="1"/>
      <c r="K674" s="1"/>
      <c r="L674" s="1"/>
      <c r="M674" s="1"/>
      <c r="N674" s="1"/>
      <c r="O674" s="1"/>
      <c r="P674" s="1"/>
      <c r="Q674" s="1"/>
      <c r="R674" s="146">
        <v>3000</v>
      </c>
      <c r="S674" s="146">
        <v>3000</v>
      </c>
      <c r="T674" s="1"/>
      <c r="U674" s="1"/>
      <c r="V674" s="1"/>
      <c r="W674" s="1"/>
      <c r="X674" s="1"/>
    </row>
    <row r="675" spans="1:24" ht="16.5" x14ac:dyDescent="0.15">
      <c r="A675" s="145">
        <v>15990105</v>
      </c>
      <c r="B675" s="145">
        <v>1</v>
      </c>
      <c r="C675" s="145" t="s">
        <v>3655</v>
      </c>
      <c r="D675" s="145" t="s">
        <v>3655</v>
      </c>
      <c r="E675" s="1"/>
      <c r="F675" s="1"/>
      <c r="G675" s="1"/>
      <c r="H675" s="1"/>
      <c r="I675" s="1"/>
      <c r="J675" s="1"/>
      <c r="K675" s="1"/>
      <c r="L675" s="1"/>
      <c r="M675" s="1"/>
      <c r="N675" s="1"/>
      <c r="O675" s="1"/>
      <c r="P675" s="1"/>
      <c r="Q675" s="1"/>
      <c r="R675" s="145">
        <v>500</v>
      </c>
      <c r="S675" s="145">
        <v>500</v>
      </c>
      <c r="T675" s="1"/>
      <c r="U675" s="1"/>
      <c r="V675" s="1"/>
      <c r="W675" s="1"/>
      <c r="X675" s="1"/>
    </row>
    <row r="676" spans="1:24" ht="16.5" x14ac:dyDescent="0.15">
      <c r="A676" s="145">
        <v>15990105</v>
      </c>
      <c r="B676" s="145">
        <v>2</v>
      </c>
      <c r="C676" s="145" t="s">
        <v>3656</v>
      </c>
      <c r="D676" s="145" t="s">
        <v>3656</v>
      </c>
      <c r="E676" s="1"/>
      <c r="F676" s="1"/>
      <c r="G676" s="1"/>
      <c r="H676" s="1"/>
      <c r="I676" s="1"/>
      <c r="J676" s="1"/>
      <c r="K676" s="1"/>
      <c r="L676" s="1"/>
      <c r="M676" s="1"/>
      <c r="N676" s="1"/>
      <c r="O676" s="1"/>
      <c r="P676" s="1"/>
      <c r="Q676" s="1"/>
      <c r="R676" s="145">
        <v>700.00000000000011</v>
      </c>
      <c r="S676" s="145">
        <v>700.00000000000011</v>
      </c>
      <c r="T676" s="1"/>
      <c r="U676" s="1"/>
      <c r="V676" s="1"/>
      <c r="W676" s="1"/>
      <c r="X676" s="1"/>
    </row>
    <row r="677" spans="1:24" ht="16.5" x14ac:dyDescent="0.15">
      <c r="A677" s="145">
        <v>15990105</v>
      </c>
      <c r="B677" s="145">
        <v>3</v>
      </c>
      <c r="C677" s="145" t="s">
        <v>3656</v>
      </c>
      <c r="D677" s="145" t="s">
        <v>3656</v>
      </c>
      <c r="E677" s="1"/>
      <c r="F677" s="1"/>
      <c r="G677" s="1"/>
      <c r="H677" s="1"/>
      <c r="I677" s="1"/>
      <c r="J677" s="1"/>
      <c r="K677" s="1"/>
      <c r="L677" s="1"/>
      <c r="M677" s="1"/>
      <c r="N677" s="1"/>
      <c r="O677" s="1"/>
      <c r="P677" s="1"/>
      <c r="Q677" s="1"/>
      <c r="R677" s="145">
        <v>1000</v>
      </c>
      <c r="S677" s="145">
        <v>1000</v>
      </c>
      <c r="T677" s="1"/>
      <c r="U677" s="1"/>
      <c r="V677" s="1"/>
      <c r="W677" s="1"/>
      <c r="X677" s="1"/>
    </row>
    <row r="678" spans="1:24" ht="16.5" x14ac:dyDescent="0.15">
      <c r="A678" s="145">
        <v>15990105</v>
      </c>
      <c r="B678" s="145">
        <v>4</v>
      </c>
      <c r="C678" s="145" t="s">
        <v>3656</v>
      </c>
      <c r="D678" s="145" t="s">
        <v>3656</v>
      </c>
      <c r="E678" s="1"/>
      <c r="F678" s="1"/>
      <c r="G678" s="1"/>
      <c r="H678" s="1"/>
      <c r="I678" s="1"/>
      <c r="J678" s="1"/>
      <c r="K678" s="1"/>
      <c r="L678" s="1"/>
      <c r="M678" s="1"/>
      <c r="N678" s="1"/>
      <c r="O678" s="1"/>
      <c r="P678" s="1"/>
      <c r="Q678" s="1"/>
      <c r="R678" s="145">
        <v>1500</v>
      </c>
      <c r="S678" s="145">
        <v>1500</v>
      </c>
      <c r="T678" s="1"/>
      <c r="U678" s="1"/>
      <c r="V678" s="1"/>
      <c r="W678" s="1"/>
      <c r="X678" s="1"/>
    </row>
    <row r="679" spans="1:24" ht="16.5" x14ac:dyDescent="0.15">
      <c r="A679" s="145">
        <v>15990105</v>
      </c>
      <c r="B679" s="145">
        <v>5</v>
      </c>
      <c r="C679" s="145" t="s">
        <v>3656</v>
      </c>
      <c r="D679" s="145" t="s">
        <v>3656</v>
      </c>
      <c r="E679" s="1"/>
      <c r="F679" s="1"/>
      <c r="G679" s="1"/>
      <c r="H679" s="1"/>
      <c r="I679" s="1"/>
      <c r="J679" s="1"/>
      <c r="K679" s="1"/>
      <c r="L679" s="1"/>
      <c r="M679" s="1"/>
      <c r="N679" s="1"/>
      <c r="O679" s="1"/>
      <c r="P679" s="1"/>
      <c r="Q679" s="1"/>
      <c r="R679" s="145">
        <v>2000</v>
      </c>
      <c r="S679" s="145">
        <v>2000</v>
      </c>
      <c r="T679" s="1"/>
      <c r="U679" s="1"/>
      <c r="V679" s="1"/>
      <c r="W679" s="1"/>
      <c r="X679" s="1"/>
    </row>
    <row r="680" spans="1:24" ht="16.5" x14ac:dyDescent="0.15">
      <c r="A680" s="145">
        <v>15990105</v>
      </c>
      <c r="B680" s="145">
        <v>6</v>
      </c>
      <c r="C680" s="145" t="s">
        <v>3656</v>
      </c>
      <c r="D680" s="145" t="s">
        <v>3656</v>
      </c>
      <c r="E680" s="1"/>
      <c r="F680" s="1"/>
      <c r="G680" s="1"/>
      <c r="H680" s="1"/>
      <c r="I680" s="1"/>
      <c r="J680" s="1"/>
      <c r="K680" s="1"/>
      <c r="L680" s="1"/>
      <c r="M680" s="1"/>
      <c r="N680" s="1"/>
      <c r="O680" s="1"/>
      <c r="P680" s="1"/>
      <c r="Q680" s="1"/>
      <c r="R680" s="145">
        <v>2500</v>
      </c>
      <c r="S680" s="145">
        <v>2500</v>
      </c>
      <c r="T680" s="1"/>
      <c r="U680" s="1"/>
      <c r="V680" s="1"/>
      <c r="W680" s="1"/>
      <c r="X680" s="1"/>
    </row>
    <row r="681" spans="1:24" ht="16.5" x14ac:dyDescent="0.15">
      <c r="A681" s="145">
        <v>15990105</v>
      </c>
      <c r="B681" s="145">
        <v>7</v>
      </c>
      <c r="C681" s="145" t="s">
        <v>3656</v>
      </c>
      <c r="D681" s="145" t="s">
        <v>3656</v>
      </c>
      <c r="E681" s="1"/>
      <c r="F681" s="1"/>
      <c r="G681" s="1"/>
      <c r="H681" s="1"/>
      <c r="I681" s="1"/>
      <c r="J681" s="1"/>
      <c r="K681" s="1"/>
      <c r="L681" s="1"/>
      <c r="M681" s="1"/>
      <c r="N681" s="1"/>
      <c r="O681" s="1"/>
      <c r="P681" s="1"/>
      <c r="Q681" s="1"/>
      <c r="R681" s="145">
        <v>3000</v>
      </c>
      <c r="S681" s="145">
        <v>3000</v>
      </c>
      <c r="T681" s="1"/>
      <c r="U681" s="1"/>
      <c r="V681" s="1"/>
      <c r="W681" s="1"/>
      <c r="X681" s="1"/>
    </row>
    <row r="682" spans="1:24" ht="16.5" x14ac:dyDescent="0.15">
      <c r="A682" s="146">
        <v>15990106</v>
      </c>
      <c r="B682" s="146">
        <v>1</v>
      </c>
      <c r="C682" s="146" t="s">
        <v>3657</v>
      </c>
      <c r="D682" s="146" t="s">
        <v>3657</v>
      </c>
      <c r="E682" s="1"/>
      <c r="F682" s="1"/>
      <c r="G682" s="1"/>
      <c r="H682" s="1"/>
      <c r="I682" s="1"/>
      <c r="J682" s="1"/>
      <c r="K682" s="1"/>
      <c r="L682" s="1"/>
      <c r="M682" s="1"/>
      <c r="N682" s="1"/>
      <c r="O682" s="1"/>
      <c r="P682" s="1"/>
      <c r="Q682" s="1"/>
      <c r="R682" s="146">
        <v>200</v>
      </c>
      <c r="S682" s="146">
        <v>200</v>
      </c>
      <c r="T682" s="1"/>
      <c r="U682" s="1"/>
      <c r="V682" s="1"/>
      <c r="W682" s="1"/>
      <c r="X682" s="1"/>
    </row>
    <row r="683" spans="1:24" ht="16.5" x14ac:dyDescent="0.15">
      <c r="A683" s="146">
        <v>15990106</v>
      </c>
      <c r="B683" s="146">
        <v>2</v>
      </c>
      <c r="C683" s="146" t="s">
        <v>3658</v>
      </c>
      <c r="D683" s="146" t="s">
        <v>3658</v>
      </c>
      <c r="E683" s="1"/>
      <c r="F683" s="1"/>
      <c r="G683" s="1"/>
      <c r="H683" s="1"/>
      <c r="I683" s="1"/>
      <c r="J683" s="1"/>
      <c r="K683" s="1"/>
      <c r="L683" s="1"/>
      <c r="M683" s="1"/>
      <c r="N683" s="1"/>
      <c r="O683" s="1"/>
      <c r="P683" s="1"/>
      <c r="Q683" s="1"/>
      <c r="R683" s="146">
        <v>500</v>
      </c>
      <c r="S683" s="146">
        <v>500</v>
      </c>
      <c r="T683" s="1"/>
      <c r="U683" s="1"/>
      <c r="V683" s="1"/>
      <c r="W683" s="1"/>
      <c r="X683" s="1"/>
    </row>
    <row r="684" spans="1:24" ht="16.5" x14ac:dyDescent="0.15">
      <c r="A684" s="146">
        <v>15990106</v>
      </c>
      <c r="B684" s="146">
        <v>3</v>
      </c>
      <c r="C684" s="146" t="s">
        <v>3658</v>
      </c>
      <c r="D684" s="146" t="s">
        <v>3658</v>
      </c>
      <c r="E684" s="1"/>
      <c r="F684" s="1"/>
      <c r="G684" s="1"/>
      <c r="H684" s="1"/>
      <c r="I684" s="1"/>
      <c r="J684" s="1"/>
      <c r="K684" s="1"/>
      <c r="L684" s="1"/>
      <c r="M684" s="1"/>
      <c r="N684" s="1"/>
      <c r="O684" s="1"/>
      <c r="P684" s="1"/>
      <c r="Q684" s="1"/>
      <c r="R684" s="146">
        <v>800</v>
      </c>
      <c r="S684" s="146">
        <v>800</v>
      </c>
      <c r="T684" s="1"/>
      <c r="U684" s="1"/>
      <c r="V684" s="1"/>
      <c r="W684" s="1"/>
      <c r="X684" s="1"/>
    </row>
    <row r="685" spans="1:24" ht="16.5" x14ac:dyDescent="0.15">
      <c r="A685" s="146">
        <v>15990106</v>
      </c>
      <c r="B685" s="146">
        <v>4</v>
      </c>
      <c r="C685" s="146" t="s">
        <v>3658</v>
      </c>
      <c r="D685" s="146" t="s">
        <v>3658</v>
      </c>
      <c r="E685" s="1"/>
      <c r="F685" s="1"/>
      <c r="G685" s="1"/>
      <c r="H685" s="1"/>
      <c r="I685" s="1"/>
      <c r="J685" s="1"/>
      <c r="K685" s="1"/>
      <c r="L685" s="1"/>
      <c r="M685" s="1"/>
      <c r="N685" s="1"/>
      <c r="O685" s="1"/>
      <c r="P685" s="1"/>
      <c r="Q685" s="1"/>
      <c r="R685" s="146">
        <v>1100</v>
      </c>
      <c r="S685" s="146">
        <v>1100</v>
      </c>
      <c r="T685" s="1"/>
      <c r="U685" s="1"/>
      <c r="V685" s="1"/>
      <c r="W685" s="1"/>
      <c r="X685" s="1"/>
    </row>
    <row r="686" spans="1:24" ht="16.5" x14ac:dyDescent="0.15">
      <c r="A686" s="146">
        <v>15990106</v>
      </c>
      <c r="B686" s="146">
        <v>5</v>
      </c>
      <c r="C686" s="146" t="s">
        <v>3658</v>
      </c>
      <c r="D686" s="146" t="s">
        <v>3658</v>
      </c>
      <c r="E686" s="1"/>
      <c r="F686" s="1"/>
      <c r="G686" s="1"/>
      <c r="H686" s="1"/>
      <c r="I686" s="1"/>
      <c r="J686" s="1"/>
      <c r="K686" s="1"/>
      <c r="L686" s="1"/>
      <c r="M686" s="1"/>
      <c r="N686" s="1"/>
      <c r="O686" s="1"/>
      <c r="P686" s="1"/>
      <c r="Q686" s="1"/>
      <c r="R686" s="146">
        <v>1400.0000000000002</v>
      </c>
      <c r="S686" s="146">
        <v>1400.0000000000002</v>
      </c>
      <c r="T686" s="1"/>
      <c r="U686" s="1"/>
      <c r="V686" s="1"/>
      <c r="W686" s="1"/>
      <c r="X686" s="1"/>
    </row>
    <row r="687" spans="1:24" ht="16.5" x14ac:dyDescent="0.15">
      <c r="A687" s="146">
        <v>15990106</v>
      </c>
      <c r="B687" s="146">
        <v>6</v>
      </c>
      <c r="C687" s="146" t="s">
        <v>3658</v>
      </c>
      <c r="D687" s="146" t="s">
        <v>3658</v>
      </c>
      <c r="E687" s="1"/>
      <c r="F687" s="1"/>
      <c r="G687" s="1"/>
      <c r="H687" s="1"/>
      <c r="I687" s="1"/>
      <c r="J687" s="1"/>
      <c r="K687" s="1"/>
      <c r="L687" s="1"/>
      <c r="M687" s="1"/>
      <c r="N687" s="1"/>
      <c r="O687" s="1"/>
      <c r="P687" s="1"/>
      <c r="Q687" s="1"/>
      <c r="R687" s="146">
        <v>1700.0000000000002</v>
      </c>
      <c r="S687" s="146">
        <v>1700.0000000000002</v>
      </c>
      <c r="T687" s="1"/>
      <c r="U687" s="1"/>
      <c r="V687" s="1"/>
      <c r="W687" s="1"/>
      <c r="X687" s="1"/>
    </row>
    <row r="688" spans="1:24" ht="16.5" x14ac:dyDescent="0.15">
      <c r="A688" s="146">
        <v>15990106</v>
      </c>
      <c r="B688" s="146">
        <v>7</v>
      </c>
      <c r="C688" s="146" t="s">
        <v>3658</v>
      </c>
      <c r="D688" s="146" t="s">
        <v>3658</v>
      </c>
      <c r="E688" s="1"/>
      <c r="F688" s="1"/>
      <c r="G688" s="1"/>
      <c r="H688" s="1"/>
      <c r="I688" s="1"/>
      <c r="J688" s="1"/>
      <c r="K688" s="1"/>
      <c r="L688" s="1"/>
      <c r="M688" s="1"/>
      <c r="N688" s="1"/>
      <c r="O688" s="1"/>
      <c r="P688" s="1"/>
      <c r="Q688" s="1"/>
      <c r="R688" s="146">
        <v>2000</v>
      </c>
      <c r="S688" s="146">
        <v>2000</v>
      </c>
      <c r="T688" s="1"/>
      <c r="U688" s="1"/>
      <c r="V688" s="1"/>
      <c r="W688" s="1"/>
      <c r="X688" s="1"/>
    </row>
    <row r="689" spans="1:24" ht="16.5" x14ac:dyDescent="0.15">
      <c r="A689" s="145">
        <v>15990107</v>
      </c>
      <c r="B689" s="145">
        <v>1</v>
      </c>
      <c r="C689" s="145" t="s">
        <v>3659</v>
      </c>
      <c r="D689" s="145" t="s">
        <v>3659</v>
      </c>
      <c r="E689" s="1"/>
      <c r="F689" s="1"/>
      <c r="G689" s="1"/>
      <c r="H689" s="1"/>
      <c r="I689" s="1"/>
      <c r="J689" s="1"/>
      <c r="K689" s="1"/>
      <c r="L689" s="1"/>
      <c r="M689" s="1"/>
      <c r="N689" s="1"/>
      <c r="O689" s="1"/>
      <c r="P689" s="1"/>
      <c r="Q689" s="1"/>
      <c r="R689" s="145">
        <v>200</v>
      </c>
      <c r="S689" s="145">
        <v>200</v>
      </c>
      <c r="T689" s="1"/>
      <c r="U689" s="1"/>
      <c r="V689" s="1"/>
      <c r="W689" s="1"/>
      <c r="X689" s="1"/>
    </row>
    <row r="690" spans="1:24" ht="16.5" x14ac:dyDescent="0.15">
      <c r="A690" s="145">
        <v>15990107</v>
      </c>
      <c r="B690" s="145">
        <v>2</v>
      </c>
      <c r="C690" s="145" t="s">
        <v>3660</v>
      </c>
      <c r="D690" s="145" t="s">
        <v>3660</v>
      </c>
      <c r="E690" s="1"/>
      <c r="F690" s="1"/>
      <c r="G690" s="1"/>
      <c r="H690" s="1"/>
      <c r="I690" s="1"/>
      <c r="J690" s="1"/>
      <c r="K690" s="1"/>
      <c r="L690" s="1"/>
      <c r="M690" s="1"/>
      <c r="N690" s="1"/>
      <c r="O690" s="1"/>
      <c r="P690" s="1"/>
      <c r="Q690" s="1"/>
      <c r="R690" s="145">
        <v>500</v>
      </c>
      <c r="S690" s="145">
        <v>500</v>
      </c>
      <c r="T690" s="1"/>
      <c r="U690" s="1"/>
      <c r="V690" s="1"/>
      <c r="W690" s="1"/>
      <c r="X690" s="1"/>
    </row>
    <row r="691" spans="1:24" ht="16.5" x14ac:dyDescent="0.15">
      <c r="A691" s="145">
        <v>15990107</v>
      </c>
      <c r="B691" s="145">
        <v>3</v>
      </c>
      <c r="C691" s="145" t="s">
        <v>3660</v>
      </c>
      <c r="D691" s="145" t="s">
        <v>3660</v>
      </c>
      <c r="E691" s="1"/>
      <c r="F691" s="1"/>
      <c r="G691" s="1"/>
      <c r="H691" s="1"/>
      <c r="I691" s="1"/>
      <c r="J691" s="1"/>
      <c r="K691" s="1"/>
      <c r="L691" s="1"/>
      <c r="M691" s="1"/>
      <c r="N691" s="1"/>
      <c r="O691" s="1"/>
      <c r="P691" s="1"/>
      <c r="Q691" s="1"/>
      <c r="R691" s="145">
        <v>800</v>
      </c>
      <c r="S691" s="145">
        <v>800</v>
      </c>
      <c r="T691" s="1"/>
      <c r="U691" s="1"/>
      <c r="V691" s="1"/>
      <c r="W691" s="1"/>
      <c r="X691" s="1"/>
    </row>
    <row r="692" spans="1:24" ht="16.5" x14ac:dyDescent="0.15">
      <c r="A692" s="145">
        <v>15990107</v>
      </c>
      <c r="B692" s="145">
        <v>4</v>
      </c>
      <c r="C692" s="145" t="s">
        <v>3660</v>
      </c>
      <c r="D692" s="145" t="s">
        <v>3660</v>
      </c>
      <c r="E692" s="1"/>
      <c r="F692" s="1"/>
      <c r="G692" s="1"/>
      <c r="H692" s="1"/>
      <c r="I692" s="1"/>
      <c r="J692" s="1"/>
      <c r="K692" s="1"/>
      <c r="L692" s="1"/>
      <c r="M692" s="1"/>
      <c r="N692" s="1"/>
      <c r="O692" s="1"/>
      <c r="P692" s="1"/>
      <c r="Q692" s="1"/>
      <c r="R692" s="145">
        <v>1100</v>
      </c>
      <c r="S692" s="145">
        <v>1100</v>
      </c>
      <c r="T692" s="1"/>
      <c r="U692" s="1"/>
      <c r="V692" s="1"/>
      <c r="W692" s="1"/>
      <c r="X692" s="1"/>
    </row>
    <row r="693" spans="1:24" ht="16.5" x14ac:dyDescent="0.15">
      <c r="A693" s="145">
        <v>15990107</v>
      </c>
      <c r="B693" s="145">
        <v>5</v>
      </c>
      <c r="C693" s="145" t="s">
        <v>3660</v>
      </c>
      <c r="D693" s="145" t="s">
        <v>3660</v>
      </c>
      <c r="E693" s="1"/>
      <c r="F693" s="1"/>
      <c r="G693" s="1"/>
      <c r="H693" s="1"/>
      <c r="I693" s="1"/>
      <c r="J693" s="1"/>
      <c r="K693" s="1"/>
      <c r="L693" s="1"/>
      <c r="M693" s="1"/>
      <c r="N693" s="1"/>
      <c r="O693" s="1"/>
      <c r="P693" s="1"/>
      <c r="Q693" s="1"/>
      <c r="R693" s="145">
        <v>1400.0000000000002</v>
      </c>
      <c r="S693" s="145">
        <v>1400.0000000000002</v>
      </c>
      <c r="T693" s="1"/>
      <c r="U693" s="1"/>
      <c r="V693" s="1"/>
      <c r="W693" s="1"/>
      <c r="X693" s="1"/>
    </row>
    <row r="694" spans="1:24" ht="16.5" x14ac:dyDescent="0.15">
      <c r="A694" s="145">
        <v>15990107</v>
      </c>
      <c r="B694" s="145">
        <v>6</v>
      </c>
      <c r="C694" s="145" t="s">
        <v>3660</v>
      </c>
      <c r="D694" s="145" t="s">
        <v>3660</v>
      </c>
      <c r="E694" s="1"/>
      <c r="F694" s="1"/>
      <c r="G694" s="1"/>
      <c r="H694" s="1"/>
      <c r="I694" s="1"/>
      <c r="J694" s="1"/>
      <c r="K694" s="1"/>
      <c r="L694" s="1"/>
      <c r="M694" s="1"/>
      <c r="N694" s="1"/>
      <c r="O694" s="1"/>
      <c r="P694" s="1"/>
      <c r="Q694" s="1"/>
      <c r="R694" s="145">
        <v>1700.0000000000002</v>
      </c>
      <c r="S694" s="145">
        <v>1700.0000000000002</v>
      </c>
      <c r="T694" s="1"/>
      <c r="U694" s="1"/>
      <c r="V694" s="1"/>
      <c r="W694" s="1"/>
      <c r="X694" s="1"/>
    </row>
    <row r="695" spans="1:24" ht="16.5" x14ac:dyDescent="0.15">
      <c r="A695" s="145">
        <v>15990107</v>
      </c>
      <c r="B695" s="145">
        <v>7</v>
      </c>
      <c r="C695" s="145" t="s">
        <v>3660</v>
      </c>
      <c r="D695" s="145" t="s">
        <v>3660</v>
      </c>
      <c r="E695" s="1"/>
      <c r="F695" s="1"/>
      <c r="G695" s="1"/>
      <c r="H695" s="1"/>
      <c r="I695" s="1"/>
      <c r="J695" s="1"/>
      <c r="K695" s="1"/>
      <c r="L695" s="1"/>
      <c r="M695" s="1"/>
      <c r="N695" s="1"/>
      <c r="O695" s="1"/>
      <c r="P695" s="1"/>
      <c r="Q695" s="1"/>
      <c r="R695" s="145">
        <v>2000</v>
      </c>
      <c r="S695" s="145">
        <v>2000</v>
      </c>
      <c r="T695" s="1"/>
      <c r="U695" s="1"/>
      <c r="V695" s="1"/>
      <c r="W695" s="1"/>
      <c r="X695" s="1"/>
    </row>
    <row r="696" spans="1:24" ht="16.5" x14ac:dyDescent="0.15">
      <c r="A696" s="146">
        <v>15990108</v>
      </c>
      <c r="B696" s="146">
        <v>1</v>
      </c>
      <c r="C696" s="146" t="s">
        <v>3661</v>
      </c>
      <c r="D696" s="146" t="s">
        <v>3661</v>
      </c>
      <c r="E696" s="1"/>
      <c r="F696" s="1"/>
      <c r="G696" s="1"/>
      <c r="H696" s="1"/>
      <c r="I696" s="1"/>
      <c r="J696" s="1"/>
      <c r="K696" s="1"/>
      <c r="L696" s="1"/>
      <c r="M696" s="1"/>
      <c r="N696" s="1"/>
      <c r="O696" s="1"/>
      <c r="P696" s="1"/>
      <c r="Q696" s="1"/>
      <c r="R696" s="146">
        <v>200</v>
      </c>
      <c r="S696" s="146">
        <v>200</v>
      </c>
      <c r="T696" s="1"/>
      <c r="U696" s="1"/>
      <c r="V696" s="1"/>
      <c r="W696" s="1"/>
      <c r="X696" s="1"/>
    </row>
    <row r="697" spans="1:24" ht="16.5" x14ac:dyDescent="0.15">
      <c r="A697" s="146">
        <v>15990108</v>
      </c>
      <c r="B697" s="146">
        <v>2</v>
      </c>
      <c r="C697" s="146" t="s">
        <v>3662</v>
      </c>
      <c r="D697" s="146" t="s">
        <v>3662</v>
      </c>
      <c r="E697" s="1"/>
      <c r="F697" s="1"/>
      <c r="G697" s="1"/>
      <c r="H697" s="1"/>
      <c r="I697" s="1"/>
      <c r="J697" s="1"/>
      <c r="K697" s="1"/>
      <c r="L697" s="1"/>
      <c r="M697" s="1"/>
      <c r="N697" s="1"/>
      <c r="O697" s="1"/>
      <c r="P697" s="1"/>
      <c r="Q697" s="1"/>
      <c r="R697" s="146">
        <v>500</v>
      </c>
      <c r="S697" s="146">
        <v>500</v>
      </c>
      <c r="T697" s="1"/>
      <c r="U697" s="1"/>
      <c r="V697" s="1"/>
      <c r="W697" s="1"/>
      <c r="X697" s="1"/>
    </row>
    <row r="698" spans="1:24" ht="16.5" x14ac:dyDescent="0.15">
      <c r="A698" s="146">
        <v>15990108</v>
      </c>
      <c r="B698" s="146">
        <v>3</v>
      </c>
      <c r="C698" s="146" t="s">
        <v>3662</v>
      </c>
      <c r="D698" s="146" t="s">
        <v>3662</v>
      </c>
      <c r="E698" s="1"/>
      <c r="F698" s="1"/>
      <c r="G698" s="1"/>
      <c r="H698" s="1"/>
      <c r="I698" s="1"/>
      <c r="J698" s="1"/>
      <c r="K698" s="1"/>
      <c r="L698" s="1"/>
      <c r="M698" s="1"/>
      <c r="N698" s="1"/>
      <c r="O698" s="1"/>
      <c r="P698" s="1"/>
      <c r="Q698" s="1"/>
      <c r="R698" s="146">
        <v>800</v>
      </c>
      <c r="S698" s="146">
        <v>800</v>
      </c>
      <c r="T698" s="1"/>
      <c r="U698" s="1"/>
      <c r="V698" s="1"/>
      <c r="W698" s="1"/>
      <c r="X698" s="1"/>
    </row>
    <row r="699" spans="1:24" ht="16.5" x14ac:dyDescent="0.15">
      <c r="A699" s="146">
        <v>15990108</v>
      </c>
      <c r="B699" s="146">
        <v>4</v>
      </c>
      <c r="C699" s="146" t="s">
        <v>3662</v>
      </c>
      <c r="D699" s="146" t="s">
        <v>3662</v>
      </c>
      <c r="E699" s="1"/>
      <c r="F699" s="1"/>
      <c r="G699" s="1"/>
      <c r="H699" s="1"/>
      <c r="I699" s="1"/>
      <c r="J699" s="1"/>
      <c r="K699" s="1"/>
      <c r="L699" s="1"/>
      <c r="M699" s="1"/>
      <c r="N699" s="1"/>
      <c r="O699" s="1"/>
      <c r="P699" s="1"/>
      <c r="Q699" s="1"/>
      <c r="R699" s="146">
        <v>1100</v>
      </c>
      <c r="S699" s="146">
        <v>1100</v>
      </c>
      <c r="T699" s="1"/>
      <c r="U699" s="1"/>
      <c r="V699" s="1"/>
      <c r="W699" s="1"/>
      <c r="X699" s="1"/>
    </row>
    <row r="700" spans="1:24" ht="16.5" x14ac:dyDescent="0.15">
      <c r="A700" s="146">
        <v>15990108</v>
      </c>
      <c r="B700" s="146">
        <v>5</v>
      </c>
      <c r="C700" s="146" t="s">
        <v>3662</v>
      </c>
      <c r="D700" s="146" t="s">
        <v>3662</v>
      </c>
      <c r="E700" s="1"/>
      <c r="F700" s="1"/>
      <c r="G700" s="1"/>
      <c r="H700" s="1"/>
      <c r="I700" s="1"/>
      <c r="J700" s="1"/>
      <c r="K700" s="1"/>
      <c r="L700" s="1"/>
      <c r="M700" s="1"/>
      <c r="N700" s="1"/>
      <c r="O700" s="1"/>
      <c r="P700" s="1"/>
      <c r="Q700" s="1"/>
      <c r="R700" s="146">
        <v>1400.0000000000002</v>
      </c>
      <c r="S700" s="146">
        <v>1400.0000000000002</v>
      </c>
      <c r="T700" s="1"/>
      <c r="U700" s="1"/>
      <c r="V700" s="1"/>
      <c r="W700" s="1"/>
      <c r="X700" s="1"/>
    </row>
    <row r="701" spans="1:24" ht="16.5" x14ac:dyDescent="0.15">
      <c r="A701" s="146">
        <v>15990108</v>
      </c>
      <c r="B701" s="146">
        <v>6</v>
      </c>
      <c r="C701" s="146" t="s">
        <v>3662</v>
      </c>
      <c r="D701" s="146" t="s">
        <v>3662</v>
      </c>
      <c r="E701" s="1"/>
      <c r="F701" s="1"/>
      <c r="G701" s="1"/>
      <c r="H701" s="1"/>
      <c r="I701" s="1"/>
      <c r="J701" s="1"/>
      <c r="K701" s="1"/>
      <c r="L701" s="1"/>
      <c r="M701" s="1"/>
      <c r="N701" s="1"/>
      <c r="O701" s="1"/>
      <c r="P701" s="1"/>
      <c r="Q701" s="1"/>
      <c r="R701" s="146">
        <v>1700.0000000000002</v>
      </c>
      <c r="S701" s="146">
        <v>1700.0000000000002</v>
      </c>
      <c r="T701" s="1"/>
      <c r="U701" s="1"/>
      <c r="V701" s="1"/>
      <c r="W701" s="1"/>
      <c r="X701" s="1"/>
    </row>
    <row r="702" spans="1:24" ht="16.5" x14ac:dyDescent="0.15">
      <c r="A702" s="146">
        <v>15990108</v>
      </c>
      <c r="B702" s="146">
        <v>7</v>
      </c>
      <c r="C702" s="146" t="s">
        <v>3662</v>
      </c>
      <c r="D702" s="146" t="s">
        <v>3662</v>
      </c>
      <c r="E702" s="1"/>
      <c r="F702" s="1"/>
      <c r="G702" s="1"/>
      <c r="H702" s="1"/>
      <c r="I702" s="1"/>
      <c r="J702" s="1"/>
      <c r="K702" s="1"/>
      <c r="L702" s="1"/>
      <c r="M702" s="1"/>
      <c r="N702" s="1"/>
      <c r="O702" s="1"/>
      <c r="P702" s="1"/>
      <c r="Q702" s="1"/>
      <c r="R702" s="146">
        <v>2000</v>
      </c>
      <c r="S702" s="146">
        <v>2000</v>
      </c>
      <c r="T702" s="1"/>
      <c r="U702" s="1"/>
      <c r="V702" s="1"/>
      <c r="W702" s="1"/>
      <c r="X702" s="1"/>
    </row>
    <row r="703" spans="1:24" ht="16.5" x14ac:dyDescent="0.15">
      <c r="A703" s="145">
        <v>15990109</v>
      </c>
      <c r="B703" s="145">
        <v>1</v>
      </c>
      <c r="C703" s="145" t="s">
        <v>3663</v>
      </c>
      <c r="D703" s="145" t="s">
        <v>3663</v>
      </c>
      <c r="E703" s="1"/>
      <c r="F703" s="1"/>
      <c r="G703" s="1"/>
      <c r="H703" s="1"/>
      <c r="I703" s="1"/>
      <c r="J703" s="1"/>
      <c r="K703" s="1"/>
      <c r="L703" s="1"/>
      <c r="M703" s="1"/>
      <c r="N703" s="1"/>
      <c r="O703" s="1"/>
      <c r="P703" s="1"/>
      <c r="Q703" s="1"/>
      <c r="R703" s="145">
        <v>200</v>
      </c>
      <c r="S703" s="145">
        <v>200</v>
      </c>
      <c r="T703" s="1"/>
      <c r="U703" s="1"/>
      <c r="V703" s="1"/>
      <c r="W703" s="1"/>
      <c r="X703" s="1"/>
    </row>
    <row r="704" spans="1:24" ht="16.5" x14ac:dyDescent="0.15">
      <c r="A704" s="145">
        <v>15990109</v>
      </c>
      <c r="B704" s="145">
        <v>2</v>
      </c>
      <c r="C704" s="145" t="s">
        <v>3664</v>
      </c>
      <c r="D704" s="145" t="s">
        <v>3664</v>
      </c>
      <c r="E704" s="1"/>
      <c r="F704" s="1"/>
      <c r="G704" s="1"/>
      <c r="H704" s="1"/>
      <c r="I704" s="1"/>
      <c r="J704" s="1"/>
      <c r="K704" s="1"/>
      <c r="L704" s="1"/>
      <c r="M704" s="1"/>
      <c r="N704" s="1"/>
      <c r="O704" s="1"/>
      <c r="P704" s="1"/>
      <c r="Q704" s="1"/>
      <c r="R704" s="145">
        <v>500</v>
      </c>
      <c r="S704" s="145">
        <v>500</v>
      </c>
      <c r="T704" s="1"/>
      <c r="U704" s="1"/>
      <c r="V704" s="1"/>
      <c r="W704" s="1"/>
      <c r="X704" s="1"/>
    </row>
    <row r="705" spans="1:24" ht="16.5" x14ac:dyDescent="0.15">
      <c r="A705" s="145">
        <v>15990109</v>
      </c>
      <c r="B705" s="145">
        <v>3</v>
      </c>
      <c r="C705" s="145" t="s">
        <v>3664</v>
      </c>
      <c r="D705" s="145" t="s">
        <v>3664</v>
      </c>
      <c r="E705" s="1"/>
      <c r="F705" s="1"/>
      <c r="G705" s="1"/>
      <c r="H705" s="1"/>
      <c r="I705" s="1"/>
      <c r="J705" s="1"/>
      <c r="K705" s="1"/>
      <c r="L705" s="1"/>
      <c r="M705" s="1"/>
      <c r="N705" s="1"/>
      <c r="O705" s="1"/>
      <c r="P705" s="1"/>
      <c r="Q705" s="1"/>
      <c r="R705" s="145">
        <v>800</v>
      </c>
      <c r="S705" s="145">
        <v>800</v>
      </c>
      <c r="T705" s="1"/>
      <c r="U705" s="1"/>
      <c r="V705" s="1"/>
      <c r="W705" s="1"/>
      <c r="X705" s="1"/>
    </row>
    <row r="706" spans="1:24" ht="16.5" x14ac:dyDescent="0.15">
      <c r="A706" s="145">
        <v>15990109</v>
      </c>
      <c r="B706" s="145">
        <v>4</v>
      </c>
      <c r="C706" s="145" t="s">
        <v>3664</v>
      </c>
      <c r="D706" s="145" t="s">
        <v>3664</v>
      </c>
      <c r="E706" s="1"/>
      <c r="F706" s="1"/>
      <c r="G706" s="1"/>
      <c r="H706" s="1"/>
      <c r="I706" s="1"/>
      <c r="J706" s="1"/>
      <c r="K706" s="1"/>
      <c r="L706" s="1"/>
      <c r="M706" s="1"/>
      <c r="N706" s="1"/>
      <c r="O706" s="1"/>
      <c r="P706" s="1"/>
      <c r="Q706" s="1"/>
      <c r="R706" s="145">
        <v>1100</v>
      </c>
      <c r="S706" s="145">
        <v>1100</v>
      </c>
      <c r="T706" s="1"/>
      <c r="U706" s="1"/>
      <c r="V706" s="1"/>
      <c r="W706" s="1"/>
      <c r="X706" s="1"/>
    </row>
    <row r="707" spans="1:24" ht="16.5" x14ac:dyDescent="0.15">
      <c r="A707" s="145">
        <v>15990109</v>
      </c>
      <c r="B707" s="145">
        <v>5</v>
      </c>
      <c r="C707" s="145" t="s">
        <v>3664</v>
      </c>
      <c r="D707" s="145" t="s">
        <v>3664</v>
      </c>
      <c r="E707" s="1"/>
      <c r="F707" s="1"/>
      <c r="G707" s="1"/>
      <c r="H707" s="1"/>
      <c r="I707" s="1"/>
      <c r="J707" s="1"/>
      <c r="K707" s="1"/>
      <c r="L707" s="1"/>
      <c r="M707" s="1"/>
      <c r="N707" s="1"/>
      <c r="O707" s="1"/>
      <c r="P707" s="1"/>
      <c r="Q707" s="1"/>
      <c r="R707" s="145">
        <v>1400.0000000000002</v>
      </c>
      <c r="S707" s="145">
        <v>1400.0000000000002</v>
      </c>
      <c r="T707" s="1"/>
      <c r="U707" s="1"/>
      <c r="V707" s="1"/>
      <c r="W707" s="1"/>
      <c r="X707" s="1"/>
    </row>
    <row r="708" spans="1:24" ht="16.5" x14ac:dyDescent="0.15">
      <c r="A708" s="145">
        <v>15990109</v>
      </c>
      <c r="B708" s="145">
        <v>6</v>
      </c>
      <c r="C708" s="145" t="s">
        <v>3664</v>
      </c>
      <c r="D708" s="145" t="s">
        <v>3664</v>
      </c>
      <c r="E708" s="1"/>
      <c r="F708" s="1"/>
      <c r="G708" s="1"/>
      <c r="H708" s="1"/>
      <c r="I708" s="1"/>
      <c r="J708" s="1"/>
      <c r="K708" s="1"/>
      <c r="L708" s="1"/>
      <c r="M708" s="1"/>
      <c r="N708" s="1"/>
      <c r="O708" s="1"/>
      <c r="P708" s="1"/>
      <c r="Q708" s="1"/>
      <c r="R708" s="145">
        <v>1700.0000000000002</v>
      </c>
      <c r="S708" s="145">
        <v>1700.0000000000002</v>
      </c>
      <c r="T708" s="1"/>
      <c r="U708" s="1"/>
      <c r="V708" s="1"/>
      <c r="W708" s="1"/>
      <c r="X708" s="1"/>
    </row>
    <row r="709" spans="1:24" ht="16.5" x14ac:dyDescent="0.15">
      <c r="A709" s="145">
        <v>15990109</v>
      </c>
      <c r="B709" s="145">
        <v>7</v>
      </c>
      <c r="C709" s="145" t="s">
        <v>3664</v>
      </c>
      <c r="D709" s="145" t="s">
        <v>3664</v>
      </c>
      <c r="E709" s="1"/>
      <c r="F709" s="1"/>
      <c r="G709" s="1"/>
      <c r="H709" s="1"/>
      <c r="I709" s="1"/>
      <c r="J709" s="1"/>
      <c r="K709" s="1"/>
      <c r="L709" s="1"/>
      <c r="M709" s="1"/>
      <c r="N709" s="1"/>
      <c r="O709" s="1"/>
      <c r="P709" s="1"/>
      <c r="Q709" s="1"/>
      <c r="R709" s="145">
        <v>2000</v>
      </c>
      <c r="S709" s="145">
        <v>2000</v>
      </c>
      <c r="T709" s="1"/>
      <c r="U709" s="1"/>
      <c r="V709" s="1"/>
      <c r="W709" s="1"/>
      <c r="X709" s="1"/>
    </row>
    <row r="710" spans="1:24" ht="16.5" x14ac:dyDescent="0.15">
      <c r="A710" s="146">
        <v>15990110</v>
      </c>
      <c r="B710" s="146">
        <v>1</v>
      </c>
      <c r="C710" s="146" t="s">
        <v>3665</v>
      </c>
      <c r="D710" s="146" t="s">
        <v>3666</v>
      </c>
      <c r="E710" s="1"/>
      <c r="F710" s="1"/>
      <c r="G710" s="1"/>
      <c r="H710" s="1"/>
      <c r="I710" s="1"/>
      <c r="J710" s="1"/>
      <c r="K710" s="1"/>
      <c r="L710" s="1"/>
      <c r="M710" s="1"/>
      <c r="N710" s="1"/>
      <c r="O710" s="1"/>
      <c r="P710" s="1"/>
      <c r="Q710" s="1"/>
      <c r="R710" s="146">
        <v>-5000</v>
      </c>
      <c r="S710" s="146">
        <v>-5000</v>
      </c>
      <c r="T710" s="1"/>
      <c r="U710" s="1"/>
      <c r="V710" s="1"/>
      <c r="W710" s="1"/>
      <c r="X710" s="1"/>
    </row>
    <row r="711" spans="1:24" ht="16.5" x14ac:dyDescent="0.15">
      <c r="A711" s="146">
        <v>15990110</v>
      </c>
      <c r="B711" s="146">
        <v>2</v>
      </c>
      <c r="C711" s="146" t="s">
        <v>3665</v>
      </c>
      <c r="D711" s="146" t="s">
        <v>3665</v>
      </c>
      <c r="E711" s="1"/>
      <c r="F711" s="1"/>
      <c r="G711" s="1"/>
      <c r="H711" s="1"/>
      <c r="I711" s="1"/>
      <c r="J711" s="1"/>
      <c r="K711" s="1"/>
      <c r="L711" s="1"/>
      <c r="M711" s="1"/>
      <c r="N711" s="1"/>
      <c r="O711" s="1"/>
      <c r="P711" s="1"/>
      <c r="Q711" s="1"/>
      <c r="R711" s="146">
        <v>-5000</v>
      </c>
      <c r="S711" s="146">
        <v>-5000</v>
      </c>
      <c r="T711" s="1"/>
      <c r="U711" s="1"/>
      <c r="V711" s="1"/>
      <c r="W711" s="1"/>
      <c r="X711" s="1"/>
    </row>
    <row r="712" spans="1:24" ht="16.5" x14ac:dyDescent="0.15">
      <c r="A712" s="146">
        <v>15990110</v>
      </c>
      <c r="B712" s="146">
        <v>3</v>
      </c>
      <c r="C712" s="146" t="s">
        <v>3665</v>
      </c>
      <c r="D712" s="146" t="s">
        <v>3667</v>
      </c>
      <c r="E712" s="1"/>
      <c r="F712" s="1"/>
      <c r="G712" s="1"/>
      <c r="H712" s="1"/>
      <c r="I712" s="1"/>
      <c r="J712" s="1"/>
      <c r="K712" s="1"/>
      <c r="L712" s="1"/>
      <c r="M712" s="1"/>
      <c r="N712" s="1"/>
      <c r="O712" s="1"/>
      <c r="P712" s="1"/>
      <c r="Q712" s="1"/>
      <c r="R712" s="146">
        <v>-5000</v>
      </c>
      <c r="S712" s="146">
        <v>-5000</v>
      </c>
      <c r="T712" s="1"/>
      <c r="U712" s="1"/>
      <c r="V712" s="1"/>
      <c r="W712" s="1"/>
      <c r="X712" s="1"/>
    </row>
    <row r="713" spans="1:24" ht="16.5" x14ac:dyDescent="0.15">
      <c r="A713" s="146">
        <v>15990110</v>
      </c>
      <c r="B713" s="146">
        <v>4</v>
      </c>
      <c r="C713" s="146" t="s">
        <v>3666</v>
      </c>
      <c r="D713" s="146" t="s">
        <v>3668</v>
      </c>
      <c r="E713" s="1"/>
      <c r="F713" s="1"/>
      <c r="G713" s="1"/>
      <c r="H713" s="1"/>
      <c r="I713" s="1"/>
      <c r="J713" s="1"/>
      <c r="K713" s="1"/>
      <c r="L713" s="1"/>
      <c r="M713" s="1"/>
      <c r="N713" s="1"/>
      <c r="O713" s="1"/>
      <c r="P713" s="1"/>
      <c r="Q713" s="1"/>
      <c r="R713" s="146">
        <v>-5000</v>
      </c>
      <c r="S713" s="146">
        <v>-5000</v>
      </c>
      <c r="T713" s="1"/>
      <c r="U713" s="1"/>
      <c r="V713" s="1"/>
      <c r="W713" s="1"/>
      <c r="X713" s="1"/>
    </row>
    <row r="714" spans="1:24" ht="16.5" x14ac:dyDescent="0.15">
      <c r="A714" s="146">
        <v>15990110</v>
      </c>
      <c r="B714" s="146">
        <v>5</v>
      </c>
      <c r="C714" s="146" t="s">
        <v>3665</v>
      </c>
      <c r="D714" s="146" t="s">
        <v>3665</v>
      </c>
      <c r="E714" s="1"/>
      <c r="F714" s="1"/>
      <c r="G714" s="1"/>
      <c r="H714" s="1"/>
      <c r="I714" s="1"/>
      <c r="J714" s="1"/>
      <c r="K714" s="1"/>
      <c r="L714" s="1"/>
      <c r="M714" s="1"/>
      <c r="N714" s="1"/>
      <c r="O714" s="1"/>
      <c r="P714" s="1"/>
      <c r="Q714" s="1"/>
      <c r="R714" s="146">
        <v>-5000</v>
      </c>
      <c r="S714" s="146">
        <v>-5000</v>
      </c>
      <c r="T714" s="1"/>
      <c r="U714" s="1"/>
      <c r="V714" s="1"/>
      <c r="W714" s="1"/>
      <c r="X714" s="1"/>
    </row>
    <row r="715" spans="1:24" ht="16.5" x14ac:dyDescent="0.15">
      <c r="A715" s="146">
        <v>15990110</v>
      </c>
      <c r="B715" s="146">
        <v>6</v>
      </c>
      <c r="C715" s="146" t="s">
        <v>3669</v>
      </c>
      <c r="D715" s="146" t="s">
        <v>3665</v>
      </c>
      <c r="E715" s="1"/>
      <c r="F715" s="1"/>
      <c r="G715" s="1"/>
      <c r="H715" s="1"/>
      <c r="I715" s="1"/>
      <c r="J715" s="1"/>
      <c r="K715" s="1"/>
      <c r="L715" s="1"/>
      <c r="M715" s="1"/>
      <c r="N715" s="1"/>
      <c r="O715" s="1"/>
      <c r="P715" s="1"/>
      <c r="Q715" s="1"/>
      <c r="R715" s="146">
        <v>-5000</v>
      </c>
      <c r="S715" s="146">
        <v>-5000</v>
      </c>
      <c r="T715" s="1"/>
      <c r="U715" s="1"/>
      <c r="V715" s="1"/>
      <c r="W715" s="1"/>
      <c r="X715" s="1"/>
    </row>
    <row r="716" spans="1:24" ht="16.5" x14ac:dyDescent="0.15">
      <c r="A716" s="146">
        <v>15990110</v>
      </c>
      <c r="B716" s="146">
        <v>7</v>
      </c>
      <c r="C716" s="146" t="s">
        <v>3665</v>
      </c>
      <c r="D716" s="146" t="s">
        <v>3665</v>
      </c>
      <c r="E716" s="1"/>
      <c r="F716" s="1"/>
      <c r="G716" s="1"/>
      <c r="H716" s="1"/>
      <c r="I716" s="1"/>
      <c r="J716" s="1"/>
      <c r="K716" s="1"/>
      <c r="L716" s="1"/>
      <c r="M716" s="1"/>
      <c r="N716" s="1"/>
      <c r="O716" s="1"/>
      <c r="P716" s="1"/>
      <c r="Q716" s="1"/>
      <c r="R716" s="146">
        <v>-5000</v>
      </c>
      <c r="S716" s="146">
        <v>-5000</v>
      </c>
      <c r="T716" s="1"/>
      <c r="U716" s="1"/>
      <c r="V716" s="1"/>
      <c r="W716" s="1"/>
      <c r="X716" s="1"/>
    </row>
    <row r="717" spans="1:24" ht="16.5" x14ac:dyDescent="0.15">
      <c r="A717" s="145">
        <v>15990111</v>
      </c>
      <c r="B717" s="145">
        <v>1</v>
      </c>
      <c r="C717" s="146" t="s">
        <v>3670</v>
      </c>
      <c r="D717" s="146" t="s">
        <v>3670</v>
      </c>
      <c r="E717" s="1"/>
      <c r="F717" s="1"/>
      <c r="G717" s="1"/>
      <c r="H717" s="1"/>
      <c r="I717" s="1"/>
      <c r="J717" s="1"/>
      <c r="K717" s="1"/>
      <c r="L717" s="1"/>
      <c r="M717" s="1"/>
      <c r="N717" s="1"/>
      <c r="O717" s="1"/>
      <c r="P717" s="1"/>
      <c r="Q717" s="1"/>
      <c r="R717" s="145">
        <v>-5000</v>
      </c>
      <c r="S717" s="145">
        <v>-5000</v>
      </c>
      <c r="T717" s="1"/>
      <c r="U717" s="1"/>
      <c r="V717" s="1"/>
      <c r="W717" s="1"/>
      <c r="X717" s="1"/>
    </row>
    <row r="718" spans="1:24" ht="16.5" x14ac:dyDescent="0.15">
      <c r="A718" s="145">
        <v>15990111</v>
      </c>
      <c r="B718" s="145">
        <v>2</v>
      </c>
      <c r="C718" s="146" t="s">
        <v>3670</v>
      </c>
      <c r="D718" s="146" t="s">
        <v>3670</v>
      </c>
      <c r="E718" s="1"/>
      <c r="F718" s="1"/>
      <c r="G718" s="1"/>
      <c r="H718" s="1"/>
      <c r="I718" s="1"/>
      <c r="J718" s="1"/>
      <c r="K718" s="1"/>
      <c r="L718" s="1"/>
      <c r="M718" s="1"/>
      <c r="N718" s="1"/>
      <c r="O718" s="1"/>
      <c r="P718" s="1"/>
      <c r="Q718" s="1"/>
      <c r="R718" s="145">
        <v>-5000</v>
      </c>
      <c r="S718" s="145">
        <v>-5000</v>
      </c>
      <c r="T718" s="1"/>
      <c r="U718" s="1"/>
      <c r="V718" s="1"/>
      <c r="W718" s="1"/>
      <c r="X718" s="1"/>
    </row>
    <row r="719" spans="1:24" ht="16.5" x14ac:dyDescent="0.15">
      <c r="A719" s="145">
        <v>15990111</v>
      </c>
      <c r="B719" s="145">
        <v>3</v>
      </c>
      <c r="C719" s="146" t="s">
        <v>3670</v>
      </c>
      <c r="D719" s="146" t="s">
        <v>3670</v>
      </c>
      <c r="E719" s="1"/>
      <c r="F719" s="1"/>
      <c r="G719" s="1"/>
      <c r="H719" s="1"/>
      <c r="I719" s="1"/>
      <c r="J719" s="1"/>
      <c r="K719" s="1"/>
      <c r="L719" s="1"/>
      <c r="M719" s="1"/>
      <c r="N719" s="1"/>
      <c r="O719" s="1"/>
      <c r="P719" s="1"/>
      <c r="Q719" s="1"/>
      <c r="R719" s="145">
        <v>-5000</v>
      </c>
      <c r="S719" s="145">
        <v>-5000</v>
      </c>
      <c r="T719" s="1"/>
      <c r="U719" s="1"/>
      <c r="V719" s="1"/>
      <c r="W719" s="1"/>
      <c r="X719" s="1"/>
    </row>
    <row r="720" spans="1:24" ht="16.5" x14ac:dyDescent="0.15">
      <c r="A720" s="145">
        <v>15990111</v>
      </c>
      <c r="B720" s="145">
        <v>4</v>
      </c>
      <c r="C720" s="146" t="s">
        <v>3670</v>
      </c>
      <c r="D720" s="146" t="s">
        <v>3670</v>
      </c>
      <c r="E720" s="1"/>
      <c r="F720" s="1"/>
      <c r="G720" s="1"/>
      <c r="H720" s="1"/>
      <c r="I720" s="1"/>
      <c r="J720" s="1"/>
      <c r="K720" s="1"/>
      <c r="L720" s="1"/>
      <c r="M720" s="1"/>
      <c r="N720" s="1"/>
      <c r="O720" s="1"/>
      <c r="P720" s="1"/>
      <c r="Q720" s="1"/>
      <c r="R720" s="145">
        <v>-5000</v>
      </c>
      <c r="S720" s="145">
        <v>-5000</v>
      </c>
      <c r="T720" s="1"/>
      <c r="U720" s="1"/>
      <c r="V720" s="1"/>
      <c r="W720" s="1"/>
      <c r="X720" s="1"/>
    </row>
    <row r="721" spans="1:24" ht="16.5" x14ac:dyDescent="0.15">
      <c r="A721" s="145">
        <v>15990111</v>
      </c>
      <c r="B721" s="145">
        <v>5</v>
      </c>
      <c r="C721" s="146" t="s">
        <v>3670</v>
      </c>
      <c r="D721" s="146" t="s">
        <v>3670</v>
      </c>
      <c r="E721" s="1"/>
      <c r="F721" s="1"/>
      <c r="G721" s="1"/>
      <c r="H721" s="1"/>
      <c r="I721" s="1"/>
      <c r="J721" s="1"/>
      <c r="K721" s="1"/>
      <c r="L721" s="1"/>
      <c r="M721" s="1"/>
      <c r="N721" s="1"/>
      <c r="O721" s="1"/>
      <c r="P721" s="1"/>
      <c r="Q721" s="1"/>
      <c r="R721" s="145">
        <v>-5000</v>
      </c>
      <c r="S721" s="145">
        <v>-5000</v>
      </c>
      <c r="T721" s="1"/>
      <c r="U721" s="1"/>
      <c r="V721" s="1"/>
      <c r="W721" s="1"/>
      <c r="X721" s="1"/>
    </row>
    <row r="722" spans="1:24" ht="16.5" x14ac:dyDescent="0.15">
      <c r="A722" s="145">
        <v>15990111</v>
      </c>
      <c r="B722" s="145">
        <v>6</v>
      </c>
      <c r="C722" s="146" t="s">
        <v>3670</v>
      </c>
      <c r="D722" s="146" t="s">
        <v>3670</v>
      </c>
      <c r="E722" s="1"/>
      <c r="F722" s="1"/>
      <c r="G722" s="1"/>
      <c r="H722" s="1"/>
      <c r="I722" s="1"/>
      <c r="J722" s="1"/>
      <c r="K722" s="1"/>
      <c r="L722" s="1"/>
      <c r="M722" s="1"/>
      <c r="N722" s="1"/>
      <c r="O722" s="1"/>
      <c r="P722" s="1"/>
      <c r="Q722" s="1"/>
      <c r="R722" s="145">
        <v>-5000</v>
      </c>
      <c r="S722" s="145">
        <v>-5000</v>
      </c>
      <c r="T722" s="1"/>
      <c r="U722" s="1"/>
      <c r="V722" s="1"/>
      <c r="W722" s="1"/>
      <c r="X722" s="1"/>
    </row>
    <row r="723" spans="1:24" ht="16.5" x14ac:dyDescent="0.15">
      <c r="A723" s="145">
        <v>15990111</v>
      </c>
      <c r="B723" s="145">
        <v>7</v>
      </c>
      <c r="C723" s="146" t="s">
        <v>3670</v>
      </c>
      <c r="D723" s="146" t="s">
        <v>3670</v>
      </c>
      <c r="E723" s="1"/>
      <c r="F723" s="1"/>
      <c r="G723" s="1"/>
      <c r="H723" s="1"/>
      <c r="I723" s="1"/>
      <c r="J723" s="1"/>
      <c r="K723" s="1"/>
      <c r="L723" s="1"/>
      <c r="M723" s="1"/>
      <c r="N723" s="1"/>
      <c r="O723" s="1"/>
      <c r="P723" s="1"/>
      <c r="Q723" s="1"/>
      <c r="R723" s="145">
        <v>-5000</v>
      </c>
      <c r="S723" s="145">
        <v>-5000</v>
      </c>
      <c r="T723" s="1"/>
      <c r="U723" s="1"/>
      <c r="V723" s="1"/>
      <c r="W723" s="1"/>
      <c r="X723" s="1"/>
    </row>
    <row r="724" spans="1:24" ht="16.5" x14ac:dyDescent="0.15">
      <c r="A724" s="146">
        <v>15990112</v>
      </c>
      <c r="B724" s="146">
        <v>1</v>
      </c>
      <c r="C724" s="146" t="s">
        <v>3671</v>
      </c>
      <c r="D724" s="146" t="s">
        <v>3672</v>
      </c>
      <c r="E724" s="1"/>
      <c r="F724" s="1"/>
      <c r="G724" s="1"/>
      <c r="H724" s="1"/>
      <c r="I724" s="1"/>
      <c r="J724" s="1"/>
      <c r="K724" s="1"/>
      <c r="L724" s="1"/>
      <c r="M724" s="1"/>
      <c r="N724" s="1"/>
      <c r="O724" s="1"/>
      <c r="P724" s="1"/>
      <c r="Q724" s="1"/>
      <c r="R724" s="146">
        <v>-5000</v>
      </c>
      <c r="S724" s="146">
        <v>-5000</v>
      </c>
      <c r="T724" s="1"/>
      <c r="U724" s="1"/>
      <c r="V724" s="1"/>
      <c r="W724" s="1"/>
      <c r="X724" s="1"/>
    </row>
    <row r="725" spans="1:24" ht="16.5" x14ac:dyDescent="0.15">
      <c r="A725" s="146">
        <v>15990112</v>
      </c>
      <c r="B725" s="146">
        <v>2</v>
      </c>
      <c r="C725" s="146" t="s">
        <v>3673</v>
      </c>
      <c r="D725" s="146" t="s">
        <v>3672</v>
      </c>
      <c r="E725" s="1"/>
      <c r="F725" s="1"/>
      <c r="G725" s="1"/>
      <c r="H725" s="1"/>
      <c r="I725" s="1"/>
      <c r="J725" s="1"/>
      <c r="K725" s="1"/>
      <c r="L725" s="1"/>
      <c r="M725" s="1"/>
      <c r="N725" s="1"/>
      <c r="O725" s="1"/>
      <c r="P725" s="1"/>
      <c r="Q725" s="1"/>
      <c r="R725" s="146">
        <v>-5000</v>
      </c>
      <c r="S725" s="146">
        <v>-5000</v>
      </c>
      <c r="T725" s="1"/>
      <c r="U725" s="1"/>
      <c r="V725" s="1"/>
      <c r="W725" s="1"/>
      <c r="X725" s="1"/>
    </row>
    <row r="726" spans="1:24" ht="16.5" x14ac:dyDescent="0.15">
      <c r="A726" s="146">
        <v>15990112</v>
      </c>
      <c r="B726" s="146">
        <v>3</v>
      </c>
      <c r="C726" s="146" t="s">
        <v>3671</v>
      </c>
      <c r="D726" s="146" t="s">
        <v>3672</v>
      </c>
      <c r="E726" s="1"/>
      <c r="F726" s="1"/>
      <c r="G726" s="1"/>
      <c r="H726" s="1"/>
      <c r="I726" s="1"/>
      <c r="J726" s="1"/>
      <c r="K726" s="1"/>
      <c r="L726" s="1"/>
      <c r="M726" s="1"/>
      <c r="N726" s="1"/>
      <c r="O726" s="1"/>
      <c r="P726" s="1"/>
      <c r="Q726" s="1"/>
      <c r="R726" s="146">
        <v>-5000</v>
      </c>
      <c r="S726" s="146">
        <v>-5000</v>
      </c>
      <c r="T726" s="1"/>
      <c r="U726" s="1"/>
      <c r="V726" s="1"/>
      <c r="W726" s="1"/>
      <c r="X726" s="1"/>
    </row>
    <row r="727" spans="1:24" ht="16.5" x14ac:dyDescent="0.15">
      <c r="A727" s="146">
        <v>15990112</v>
      </c>
      <c r="B727" s="146">
        <v>4</v>
      </c>
      <c r="C727" s="146" t="s">
        <v>3671</v>
      </c>
      <c r="D727" s="146" t="s">
        <v>3672</v>
      </c>
      <c r="E727" s="1"/>
      <c r="F727" s="1"/>
      <c r="G727" s="1"/>
      <c r="H727" s="1"/>
      <c r="I727" s="1"/>
      <c r="J727" s="1"/>
      <c r="K727" s="1"/>
      <c r="L727" s="1"/>
      <c r="M727" s="1"/>
      <c r="N727" s="1"/>
      <c r="O727" s="1"/>
      <c r="P727" s="1"/>
      <c r="Q727" s="1"/>
      <c r="R727" s="146">
        <v>-5000</v>
      </c>
      <c r="S727" s="146">
        <v>-5000</v>
      </c>
      <c r="T727" s="1"/>
      <c r="U727" s="1"/>
      <c r="V727" s="1"/>
      <c r="W727" s="1"/>
      <c r="X727" s="1"/>
    </row>
    <row r="728" spans="1:24" ht="16.5" x14ac:dyDescent="0.15">
      <c r="A728" s="146">
        <v>15990112</v>
      </c>
      <c r="B728" s="146">
        <v>5</v>
      </c>
      <c r="C728" s="146" t="s">
        <v>3671</v>
      </c>
      <c r="D728" s="146" t="s">
        <v>3672</v>
      </c>
      <c r="E728" s="1"/>
      <c r="F728" s="1"/>
      <c r="G728" s="1"/>
      <c r="H728" s="1"/>
      <c r="I728" s="1"/>
      <c r="J728" s="1"/>
      <c r="K728" s="1"/>
      <c r="L728" s="1"/>
      <c r="M728" s="1"/>
      <c r="N728" s="1"/>
      <c r="O728" s="1"/>
      <c r="P728" s="1"/>
      <c r="Q728" s="1"/>
      <c r="R728" s="146">
        <v>-5000</v>
      </c>
      <c r="S728" s="146">
        <v>-5000</v>
      </c>
      <c r="T728" s="1"/>
      <c r="U728" s="1"/>
      <c r="V728" s="1"/>
      <c r="W728" s="1"/>
      <c r="X728" s="1"/>
    </row>
    <row r="729" spans="1:24" ht="16.5" x14ac:dyDescent="0.15">
      <c r="A729" s="146">
        <v>15990112</v>
      </c>
      <c r="B729" s="146">
        <v>6</v>
      </c>
      <c r="C729" s="146" t="s">
        <v>3671</v>
      </c>
      <c r="D729" s="146" t="s">
        <v>3672</v>
      </c>
      <c r="E729" s="1"/>
      <c r="F729" s="1"/>
      <c r="G729" s="1"/>
      <c r="H729" s="1"/>
      <c r="I729" s="1"/>
      <c r="J729" s="1"/>
      <c r="K729" s="1"/>
      <c r="L729" s="1"/>
      <c r="M729" s="1"/>
      <c r="N729" s="1"/>
      <c r="O729" s="1"/>
      <c r="P729" s="1"/>
      <c r="Q729" s="1"/>
      <c r="R729" s="146">
        <v>-5000</v>
      </c>
      <c r="S729" s="146">
        <v>-5000</v>
      </c>
      <c r="T729" s="1"/>
      <c r="U729" s="1"/>
      <c r="V729" s="1"/>
      <c r="W729" s="1"/>
      <c r="X729" s="1"/>
    </row>
    <row r="730" spans="1:24" ht="16.5" x14ac:dyDescent="0.15">
      <c r="A730" s="146">
        <v>15990112</v>
      </c>
      <c r="B730" s="146">
        <v>7</v>
      </c>
      <c r="C730" s="146" t="s">
        <v>3673</v>
      </c>
      <c r="D730" s="146" t="s">
        <v>3672</v>
      </c>
      <c r="E730" s="1"/>
      <c r="F730" s="1"/>
      <c r="G730" s="1"/>
      <c r="H730" s="1"/>
      <c r="I730" s="1"/>
      <c r="J730" s="1"/>
      <c r="K730" s="1"/>
      <c r="L730" s="1"/>
      <c r="M730" s="1"/>
      <c r="N730" s="1"/>
      <c r="O730" s="1"/>
      <c r="P730" s="1"/>
      <c r="Q730" s="1"/>
      <c r="R730" s="146">
        <v>-5000</v>
      </c>
      <c r="S730" s="146">
        <v>-5000</v>
      </c>
      <c r="T730" s="1"/>
      <c r="U730" s="1"/>
      <c r="V730" s="1"/>
      <c r="W730" s="1"/>
      <c r="X730" s="1"/>
    </row>
    <row r="731" spans="1:24" ht="16.5" x14ac:dyDescent="0.15">
      <c r="A731" s="146">
        <v>15990113</v>
      </c>
      <c r="B731" s="146">
        <v>1</v>
      </c>
      <c r="C731" s="146" t="s">
        <v>3674</v>
      </c>
      <c r="D731" s="146" t="s">
        <v>3674</v>
      </c>
      <c r="E731" s="1"/>
      <c r="F731" s="1"/>
      <c r="G731" s="1"/>
      <c r="H731" s="1"/>
      <c r="I731" s="1"/>
      <c r="J731" s="1"/>
      <c r="K731" s="1"/>
      <c r="L731" s="1"/>
      <c r="M731" s="1"/>
      <c r="N731" s="1"/>
      <c r="O731" s="1"/>
      <c r="P731" s="1"/>
      <c r="Q731" s="1"/>
      <c r="R731" s="146">
        <v>200</v>
      </c>
      <c r="S731" s="146">
        <v>200</v>
      </c>
      <c r="T731" s="1"/>
      <c r="U731" s="1"/>
      <c r="V731" s="1"/>
      <c r="W731" s="1"/>
      <c r="X731" s="1"/>
    </row>
    <row r="732" spans="1:24" ht="16.5" x14ac:dyDescent="0.15">
      <c r="A732" s="146">
        <v>15990113</v>
      </c>
      <c r="B732" s="146">
        <v>2</v>
      </c>
      <c r="C732" s="146" t="s">
        <v>3674</v>
      </c>
      <c r="D732" s="146" t="s">
        <v>3674</v>
      </c>
      <c r="E732" s="1"/>
      <c r="F732" s="1"/>
      <c r="G732" s="1"/>
      <c r="H732" s="1"/>
      <c r="I732" s="1"/>
      <c r="J732" s="1"/>
      <c r="K732" s="1"/>
      <c r="L732" s="1"/>
      <c r="M732" s="1"/>
      <c r="N732" s="1"/>
      <c r="O732" s="1"/>
      <c r="P732" s="1"/>
      <c r="Q732" s="1"/>
      <c r="R732" s="146">
        <v>500</v>
      </c>
      <c r="S732" s="146">
        <v>500</v>
      </c>
      <c r="T732" s="1"/>
      <c r="U732" s="1"/>
      <c r="V732" s="1"/>
      <c r="W732" s="1"/>
      <c r="X732" s="1"/>
    </row>
    <row r="733" spans="1:24" ht="16.5" x14ac:dyDescent="0.15">
      <c r="A733" s="146">
        <v>15990113</v>
      </c>
      <c r="B733" s="146">
        <v>3</v>
      </c>
      <c r="C733" s="146" t="s">
        <v>3674</v>
      </c>
      <c r="D733" s="146" t="s">
        <v>3674</v>
      </c>
      <c r="E733" s="1"/>
      <c r="F733" s="1"/>
      <c r="G733" s="1"/>
      <c r="H733" s="1"/>
      <c r="I733" s="1"/>
      <c r="J733" s="1"/>
      <c r="K733" s="1"/>
      <c r="L733" s="1"/>
      <c r="M733" s="1"/>
      <c r="N733" s="1"/>
      <c r="O733" s="1"/>
      <c r="P733" s="1"/>
      <c r="Q733" s="1"/>
      <c r="R733" s="146">
        <v>800</v>
      </c>
      <c r="S733" s="146">
        <v>800</v>
      </c>
      <c r="T733" s="1"/>
      <c r="U733" s="1"/>
      <c r="V733" s="1"/>
      <c r="W733" s="1"/>
      <c r="X733" s="1"/>
    </row>
    <row r="734" spans="1:24" ht="16.5" x14ac:dyDescent="0.15">
      <c r="A734" s="146">
        <v>15990113</v>
      </c>
      <c r="B734" s="146">
        <v>4</v>
      </c>
      <c r="C734" s="146" t="s">
        <v>3674</v>
      </c>
      <c r="D734" s="146" t="s">
        <v>3674</v>
      </c>
      <c r="E734" s="1"/>
      <c r="F734" s="1"/>
      <c r="G734" s="1"/>
      <c r="H734" s="1"/>
      <c r="I734" s="1"/>
      <c r="J734" s="1"/>
      <c r="K734" s="1"/>
      <c r="L734" s="1"/>
      <c r="M734" s="1"/>
      <c r="N734" s="1"/>
      <c r="O734" s="1"/>
      <c r="P734" s="1"/>
      <c r="Q734" s="1"/>
      <c r="R734" s="146">
        <v>1100</v>
      </c>
      <c r="S734" s="146">
        <v>1100</v>
      </c>
      <c r="T734" s="1"/>
      <c r="U734" s="1"/>
      <c r="V734" s="1"/>
      <c r="W734" s="1"/>
      <c r="X734" s="1"/>
    </row>
    <row r="735" spans="1:24" ht="16.5" x14ac:dyDescent="0.15">
      <c r="A735" s="146">
        <v>15990113</v>
      </c>
      <c r="B735" s="146">
        <v>5</v>
      </c>
      <c r="C735" s="146" t="s">
        <v>3674</v>
      </c>
      <c r="D735" s="146" t="s">
        <v>3674</v>
      </c>
      <c r="E735" s="1"/>
      <c r="F735" s="1"/>
      <c r="G735" s="1"/>
      <c r="H735" s="1"/>
      <c r="I735" s="1"/>
      <c r="J735" s="1"/>
      <c r="K735" s="1"/>
      <c r="L735" s="1"/>
      <c r="M735" s="1"/>
      <c r="N735" s="1"/>
      <c r="O735" s="1"/>
      <c r="P735" s="1"/>
      <c r="Q735" s="1"/>
      <c r="R735" s="146">
        <v>1400.0000000000002</v>
      </c>
      <c r="S735" s="146">
        <v>1400.0000000000002</v>
      </c>
      <c r="T735" s="1"/>
      <c r="U735" s="1"/>
      <c r="V735" s="1"/>
      <c r="W735" s="1"/>
      <c r="X735" s="1"/>
    </row>
    <row r="736" spans="1:24" ht="16.5" x14ac:dyDescent="0.15">
      <c r="A736" s="146">
        <v>15990113</v>
      </c>
      <c r="B736" s="146">
        <v>6</v>
      </c>
      <c r="C736" s="146" t="s">
        <v>3674</v>
      </c>
      <c r="D736" s="146" t="s">
        <v>3674</v>
      </c>
      <c r="E736" s="1"/>
      <c r="F736" s="1"/>
      <c r="G736" s="1"/>
      <c r="H736" s="1"/>
      <c r="I736" s="1"/>
      <c r="J736" s="1"/>
      <c r="K736" s="1"/>
      <c r="L736" s="1"/>
      <c r="M736" s="1"/>
      <c r="N736" s="1"/>
      <c r="O736" s="1"/>
      <c r="P736" s="1"/>
      <c r="Q736" s="1"/>
      <c r="R736" s="146">
        <v>1700.0000000000002</v>
      </c>
      <c r="S736" s="146">
        <v>1700.0000000000002</v>
      </c>
      <c r="T736" s="1"/>
      <c r="U736" s="1"/>
      <c r="V736" s="1"/>
      <c r="W736" s="1"/>
      <c r="X736" s="1"/>
    </row>
    <row r="737" spans="1:24" ht="16.5" x14ac:dyDescent="0.15">
      <c r="A737" s="146">
        <v>15990113</v>
      </c>
      <c r="B737" s="146">
        <v>7</v>
      </c>
      <c r="C737" s="146" t="s">
        <v>3674</v>
      </c>
      <c r="D737" s="146" t="s">
        <v>3674</v>
      </c>
      <c r="E737" s="1"/>
      <c r="F737" s="1"/>
      <c r="G737" s="1"/>
      <c r="H737" s="1"/>
      <c r="I737" s="1"/>
      <c r="J737" s="1"/>
      <c r="K737" s="1"/>
      <c r="L737" s="1"/>
      <c r="M737" s="1"/>
      <c r="N737" s="1"/>
      <c r="O737" s="1"/>
      <c r="P737" s="1"/>
      <c r="Q737" s="1"/>
      <c r="R737" s="146">
        <v>2000</v>
      </c>
      <c r="S737" s="146">
        <v>2000</v>
      </c>
      <c r="T737" s="1"/>
      <c r="U737" s="1"/>
      <c r="V737" s="1"/>
      <c r="W737" s="1"/>
      <c r="X737" s="1"/>
    </row>
    <row r="738" spans="1:24" ht="16.5" x14ac:dyDescent="0.15">
      <c r="A738" s="146">
        <v>15990114</v>
      </c>
      <c r="B738" s="146">
        <v>1</v>
      </c>
      <c r="C738" s="8" t="s">
        <v>3675</v>
      </c>
      <c r="D738" s="8" t="s">
        <v>3675</v>
      </c>
      <c r="R738" s="148">
        <v>200</v>
      </c>
      <c r="S738" s="148">
        <v>200</v>
      </c>
    </row>
    <row r="739" spans="1:24" ht="16.5" x14ac:dyDescent="0.15">
      <c r="A739" s="146">
        <v>15990114</v>
      </c>
      <c r="B739" s="146">
        <v>2</v>
      </c>
      <c r="C739" s="8" t="s">
        <v>3676</v>
      </c>
      <c r="D739" s="8" t="s">
        <v>3677</v>
      </c>
      <c r="R739" s="148">
        <v>250</v>
      </c>
      <c r="S739" s="148">
        <v>250</v>
      </c>
    </row>
    <row r="740" spans="1:24" ht="16.5" x14ac:dyDescent="0.15">
      <c r="A740" s="146">
        <v>15990114</v>
      </c>
      <c r="B740" s="146">
        <v>3</v>
      </c>
      <c r="C740" s="8" t="s">
        <v>3675</v>
      </c>
      <c r="D740" s="8" t="s">
        <v>3677</v>
      </c>
      <c r="R740" s="148">
        <v>300</v>
      </c>
      <c r="S740" s="148">
        <v>300</v>
      </c>
    </row>
    <row r="741" spans="1:24" ht="16.5" x14ac:dyDescent="0.15">
      <c r="A741" s="146">
        <v>15990114</v>
      </c>
      <c r="B741" s="146">
        <v>4</v>
      </c>
      <c r="C741" s="8" t="s">
        <v>3678</v>
      </c>
      <c r="D741" s="8" t="s">
        <v>3677</v>
      </c>
      <c r="R741" s="148">
        <v>350</v>
      </c>
      <c r="S741" s="148">
        <v>350</v>
      </c>
    </row>
    <row r="742" spans="1:24" ht="16.5" x14ac:dyDescent="0.15">
      <c r="A742" s="146">
        <v>15990114</v>
      </c>
      <c r="B742" s="146">
        <v>5</v>
      </c>
      <c r="C742" s="8" t="s">
        <v>3675</v>
      </c>
      <c r="D742" s="8" t="s">
        <v>3675</v>
      </c>
      <c r="R742" s="148">
        <v>400</v>
      </c>
      <c r="S742" s="148">
        <v>400</v>
      </c>
    </row>
    <row r="743" spans="1:24" ht="16.5" x14ac:dyDescent="0.15">
      <c r="A743" s="146">
        <v>15990114</v>
      </c>
      <c r="B743" s="146">
        <v>6</v>
      </c>
      <c r="C743" s="8" t="s">
        <v>3675</v>
      </c>
      <c r="D743" s="8" t="s">
        <v>3676</v>
      </c>
      <c r="R743" s="148">
        <v>450</v>
      </c>
      <c r="S743" s="148">
        <v>450</v>
      </c>
    </row>
    <row r="744" spans="1:24" ht="16.5" x14ac:dyDescent="0.15">
      <c r="A744" s="146">
        <v>15990114</v>
      </c>
      <c r="B744" s="146">
        <v>7</v>
      </c>
      <c r="C744" s="8" t="s">
        <v>3675</v>
      </c>
      <c r="D744" s="8" t="s">
        <v>3675</v>
      </c>
      <c r="R744" s="148">
        <v>500</v>
      </c>
      <c r="S744" s="148">
        <v>500</v>
      </c>
    </row>
    <row r="745" spans="1:24" ht="16.5" x14ac:dyDescent="0.15">
      <c r="A745" s="146">
        <v>15990115</v>
      </c>
      <c r="B745" s="146">
        <v>1</v>
      </c>
      <c r="C745" s="8" t="s">
        <v>3679</v>
      </c>
      <c r="D745" s="8" t="s">
        <v>3680</v>
      </c>
      <c r="R745" s="148">
        <v>0.2</v>
      </c>
      <c r="S745" s="148">
        <v>0.2</v>
      </c>
    </row>
    <row r="746" spans="1:24" ht="16.5" x14ac:dyDescent="0.15">
      <c r="A746" s="146">
        <v>15990115</v>
      </c>
      <c r="B746" s="146">
        <v>2</v>
      </c>
      <c r="C746" s="8" t="s">
        <v>3679</v>
      </c>
      <c r="D746" s="8" t="s">
        <v>3681</v>
      </c>
      <c r="R746" s="148">
        <v>0.25</v>
      </c>
      <c r="S746" s="148">
        <v>0.25</v>
      </c>
    </row>
    <row r="747" spans="1:24" ht="16.5" x14ac:dyDescent="0.15">
      <c r="A747" s="146">
        <v>15990115</v>
      </c>
      <c r="B747" s="146">
        <v>3</v>
      </c>
      <c r="C747" s="8" t="s">
        <v>3679</v>
      </c>
      <c r="D747" s="8" t="s">
        <v>3680</v>
      </c>
      <c r="R747" s="148">
        <v>0.3</v>
      </c>
      <c r="S747" s="148">
        <v>0.3</v>
      </c>
    </row>
    <row r="748" spans="1:24" ht="16.5" x14ac:dyDescent="0.15">
      <c r="A748" s="146">
        <v>15990115</v>
      </c>
      <c r="B748" s="146">
        <v>4</v>
      </c>
      <c r="C748" s="8" t="s">
        <v>3679</v>
      </c>
      <c r="D748" s="8" t="s">
        <v>3680</v>
      </c>
      <c r="R748" s="148">
        <v>0.35</v>
      </c>
      <c r="S748" s="148">
        <v>0.35</v>
      </c>
    </row>
    <row r="749" spans="1:24" ht="16.5" x14ac:dyDescent="0.15">
      <c r="A749" s="146">
        <v>15990115</v>
      </c>
      <c r="B749" s="146">
        <v>5</v>
      </c>
      <c r="C749" s="8" t="s">
        <v>3679</v>
      </c>
      <c r="D749" s="8" t="s">
        <v>3682</v>
      </c>
      <c r="R749" s="148">
        <v>0.4</v>
      </c>
      <c r="S749" s="148">
        <v>0.4</v>
      </c>
    </row>
    <row r="750" spans="1:24" ht="16.5" x14ac:dyDescent="0.15">
      <c r="A750" s="146">
        <v>15990115</v>
      </c>
      <c r="B750" s="146">
        <v>6</v>
      </c>
      <c r="C750" s="8" t="s">
        <v>3679</v>
      </c>
      <c r="D750" s="8" t="s">
        <v>3680</v>
      </c>
      <c r="R750" s="148">
        <v>0.45</v>
      </c>
      <c r="S750" s="148">
        <v>0.45</v>
      </c>
    </row>
    <row r="751" spans="1:24" ht="16.5" x14ac:dyDescent="0.15">
      <c r="A751" s="146">
        <v>15990115</v>
      </c>
      <c r="B751" s="146">
        <v>7</v>
      </c>
      <c r="C751" s="8" t="s">
        <v>3679</v>
      </c>
      <c r="D751" s="8" t="s">
        <v>3680</v>
      </c>
      <c r="R751" s="148">
        <v>0.5</v>
      </c>
      <c r="S751" s="148">
        <v>0.5</v>
      </c>
    </row>
    <row r="752" spans="1:24" ht="16.5" x14ac:dyDescent="0.15">
      <c r="A752" s="146">
        <v>15990116</v>
      </c>
      <c r="B752" s="146">
        <v>1</v>
      </c>
      <c r="C752" s="126" t="s">
        <v>3683</v>
      </c>
      <c r="D752" s="126" t="s">
        <v>3684</v>
      </c>
      <c r="R752" s="148">
        <v>500</v>
      </c>
      <c r="S752" s="148">
        <v>500</v>
      </c>
    </row>
    <row r="753" spans="1:19" ht="16.5" x14ac:dyDescent="0.15">
      <c r="A753" s="146">
        <v>15990116</v>
      </c>
      <c r="B753" s="146">
        <v>2</v>
      </c>
      <c r="C753" s="126" t="s">
        <v>3683</v>
      </c>
      <c r="D753" s="126" t="s">
        <v>3685</v>
      </c>
      <c r="R753" s="148">
        <v>1000</v>
      </c>
      <c r="S753" s="148">
        <v>1000</v>
      </c>
    </row>
    <row r="754" spans="1:19" ht="16.5" x14ac:dyDescent="0.15">
      <c r="A754" s="146">
        <v>15990116</v>
      </c>
      <c r="B754" s="146">
        <v>3</v>
      </c>
      <c r="C754" s="126" t="s">
        <v>3683</v>
      </c>
      <c r="D754" s="126" t="s">
        <v>3685</v>
      </c>
      <c r="R754" s="148">
        <v>1500</v>
      </c>
      <c r="S754" s="148">
        <v>1500</v>
      </c>
    </row>
    <row r="755" spans="1:19" ht="16.5" x14ac:dyDescent="0.15">
      <c r="A755" s="146">
        <v>15990116</v>
      </c>
      <c r="B755" s="146">
        <v>4</v>
      </c>
      <c r="C755" s="126" t="s">
        <v>3685</v>
      </c>
      <c r="D755" s="126" t="s">
        <v>3683</v>
      </c>
      <c r="R755" s="148">
        <v>2000</v>
      </c>
      <c r="S755" s="148">
        <v>2000</v>
      </c>
    </row>
    <row r="756" spans="1:19" ht="16.5" x14ac:dyDescent="0.15">
      <c r="A756" s="146">
        <v>15990116</v>
      </c>
      <c r="B756" s="146">
        <v>5</v>
      </c>
      <c r="C756" s="126" t="s">
        <v>3686</v>
      </c>
      <c r="D756" s="126" t="s">
        <v>3687</v>
      </c>
      <c r="R756" s="148">
        <v>3000</v>
      </c>
      <c r="S756" s="148">
        <v>3000</v>
      </c>
    </row>
    <row r="757" spans="1:19" ht="16.5" x14ac:dyDescent="0.15">
      <c r="A757" s="146">
        <v>15990116</v>
      </c>
      <c r="B757" s="146">
        <v>6</v>
      </c>
      <c r="C757" s="126" t="s">
        <v>3683</v>
      </c>
      <c r="D757" s="126" t="s">
        <v>3688</v>
      </c>
      <c r="R757" s="148">
        <v>4000</v>
      </c>
      <c r="S757" s="148">
        <v>4000</v>
      </c>
    </row>
    <row r="758" spans="1:19" ht="16.5" x14ac:dyDescent="0.15">
      <c r="A758" s="146">
        <v>15990116</v>
      </c>
      <c r="B758" s="146">
        <v>7</v>
      </c>
      <c r="C758" s="126" t="s">
        <v>3683</v>
      </c>
      <c r="D758" s="126" t="s">
        <v>3683</v>
      </c>
      <c r="R758" s="148">
        <v>5000</v>
      </c>
      <c r="S758" s="148">
        <v>5000</v>
      </c>
    </row>
    <row r="759" spans="1:19" ht="16.5" x14ac:dyDescent="0.15">
      <c r="A759" s="146">
        <v>15990117</v>
      </c>
      <c r="B759" s="146">
        <v>1</v>
      </c>
      <c r="C759" s="126" t="s">
        <v>3689</v>
      </c>
      <c r="D759" s="126" t="s">
        <v>3689</v>
      </c>
      <c r="R759" s="148">
        <v>100</v>
      </c>
      <c r="S759" s="148">
        <v>100</v>
      </c>
    </row>
    <row r="760" spans="1:19" ht="16.5" x14ac:dyDescent="0.15">
      <c r="A760" s="146">
        <v>15990117</v>
      </c>
      <c r="B760" s="146">
        <v>2</v>
      </c>
      <c r="C760" s="126" t="s">
        <v>3689</v>
      </c>
      <c r="D760" s="126" t="s">
        <v>3689</v>
      </c>
      <c r="R760" s="148">
        <v>150</v>
      </c>
      <c r="S760" s="148">
        <v>150</v>
      </c>
    </row>
    <row r="761" spans="1:19" ht="16.5" x14ac:dyDescent="0.15">
      <c r="A761" s="146">
        <v>15990117</v>
      </c>
      <c r="B761" s="146">
        <v>3</v>
      </c>
      <c r="C761" s="126" t="s">
        <v>3689</v>
      </c>
      <c r="D761" s="126" t="s">
        <v>3689</v>
      </c>
      <c r="R761" s="148">
        <v>200</v>
      </c>
      <c r="S761" s="148">
        <v>200</v>
      </c>
    </row>
    <row r="762" spans="1:19" ht="16.5" x14ac:dyDescent="0.15">
      <c r="A762" s="146">
        <v>15990117</v>
      </c>
      <c r="B762" s="146">
        <v>4</v>
      </c>
      <c r="C762" s="126" t="s">
        <v>3689</v>
      </c>
      <c r="D762" s="126" t="s">
        <v>3690</v>
      </c>
      <c r="R762" s="148">
        <v>250</v>
      </c>
      <c r="S762" s="148">
        <v>250</v>
      </c>
    </row>
    <row r="763" spans="1:19" ht="16.5" x14ac:dyDescent="0.15">
      <c r="A763" s="146">
        <v>15990117</v>
      </c>
      <c r="B763" s="146">
        <v>5</v>
      </c>
      <c r="C763" s="126" t="s">
        <v>3689</v>
      </c>
      <c r="D763" s="126" t="s">
        <v>3689</v>
      </c>
      <c r="R763" s="148">
        <v>300</v>
      </c>
      <c r="S763" s="148">
        <v>300</v>
      </c>
    </row>
    <row r="764" spans="1:19" ht="16.5" x14ac:dyDescent="0.15">
      <c r="A764" s="146">
        <v>15990117</v>
      </c>
      <c r="B764" s="146">
        <v>6</v>
      </c>
      <c r="C764" s="126" t="s">
        <v>3689</v>
      </c>
      <c r="D764" s="126" t="s">
        <v>3689</v>
      </c>
      <c r="R764" s="148">
        <v>350</v>
      </c>
      <c r="S764" s="148">
        <v>350</v>
      </c>
    </row>
    <row r="765" spans="1:19" ht="16.5" x14ac:dyDescent="0.15">
      <c r="A765" s="146">
        <v>15990117</v>
      </c>
      <c r="B765" s="146">
        <v>7</v>
      </c>
      <c r="C765" s="126" t="s">
        <v>3689</v>
      </c>
      <c r="D765" s="126" t="s">
        <v>3691</v>
      </c>
      <c r="R765" s="148">
        <v>400</v>
      </c>
      <c r="S765" s="148">
        <v>400</v>
      </c>
    </row>
    <row r="766" spans="1:19" ht="16.5" x14ac:dyDescent="0.15">
      <c r="A766" s="146">
        <v>15990118</v>
      </c>
      <c r="B766" s="146">
        <v>1</v>
      </c>
      <c r="C766" s="8" t="s">
        <v>3692</v>
      </c>
      <c r="D766" s="8" t="s">
        <v>3693</v>
      </c>
      <c r="R766" s="148">
        <v>1000</v>
      </c>
      <c r="S766" s="148">
        <v>1000</v>
      </c>
    </row>
    <row r="767" spans="1:19" ht="16.5" x14ac:dyDescent="0.15">
      <c r="A767" s="146">
        <v>15990118</v>
      </c>
      <c r="B767" s="146">
        <v>2</v>
      </c>
      <c r="C767" s="8" t="s">
        <v>3692</v>
      </c>
      <c r="D767" s="8" t="s">
        <v>3692</v>
      </c>
      <c r="R767" s="148">
        <v>1500</v>
      </c>
      <c r="S767" s="148">
        <v>1500</v>
      </c>
    </row>
    <row r="768" spans="1:19" ht="16.5" x14ac:dyDescent="0.15">
      <c r="A768" s="146">
        <v>15990118</v>
      </c>
      <c r="B768" s="146">
        <v>3</v>
      </c>
      <c r="C768" s="8" t="s">
        <v>3694</v>
      </c>
      <c r="D768" s="8" t="s">
        <v>3692</v>
      </c>
      <c r="R768" s="148">
        <v>2000</v>
      </c>
      <c r="S768" s="148">
        <v>2000</v>
      </c>
    </row>
    <row r="769" spans="1:24" ht="16.5" x14ac:dyDescent="0.15">
      <c r="A769" s="146">
        <v>15990118</v>
      </c>
      <c r="B769" s="146">
        <v>4</v>
      </c>
      <c r="C769" s="8" t="s">
        <v>3692</v>
      </c>
      <c r="D769" s="8" t="s">
        <v>3692</v>
      </c>
      <c r="R769" s="148">
        <v>2500</v>
      </c>
      <c r="S769" s="148">
        <v>2500</v>
      </c>
    </row>
    <row r="770" spans="1:24" ht="16.5" x14ac:dyDescent="0.15">
      <c r="A770" s="146">
        <v>15990118</v>
      </c>
      <c r="B770" s="146">
        <v>5</v>
      </c>
      <c r="C770" s="8" t="s">
        <v>3695</v>
      </c>
      <c r="D770" s="8" t="s">
        <v>3692</v>
      </c>
      <c r="R770" s="148">
        <v>3000</v>
      </c>
      <c r="S770" s="148">
        <v>3000</v>
      </c>
    </row>
    <row r="771" spans="1:24" ht="16.5" x14ac:dyDescent="0.15">
      <c r="A771" s="146">
        <v>15990118</v>
      </c>
      <c r="B771" s="146">
        <v>6</v>
      </c>
      <c r="C771" s="8" t="s">
        <v>3696</v>
      </c>
      <c r="D771" s="8" t="s">
        <v>3692</v>
      </c>
      <c r="R771" s="148">
        <v>3500</v>
      </c>
      <c r="S771" s="148">
        <v>3500</v>
      </c>
    </row>
    <row r="772" spans="1:24" ht="16.5" x14ac:dyDescent="0.15">
      <c r="A772" s="146">
        <v>15990118</v>
      </c>
      <c r="B772" s="146">
        <v>7</v>
      </c>
      <c r="C772" s="8" t="s">
        <v>3692</v>
      </c>
      <c r="D772" s="8" t="s">
        <v>3692</v>
      </c>
      <c r="R772" s="148">
        <v>4000</v>
      </c>
      <c r="S772" s="148">
        <v>4000</v>
      </c>
    </row>
    <row r="773" spans="1:24" ht="16.5" x14ac:dyDescent="0.15">
      <c r="A773" s="126">
        <v>15990119</v>
      </c>
      <c r="B773" s="146">
        <v>1</v>
      </c>
      <c r="C773" s="149" t="s">
        <v>3697</v>
      </c>
      <c r="D773" s="149" t="s">
        <v>3697</v>
      </c>
      <c r="R773" s="148">
        <v>200</v>
      </c>
      <c r="S773" s="148">
        <v>200</v>
      </c>
    </row>
    <row r="774" spans="1:24" ht="16.5" x14ac:dyDescent="0.15">
      <c r="A774" s="126">
        <v>15990119</v>
      </c>
      <c r="B774" s="146">
        <v>2</v>
      </c>
      <c r="C774" s="149" t="s">
        <v>3698</v>
      </c>
      <c r="D774" s="149" t="s">
        <v>3697</v>
      </c>
      <c r="R774" s="148">
        <v>500</v>
      </c>
      <c r="S774" s="148">
        <v>500</v>
      </c>
    </row>
    <row r="775" spans="1:24" ht="16.5" x14ac:dyDescent="0.15">
      <c r="A775" s="126">
        <v>15990119</v>
      </c>
      <c r="B775" s="146">
        <v>3</v>
      </c>
      <c r="C775" s="149" t="s">
        <v>3699</v>
      </c>
      <c r="D775" s="149" t="s">
        <v>3700</v>
      </c>
      <c r="R775" s="148">
        <v>800</v>
      </c>
      <c r="S775" s="148">
        <v>800</v>
      </c>
    </row>
    <row r="776" spans="1:24" ht="16.5" x14ac:dyDescent="0.15">
      <c r="A776" s="126">
        <v>15990119</v>
      </c>
      <c r="B776" s="146">
        <v>4</v>
      </c>
      <c r="C776" s="149" t="s">
        <v>3697</v>
      </c>
      <c r="D776" s="149" t="s">
        <v>3701</v>
      </c>
      <c r="R776" s="148">
        <v>1100</v>
      </c>
      <c r="S776" s="148">
        <v>1100</v>
      </c>
    </row>
    <row r="777" spans="1:24" ht="16.5" x14ac:dyDescent="0.15">
      <c r="A777" s="126">
        <v>15990119</v>
      </c>
      <c r="B777" s="146">
        <v>5</v>
      </c>
      <c r="C777" s="149" t="s">
        <v>3702</v>
      </c>
      <c r="D777" s="149" t="s">
        <v>3697</v>
      </c>
      <c r="R777" s="148">
        <v>1400</v>
      </c>
      <c r="S777" s="148">
        <v>1400</v>
      </c>
    </row>
    <row r="778" spans="1:24" ht="16.5" x14ac:dyDescent="0.15">
      <c r="A778" s="126">
        <v>15990119</v>
      </c>
      <c r="B778" s="146">
        <v>6</v>
      </c>
      <c r="C778" s="149" t="s">
        <v>3697</v>
      </c>
      <c r="D778" s="149" t="s">
        <v>3703</v>
      </c>
      <c r="R778" s="148">
        <v>1700</v>
      </c>
      <c r="S778" s="148">
        <v>1700</v>
      </c>
    </row>
    <row r="779" spans="1:24" ht="16.5" x14ac:dyDescent="0.15">
      <c r="A779" s="126">
        <v>15990119</v>
      </c>
      <c r="B779" s="146">
        <v>7</v>
      </c>
      <c r="C779" s="149" t="s">
        <v>3702</v>
      </c>
      <c r="D779" s="149" t="s">
        <v>3700</v>
      </c>
      <c r="R779" s="148">
        <v>2000</v>
      </c>
      <c r="S779" s="148">
        <v>2000</v>
      </c>
    </row>
    <row r="780" spans="1:24" ht="16.5" x14ac:dyDescent="0.15">
      <c r="A780" s="126">
        <v>15990120</v>
      </c>
      <c r="B780" s="145">
        <v>1</v>
      </c>
      <c r="C780" s="145" t="s">
        <v>3704</v>
      </c>
      <c r="D780" s="145" t="s">
        <v>3704</v>
      </c>
      <c r="E780" s="1"/>
      <c r="F780" s="1"/>
      <c r="G780" s="1"/>
      <c r="H780" s="1"/>
      <c r="I780" s="1"/>
      <c r="J780" s="1"/>
      <c r="K780" s="1"/>
      <c r="L780" s="1"/>
      <c r="M780" s="1"/>
      <c r="N780" s="1"/>
      <c r="O780" s="1"/>
      <c r="P780" s="1"/>
      <c r="Q780" s="1"/>
      <c r="R780" s="145">
        <v>200</v>
      </c>
      <c r="S780" s="145">
        <v>200</v>
      </c>
      <c r="T780" s="1"/>
      <c r="U780" s="1"/>
      <c r="V780" s="1"/>
      <c r="W780" s="1"/>
      <c r="X780" s="1"/>
    </row>
    <row r="781" spans="1:24" ht="16.5" x14ac:dyDescent="0.15">
      <c r="A781" s="126">
        <v>15990120</v>
      </c>
      <c r="B781" s="145">
        <v>2</v>
      </c>
      <c r="C781" s="145" t="s">
        <v>3704</v>
      </c>
      <c r="D781" s="145" t="s">
        <v>3704</v>
      </c>
      <c r="E781" s="1"/>
      <c r="F781" s="1"/>
      <c r="G781" s="1"/>
      <c r="H781" s="1"/>
      <c r="I781" s="1"/>
      <c r="J781" s="1"/>
      <c r="K781" s="1"/>
      <c r="L781" s="1"/>
      <c r="M781" s="1"/>
      <c r="N781" s="1"/>
      <c r="O781" s="1"/>
      <c r="P781" s="1"/>
      <c r="Q781" s="1"/>
      <c r="R781" s="145">
        <v>500</v>
      </c>
      <c r="S781" s="145">
        <v>500</v>
      </c>
      <c r="T781" s="1"/>
      <c r="U781" s="1"/>
      <c r="V781" s="1"/>
      <c r="W781" s="1"/>
      <c r="X781" s="1"/>
    </row>
    <row r="782" spans="1:24" ht="16.5" x14ac:dyDescent="0.15">
      <c r="A782" s="126">
        <v>15990120</v>
      </c>
      <c r="B782" s="145">
        <v>3</v>
      </c>
      <c r="C782" s="145" t="s">
        <v>3704</v>
      </c>
      <c r="D782" s="145" t="s">
        <v>3704</v>
      </c>
      <c r="E782" s="1"/>
      <c r="F782" s="1"/>
      <c r="G782" s="1"/>
      <c r="H782" s="1"/>
      <c r="I782" s="1"/>
      <c r="J782" s="1"/>
      <c r="K782" s="1"/>
      <c r="L782" s="1"/>
      <c r="M782" s="1"/>
      <c r="N782" s="1"/>
      <c r="O782" s="1"/>
      <c r="P782" s="1"/>
      <c r="Q782" s="1"/>
      <c r="R782" s="145">
        <v>800</v>
      </c>
      <c r="S782" s="145">
        <v>800</v>
      </c>
      <c r="T782" s="1"/>
      <c r="U782" s="1"/>
      <c r="V782" s="1"/>
      <c r="W782" s="1"/>
      <c r="X782" s="1"/>
    </row>
    <row r="783" spans="1:24" ht="16.5" x14ac:dyDescent="0.15">
      <c r="A783" s="126">
        <v>15990120</v>
      </c>
      <c r="B783" s="145">
        <v>4</v>
      </c>
      <c r="C783" s="145" t="s">
        <v>3704</v>
      </c>
      <c r="D783" s="145" t="s">
        <v>3704</v>
      </c>
      <c r="E783" s="1"/>
      <c r="F783" s="1"/>
      <c r="G783" s="1"/>
      <c r="H783" s="1"/>
      <c r="I783" s="1"/>
      <c r="J783" s="1"/>
      <c r="K783" s="1"/>
      <c r="L783" s="1"/>
      <c r="M783" s="1"/>
      <c r="N783" s="1"/>
      <c r="O783" s="1"/>
      <c r="P783" s="1"/>
      <c r="Q783" s="1"/>
      <c r="R783" s="145">
        <v>1100</v>
      </c>
      <c r="S783" s="145">
        <v>1100</v>
      </c>
      <c r="T783" s="1"/>
      <c r="U783" s="1"/>
      <c r="V783" s="1"/>
      <c r="W783" s="1"/>
      <c r="X783" s="1"/>
    </row>
    <row r="784" spans="1:24" ht="16.5" x14ac:dyDescent="0.15">
      <c r="A784" s="126">
        <v>15990120</v>
      </c>
      <c r="B784" s="145">
        <v>5</v>
      </c>
      <c r="C784" s="145" t="s">
        <v>3704</v>
      </c>
      <c r="D784" s="145" t="s">
        <v>3704</v>
      </c>
      <c r="E784" s="1"/>
      <c r="F784" s="1"/>
      <c r="G784" s="1"/>
      <c r="H784" s="1"/>
      <c r="I784" s="1"/>
      <c r="J784" s="1"/>
      <c r="K784" s="1"/>
      <c r="L784" s="1"/>
      <c r="M784" s="1"/>
      <c r="N784" s="1"/>
      <c r="O784" s="1"/>
      <c r="P784" s="1"/>
      <c r="Q784" s="1"/>
      <c r="R784" s="145">
        <v>1400.0000000000002</v>
      </c>
      <c r="S784" s="145">
        <v>1400.0000000000002</v>
      </c>
      <c r="T784" s="1"/>
      <c r="U784" s="1"/>
      <c r="V784" s="1"/>
      <c r="W784" s="1"/>
      <c r="X784" s="1"/>
    </row>
    <row r="785" spans="1:24" ht="16.5" x14ac:dyDescent="0.15">
      <c r="A785" s="126">
        <v>15990120</v>
      </c>
      <c r="B785" s="145">
        <v>6</v>
      </c>
      <c r="C785" s="145" t="s">
        <v>3704</v>
      </c>
      <c r="D785" s="145" t="s">
        <v>3704</v>
      </c>
      <c r="E785" s="1"/>
      <c r="F785" s="1"/>
      <c r="G785" s="1"/>
      <c r="H785" s="1"/>
      <c r="I785" s="1"/>
      <c r="J785" s="1"/>
      <c r="K785" s="1"/>
      <c r="L785" s="1"/>
      <c r="M785" s="1"/>
      <c r="N785" s="1"/>
      <c r="O785" s="1"/>
      <c r="P785" s="1"/>
      <c r="Q785" s="1"/>
      <c r="R785" s="145">
        <v>1700.0000000000002</v>
      </c>
      <c r="S785" s="145">
        <v>1700.0000000000002</v>
      </c>
      <c r="T785" s="1"/>
      <c r="U785" s="1"/>
      <c r="V785" s="1"/>
      <c r="W785" s="1"/>
      <c r="X785" s="1"/>
    </row>
    <row r="786" spans="1:24" ht="16.5" x14ac:dyDescent="0.15">
      <c r="A786" s="126">
        <v>15990120</v>
      </c>
      <c r="B786" s="145">
        <v>7</v>
      </c>
      <c r="C786" s="145" t="s">
        <v>3704</v>
      </c>
      <c r="D786" s="145" t="s">
        <v>3704</v>
      </c>
      <c r="E786" s="1"/>
      <c r="F786" s="1"/>
      <c r="G786" s="1"/>
      <c r="H786" s="1"/>
      <c r="I786" s="1"/>
      <c r="J786" s="1"/>
      <c r="K786" s="1"/>
      <c r="L786" s="1"/>
      <c r="M786" s="1"/>
      <c r="N786" s="1"/>
      <c r="O786" s="1"/>
      <c r="P786" s="1"/>
      <c r="Q786" s="1"/>
      <c r="R786" s="145">
        <v>2000</v>
      </c>
      <c r="S786" s="145">
        <v>2000</v>
      </c>
      <c r="T786" s="1"/>
      <c r="U786" s="1"/>
      <c r="V786" s="1"/>
      <c r="W786" s="1"/>
      <c r="X786" s="1"/>
    </row>
    <row r="787" spans="1:24" ht="16.5" x14ac:dyDescent="0.15">
      <c r="A787" s="126">
        <v>15990121</v>
      </c>
      <c r="B787" s="145">
        <v>1</v>
      </c>
      <c r="C787" s="145" t="s">
        <v>3705</v>
      </c>
      <c r="D787" s="145" t="s">
        <v>3706</v>
      </c>
      <c r="E787" s="145"/>
      <c r="F787" s="145"/>
      <c r="G787" s="145"/>
      <c r="H787" s="145"/>
      <c r="I787" s="145"/>
      <c r="J787" s="145"/>
      <c r="K787" s="145"/>
      <c r="L787" s="145"/>
      <c r="M787" s="145"/>
      <c r="N787" s="145"/>
      <c r="O787" s="145"/>
      <c r="P787" s="145"/>
      <c r="Q787" s="145"/>
      <c r="R787" s="145">
        <v>-5000</v>
      </c>
      <c r="S787" s="145">
        <v>-5000</v>
      </c>
    </row>
    <row r="788" spans="1:24" ht="16.5" x14ac:dyDescent="0.15">
      <c r="A788" s="126">
        <v>15990121</v>
      </c>
      <c r="B788" s="145">
        <v>2</v>
      </c>
      <c r="C788" s="145" t="s">
        <v>3707</v>
      </c>
      <c r="D788" s="145" t="s">
        <v>3707</v>
      </c>
      <c r="E788" s="145"/>
      <c r="F788" s="145"/>
      <c r="G788" s="145"/>
      <c r="H788" s="145"/>
      <c r="I788" s="145"/>
      <c r="J788" s="145"/>
      <c r="K788" s="145"/>
      <c r="L788" s="145"/>
      <c r="M788" s="145"/>
      <c r="N788" s="145"/>
      <c r="O788" s="145"/>
      <c r="P788" s="145"/>
      <c r="Q788" s="145"/>
      <c r="R788" s="145">
        <v>-5000</v>
      </c>
      <c r="S788" s="145">
        <v>-5000</v>
      </c>
    </row>
    <row r="789" spans="1:24" ht="16.5" x14ac:dyDescent="0.15">
      <c r="A789" s="126">
        <v>15990121</v>
      </c>
      <c r="B789" s="145">
        <v>3</v>
      </c>
      <c r="C789" s="145" t="s">
        <v>3707</v>
      </c>
      <c r="D789" s="145" t="s">
        <v>3707</v>
      </c>
      <c r="E789" s="145"/>
      <c r="F789" s="145"/>
      <c r="G789" s="145"/>
      <c r="H789" s="145"/>
      <c r="I789" s="145"/>
      <c r="J789" s="145"/>
      <c r="K789" s="145"/>
      <c r="L789" s="145"/>
      <c r="M789" s="145"/>
      <c r="N789" s="145"/>
      <c r="O789" s="145"/>
      <c r="P789" s="145"/>
      <c r="Q789" s="145"/>
      <c r="R789" s="145">
        <v>-5000</v>
      </c>
      <c r="S789" s="145">
        <v>-5000</v>
      </c>
    </row>
    <row r="790" spans="1:24" ht="16.5" x14ac:dyDescent="0.15">
      <c r="A790" s="126">
        <v>15990121</v>
      </c>
      <c r="B790" s="145">
        <v>4</v>
      </c>
      <c r="C790" s="145" t="s">
        <v>3707</v>
      </c>
      <c r="D790" s="145" t="s">
        <v>3707</v>
      </c>
      <c r="E790" s="145"/>
      <c r="F790" s="145"/>
      <c r="G790" s="145"/>
      <c r="H790" s="145"/>
      <c r="I790" s="145"/>
      <c r="J790" s="145"/>
      <c r="K790" s="145"/>
      <c r="L790" s="145"/>
      <c r="M790" s="145"/>
      <c r="N790" s="145"/>
      <c r="O790" s="145"/>
      <c r="P790" s="145"/>
      <c r="Q790" s="145"/>
      <c r="R790" s="145">
        <v>-5000</v>
      </c>
      <c r="S790" s="145">
        <v>-5000</v>
      </c>
    </row>
    <row r="791" spans="1:24" ht="16.5" x14ac:dyDescent="0.15">
      <c r="A791" s="126">
        <v>15990121</v>
      </c>
      <c r="B791" s="145">
        <v>5</v>
      </c>
      <c r="C791" s="145" t="s">
        <v>3707</v>
      </c>
      <c r="D791" s="145" t="s">
        <v>3707</v>
      </c>
      <c r="E791" s="145"/>
      <c r="F791" s="145"/>
      <c r="G791" s="145"/>
      <c r="H791" s="145"/>
      <c r="I791" s="145"/>
      <c r="J791" s="145"/>
      <c r="K791" s="145"/>
      <c r="L791" s="145"/>
      <c r="M791" s="145"/>
      <c r="N791" s="145"/>
      <c r="O791" s="145"/>
      <c r="P791" s="145"/>
      <c r="Q791" s="145"/>
      <c r="R791" s="145">
        <v>-5000</v>
      </c>
      <c r="S791" s="145">
        <v>-5000</v>
      </c>
    </row>
    <row r="792" spans="1:24" ht="16.5" x14ac:dyDescent="0.15">
      <c r="A792" s="126">
        <v>15990121</v>
      </c>
      <c r="B792" s="145">
        <v>6</v>
      </c>
      <c r="C792" s="145" t="s">
        <v>3707</v>
      </c>
      <c r="D792" s="145" t="s">
        <v>3707</v>
      </c>
      <c r="E792" s="145"/>
      <c r="F792" s="145"/>
      <c r="G792" s="145"/>
      <c r="H792" s="145"/>
      <c r="I792" s="145"/>
      <c r="J792" s="145"/>
      <c r="K792" s="145"/>
      <c r="L792" s="145"/>
      <c r="M792" s="145"/>
      <c r="N792" s="145"/>
      <c r="O792" s="145"/>
      <c r="P792" s="145"/>
      <c r="Q792" s="145"/>
      <c r="R792" s="145">
        <v>-5000</v>
      </c>
      <c r="S792" s="145">
        <v>-5000</v>
      </c>
    </row>
    <row r="793" spans="1:24" ht="16.5" x14ac:dyDescent="0.15">
      <c r="A793" s="126">
        <v>15990121</v>
      </c>
      <c r="B793" s="145">
        <v>7</v>
      </c>
      <c r="C793" s="145" t="s">
        <v>3707</v>
      </c>
      <c r="D793" s="145" t="s">
        <v>3707</v>
      </c>
      <c r="E793" s="145"/>
      <c r="F793" s="145"/>
      <c r="G793" s="145"/>
      <c r="H793" s="145"/>
      <c r="I793" s="145"/>
      <c r="J793" s="145"/>
      <c r="K793" s="145"/>
      <c r="L793" s="145"/>
      <c r="M793" s="145"/>
      <c r="N793" s="145"/>
      <c r="O793" s="145"/>
      <c r="P793" s="145"/>
      <c r="Q793" s="145"/>
      <c r="R793" s="145">
        <v>-5000</v>
      </c>
      <c r="S793" s="145">
        <v>-5000</v>
      </c>
    </row>
    <row r="794" spans="1:24" ht="16.5" x14ac:dyDescent="0.15">
      <c r="A794" s="126">
        <v>15990122</v>
      </c>
      <c r="B794" s="145">
        <v>1</v>
      </c>
      <c r="C794" s="145" t="s">
        <v>3708</v>
      </c>
      <c r="D794" s="145" t="s">
        <v>3708</v>
      </c>
      <c r="E794" s="145"/>
      <c r="F794" s="145"/>
      <c r="G794" s="145"/>
      <c r="H794" s="145"/>
      <c r="I794" s="145"/>
      <c r="J794" s="145"/>
      <c r="K794" s="145"/>
      <c r="L794" s="145"/>
      <c r="M794" s="145"/>
      <c r="N794" s="145"/>
      <c r="O794" s="145"/>
      <c r="P794" s="145"/>
      <c r="Q794" s="145"/>
      <c r="R794" s="145">
        <v>-5000</v>
      </c>
      <c r="S794" s="145">
        <v>-5000</v>
      </c>
    </row>
    <row r="795" spans="1:24" ht="16.5" x14ac:dyDescent="0.15">
      <c r="A795" s="126">
        <v>15990122</v>
      </c>
      <c r="B795" s="145">
        <v>2</v>
      </c>
      <c r="C795" s="145" t="s">
        <v>3708</v>
      </c>
      <c r="D795" s="145" t="s">
        <v>3708</v>
      </c>
      <c r="E795" s="145"/>
      <c r="F795" s="145"/>
      <c r="G795" s="145"/>
      <c r="H795" s="145"/>
      <c r="I795" s="145"/>
      <c r="J795" s="145"/>
      <c r="K795" s="145"/>
      <c r="L795" s="145"/>
      <c r="M795" s="145"/>
      <c r="N795" s="145"/>
      <c r="O795" s="145"/>
      <c r="P795" s="145"/>
      <c r="Q795" s="145"/>
      <c r="R795" s="145">
        <v>-5000</v>
      </c>
      <c r="S795" s="145">
        <v>-5000</v>
      </c>
    </row>
    <row r="796" spans="1:24" ht="16.5" x14ac:dyDescent="0.15">
      <c r="A796" s="126">
        <v>15990122</v>
      </c>
      <c r="B796" s="145">
        <v>3</v>
      </c>
      <c r="C796" s="145" t="s">
        <v>3708</v>
      </c>
      <c r="D796" s="145" t="s">
        <v>3708</v>
      </c>
      <c r="E796" s="145"/>
      <c r="F796" s="145"/>
      <c r="G796" s="145"/>
      <c r="H796" s="145"/>
      <c r="I796" s="145"/>
      <c r="J796" s="145"/>
      <c r="K796" s="145"/>
      <c r="L796" s="145"/>
      <c r="M796" s="145"/>
      <c r="N796" s="145"/>
      <c r="O796" s="145"/>
      <c r="P796" s="145"/>
      <c r="Q796" s="145"/>
      <c r="R796" s="145">
        <v>-5000</v>
      </c>
      <c r="S796" s="145">
        <v>-5000</v>
      </c>
    </row>
    <row r="797" spans="1:24" ht="16.5" x14ac:dyDescent="0.15">
      <c r="A797" s="126">
        <v>15990122</v>
      </c>
      <c r="B797" s="145">
        <v>4</v>
      </c>
      <c r="C797" s="145" t="s">
        <v>3708</v>
      </c>
      <c r="D797" s="145" t="s">
        <v>3708</v>
      </c>
      <c r="E797" s="145"/>
      <c r="F797" s="145"/>
      <c r="G797" s="145"/>
      <c r="H797" s="145"/>
      <c r="I797" s="145"/>
      <c r="J797" s="145"/>
      <c r="K797" s="145"/>
      <c r="L797" s="145"/>
      <c r="M797" s="145"/>
      <c r="N797" s="145"/>
      <c r="O797" s="145"/>
      <c r="P797" s="145"/>
      <c r="Q797" s="145"/>
      <c r="R797" s="145">
        <v>-5000</v>
      </c>
      <c r="S797" s="145">
        <v>-5000</v>
      </c>
    </row>
    <row r="798" spans="1:24" ht="16.5" x14ac:dyDescent="0.15">
      <c r="A798" s="126">
        <v>15990122</v>
      </c>
      <c r="B798" s="145">
        <v>5</v>
      </c>
      <c r="C798" s="145" t="s">
        <v>3708</v>
      </c>
      <c r="D798" s="145" t="s">
        <v>3708</v>
      </c>
      <c r="E798" s="145"/>
      <c r="F798" s="145"/>
      <c r="G798" s="145"/>
      <c r="H798" s="145"/>
      <c r="I798" s="145"/>
      <c r="J798" s="145"/>
      <c r="K798" s="145"/>
      <c r="L798" s="145"/>
      <c r="M798" s="145"/>
      <c r="N798" s="145"/>
      <c r="O798" s="145"/>
      <c r="P798" s="145"/>
      <c r="Q798" s="145"/>
      <c r="R798" s="145">
        <v>-5000</v>
      </c>
      <c r="S798" s="145">
        <v>-5000</v>
      </c>
    </row>
    <row r="799" spans="1:24" ht="16.5" x14ac:dyDescent="0.15">
      <c r="A799" s="126">
        <v>15990122</v>
      </c>
      <c r="B799" s="145">
        <v>6</v>
      </c>
      <c r="C799" s="145" t="s">
        <v>3708</v>
      </c>
      <c r="D799" s="145" t="s">
        <v>3708</v>
      </c>
      <c r="E799" s="145"/>
      <c r="F799" s="145"/>
      <c r="G799" s="145"/>
      <c r="H799" s="145"/>
      <c r="I799" s="145"/>
      <c r="J799" s="145"/>
      <c r="K799" s="145"/>
      <c r="L799" s="145"/>
      <c r="M799" s="145"/>
      <c r="N799" s="145"/>
      <c r="O799" s="145"/>
      <c r="P799" s="145"/>
      <c r="Q799" s="145"/>
      <c r="R799" s="145">
        <v>-5000</v>
      </c>
      <c r="S799" s="145">
        <v>-5000</v>
      </c>
    </row>
    <row r="800" spans="1:24" ht="16.5" x14ac:dyDescent="0.15">
      <c r="A800" s="126">
        <v>15990122</v>
      </c>
      <c r="B800" s="145">
        <v>7</v>
      </c>
      <c r="C800" s="145" t="s">
        <v>3708</v>
      </c>
      <c r="D800" s="145" t="s">
        <v>3708</v>
      </c>
      <c r="E800" s="145"/>
      <c r="F800" s="145"/>
      <c r="G800" s="145"/>
      <c r="H800" s="145"/>
      <c r="I800" s="145"/>
      <c r="J800" s="145"/>
      <c r="K800" s="145"/>
      <c r="L800" s="145"/>
      <c r="M800" s="145"/>
      <c r="N800" s="145"/>
      <c r="O800" s="145"/>
      <c r="P800" s="145"/>
      <c r="Q800" s="145"/>
      <c r="R800" s="145">
        <v>-5000</v>
      </c>
      <c r="S800" s="145">
        <v>-5000</v>
      </c>
    </row>
    <row r="801" spans="1:19" ht="16.5" x14ac:dyDescent="0.15">
      <c r="A801" s="126">
        <v>15990123</v>
      </c>
      <c r="B801" s="145">
        <v>1</v>
      </c>
      <c r="C801" s="145" t="s">
        <v>3709</v>
      </c>
      <c r="D801" s="145" t="s">
        <v>3709</v>
      </c>
      <c r="E801" s="145"/>
      <c r="F801" s="145"/>
      <c r="G801" s="145"/>
      <c r="H801" s="145"/>
      <c r="I801" s="145"/>
      <c r="J801" s="145"/>
      <c r="K801" s="145"/>
      <c r="L801" s="145"/>
      <c r="M801" s="145"/>
      <c r="N801" s="145"/>
      <c r="O801" s="145"/>
      <c r="P801" s="145"/>
      <c r="Q801" s="145"/>
      <c r="R801" s="145">
        <v>200</v>
      </c>
      <c r="S801" s="145">
        <v>200</v>
      </c>
    </row>
    <row r="802" spans="1:19" ht="16.5" x14ac:dyDescent="0.15">
      <c r="A802" s="126">
        <v>15990123</v>
      </c>
      <c r="B802" s="145">
        <v>2</v>
      </c>
      <c r="C802" s="145" t="s">
        <v>3709</v>
      </c>
      <c r="D802" s="145" t="s">
        <v>3709</v>
      </c>
      <c r="E802" s="145"/>
      <c r="F802" s="145"/>
      <c r="G802" s="145"/>
      <c r="H802" s="145"/>
      <c r="I802" s="145"/>
      <c r="J802" s="145"/>
      <c r="K802" s="145"/>
      <c r="L802" s="145"/>
      <c r="M802" s="145"/>
      <c r="N802" s="145"/>
      <c r="O802" s="145"/>
      <c r="P802" s="145"/>
      <c r="Q802" s="145"/>
      <c r="R802" s="145">
        <v>400</v>
      </c>
      <c r="S802" s="145">
        <v>400</v>
      </c>
    </row>
    <row r="803" spans="1:19" ht="16.5" x14ac:dyDescent="0.15">
      <c r="A803" s="126">
        <v>15990123</v>
      </c>
      <c r="B803" s="145">
        <v>3</v>
      </c>
      <c r="C803" s="145" t="s">
        <v>3709</v>
      </c>
      <c r="D803" s="145" t="s">
        <v>3709</v>
      </c>
      <c r="E803" s="145"/>
      <c r="F803" s="145"/>
      <c r="G803" s="145"/>
      <c r="H803" s="145"/>
      <c r="I803" s="145"/>
      <c r="J803" s="145"/>
      <c r="K803" s="145"/>
      <c r="L803" s="145"/>
      <c r="M803" s="145"/>
      <c r="N803" s="145"/>
      <c r="O803" s="145"/>
      <c r="P803" s="145"/>
      <c r="Q803" s="145"/>
      <c r="R803" s="145">
        <v>600</v>
      </c>
      <c r="S803" s="145">
        <v>600</v>
      </c>
    </row>
    <row r="804" spans="1:19" ht="16.5" x14ac:dyDescent="0.15">
      <c r="A804" s="126">
        <v>15990123</v>
      </c>
      <c r="B804" s="145">
        <v>4</v>
      </c>
      <c r="C804" s="145" t="s">
        <v>3709</v>
      </c>
      <c r="D804" s="145" t="s">
        <v>3709</v>
      </c>
      <c r="E804" s="145"/>
      <c r="F804" s="145"/>
      <c r="G804" s="145"/>
      <c r="H804" s="145"/>
      <c r="I804" s="145"/>
      <c r="J804" s="145"/>
      <c r="K804" s="145"/>
      <c r="L804" s="145"/>
      <c r="M804" s="145"/>
      <c r="N804" s="145"/>
      <c r="O804" s="145"/>
      <c r="P804" s="145"/>
      <c r="Q804" s="145"/>
      <c r="R804" s="145">
        <v>800</v>
      </c>
      <c r="S804" s="145">
        <v>800</v>
      </c>
    </row>
    <row r="805" spans="1:19" ht="16.5" x14ac:dyDescent="0.15">
      <c r="A805" s="126">
        <v>15990123</v>
      </c>
      <c r="B805" s="145">
        <v>5</v>
      </c>
      <c r="C805" s="145" t="s">
        <v>3709</v>
      </c>
      <c r="D805" s="145" t="s">
        <v>3709</v>
      </c>
      <c r="E805" s="145"/>
      <c r="F805" s="145"/>
      <c r="G805" s="145"/>
      <c r="H805" s="145"/>
      <c r="I805" s="145"/>
      <c r="J805" s="145"/>
      <c r="K805" s="145"/>
      <c r="L805" s="145"/>
      <c r="M805" s="145"/>
      <c r="N805" s="145"/>
      <c r="O805" s="145"/>
      <c r="P805" s="145"/>
      <c r="Q805" s="145"/>
      <c r="R805" s="145">
        <v>1000</v>
      </c>
      <c r="S805" s="145">
        <v>1000</v>
      </c>
    </row>
    <row r="806" spans="1:19" ht="16.5" x14ac:dyDescent="0.15">
      <c r="A806" s="126">
        <v>15990123</v>
      </c>
      <c r="B806" s="145">
        <v>6</v>
      </c>
      <c r="C806" s="145" t="s">
        <v>3709</v>
      </c>
      <c r="D806" s="145" t="s">
        <v>3709</v>
      </c>
      <c r="E806" s="145"/>
      <c r="F806" s="145"/>
      <c r="G806" s="145"/>
      <c r="H806" s="145"/>
      <c r="I806" s="145"/>
      <c r="J806" s="145"/>
      <c r="K806" s="145"/>
      <c r="L806" s="145"/>
      <c r="M806" s="145"/>
      <c r="N806" s="145"/>
      <c r="O806" s="145"/>
      <c r="P806" s="145"/>
      <c r="Q806" s="145"/>
      <c r="R806" s="145">
        <v>1200</v>
      </c>
      <c r="S806" s="145">
        <v>1200</v>
      </c>
    </row>
    <row r="807" spans="1:19" ht="16.5" x14ac:dyDescent="0.15">
      <c r="A807" s="126">
        <v>15990123</v>
      </c>
      <c r="B807" s="145">
        <v>7</v>
      </c>
      <c r="C807" s="145" t="s">
        <v>3709</v>
      </c>
      <c r="D807" s="145" t="s">
        <v>3709</v>
      </c>
      <c r="E807" s="145"/>
      <c r="F807" s="145"/>
      <c r="G807" s="145"/>
      <c r="H807" s="145"/>
      <c r="I807" s="145"/>
      <c r="J807" s="145"/>
      <c r="K807" s="145"/>
      <c r="L807" s="145"/>
      <c r="M807" s="145"/>
      <c r="N807" s="145"/>
      <c r="O807" s="145"/>
      <c r="P807" s="145"/>
      <c r="Q807" s="145"/>
      <c r="R807" s="145">
        <v>1400</v>
      </c>
      <c r="S807" s="145">
        <v>1400</v>
      </c>
    </row>
    <row r="808" spans="1:19" ht="16.5" x14ac:dyDescent="0.15">
      <c r="A808" s="126">
        <v>15990124</v>
      </c>
      <c r="B808" s="145">
        <v>1</v>
      </c>
      <c r="C808" s="145" t="s">
        <v>3710</v>
      </c>
      <c r="D808" s="145" t="s">
        <v>3710</v>
      </c>
      <c r="E808" s="145"/>
      <c r="F808" s="145"/>
      <c r="G808" s="145"/>
      <c r="H808" s="145"/>
      <c r="I808" s="145"/>
      <c r="J808" s="145"/>
      <c r="K808" s="145"/>
      <c r="L808" s="145"/>
      <c r="M808" s="145"/>
      <c r="N808" s="145"/>
      <c r="O808" s="145"/>
      <c r="P808" s="145"/>
      <c r="Q808" s="145"/>
      <c r="R808" s="145">
        <v>200</v>
      </c>
      <c r="S808" s="145">
        <v>200</v>
      </c>
    </row>
    <row r="809" spans="1:19" ht="16.5" x14ac:dyDescent="0.15">
      <c r="A809" s="126">
        <v>15990124</v>
      </c>
      <c r="B809" s="145">
        <v>2</v>
      </c>
      <c r="C809" s="145" t="s">
        <v>3710</v>
      </c>
      <c r="D809" s="145" t="s">
        <v>3710</v>
      </c>
      <c r="E809" s="145"/>
      <c r="F809" s="145"/>
      <c r="G809" s="145"/>
      <c r="H809" s="145"/>
      <c r="I809" s="145"/>
      <c r="J809" s="145"/>
      <c r="K809" s="145"/>
      <c r="L809" s="145"/>
      <c r="M809" s="145"/>
      <c r="N809" s="145"/>
      <c r="O809" s="145"/>
      <c r="P809" s="145"/>
      <c r="Q809" s="145"/>
      <c r="R809" s="145">
        <v>400</v>
      </c>
      <c r="S809" s="145">
        <v>400</v>
      </c>
    </row>
    <row r="810" spans="1:19" ht="16.5" x14ac:dyDescent="0.15">
      <c r="A810" s="126">
        <v>15990124</v>
      </c>
      <c r="B810" s="145">
        <v>3</v>
      </c>
      <c r="C810" s="145" t="s">
        <v>3710</v>
      </c>
      <c r="D810" s="145" t="s">
        <v>3710</v>
      </c>
      <c r="E810" s="145"/>
      <c r="F810" s="145"/>
      <c r="G810" s="145"/>
      <c r="H810" s="145"/>
      <c r="I810" s="145"/>
      <c r="J810" s="145"/>
      <c r="K810" s="145"/>
      <c r="L810" s="145"/>
      <c r="M810" s="145"/>
      <c r="N810" s="145"/>
      <c r="O810" s="145"/>
      <c r="P810" s="145"/>
      <c r="Q810" s="145"/>
      <c r="R810" s="145">
        <v>600</v>
      </c>
      <c r="S810" s="145">
        <v>600</v>
      </c>
    </row>
    <row r="811" spans="1:19" ht="16.5" x14ac:dyDescent="0.15">
      <c r="A811" s="126">
        <v>15990124</v>
      </c>
      <c r="B811" s="145">
        <v>4</v>
      </c>
      <c r="C811" s="145" t="s">
        <v>3710</v>
      </c>
      <c r="D811" s="145" t="s">
        <v>3710</v>
      </c>
      <c r="E811" s="145"/>
      <c r="F811" s="145"/>
      <c r="G811" s="145"/>
      <c r="H811" s="145"/>
      <c r="I811" s="145"/>
      <c r="J811" s="145"/>
      <c r="K811" s="145"/>
      <c r="L811" s="145"/>
      <c r="M811" s="145"/>
      <c r="N811" s="145"/>
      <c r="O811" s="145"/>
      <c r="P811" s="145"/>
      <c r="Q811" s="145"/>
      <c r="R811" s="145">
        <v>800</v>
      </c>
      <c r="S811" s="145">
        <v>800</v>
      </c>
    </row>
    <row r="812" spans="1:19" ht="16.5" x14ac:dyDescent="0.15">
      <c r="A812" s="126">
        <v>15990124</v>
      </c>
      <c r="B812" s="145">
        <v>5</v>
      </c>
      <c r="C812" s="145" t="s">
        <v>3710</v>
      </c>
      <c r="D812" s="145" t="s">
        <v>3710</v>
      </c>
      <c r="E812" s="145"/>
      <c r="F812" s="145"/>
      <c r="G812" s="145"/>
      <c r="H812" s="145"/>
      <c r="I812" s="145"/>
      <c r="J812" s="145"/>
      <c r="K812" s="145"/>
      <c r="L812" s="145"/>
      <c r="M812" s="145"/>
      <c r="N812" s="145"/>
      <c r="O812" s="145"/>
      <c r="P812" s="145"/>
      <c r="Q812" s="145"/>
      <c r="R812" s="145">
        <v>1000</v>
      </c>
      <c r="S812" s="145">
        <v>1000</v>
      </c>
    </row>
    <row r="813" spans="1:19" ht="16.5" x14ac:dyDescent="0.15">
      <c r="A813" s="126">
        <v>15990124</v>
      </c>
      <c r="B813" s="145">
        <v>6</v>
      </c>
      <c r="C813" s="145" t="s">
        <v>3710</v>
      </c>
      <c r="D813" s="145" t="s">
        <v>3710</v>
      </c>
      <c r="E813" s="145"/>
      <c r="F813" s="145"/>
      <c r="G813" s="145"/>
      <c r="H813" s="145"/>
      <c r="I813" s="145"/>
      <c r="J813" s="145"/>
      <c r="K813" s="145"/>
      <c r="L813" s="145"/>
      <c r="M813" s="145"/>
      <c r="N813" s="145"/>
      <c r="O813" s="145"/>
      <c r="P813" s="145"/>
      <c r="Q813" s="145"/>
      <c r="R813" s="145">
        <v>1200</v>
      </c>
      <c r="S813" s="145">
        <v>1200</v>
      </c>
    </row>
    <row r="814" spans="1:19" ht="16.5" x14ac:dyDescent="0.15">
      <c r="A814" s="126">
        <v>15990124</v>
      </c>
      <c r="B814" s="145">
        <v>7</v>
      </c>
      <c r="C814" s="145" t="s">
        <v>3710</v>
      </c>
      <c r="D814" s="145" t="s">
        <v>3710</v>
      </c>
      <c r="E814" s="145"/>
      <c r="F814" s="145"/>
      <c r="G814" s="145"/>
      <c r="H814" s="145"/>
      <c r="I814" s="145"/>
      <c r="J814" s="145"/>
      <c r="K814" s="145"/>
      <c r="L814" s="145"/>
      <c r="M814" s="145"/>
      <c r="N814" s="145"/>
      <c r="O814" s="145"/>
      <c r="P814" s="145"/>
      <c r="Q814" s="145"/>
      <c r="R814" s="145">
        <v>1400</v>
      </c>
      <c r="S814" s="145">
        <v>1400</v>
      </c>
    </row>
    <row r="815" spans="1:19" ht="16.5" x14ac:dyDescent="0.15">
      <c r="A815" s="126">
        <v>15990125</v>
      </c>
      <c r="B815" s="145">
        <v>1</v>
      </c>
      <c r="C815" s="145" t="s">
        <v>3711</v>
      </c>
      <c r="D815" s="145" t="s">
        <v>3711</v>
      </c>
      <c r="E815" s="145"/>
      <c r="F815" s="145"/>
      <c r="G815" s="145"/>
      <c r="H815" s="145"/>
      <c r="I815" s="145"/>
      <c r="J815" s="145"/>
      <c r="K815" s="145"/>
      <c r="L815" s="145"/>
      <c r="M815" s="145"/>
      <c r="N815" s="145"/>
      <c r="O815" s="145"/>
      <c r="P815" s="145"/>
      <c r="Q815" s="145"/>
      <c r="R815" s="145">
        <v>-500</v>
      </c>
      <c r="S815" s="145">
        <v>-500</v>
      </c>
    </row>
    <row r="816" spans="1:19" ht="16.5" x14ac:dyDescent="0.15">
      <c r="A816" s="126">
        <v>15990125</v>
      </c>
      <c r="B816" s="145">
        <v>2</v>
      </c>
      <c r="C816" s="145" t="s">
        <v>3711</v>
      </c>
      <c r="D816" s="145" t="s">
        <v>3711</v>
      </c>
      <c r="E816" s="145"/>
      <c r="F816" s="145"/>
      <c r="G816" s="145"/>
      <c r="H816" s="145"/>
      <c r="I816" s="145"/>
      <c r="J816" s="145"/>
      <c r="K816" s="145"/>
      <c r="L816" s="145"/>
      <c r="M816" s="145"/>
      <c r="N816" s="145"/>
      <c r="O816" s="145"/>
      <c r="P816" s="145"/>
      <c r="Q816" s="145"/>
      <c r="R816" s="145">
        <v>-500</v>
      </c>
      <c r="S816" s="145">
        <v>-500</v>
      </c>
    </row>
    <row r="817" spans="1:19" ht="16.5" x14ac:dyDescent="0.15">
      <c r="A817" s="126">
        <v>15990125</v>
      </c>
      <c r="B817" s="145">
        <v>3</v>
      </c>
      <c r="C817" s="145" t="s">
        <v>3711</v>
      </c>
      <c r="D817" s="145" t="s">
        <v>3711</v>
      </c>
      <c r="E817" s="145"/>
      <c r="F817" s="145"/>
      <c r="G817" s="145"/>
      <c r="H817" s="145"/>
      <c r="I817" s="145"/>
      <c r="J817" s="145"/>
      <c r="K817" s="145"/>
      <c r="L817" s="145"/>
      <c r="M817" s="145"/>
      <c r="N817" s="145"/>
      <c r="O817" s="145"/>
      <c r="P817" s="145"/>
      <c r="Q817" s="145"/>
      <c r="R817" s="145">
        <v>-500</v>
      </c>
      <c r="S817" s="145">
        <v>-500</v>
      </c>
    </row>
    <row r="818" spans="1:19" ht="16.5" x14ac:dyDescent="0.15">
      <c r="A818" s="126">
        <v>15990125</v>
      </c>
      <c r="B818" s="145">
        <v>4</v>
      </c>
      <c r="C818" s="145" t="s">
        <v>3711</v>
      </c>
      <c r="D818" s="145" t="s">
        <v>3711</v>
      </c>
      <c r="E818" s="145"/>
      <c r="F818" s="145"/>
      <c r="G818" s="145"/>
      <c r="H818" s="145"/>
      <c r="I818" s="145"/>
      <c r="J818" s="145"/>
      <c r="K818" s="145"/>
      <c r="L818" s="145"/>
      <c r="M818" s="145"/>
      <c r="N818" s="145"/>
      <c r="O818" s="145"/>
      <c r="P818" s="145"/>
      <c r="Q818" s="145"/>
      <c r="R818" s="145">
        <v>-500</v>
      </c>
      <c r="S818" s="145">
        <v>-500</v>
      </c>
    </row>
    <row r="819" spans="1:19" ht="16.5" x14ac:dyDescent="0.15">
      <c r="A819" s="126">
        <v>15990125</v>
      </c>
      <c r="B819" s="145">
        <v>5</v>
      </c>
      <c r="C819" s="145" t="s">
        <v>3711</v>
      </c>
      <c r="D819" s="145" t="s">
        <v>3711</v>
      </c>
      <c r="E819" s="145"/>
      <c r="F819" s="145"/>
      <c r="G819" s="145"/>
      <c r="H819" s="145"/>
      <c r="I819" s="145"/>
      <c r="J819" s="145"/>
      <c r="K819" s="145"/>
      <c r="L819" s="145"/>
      <c r="M819" s="145"/>
      <c r="N819" s="145"/>
      <c r="O819" s="145"/>
      <c r="P819" s="145"/>
      <c r="Q819" s="145"/>
      <c r="R819" s="145">
        <v>-500</v>
      </c>
      <c r="S819" s="145">
        <v>-500</v>
      </c>
    </row>
    <row r="820" spans="1:19" ht="16.5" x14ac:dyDescent="0.15">
      <c r="A820" s="126">
        <v>15990125</v>
      </c>
      <c r="B820" s="145">
        <v>6</v>
      </c>
      <c r="C820" s="145" t="s">
        <v>3711</v>
      </c>
      <c r="D820" s="145" t="s">
        <v>3711</v>
      </c>
      <c r="E820" s="145"/>
      <c r="F820" s="145"/>
      <c r="G820" s="145"/>
      <c r="H820" s="145"/>
      <c r="I820" s="145"/>
      <c r="J820" s="145"/>
      <c r="K820" s="145"/>
      <c r="L820" s="145"/>
      <c r="M820" s="145"/>
      <c r="N820" s="145"/>
      <c r="O820" s="145"/>
      <c r="P820" s="145"/>
      <c r="Q820" s="145"/>
      <c r="R820" s="145">
        <v>-500</v>
      </c>
      <c r="S820" s="145">
        <v>-500</v>
      </c>
    </row>
    <row r="821" spans="1:19" ht="16.5" x14ac:dyDescent="0.15">
      <c r="A821" s="126">
        <v>15990125</v>
      </c>
      <c r="B821" s="145">
        <v>7</v>
      </c>
      <c r="C821" s="145" t="s">
        <v>3711</v>
      </c>
      <c r="D821" s="145" t="s">
        <v>3711</v>
      </c>
      <c r="E821" s="145"/>
      <c r="F821" s="145"/>
      <c r="G821" s="145"/>
      <c r="H821" s="145"/>
      <c r="I821" s="145"/>
      <c r="J821" s="145"/>
      <c r="K821" s="145"/>
      <c r="L821" s="145"/>
      <c r="M821" s="145"/>
      <c r="N821" s="145"/>
      <c r="O821" s="145"/>
      <c r="P821" s="145"/>
      <c r="Q821" s="145"/>
      <c r="R821" s="145">
        <v>-5000</v>
      </c>
      <c r="S821" s="145">
        <v>-5000</v>
      </c>
    </row>
    <row r="822" spans="1:19" ht="16.5" x14ac:dyDescent="0.15">
      <c r="A822" s="126">
        <v>15990126</v>
      </c>
      <c r="B822" s="145">
        <v>1</v>
      </c>
      <c r="C822" s="145" t="s">
        <v>3712</v>
      </c>
      <c r="D822" s="145" t="s">
        <v>3712</v>
      </c>
      <c r="E822" s="145"/>
      <c r="F822" s="145"/>
      <c r="G822" s="145"/>
      <c r="H822" s="145"/>
      <c r="I822" s="145"/>
      <c r="J822" s="145"/>
      <c r="K822" s="145"/>
      <c r="L822" s="145"/>
      <c r="M822" s="145"/>
      <c r="N822" s="145"/>
      <c r="O822" s="145"/>
      <c r="P822" s="145"/>
      <c r="Q822" s="145"/>
      <c r="R822" s="145">
        <v>-500</v>
      </c>
      <c r="S822" s="145">
        <v>-500</v>
      </c>
    </row>
    <row r="823" spans="1:19" ht="16.5" x14ac:dyDescent="0.15">
      <c r="A823" s="126">
        <v>15990126</v>
      </c>
      <c r="B823" s="145">
        <v>2</v>
      </c>
      <c r="C823" s="145" t="s">
        <v>3712</v>
      </c>
      <c r="D823" s="145" t="s">
        <v>3712</v>
      </c>
      <c r="E823" s="145"/>
      <c r="F823" s="145"/>
      <c r="G823" s="145"/>
      <c r="H823" s="145"/>
      <c r="I823" s="145"/>
      <c r="J823" s="145"/>
      <c r="K823" s="145"/>
      <c r="L823" s="145"/>
      <c r="M823" s="145"/>
      <c r="N823" s="145"/>
      <c r="O823" s="145"/>
      <c r="P823" s="145"/>
      <c r="Q823" s="145"/>
      <c r="R823" s="145">
        <v>-500</v>
      </c>
      <c r="S823" s="145">
        <v>-500</v>
      </c>
    </row>
    <row r="824" spans="1:19" ht="16.5" x14ac:dyDescent="0.15">
      <c r="A824" s="126">
        <v>15990126</v>
      </c>
      <c r="B824" s="145">
        <v>3</v>
      </c>
      <c r="C824" s="145" t="s">
        <v>3712</v>
      </c>
      <c r="D824" s="145" t="s">
        <v>3712</v>
      </c>
      <c r="E824" s="145"/>
      <c r="F824" s="145"/>
      <c r="G824" s="145"/>
      <c r="H824" s="145"/>
      <c r="I824" s="145"/>
      <c r="J824" s="145"/>
      <c r="K824" s="145"/>
      <c r="L824" s="145"/>
      <c r="M824" s="145"/>
      <c r="N824" s="145"/>
      <c r="O824" s="145"/>
      <c r="P824" s="145"/>
      <c r="Q824" s="145"/>
      <c r="R824" s="145">
        <v>-500</v>
      </c>
      <c r="S824" s="145">
        <v>-500</v>
      </c>
    </row>
    <row r="825" spans="1:19" ht="16.5" x14ac:dyDescent="0.15">
      <c r="A825" s="126">
        <v>15990126</v>
      </c>
      <c r="B825" s="145">
        <v>4</v>
      </c>
      <c r="C825" s="145" t="s">
        <v>3712</v>
      </c>
      <c r="D825" s="145" t="s">
        <v>3712</v>
      </c>
      <c r="E825" s="145"/>
      <c r="F825" s="145"/>
      <c r="G825" s="145"/>
      <c r="H825" s="145"/>
      <c r="I825" s="145"/>
      <c r="J825" s="145"/>
      <c r="K825" s="145"/>
      <c r="L825" s="145"/>
      <c r="M825" s="145"/>
      <c r="N825" s="145"/>
      <c r="O825" s="145"/>
      <c r="P825" s="145"/>
      <c r="Q825" s="145"/>
      <c r="R825" s="145">
        <v>-500</v>
      </c>
      <c r="S825" s="145">
        <v>-500</v>
      </c>
    </row>
    <row r="826" spans="1:19" ht="16.5" x14ac:dyDescent="0.15">
      <c r="A826" s="126">
        <v>15990126</v>
      </c>
      <c r="B826" s="145">
        <v>5</v>
      </c>
      <c r="C826" s="145" t="s">
        <v>3712</v>
      </c>
      <c r="D826" s="145" t="s">
        <v>3712</v>
      </c>
      <c r="E826" s="145"/>
      <c r="F826" s="145"/>
      <c r="G826" s="145"/>
      <c r="H826" s="145"/>
      <c r="I826" s="145"/>
      <c r="J826" s="145"/>
      <c r="K826" s="145"/>
      <c r="L826" s="145"/>
      <c r="M826" s="145"/>
      <c r="N826" s="145"/>
      <c r="O826" s="145"/>
      <c r="P826" s="145"/>
      <c r="Q826" s="145"/>
      <c r="R826" s="145">
        <v>-500</v>
      </c>
      <c r="S826" s="145">
        <v>-500</v>
      </c>
    </row>
    <row r="827" spans="1:19" ht="16.5" x14ac:dyDescent="0.15">
      <c r="A827" s="126">
        <v>15990126</v>
      </c>
      <c r="B827" s="145">
        <v>6</v>
      </c>
      <c r="C827" s="145" t="s">
        <v>3712</v>
      </c>
      <c r="D827" s="145" t="s">
        <v>3712</v>
      </c>
      <c r="E827" s="145"/>
      <c r="F827" s="145"/>
      <c r="G827" s="145"/>
      <c r="H827" s="145"/>
      <c r="I827" s="145"/>
      <c r="J827" s="145"/>
      <c r="K827" s="145"/>
      <c r="L827" s="145"/>
      <c r="M827" s="145"/>
      <c r="N827" s="145"/>
      <c r="O827" s="145"/>
      <c r="P827" s="145"/>
      <c r="Q827" s="145"/>
      <c r="R827" s="145">
        <v>-500</v>
      </c>
      <c r="S827" s="145">
        <v>-500</v>
      </c>
    </row>
    <row r="828" spans="1:19" ht="16.5" x14ac:dyDescent="0.15">
      <c r="A828" s="126">
        <v>15990126</v>
      </c>
      <c r="B828" s="145">
        <v>7</v>
      </c>
      <c r="C828" s="145" t="s">
        <v>3712</v>
      </c>
      <c r="D828" s="145" t="s">
        <v>3712</v>
      </c>
      <c r="E828" s="145"/>
      <c r="F828" s="145"/>
      <c r="G828" s="145"/>
      <c r="H828" s="145"/>
      <c r="I828" s="145"/>
      <c r="J828" s="145"/>
      <c r="K828" s="145"/>
      <c r="L828" s="145"/>
      <c r="M828" s="145"/>
      <c r="N828" s="145"/>
      <c r="O828" s="145"/>
      <c r="P828" s="145"/>
      <c r="Q828" s="145"/>
      <c r="R828" s="145">
        <v>-5000</v>
      </c>
      <c r="S828" s="145">
        <v>-5000</v>
      </c>
    </row>
    <row r="829" spans="1:19" ht="16.5" x14ac:dyDescent="0.15">
      <c r="A829" s="126">
        <v>15990127</v>
      </c>
      <c r="B829" s="145">
        <v>1</v>
      </c>
      <c r="C829" s="145" t="s">
        <v>3713</v>
      </c>
      <c r="D829" s="145" t="s">
        <v>3713</v>
      </c>
      <c r="E829" s="145"/>
      <c r="F829" s="145"/>
      <c r="G829" s="145"/>
      <c r="H829" s="145"/>
      <c r="I829" s="145"/>
      <c r="J829" s="145"/>
      <c r="K829" s="145"/>
      <c r="L829" s="145"/>
      <c r="M829" s="145"/>
      <c r="N829" s="145"/>
      <c r="O829" s="145"/>
      <c r="P829" s="145"/>
      <c r="Q829" s="145"/>
      <c r="R829" s="145">
        <v>200</v>
      </c>
      <c r="S829" s="145">
        <v>200</v>
      </c>
    </row>
    <row r="830" spans="1:19" ht="16.5" x14ac:dyDescent="0.15">
      <c r="A830" s="126">
        <v>15990127</v>
      </c>
      <c r="B830" s="145">
        <v>2</v>
      </c>
      <c r="C830" s="145" t="s">
        <v>3713</v>
      </c>
      <c r="D830" s="145" t="s">
        <v>3713</v>
      </c>
      <c r="E830" s="145"/>
      <c r="F830" s="145"/>
      <c r="G830" s="145"/>
      <c r="H830" s="145"/>
      <c r="I830" s="145"/>
      <c r="J830" s="145"/>
      <c r="K830" s="145"/>
      <c r="L830" s="145"/>
      <c r="M830" s="145"/>
      <c r="N830" s="145"/>
      <c r="O830" s="145"/>
      <c r="P830" s="145"/>
      <c r="Q830" s="145"/>
      <c r="R830" s="145">
        <v>500</v>
      </c>
      <c r="S830" s="145">
        <v>500</v>
      </c>
    </row>
    <row r="831" spans="1:19" ht="16.5" x14ac:dyDescent="0.15">
      <c r="A831" s="126">
        <v>15990127</v>
      </c>
      <c r="B831" s="145">
        <v>3</v>
      </c>
      <c r="C831" s="145" t="s">
        <v>3713</v>
      </c>
      <c r="D831" s="145" t="s">
        <v>3713</v>
      </c>
      <c r="E831" s="145"/>
      <c r="F831" s="145"/>
      <c r="G831" s="145"/>
      <c r="H831" s="145"/>
      <c r="I831" s="145"/>
      <c r="J831" s="145"/>
      <c r="K831" s="145"/>
      <c r="L831" s="145"/>
      <c r="M831" s="145"/>
      <c r="N831" s="145"/>
      <c r="O831" s="145"/>
      <c r="P831" s="145"/>
      <c r="Q831" s="145"/>
      <c r="R831" s="145">
        <v>800</v>
      </c>
      <c r="S831" s="145">
        <v>800</v>
      </c>
    </row>
    <row r="832" spans="1:19" ht="16.5" x14ac:dyDescent="0.15">
      <c r="A832" s="126">
        <v>15990127</v>
      </c>
      <c r="B832" s="145">
        <v>4</v>
      </c>
      <c r="C832" s="145" t="s">
        <v>3713</v>
      </c>
      <c r="D832" s="145" t="s">
        <v>3713</v>
      </c>
      <c r="E832" s="145"/>
      <c r="F832" s="145"/>
      <c r="G832" s="145"/>
      <c r="H832" s="145"/>
      <c r="I832" s="145"/>
      <c r="J832" s="145"/>
      <c r="K832" s="145"/>
      <c r="L832" s="145"/>
      <c r="M832" s="145"/>
      <c r="N832" s="145"/>
      <c r="O832" s="145"/>
      <c r="P832" s="145"/>
      <c r="Q832" s="145"/>
      <c r="R832" s="145">
        <v>1100</v>
      </c>
      <c r="S832" s="145">
        <v>1100</v>
      </c>
    </row>
    <row r="833" spans="1:19" ht="16.5" x14ac:dyDescent="0.15">
      <c r="A833" s="126">
        <v>15990127</v>
      </c>
      <c r="B833" s="145">
        <v>5</v>
      </c>
      <c r="C833" s="145" t="s">
        <v>3713</v>
      </c>
      <c r="D833" s="145" t="s">
        <v>3713</v>
      </c>
      <c r="E833" s="145"/>
      <c r="F833" s="145"/>
      <c r="G833" s="145"/>
      <c r="H833" s="145"/>
      <c r="I833" s="145"/>
      <c r="J833" s="145"/>
      <c r="K833" s="145"/>
      <c r="L833" s="145"/>
      <c r="M833" s="145"/>
      <c r="N833" s="145"/>
      <c r="O833" s="145"/>
      <c r="P833" s="145"/>
      <c r="Q833" s="145"/>
      <c r="R833" s="145">
        <v>1400.0000000000002</v>
      </c>
      <c r="S833" s="145">
        <v>1400.0000000000002</v>
      </c>
    </row>
    <row r="834" spans="1:19" ht="16.5" x14ac:dyDescent="0.15">
      <c r="A834" s="126">
        <v>15990127</v>
      </c>
      <c r="B834" s="145">
        <v>6</v>
      </c>
      <c r="C834" s="145" t="s">
        <v>3713</v>
      </c>
      <c r="D834" s="145" t="s">
        <v>3713</v>
      </c>
      <c r="E834" s="145"/>
      <c r="F834" s="145"/>
      <c r="G834" s="145"/>
      <c r="H834" s="145"/>
      <c r="I834" s="145"/>
      <c r="J834" s="145"/>
      <c r="K834" s="145"/>
      <c r="L834" s="145"/>
      <c r="M834" s="145"/>
      <c r="N834" s="145"/>
      <c r="O834" s="145"/>
      <c r="P834" s="145"/>
      <c r="Q834" s="145"/>
      <c r="R834" s="145">
        <v>1700.0000000000002</v>
      </c>
      <c r="S834" s="145">
        <v>1700.0000000000002</v>
      </c>
    </row>
    <row r="835" spans="1:19" ht="16.5" x14ac:dyDescent="0.15">
      <c r="A835" s="126">
        <v>15990127</v>
      </c>
      <c r="B835" s="145">
        <v>7</v>
      </c>
      <c r="C835" s="145" t="s">
        <v>3713</v>
      </c>
      <c r="D835" s="145" t="s">
        <v>3713</v>
      </c>
      <c r="E835" s="145"/>
      <c r="F835" s="145"/>
      <c r="G835" s="145"/>
      <c r="H835" s="145"/>
      <c r="I835" s="145"/>
      <c r="J835" s="145"/>
      <c r="K835" s="145"/>
      <c r="L835" s="145"/>
      <c r="M835" s="145"/>
      <c r="N835" s="145"/>
      <c r="O835" s="145"/>
      <c r="P835" s="145"/>
      <c r="Q835" s="145"/>
      <c r="R835" s="145">
        <v>2000</v>
      </c>
      <c r="S835" s="145">
        <v>2000</v>
      </c>
    </row>
    <row r="836" spans="1:19" ht="16.5" x14ac:dyDescent="0.15">
      <c r="A836" s="126">
        <v>15990128</v>
      </c>
      <c r="B836" s="145">
        <v>1</v>
      </c>
      <c r="C836" s="145" t="s">
        <v>3714</v>
      </c>
      <c r="D836" s="145" t="s">
        <v>3714</v>
      </c>
      <c r="E836" s="145"/>
      <c r="F836" s="145"/>
      <c r="G836" s="145"/>
      <c r="H836" s="145"/>
      <c r="I836" s="145"/>
      <c r="J836" s="145"/>
      <c r="K836" s="145"/>
      <c r="L836" s="145"/>
      <c r="M836" s="145"/>
      <c r="N836" s="145"/>
      <c r="O836" s="145"/>
      <c r="P836" s="145"/>
      <c r="Q836" s="145"/>
      <c r="R836" s="145">
        <v>200</v>
      </c>
      <c r="S836" s="145">
        <v>200</v>
      </c>
    </row>
    <row r="837" spans="1:19" ht="16.5" x14ac:dyDescent="0.15">
      <c r="A837" s="126">
        <v>15990128</v>
      </c>
      <c r="B837" s="145">
        <v>2</v>
      </c>
      <c r="C837" s="145" t="s">
        <v>3714</v>
      </c>
      <c r="D837" s="145" t="s">
        <v>3714</v>
      </c>
      <c r="E837" s="145"/>
      <c r="F837" s="145"/>
      <c r="G837" s="145"/>
      <c r="H837" s="145"/>
      <c r="I837" s="145"/>
      <c r="J837" s="145"/>
      <c r="K837" s="145"/>
      <c r="L837" s="145"/>
      <c r="M837" s="145"/>
      <c r="N837" s="145"/>
      <c r="O837" s="145"/>
      <c r="P837" s="145"/>
      <c r="Q837" s="145"/>
      <c r="R837" s="145">
        <v>400</v>
      </c>
      <c r="S837" s="145">
        <v>400</v>
      </c>
    </row>
    <row r="838" spans="1:19" ht="16.5" x14ac:dyDescent="0.15">
      <c r="A838" s="126">
        <v>15990128</v>
      </c>
      <c r="B838" s="145">
        <v>3</v>
      </c>
      <c r="C838" s="145" t="s">
        <v>3714</v>
      </c>
      <c r="D838" s="145" t="s">
        <v>3714</v>
      </c>
      <c r="E838" s="145"/>
      <c r="F838" s="145"/>
      <c r="G838" s="145"/>
      <c r="H838" s="145"/>
      <c r="I838" s="145"/>
      <c r="J838" s="145"/>
      <c r="K838" s="145"/>
      <c r="L838" s="145"/>
      <c r="M838" s="145"/>
      <c r="N838" s="145"/>
      <c r="O838" s="145"/>
      <c r="P838" s="145"/>
      <c r="Q838" s="145"/>
      <c r="R838" s="145">
        <v>600</v>
      </c>
      <c r="S838" s="145">
        <v>600</v>
      </c>
    </row>
    <row r="839" spans="1:19" ht="16.5" x14ac:dyDescent="0.15">
      <c r="A839" s="126">
        <v>15990128</v>
      </c>
      <c r="B839" s="145">
        <v>4</v>
      </c>
      <c r="C839" s="145" t="s">
        <v>3714</v>
      </c>
      <c r="D839" s="145" t="s">
        <v>3714</v>
      </c>
      <c r="E839" s="145"/>
      <c r="F839" s="145"/>
      <c r="G839" s="145"/>
      <c r="H839" s="145"/>
      <c r="I839" s="145"/>
      <c r="J839" s="145"/>
      <c r="K839" s="145"/>
      <c r="L839" s="145"/>
      <c r="M839" s="145"/>
      <c r="N839" s="145"/>
      <c r="O839" s="145"/>
      <c r="P839" s="145"/>
      <c r="Q839" s="145"/>
      <c r="R839" s="145">
        <v>800</v>
      </c>
      <c r="S839" s="145">
        <v>800</v>
      </c>
    </row>
    <row r="840" spans="1:19" ht="16.5" x14ac:dyDescent="0.15">
      <c r="A840" s="126">
        <v>15990128</v>
      </c>
      <c r="B840" s="145">
        <v>5</v>
      </c>
      <c r="C840" s="145" t="s">
        <v>3714</v>
      </c>
      <c r="D840" s="145" t="s">
        <v>3714</v>
      </c>
      <c r="E840" s="145"/>
      <c r="F840" s="145"/>
      <c r="G840" s="145"/>
      <c r="H840" s="145"/>
      <c r="I840" s="145"/>
      <c r="J840" s="145"/>
      <c r="K840" s="145"/>
      <c r="L840" s="145"/>
      <c r="M840" s="145"/>
      <c r="N840" s="145"/>
      <c r="O840" s="145"/>
      <c r="P840" s="145"/>
      <c r="Q840" s="145"/>
      <c r="R840" s="145">
        <v>1000</v>
      </c>
      <c r="S840" s="145">
        <v>1000</v>
      </c>
    </row>
    <row r="841" spans="1:19" ht="16.5" x14ac:dyDescent="0.15">
      <c r="A841" s="126">
        <v>15990128</v>
      </c>
      <c r="B841" s="145">
        <v>6</v>
      </c>
      <c r="C841" s="145" t="s">
        <v>3714</v>
      </c>
      <c r="D841" s="145" t="s">
        <v>3714</v>
      </c>
      <c r="E841" s="145"/>
      <c r="F841" s="145"/>
      <c r="G841" s="145"/>
      <c r="H841" s="145"/>
      <c r="I841" s="145"/>
      <c r="J841" s="145"/>
      <c r="K841" s="145"/>
      <c r="L841" s="145"/>
      <c r="M841" s="145"/>
      <c r="N841" s="145"/>
      <c r="O841" s="145"/>
      <c r="P841" s="145"/>
      <c r="Q841" s="145"/>
      <c r="R841" s="145">
        <v>1200</v>
      </c>
      <c r="S841" s="145">
        <v>1200</v>
      </c>
    </row>
    <row r="842" spans="1:19" ht="16.5" x14ac:dyDescent="0.15">
      <c r="A842" s="126">
        <v>15990128</v>
      </c>
      <c r="B842" s="145">
        <v>7</v>
      </c>
      <c r="C842" s="145" t="s">
        <v>3714</v>
      </c>
      <c r="D842" s="145" t="s">
        <v>3714</v>
      </c>
      <c r="E842" s="145"/>
      <c r="F842" s="145"/>
      <c r="G842" s="145"/>
      <c r="H842" s="145"/>
      <c r="I842" s="145"/>
      <c r="J842" s="145"/>
      <c r="K842" s="145"/>
      <c r="L842" s="145"/>
      <c r="M842" s="145"/>
      <c r="N842" s="145"/>
      <c r="O842" s="145"/>
      <c r="P842" s="145"/>
      <c r="Q842" s="145"/>
      <c r="R842" s="145">
        <v>1400</v>
      </c>
      <c r="S842" s="145">
        <v>1400</v>
      </c>
    </row>
  </sheetData>
  <phoneticPr fontId="1" type="noConversion"/>
  <conditionalFormatting sqref="C738:D744 C759:C765">
    <cfRule type="cellIs" dxfId="25" priority="26" operator="equal">
      <formula>0</formula>
    </cfRule>
  </conditionalFormatting>
  <conditionalFormatting sqref="C745:D751">
    <cfRule type="cellIs" dxfId="24" priority="25" operator="equal">
      <formula>0</formula>
    </cfRule>
  </conditionalFormatting>
  <conditionalFormatting sqref="C752:D758">
    <cfRule type="cellIs" dxfId="23" priority="24" operator="equal">
      <formula>0</formula>
    </cfRule>
  </conditionalFormatting>
  <conditionalFormatting sqref="D759:D765">
    <cfRule type="cellIs" dxfId="22" priority="23" operator="equal">
      <formula>0</formula>
    </cfRule>
  </conditionalFormatting>
  <conditionalFormatting sqref="C766:D772 C773:C779">
    <cfRule type="cellIs" dxfId="21" priority="22" operator="equal">
      <formula>0</formula>
    </cfRule>
  </conditionalFormatting>
  <conditionalFormatting sqref="A773">
    <cfRule type="cellIs" dxfId="20" priority="21" operator="equal">
      <formula>0</formula>
    </cfRule>
  </conditionalFormatting>
  <conditionalFormatting sqref="A774:A779">
    <cfRule type="cellIs" dxfId="19" priority="20" operator="equal">
      <formula>0</formula>
    </cfRule>
  </conditionalFormatting>
  <conditionalFormatting sqref="D773:D779">
    <cfRule type="cellIs" dxfId="18" priority="19" operator="equal">
      <formula>0</formula>
    </cfRule>
  </conditionalFormatting>
  <conditionalFormatting sqref="A780">
    <cfRule type="cellIs" dxfId="17" priority="18" operator="equal">
      <formula>0</formula>
    </cfRule>
  </conditionalFormatting>
  <conditionalFormatting sqref="A781:A786">
    <cfRule type="cellIs" dxfId="16" priority="17" operator="equal">
      <formula>0</formula>
    </cfRule>
  </conditionalFormatting>
  <conditionalFormatting sqref="A802:A807">
    <cfRule type="cellIs" dxfId="15" priority="11" operator="equal">
      <formula>0</formula>
    </cfRule>
  </conditionalFormatting>
  <conditionalFormatting sqref="A787">
    <cfRule type="cellIs" dxfId="14" priority="16" operator="equal">
      <formula>0</formula>
    </cfRule>
  </conditionalFormatting>
  <conditionalFormatting sqref="A788:A793">
    <cfRule type="cellIs" dxfId="13" priority="15" operator="equal">
      <formula>0</formula>
    </cfRule>
  </conditionalFormatting>
  <conditionalFormatting sqref="A794">
    <cfRule type="cellIs" dxfId="12" priority="14" operator="equal">
      <formula>0</formula>
    </cfRule>
  </conditionalFormatting>
  <conditionalFormatting sqref="A795:A800">
    <cfRule type="cellIs" dxfId="11" priority="13" operator="equal">
      <formula>0</formula>
    </cfRule>
  </conditionalFormatting>
  <conditionalFormatting sqref="A837:A842">
    <cfRule type="cellIs" dxfId="10" priority="1" operator="equal">
      <formula>0</formula>
    </cfRule>
  </conditionalFormatting>
  <conditionalFormatting sqref="A801">
    <cfRule type="cellIs" dxfId="9" priority="12" operator="equal">
      <formula>0</formula>
    </cfRule>
  </conditionalFormatting>
  <conditionalFormatting sqref="A808">
    <cfRule type="cellIs" dxfId="8" priority="10" operator="equal">
      <formula>0</formula>
    </cfRule>
  </conditionalFormatting>
  <conditionalFormatting sqref="A809:A814">
    <cfRule type="cellIs" dxfId="7" priority="9" operator="equal">
      <formula>0</formula>
    </cfRule>
  </conditionalFormatting>
  <conditionalFormatting sqref="A815">
    <cfRule type="cellIs" dxfId="6" priority="8" operator="equal">
      <formula>0</formula>
    </cfRule>
  </conditionalFormatting>
  <conditionalFormatting sqref="A816:A821">
    <cfRule type="cellIs" dxfId="5" priority="7" operator="equal">
      <formula>0</formula>
    </cfRule>
  </conditionalFormatting>
  <conditionalFormatting sqref="A822">
    <cfRule type="cellIs" dxfId="4" priority="6" operator="equal">
      <formula>0</formula>
    </cfRule>
  </conditionalFormatting>
  <conditionalFormatting sqref="A823:A828">
    <cfRule type="cellIs" dxfId="3" priority="5" operator="equal">
      <formula>0</formula>
    </cfRule>
  </conditionalFormatting>
  <conditionalFormatting sqref="A829">
    <cfRule type="cellIs" dxfId="2" priority="4" operator="equal">
      <formula>0</formula>
    </cfRule>
  </conditionalFormatting>
  <conditionalFormatting sqref="A830:A835">
    <cfRule type="cellIs" dxfId="1" priority="3" operator="equal">
      <formula>0</formula>
    </cfRule>
  </conditionalFormatting>
  <conditionalFormatting sqref="A836">
    <cfRule type="cellIs" dxfId="0" priority="2" operator="equal">
      <formula>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U103"/>
  <sheetViews>
    <sheetView topLeftCell="AC1" workbookViewId="0">
      <pane ySplit="2" topLeftCell="A3" activePane="bottomLeft" state="frozen"/>
      <selection pane="bottomLeft" activeCell="BA14" sqref="BA14"/>
    </sheetView>
  </sheetViews>
  <sheetFormatPr defaultColWidth="9" defaultRowHeight="16.5" outlineLevelCol="1" x14ac:dyDescent="0.15"/>
  <cols>
    <col min="1" max="1" width="9.625" style="1" bestFit="1" customWidth="1"/>
    <col min="2" max="4" width="4.75" style="1" bestFit="1" customWidth="1"/>
    <col min="5" max="6" width="4.75" style="1" hidden="1" customWidth="1" outlineLevel="1"/>
    <col min="7" max="12" width="8" style="1" hidden="1" customWidth="1" outlineLevel="1"/>
    <col min="13" max="13" width="8.375" style="1" hidden="1" customWidth="1" outlineLevel="1"/>
    <col min="14" max="14" width="5.5" style="1" bestFit="1" customWidth="1" collapsed="1"/>
    <col min="15" max="17" width="4.75" style="1" bestFit="1" customWidth="1"/>
    <col min="18" max="21" width="4.75" style="1" hidden="1" customWidth="1" outlineLevel="1"/>
    <col min="22" max="27" width="8" style="1" hidden="1" customWidth="1" outlineLevel="1"/>
    <col min="28" max="28" width="8.375" style="1" hidden="1" customWidth="1" outlineLevel="1"/>
    <col min="29" max="29" width="5.5" style="1" bestFit="1" customWidth="1" collapsed="1"/>
    <col min="30" max="31" width="4.75" style="1" bestFit="1" customWidth="1"/>
    <col min="32" max="34" width="8" style="44" bestFit="1" customWidth="1"/>
    <col min="35" max="40" width="8" style="1" bestFit="1" customWidth="1"/>
    <col min="41" max="41" width="9" style="1"/>
    <col min="42" max="42" width="13.125" style="1" bestFit="1" customWidth="1"/>
    <col min="43" max="43" width="12.625" style="1" bestFit="1" customWidth="1"/>
    <col min="44" max="44" width="9" style="1"/>
    <col min="45" max="45" width="10.625" style="1" bestFit="1" customWidth="1"/>
    <col min="46" max="48" width="9" style="1"/>
    <col min="49" max="49" width="10.625" style="1" bestFit="1" customWidth="1"/>
    <col min="50" max="54" width="9" style="1"/>
    <col min="55" max="55" width="8" style="1" customWidth="1" outlineLevel="1"/>
    <col min="56" max="56" width="9.625" style="44" customWidth="1" outlineLevel="1"/>
    <col min="57" max="58" width="9.625" style="1" customWidth="1" outlineLevel="1"/>
    <col min="59" max="59" width="9" style="1" customWidth="1" outlineLevel="1"/>
    <col min="60" max="60" width="9.625" style="44" customWidth="1" outlineLevel="1"/>
    <col min="61" max="62" width="9.625" style="1" customWidth="1" outlineLevel="1"/>
    <col min="63" max="63" width="9" style="1" customWidth="1" outlineLevel="1"/>
    <col min="64" max="64" width="9.625" style="44" customWidth="1" outlineLevel="1"/>
    <col min="65" max="66" width="9.625" style="1" customWidth="1" outlineLevel="1"/>
    <col min="67" max="67" width="9" style="1" customWidth="1" outlineLevel="1"/>
    <col min="68" max="68" width="9.625" style="44" customWidth="1" outlineLevel="1"/>
    <col min="69" max="70" width="9.625" style="1" customWidth="1" outlineLevel="1"/>
    <col min="71" max="71" width="9" style="1" customWidth="1" outlineLevel="1"/>
    <col min="72" max="72" width="9.625" style="44" customWidth="1" outlineLevel="1"/>
    <col min="73" max="74" width="9.625" style="1" customWidth="1" outlineLevel="1"/>
    <col min="75" max="75" width="9" style="1" customWidth="1" outlineLevel="1"/>
    <col min="76" max="76" width="9.625" style="44" customWidth="1" outlineLevel="1"/>
    <col min="77" max="78" width="9.625" style="1" customWidth="1" outlineLevel="1"/>
    <col min="79" max="79" width="9" style="1" customWidth="1" outlineLevel="1"/>
    <col min="80" max="80" width="9.625" style="44" customWidth="1" outlineLevel="1"/>
    <col min="81" max="82" width="9.625" style="1" customWidth="1" outlineLevel="1"/>
    <col min="83" max="83" width="9" style="1" customWidth="1" outlineLevel="1"/>
    <col min="84" max="84" width="9.625" style="44" customWidth="1" outlineLevel="1"/>
    <col min="85" max="86" width="9.625" style="1" customWidth="1" outlineLevel="1"/>
    <col min="87" max="93" width="9" style="1" customWidth="1" outlineLevel="1"/>
    <col min="94" max="94" width="9.625" style="46" customWidth="1" outlineLevel="1"/>
    <col min="95" max="96" width="9.625" style="1" customWidth="1" outlineLevel="1"/>
    <col min="97" max="97" width="9" style="1" customWidth="1" outlineLevel="1"/>
    <col min="98" max="98" width="9.625" style="44" customWidth="1" outlineLevel="1"/>
    <col min="99" max="100" width="9.625" style="1" customWidth="1" outlineLevel="1"/>
    <col min="101" max="101" width="9" style="1" customWidth="1" outlineLevel="1"/>
    <col min="102" max="102" width="9.625" style="44" customWidth="1" outlineLevel="1"/>
    <col min="103" max="104" width="9.625" style="1" customWidth="1" outlineLevel="1"/>
    <col min="105" max="105" width="9" style="1" customWidth="1" outlineLevel="1"/>
    <col min="106" max="106" width="9.625" style="44" customWidth="1" outlineLevel="1"/>
    <col min="107" max="108" width="9.625" style="1" customWidth="1" outlineLevel="1"/>
    <col min="109" max="109" width="9" style="1" customWidth="1" outlineLevel="1"/>
    <col min="110" max="110" width="9.625" style="44" customWidth="1" outlineLevel="1"/>
    <col min="111" max="112" width="9.625" style="1" customWidth="1" outlineLevel="1"/>
    <col min="113" max="113" width="9" style="1" customWidth="1" outlineLevel="1"/>
    <col min="114" max="114" width="9.625" style="44" customWidth="1" outlineLevel="1"/>
    <col min="115" max="116" width="9.625" style="1" customWidth="1" outlineLevel="1"/>
    <col min="117" max="117" width="9" style="1" customWidth="1" outlineLevel="1"/>
    <col min="118" max="118" width="9.625" style="44" customWidth="1" outlineLevel="1"/>
    <col min="119" max="120" width="9.625" style="1" customWidth="1" outlineLevel="1"/>
    <col min="121" max="121" width="9" style="1" customWidth="1" outlineLevel="1"/>
    <col min="122" max="122" width="9.625" style="44" customWidth="1" outlineLevel="1"/>
    <col min="123" max="124" width="9.625" style="1" customWidth="1" outlineLevel="1"/>
    <col min="125" max="126" width="9" style="1"/>
    <col min="127" max="127" width="9" style="1" customWidth="1" outlineLevel="1"/>
    <col min="128" max="128" width="9.625" style="47" customWidth="1" outlineLevel="1"/>
    <col min="129" max="130" width="9.625" style="1" customWidth="1" outlineLevel="1"/>
    <col min="131" max="131" width="9" style="1" customWidth="1" outlineLevel="1"/>
    <col min="132" max="132" width="9.625" style="47" customWidth="1" outlineLevel="1"/>
    <col min="133" max="134" width="9.625" style="1" customWidth="1" outlineLevel="1"/>
    <col min="135" max="135" width="9" style="1" customWidth="1" outlineLevel="1"/>
    <col min="136" max="136" width="9.625" style="47" customWidth="1" outlineLevel="1"/>
    <col min="137" max="138" width="9.625" style="1" customWidth="1" outlineLevel="1"/>
    <col min="139" max="139" width="9" style="1" customWidth="1" outlineLevel="1"/>
    <col min="140" max="140" width="9.625" style="47" customWidth="1" outlineLevel="1"/>
    <col min="141" max="142" width="9.625" style="1" customWidth="1" outlineLevel="1"/>
    <col min="143" max="144" width="9" style="1"/>
    <col min="145" max="145" width="9" style="1" customWidth="1" outlineLevel="1"/>
    <col min="146" max="146" width="9.625" style="47" customWidth="1" outlineLevel="1"/>
    <col min="147" max="148" width="9.625" style="1" customWidth="1" outlineLevel="1"/>
    <col min="149" max="149" width="9" style="1" customWidth="1" outlineLevel="1"/>
    <col min="150" max="150" width="9.625" style="47" customWidth="1" outlineLevel="1"/>
    <col min="151" max="152" width="9.625" style="1" customWidth="1" outlineLevel="1"/>
    <col min="153" max="153" width="9" style="1" customWidth="1" outlineLevel="1"/>
    <col min="154" max="154" width="9.625" style="47" customWidth="1" outlineLevel="1"/>
    <col min="155" max="156" width="9.625" style="1" customWidth="1" outlineLevel="1"/>
    <col min="157" max="157" width="9" style="1" customWidth="1" outlineLevel="1"/>
    <col min="158" max="158" width="9.625" style="47" customWidth="1" outlineLevel="1"/>
    <col min="159" max="160" width="9.625" style="1" customWidth="1" outlineLevel="1"/>
    <col min="161" max="161" width="9" style="1"/>
    <col min="162" max="162" width="9" style="1" customWidth="1" outlineLevel="1"/>
    <col min="163" max="163" width="9.625" style="47" customWidth="1" outlineLevel="1"/>
    <col min="164" max="165" width="9.625" style="1" customWidth="1" outlineLevel="1"/>
    <col min="166" max="166" width="9.625" style="47" customWidth="1" outlineLevel="1"/>
    <col min="167" max="167" width="9.875" style="1" customWidth="1" outlineLevel="1"/>
    <col min="168" max="168" width="9.625" style="1" customWidth="1" outlineLevel="1"/>
    <col min="169" max="169" width="13.125" style="47" bestFit="1" customWidth="1" outlineLevel="1"/>
    <col min="170" max="170" width="9.875" style="1" customWidth="1" outlineLevel="1"/>
    <col min="171" max="171" width="9.625" style="1" customWidth="1" outlineLevel="1"/>
    <col min="172" max="172" width="13.125" style="47" bestFit="1" customWidth="1" outlineLevel="1"/>
    <col min="173" max="173" width="9.875" style="1" customWidth="1" outlineLevel="1"/>
    <col min="174" max="174" width="9.625" style="1" customWidth="1" outlineLevel="1"/>
    <col min="175" max="175" width="11.375" style="47" bestFit="1" customWidth="1" outlineLevel="1"/>
    <col min="176" max="176" width="6.375" style="1" bestFit="1" customWidth="1" outlineLevel="1"/>
    <col min="177" max="177" width="5.5" style="1" bestFit="1" customWidth="1" outlineLevel="1"/>
    <col min="178" max="178" width="11.375" style="47" bestFit="1" customWidth="1" outlineLevel="1"/>
    <col min="179" max="179" width="6.375" style="1" bestFit="1" customWidth="1" outlineLevel="1"/>
    <col min="180" max="180" width="5.5" style="1" bestFit="1" customWidth="1" outlineLevel="1"/>
    <col min="181" max="181" width="9" style="1"/>
    <col min="182" max="182" width="9" style="1" customWidth="1" outlineLevel="1"/>
    <col min="183" max="183" width="9.625" style="47" customWidth="1" outlineLevel="1"/>
    <col min="184" max="185" width="9.625" style="1" customWidth="1" outlineLevel="1"/>
    <col min="186" max="186" width="9.625" style="47" customWidth="1" outlineLevel="1"/>
    <col min="187" max="188" width="9.625" style="1" customWidth="1" outlineLevel="1"/>
    <col min="189" max="189" width="11.375" style="47" bestFit="1" customWidth="1" outlineLevel="1"/>
    <col min="190" max="191" width="9.625" style="1" customWidth="1" outlineLevel="1"/>
    <col min="192" max="192" width="11.375" style="47" bestFit="1" customWidth="1" outlineLevel="1"/>
    <col min="193" max="194" width="9.625" style="1" customWidth="1" outlineLevel="1"/>
    <col min="195" max="195" width="11.375" style="47" bestFit="1" customWidth="1" outlineLevel="1"/>
    <col min="196" max="197" width="9.625" style="1" customWidth="1" outlineLevel="1"/>
    <col min="198" max="198" width="11.375" style="47" bestFit="1" customWidth="1" outlineLevel="1"/>
    <col min="199" max="200" width="9.625" style="1" customWidth="1" outlineLevel="1"/>
    <col min="201" max="201" width="11.375" style="47" bestFit="1" customWidth="1" outlineLevel="1"/>
    <col min="202" max="203" width="9.625" style="1" customWidth="1" outlineLevel="1"/>
    <col min="204" max="16384" width="9" style="1"/>
  </cols>
  <sheetData>
    <row r="1" spans="1:203" x14ac:dyDescent="0.15">
      <c r="N1" s="1">
        <f>[1]英雄等级属性!Y1:Y2</f>
        <v>2</v>
      </c>
      <c r="O1" s="1">
        <f>[1]英雄等级属性!Z1:Z2</f>
        <v>3</v>
      </c>
      <c r="P1" s="1">
        <f>[1]英雄等级属性!AA1:AA2</f>
        <v>4</v>
      </c>
      <c r="AC1" s="1">
        <f>N1</f>
        <v>2</v>
      </c>
      <c r="AD1" s="1">
        <f>O1</f>
        <v>3</v>
      </c>
      <c r="AE1" s="1">
        <f>P1</f>
        <v>4</v>
      </c>
      <c r="AT1" s="1" t="s">
        <v>1951</v>
      </c>
      <c r="AU1" s="44">
        <v>0.6</v>
      </c>
      <c r="AW1" s="1" t="s">
        <v>1952</v>
      </c>
      <c r="AX1" s="44">
        <v>0.5</v>
      </c>
      <c r="BC1" s="45" t="s">
        <v>1953</v>
      </c>
      <c r="BD1" s="46">
        <v>0.04</v>
      </c>
      <c r="BE1" s="44">
        <v>0.1</v>
      </c>
      <c r="BF1" s="1">
        <f>BD1*10000</f>
        <v>400</v>
      </c>
      <c r="BG1" s="45" t="s">
        <v>1954</v>
      </c>
      <c r="BH1" s="46">
        <v>0.04</v>
      </c>
      <c r="BI1" s="44">
        <v>0.1</v>
      </c>
      <c r="BJ1" s="1">
        <f>BH1*10000</f>
        <v>400</v>
      </c>
      <c r="BK1" s="45" t="s">
        <v>1859</v>
      </c>
      <c r="BL1" s="46">
        <v>0.04</v>
      </c>
      <c r="BM1" s="44">
        <v>0.1</v>
      </c>
      <c r="BN1" s="1">
        <f>BL1*10000</f>
        <v>400</v>
      </c>
      <c r="BO1" s="45" t="s">
        <v>1861</v>
      </c>
      <c r="BP1" s="46">
        <v>0.04</v>
      </c>
      <c r="BQ1" s="44">
        <v>0.1</v>
      </c>
      <c r="BR1" s="1">
        <f>BP1*10000</f>
        <v>400</v>
      </c>
      <c r="BS1" s="45" t="s">
        <v>1863</v>
      </c>
      <c r="BT1" s="46">
        <v>0.04</v>
      </c>
      <c r="BU1" s="44">
        <v>0.1</v>
      </c>
      <c r="BV1" s="1">
        <f>BT1*10000</f>
        <v>400</v>
      </c>
      <c r="BW1" s="45" t="s">
        <v>1865</v>
      </c>
      <c r="BX1" s="44">
        <v>0.04</v>
      </c>
      <c r="BY1" s="44">
        <v>0.1</v>
      </c>
      <c r="BZ1" s="1">
        <f>BX1*10000</f>
        <v>400</v>
      </c>
      <c r="CA1" s="45" t="s">
        <v>1867</v>
      </c>
      <c r="CB1" s="44">
        <v>0.04</v>
      </c>
      <c r="CC1" s="44">
        <v>0.1</v>
      </c>
      <c r="CD1" s="1">
        <f>CB1*10000</f>
        <v>400</v>
      </c>
      <c r="CE1" s="45" t="s">
        <v>1869</v>
      </c>
      <c r="CF1" s="44">
        <v>0.04</v>
      </c>
      <c r="CG1" s="44">
        <v>0.1</v>
      </c>
      <c r="CH1" s="1">
        <f>CF1*10000</f>
        <v>400</v>
      </c>
      <c r="CJ1" s="1" t="s">
        <v>1955</v>
      </c>
      <c r="CO1" s="45" t="s">
        <v>1953</v>
      </c>
      <c r="CP1" s="46">
        <v>0.04</v>
      </c>
      <c r="CQ1" s="44">
        <v>0.1</v>
      </c>
      <c r="CR1" s="1">
        <f>CP1*10000</f>
        <v>400</v>
      </c>
      <c r="CS1" s="45" t="s">
        <v>1954</v>
      </c>
      <c r="CT1" s="46">
        <v>0.04</v>
      </c>
      <c r="CU1" s="44">
        <v>0.1</v>
      </c>
      <c r="CV1" s="1">
        <f>CT1*10000</f>
        <v>400</v>
      </c>
      <c r="CW1" s="45" t="s">
        <v>1859</v>
      </c>
      <c r="CX1" s="46">
        <v>0.04</v>
      </c>
      <c r="CY1" s="44">
        <v>0.1</v>
      </c>
      <c r="CZ1" s="1">
        <f>CX1*10000</f>
        <v>400</v>
      </c>
      <c r="DA1" s="45" t="s">
        <v>1861</v>
      </c>
      <c r="DB1" s="46">
        <v>0.04</v>
      </c>
      <c r="DC1" s="44">
        <v>0.1</v>
      </c>
      <c r="DD1" s="1">
        <f>DB1*10000</f>
        <v>400</v>
      </c>
      <c r="DE1" s="45" t="s">
        <v>1863</v>
      </c>
      <c r="DF1" s="46">
        <v>0.04</v>
      </c>
      <c r="DG1" s="44">
        <v>0.1</v>
      </c>
      <c r="DH1" s="1">
        <f>DF1*10000</f>
        <v>400</v>
      </c>
      <c r="DI1" s="45" t="s">
        <v>1865</v>
      </c>
      <c r="DJ1" s="44">
        <v>0.04</v>
      </c>
      <c r="DK1" s="44">
        <v>0.1</v>
      </c>
      <c r="DL1" s="1">
        <f>DJ1*10000</f>
        <v>400</v>
      </c>
      <c r="DM1" s="45" t="s">
        <v>1867</v>
      </c>
      <c r="DN1" s="44">
        <v>0.04</v>
      </c>
      <c r="DO1" s="44">
        <v>0.1</v>
      </c>
      <c r="DP1" s="1">
        <f>DN1*10000</f>
        <v>400</v>
      </c>
      <c r="DQ1" s="45" t="s">
        <v>1869</v>
      </c>
      <c r="DR1" s="44">
        <v>0.04</v>
      </c>
      <c r="DS1" s="44">
        <v>0.1</v>
      </c>
      <c r="DT1" s="1">
        <f>DR1*10000</f>
        <v>400</v>
      </c>
      <c r="DV1" s="1" t="s">
        <v>1956</v>
      </c>
      <c r="DW1" s="45" t="s">
        <v>1867</v>
      </c>
      <c r="DX1" s="47">
        <v>5.4999999999999997E-3</v>
      </c>
      <c r="DY1" s="47">
        <v>1E-3</v>
      </c>
      <c r="DZ1" s="1">
        <f>DZ4-DZ3</f>
        <v>1265</v>
      </c>
      <c r="EA1" s="45" t="s">
        <v>1869</v>
      </c>
      <c r="EB1" s="47">
        <v>4.0000000000000001E-3</v>
      </c>
      <c r="EC1" s="47">
        <v>1E-3</v>
      </c>
      <c r="ED1" s="1">
        <f>ED4-ED3</f>
        <v>920</v>
      </c>
      <c r="EE1" s="45" t="s">
        <v>1884</v>
      </c>
      <c r="EF1" s="47">
        <v>4.0000000000000001E-3</v>
      </c>
      <c r="EG1" s="47">
        <v>1E-3</v>
      </c>
      <c r="EH1" s="1">
        <f>EH4-EH3</f>
        <v>919.99999999999272</v>
      </c>
      <c r="EI1" s="45" t="s">
        <v>1886</v>
      </c>
      <c r="EJ1" s="47">
        <v>3.0000000000000001E-3</v>
      </c>
      <c r="EK1" s="47">
        <v>1E-3</v>
      </c>
      <c r="EL1" s="1">
        <f>EL4-EL3</f>
        <v>690</v>
      </c>
      <c r="EN1" s="1" t="s">
        <v>1957</v>
      </c>
      <c r="EO1" s="45" t="s">
        <v>1867</v>
      </c>
      <c r="EP1" s="47">
        <v>4.0000000000000001E-3</v>
      </c>
      <c r="EQ1" s="47">
        <v>1E-3</v>
      </c>
      <c r="ER1" s="1">
        <f>ER4-ER3</f>
        <v>920</v>
      </c>
      <c r="ES1" s="45" t="s">
        <v>1869</v>
      </c>
      <c r="ET1" s="47">
        <v>2.5000000000000001E-3</v>
      </c>
      <c r="EU1" s="47">
        <v>1E-3</v>
      </c>
      <c r="EV1" s="1">
        <f>EV4-EV3</f>
        <v>574.99999999999636</v>
      </c>
      <c r="EW1" s="45" t="s">
        <v>1884</v>
      </c>
      <c r="EX1" s="47">
        <v>2.5000000000000001E-3</v>
      </c>
      <c r="EY1" s="47">
        <v>1E-3</v>
      </c>
      <c r="EZ1" s="1">
        <f>EZ4-EZ3</f>
        <v>574.99999999999636</v>
      </c>
      <c r="FA1" s="45" t="s">
        <v>1886</v>
      </c>
      <c r="FB1" s="47">
        <v>1.5E-3</v>
      </c>
      <c r="FC1" s="47">
        <v>1E-3</v>
      </c>
      <c r="FD1" s="1">
        <f>FD4-FD3</f>
        <v>344.99999999999818</v>
      </c>
      <c r="FF1" s="45" t="s">
        <v>1958</v>
      </c>
      <c r="FG1" s="47">
        <v>6.0000000000000001E-3</v>
      </c>
      <c r="FH1" s="47">
        <v>0</v>
      </c>
      <c r="FI1" s="1">
        <f>FI4-FI3</f>
        <v>60</v>
      </c>
      <c r="FJ1" s="47">
        <v>6.0000000000000001E-3</v>
      </c>
      <c r="FK1" s="47">
        <v>0</v>
      </c>
      <c r="FL1" s="1">
        <f>FL4-FL3</f>
        <v>60</v>
      </c>
      <c r="FM1" s="47">
        <v>0.01</v>
      </c>
      <c r="FN1" s="47">
        <v>0</v>
      </c>
      <c r="FO1" s="1">
        <f>FO4-FO3</f>
        <v>100</v>
      </c>
      <c r="FP1" s="47">
        <v>5.0000000000000001E-3</v>
      </c>
      <c r="FQ1" s="47">
        <v>0</v>
      </c>
      <c r="FR1" s="1">
        <f>FR4-FR3</f>
        <v>50</v>
      </c>
      <c r="FS1" s="47">
        <v>5.0000000000000001E-3</v>
      </c>
      <c r="FT1" s="47">
        <v>0</v>
      </c>
      <c r="FU1" s="1">
        <f>FU4-FU3</f>
        <v>50</v>
      </c>
      <c r="FV1" s="47">
        <v>2.5000000000000001E-3</v>
      </c>
      <c r="FW1" s="47">
        <v>0</v>
      </c>
      <c r="FX1" s="1">
        <f>FX4-FX3</f>
        <v>25</v>
      </c>
      <c r="FZ1" s="45" t="s">
        <v>1958</v>
      </c>
      <c r="GA1" s="47">
        <v>0.02</v>
      </c>
      <c r="GB1" s="47">
        <v>0</v>
      </c>
      <c r="GC1" s="1">
        <f>GC4-GC3</f>
        <v>200</v>
      </c>
      <c r="GD1" s="47">
        <v>0</v>
      </c>
      <c r="GE1" s="47">
        <v>0</v>
      </c>
      <c r="GF1" s="1">
        <f>GF4-GF3</f>
        <v>0</v>
      </c>
      <c r="GG1" s="47">
        <v>5.0000000000000001E-3</v>
      </c>
      <c r="GH1" s="47">
        <v>0</v>
      </c>
      <c r="GI1" s="1">
        <f>GI4-GI3</f>
        <v>1000</v>
      </c>
      <c r="GJ1" s="47">
        <v>3.0000000000000001E-3</v>
      </c>
      <c r="GK1" s="47">
        <v>0</v>
      </c>
      <c r="GL1" s="1">
        <f>GL4-GL3</f>
        <v>600</v>
      </c>
      <c r="GM1" s="47">
        <v>5.0000000000000001E-3</v>
      </c>
      <c r="GN1" s="47">
        <v>0</v>
      </c>
      <c r="GO1" s="1">
        <f>GO4-GO3</f>
        <v>50</v>
      </c>
      <c r="GP1" s="47">
        <v>2E-3</v>
      </c>
      <c r="GQ1" s="47">
        <v>0</v>
      </c>
      <c r="GR1" s="1">
        <f>GR4-GR3</f>
        <v>5</v>
      </c>
      <c r="GS1" s="47">
        <v>5.0000000000000001E-3</v>
      </c>
      <c r="GT1" s="47">
        <v>0</v>
      </c>
      <c r="GU1" s="1">
        <f>GU4-GU3</f>
        <v>50</v>
      </c>
    </row>
    <row r="2" spans="1:203" x14ac:dyDescent="0.15">
      <c r="A2" s="1" t="s">
        <v>136</v>
      </c>
      <c r="B2" s="1" t="s">
        <v>247</v>
      </c>
      <c r="C2" s="48" t="s">
        <v>1959</v>
      </c>
      <c r="D2" s="49" t="s">
        <v>1960</v>
      </c>
      <c r="E2" s="1" t="s">
        <v>1961</v>
      </c>
      <c r="F2" s="1" t="s">
        <v>1962</v>
      </c>
      <c r="G2" s="1" t="s">
        <v>1963</v>
      </c>
      <c r="H2" s="1" t="s">
        <v>1964</v>
      </c>
      <c r="I2" s="1" t="s">
        <v>1965</v>
      </c>
      <c r="J2" s="1" t="s">
        <v>1966</v>
      </c>
      <c r="K2" s="1" t="s">
        <v>1967</v>
      </c>
      <c r="L2" s="1" t="s">
        <v>1968</v>
      </c>
      <c r="M2" s="1" t="str">
        <f t="shared" ref="M2" si="0">D2&amp;","&amp;C2</f>
        <v>评级,职业</v>
      </c>
      <c r="N2" s="1" t="s">
        <v>1854</v>
      </c>
      <c r="O2" s="1" t="s">
        <v>1969</v>
      </c>
      <c r="P2" s="1" t="s">
        <v>1970</v>
      </c>
      <c r="Q2" s="1" t="s">
        <v>247</v>
      </c>
      <c r="R2" s="48" t="s">
        <v>1959</v>
      </c>
      <c r="S2" s="49" t="s">
        <v>1960</v>
      </c>
      <c r="T2" s="1" t="s">
        <v>1961</v>
      </c>
      <c r="U2" s="1" t="s">
        <v>1962</v>
      </c>
      <c r="V2" s="1" t="s">
        <v>1963</v>
      </c>
      <c r="W2" s="1" t="s">
        <v>1964</v>
      </c>
      <c r="X2" s="1" t="s">
        <v>1965</v>
      </c>
      <c r="Y2" s="1" t="s">
        <v>1966</v>
      </c>
      <c r="Z2" s="1" t="s">
        <v>1967</v>
      </c>
      <c r="AA2" s="1" t="s">
        <v>1968</v>
      </c>
      <c r="AB2" s="1" t="str">
        <f>S2&amp;","&amp;R2</f>
        <v>评级,职业</v>
      </c>
      <c r="AC2" s="1" t="s">
        <v>1854</v>
      </c>
      <c r="AD2" s="1" t="s">
        <v>1969</v>
      </c>
      <c r="AE2" s="1" t="s">
        <v>1970</v>
      </c>
      <c r="AF2" s="44" t="s">
        <v>1971</v>
      </c>
      <c r="AG2" s="44" t="s">
        <v>1972</v>
      </c>
      <c r="AH2" s="44" t="s">
        <v>1973</v>
      </c>
      <c r="AI2" s="1" t="s">
        <v>1974</v>
      </c>
      <c r="AJ2" s="1" t="s">
        <v>1975</v>
      </c>
      <c r="AK2" s="1" t="s">
        <v>1976</v>
      </c>
      <c r="AL2" s="1" t="s">
        <v>1977</v>
      </c>
      <c r="AM2" s="1" t="s">
        <v>1978</v>
      </c>
      <c r="AN2" s="1" t="s">
        <v>1979</v>
      </c>
      <c r="AP2" s="1" t="s">
        <v>1980</v>
      </c>
      <c r="AQ2" s="1" t="s">
        <v>1981</v>
      </c>
      <c r="AR2" s="1" t="s">
        <v>1982</v>
      </c>
      <c r="AS2" s="1" t="s">
        <v>1983</v>
      </c>
      <c r="AT2" s="1" t="s">
        <v>1981</v>
      </c>
      <c r="AU2" s="1" t="s">
        <v>1982</v>
      </c>
      <c r="AV2" s="1" t="s">
        <v>1983</v>
      </c>
      <c r="AW2" s="1" t="s">
        <v>1981</v>
      </c>
      <c r="AX2" s="1" t="s">
        <v>1982</v>
      </c>
      <c r="AY2" s="1" t="s">
        <v>1983</v>
      </c>
      <c r="BC2" s="45" t="s">
        <v>1855</v>
      </c>
      <c r="BD2" s="46" t="s">
        <v>1984</v>
      </c>
      <c r="BE2" s="1" t="s">
        <v>1981</v>
      </c>
      <c r="BF2" s="1" t="s">
        <v>1982</v>
      </c>
      <c r="BG2" s="45" t="s">
        <v>1855</v>
      </c>
      <c r="BH2" s="44" t="s">
        <v>1984</v>
      </c>
      <c r="BI2" s="1" t="s">
        <v>1981</v>
      </c>
      <c r="BJ2" s="1" t="s">
        <v>1982</v>
      </c>
      <c r="BK2" s="45" t="s">
        <v>1855</v>
      </c>
      <c r="BL2" s="44" t="s">
        <v>1984</v>
      </c>
      <c r="BM2" s="1" t="s">
        <v>1981</v>
      </c>
      <c r="BN2" s="1" t="s">
        <v>1982</v>
      </c>
      <c r="BO2" s="45" t="s">
        <v>1855</v>
      </c>
      <c r="BP2" s="44" t="s">
        <v>1984</v>
      </c>
      <c r="BQ2" s="1" t="s">
        <v>1981</v>
      </c>
      <c r="BR2" s="1" t="s">
        <v>1982</v>
      </c>
      <c r="BS2" s="45" t="s">
        <v>1855</v>
      </c>
      <c r="BT2" s="44" t="s">
        <v>1984</v>
      </c>
      <c r="BU2" s="1" t="s">
        <v>1981</v>
      </c>
      <c r="BV2" s="1" t="s">
        <v>1982</v>
      </c>
      <c r="BW2" s="45" t="s">
        <v>1855</v>
      </c>
      <c r="BX2" s="44" t="s">
        <v>1984</v>
      </c>
      <c r="BY2" s="1" t="s">
        <v>1981</v>
      </c>
      <c r="BZ2" s="1" t="s">
        <v>1982</v>
      </c>
      <c r="CA2" s="45" t="s">
        <v>1855</v>
      </c>
      <c r="CB2" s="44" t="s">
        <v>1984</v>
      </c>
      <c r="CC2" s="1" t="s">
        <v>1981</v>
      </c>
      <c r="CD2" s="1" t="s">
        <v>1982</v>
      </c>
      <c r="CE2" s="45" t="s">
        <v>1855</v>
      </c>
      <c r="CF2" s="44" t="s">
        <v>1984</v>
      </c>
      <c r="CG2" s="1" t="s">
        <v>1981</v>
      </c>
      <c r="CH2" s="1" t="s">
        <v>1982</v>
      </c>
      <c r="CK2" s="1" t="s">
        <v>1981</v>
      </c>
      <c r="CL2" s="1" t="s">
        <v>1982</v>
      </c>
      <c r="CM2" s="1" t="s">
        <v>1983</v>
      </c>
      <c r="CO2" s="45" t="s">
        <v>1855</v>
      </c>
      <c r="CP2" s="46" t="s">
        <v>1984</v>
      </c>
      <c r="CQ2" s="1" t="s">
        <v>1981</v>
      </c>
      <c r="CR2" s="1" t="s">
        <v>1982</v>
      </c>
      <c r="CS2" s="45" t="s">
        <v>1855</v>
      </c>
      <c r="CT2" s="44" t="s">
        <v>1984</v>
      </c>
      <c r="CU2" s="1" t="s">
        <v>1981</v>
      </c>
      <c r="CV2" s="1" t="s">
        <v>1982</v>
      </c>
      <c r="CW2" s="45" t="s">
        <v>1855</v>
      </c>
      <c r="CX2" s="44" t="s">
        <v>1984</v>
      </c>
      <c r="CY2" s="1" t="s">
        <v>1981</v>
      </c>
      <c r="CZ2" s="1" t="s">
        <v>1982</v>
      </c>
      <c r="DA2" s="45" t="s">
        <v>1855</v>
      </c>
      <c r="DB2" s="44" t="s">
        <v>1984</v>
      </c>
      <c r="DC2" s="1" t="s">
        <v>1981</v>
      </c>
      <c r="DD2" s="1" t="s">
        <v>1982</v>
      </c>
      <c r="DE2" s="45" t="s">
        <v>1855</v>
      </c>
      <c r="DF2" s="44" t="s">
        <v>1984</v>
      </c>
      <c r="DG2" s="1" t="s">
        <v>1981</v>
      </c>
      <c r="DH2" s="1" t="s">
        <v>1982</v>
      </c>
      <c r="DI2" s="45" t="s">
        <v>1855</v>
      </c>
      <c r="DJ2" s="44" t="s">
        <v>1984</v>
      </c>
      <c r="DK2" s="1" t="s">
        <v>1981</v>
      </c>
      <c r="DL2" s="1" t="s">
        <v>1982</v>
      </c>
      <c r="DM2" s="45" t="s">
        <v>1855</v>
      </c>
      <c r="DN2" s="44" t="s">
        <v>1984</v>
      </c>
      <c r="DO2" s="1" t="s">
        <v>1981</v>
      </c>
      <c r="DP2" s="1" t="s">
        <v>1982</v>
      </c>
      <c r="DQ2" s="45" t="s">
        <v>1855</v>
      </c>
      <c r="DR2" s="44" t="s">
        <v>1984</v>
      </c>
      <c r="DS2" s="1" t="s">
        <v>1981</v>
      </c>
      <c r="DT2" s="1" t="s">
        <v>1982</v>
      </c>
      <c r="DW2" s="45" t="s">
        <v>1855</v>
      </c>
      <c r="DX2" s="47" t="s">
        <v>1985</v>
      </c>
      <c r="DY2" s="1" t="s">
        <v>1981</v>
      </c>
      <c r="DZ2" s="1" t="s">
        <v>1982</v>
      </c>
      <c r="EA2" s="45" t="s">
        <v>1855</v>
      </c>
      <c r="EB2" s="47" t="s">
        <v>1985</v>
      </c>
      <c r="EC2" s="1" t="s">
        <v>1981</v>
      </c>
      <c r="ED2" s="1" t="s">
        <v>1982</v>
      </c>
      <c r="EE2" s="45" t="s">
        <v>1855</v>
      </c>
      <c r="EF2" s="47" t="s">
        <v>1985</v>
      </c>
      <c r="EG2" s="1" t="s">
        <v>1981</v>
      </c>
      <c r="EH2" s="1" t="s">
        <v>1982</v>
      </c>
      <c r="EI2" s="45" t="s">
        <v>1855</v>
      </c>
      <c r="EJ2" s="47" t="s">
        <v>1985</v>
      </c>
      <c r="EK2" s="1" t="s">
        <v>1981</v>
      </c>
      <c r="EL2" s="1" t="s">
        <v>1982</v>
      </c>
      <c r="EO2" s="45" t="s">
        <v>1855</v>
      </c>
      <c r="EP2" s="47" t="s">
        <v>1985</v>
      </c>
      <c r="EQ2" s="1" t="s">
        <v>1981</v>
      </c>
      <c r="ER2" s="1" t="s">
        <v>1982</v>
      </c>
      <c r="ES2" s="45" t="s">
        <v>1855</v>
      </c>
      <c r="ET2" s="47" t="s">
        <v>1985</v>
      </c>
      <c r="EU2" s="1" t="s">
        <v>1981</v>
      </c>
      <c r="EV2" s="1" t="s">
        <v>1982</v>
      </c>
      <c r="EW2" s="45" t="s">
        <v>1855</v>
      </c>
      <c r="EX2" s="47" t="s">
        <v>1985</v>
      </c>
      <c r="EY2" s="1" t="s">
        <v>1981</v>
      </c>
      <c r="EZ2" s="1" t="s">
        <v>1982</v>
      </c>
      <c r="FA2" s="45" t="s">
        <v>1855</v>
      </c>
      <c r="FB2" s="47" t="s">
        <v>1985</v>
      </c>
      <c r="FC2" s="1" t="s">
        <v>1981</v>
      </c>
      <c r="FD2" s="1" t="s">
        <v>1982</v>
      </c>
      <c r="FF2" s="45" t="s">
        <v>1855</v>
      </c>
      <c r="FG2" s="45" t="s">
        <v>1986</v>
      </c>
      <c r="FH2" s="1" t="s">
        <v>1981</v>
      </c>
      <c r="FI2" s="1" t="s">
        <v>1982</v>
      </c>
      <c r="FJ2" s="45" t="s">
        <v>1987</v>
      </c>
      <c r="FK2" s="1" t="s">
        <v>1981</v>
      </c>
      <c r="FL2" s="1" t="s">
        <v>1982</v>
      </c>
      <c r="FM2" s="45" t="s">
        <v>1988</v>
      </c>
      <c r="FN2" s="1" t="s">
        <v>1981</v>
      </c>
      <c r="FO2" s="1" t="s">
        <v>1982</v>
      </c>
      <c r="FP2" s="45" t="s">
        <v>1989</v>
      </c>
      <c r="FQ2" s="1" t="s">
        <v>1981</v>
      </c>
      <c r="FR2" s="1" t="s">
        <v>1982</v>
      </c>
      <c r="FS2" s="45" t="s">
        <v>1990</v>
      </c>
      <c r="FT2" s="1" t="s">
        <v>1981</v>
      </c>
      <c r="FU2" s="1" t="s">
        <v>1982</v>
      </c>
      <c r="FV2" s="45" t="s">
        <v>1991</v>
      </c>
      <c r="FW2" s="1" t="s">
        <v>1981</v>
      </c>
      <c r="FX2" s="1" t="s">
        <v>1982</v>
      </c>
      <c r="FZ2" s="45" t="s">
        <v>1855</v>
      </c>
      <c r="GA2" s="45" t="s">
        <v>1992</v>
      </c>
      <c r="GB2" s="1" t="s">
        <v>1981</v>
      </c>
      <c r="GC2" s="1" t="s">
        <v>1982</v>
      </c>
      <c r="GD2" s="45" t="s">
        <v>1993</v>
      </c>
      <c r="GE2" s="1" t="s">
        <v>1981</v>
      </c>
      <c r="GF2" s="1" t="s">
        <v>1982</v>
      </c>
      <c r="GG2" s="45" t="s">
        <v>1994</v>
      </c>
      <c r="GH2" s="1" t="s">
        <v>1981</v>
      </c>
      <c r="GI2" s="1" t="s">
        <v>1982</v>
      </c>
      <c r="GJ2" s="45" t="s">
        <v>1995</v>
      </c>
      <c r="GK2" s="1" t="s">
        <v>1981</v>
      </c>
      <c r="GL2" s="1" t="s">
        <v>1982</v>
      </c>
      <c r="GM2" s="45" t="s">
        <v>1996</v>
      </c>
      <c r="GN2" s="1" t="s">
        <v>1981</v>
      </c>
      <c r="GO2" s="1" t="s">
        <v>1982</v>
      </c>
      <c r="GP2" s="45" t="s">
        <v>1997</v>
      </c>
      <c r="GQ2" s="1" t="s">
        <v>1981</v>
      </c>
      <c r="GR2" s="1" t="s">
        <v>1982</v>
      </c>
      <c r="GS2" s="45" t="s">
        <v>2742</v>
      </c>
      <c r="GT2" s="1" t="s">
        <v>1981</v>
      </c>
      <c r="GU2" s="1" t="s">
        <v>1982</v>
      </c>
    </row>
    <row r="3" spans="1:203" x14ac:dyDescent="0.15">
      <c r="A3" s="1" t="s">
        <v>1856</v>
      </c>
      <c r="B3" s="1">
        <v>1</v>
      </c>
      <c r="C3" s="1">
        <v>1</v>
      </c>
      <c r="D3" s="1">
        <v>1</v>
      </c>
      <c r="E3" s="1">
        <v>0</v>
      </c>
      <c r="F3" s="1">
        <v>0</v>
      </c>
      <c r="G3" s="1">
        <v>1</v>
      </c>
      <c r="H3" s="1">
        <v>0</v>
      </c>
      <c r="I3" s="1">
        <v>0</v>
      </c>
      <c r="J3" s="1">
        <v>0</v>
      </c>
      <c r="K3" s="1">
        <v>0</v>
      </c>
      <c r="L3" s="1">
        <v>0</v>
      </c>
      <c r="M3" s="1" t="s">
        <v>2470</v>
      </c>
      <c r="N3" s="1">
        <v>1056</v>
      </c>
      <c r="O3" s="1">
        <v>21</v>
      </c>
      <c r="P3" s="1">
        <v>13</v>
      </c>
      <c r="Q3" s="1">
        <v>2</v>
      </c>
      <c r="R3" s="1">
        <v>1</v>
      </c>
      <c r="S3" s="1">
        <v>1</v>
      </c>
      <c r="T3" s="1">
        <v>0</v>
      </c>
      <c r="U3" s="1">
        <v>0</v>
      </c>
      <c r="V3" s="1">
        <v>1</v>
      </c>
      <c r="W3" s="1">
        <v>0</v>
      </c>
      <c r="X3" s="1">
        <v>0</v>
      </c>
      <c r="Y3" s="1">
        <v>0</v>
      </c>
      <c r="Z3" s="1">
        <v>0</v>
      </c>
      <c r="AA3" s="1">
        <v>0</v>
      </c>
      <c r="AB3" s="1" t="s">
        <v>2470</v>
      </c>
      <c r="AC3" s="1">
        <v>1190</v>
      </c>
      <c r="AD3" s="1">
        <v>24</v>
      </c>
      <c r="AE3" s="1">
        <v>15</v>
      </c>
      <c r="AF3" s="44">
        <v>3</v>
      </c>
      <c r="AG3" s="44">
        <v>1.002</v>
      </c>
      <c r="AH3" s="44">
        <v>3</v>
      </c>
      <c r="AI3" s="1">
        <f>ROUNDUP(AF3*N3,-1)</f>
        <v>3170</v>
      </c>
      <c r="AJ3" s="1">
        <f>ROUNDUP(AG3*O3,-1)</f>
        <v>30</v>
      </c>
      <c r="AK3" s="1">
        <f>ROUNDUP(AH3*P3,-1)</f>
        <v>40</v>
      </c>
      <c r="AL3" s="1">
        <f>ROUNDUP(AF3*(AC3-N3),-1)</f>
        <v>410</v>
      </c>
      <c r="AM3" s="1">
        <f>ROUNDUP(AG3*(AD3-O3),-1)</f>
        <v>10</v>
      </c>
      <c r="AN3" s="1">
        <f>ROUNDUP(AH3*(AE3-P3),-1)</f>
        <v>10</v>
      </c>
      <c r="AP3" s="45" t="s">
        <v>1953</v>
      </c>
      <c r="AQ3" s="1">
        <f>BE3</f>
        <v>49000</v>
      </c>
      <c r="AR3" s="1">
        <f>BF3</f>
        <v>51000</v>
      </c>
      <c r="AS3" s="1">
        <f>BF1</f>
        <v>400</v>
      </c>
      <c r="AT3" s="1">
        <f>INT(AQ3*$AU$1)</f>
        <v>29400</v>
      </c>
      <c r="AU3" s="1">
        <f>INT(AR3*$AU$1)</f>
        <v>30600</v>
      </c>
      <c r="AV3" s="1">
        <f>INT(AS3*$AU$1)</f>
        <v>240</v>
      </c>
      <c r="AW3" s="1">
        <f>INT(AQ3*$AX$1)</f>
        <v>24500</v>
      </c>
      <c r="AX3" s="1">
        <f t="shared" ref="AX3:AY10" si="1">INT(AR3*$AX$1)</f>
        <v>25500</v>
      </c>
      <c r="AY3" s="1">
        <f t="shared" si="1"/>
        <v>200</v>
      </c>
      <c r="BC3" s="45">
        <v>1</v>
      </c>
      <c r="BD3" s="46">
        <v>5</v>
      </c>
      <c r="BE3" s="1">
        <f t="shared" ref="BE3:BE66" si="2">(BD3-$BE$1)*10000</f>
        <v>49000</v>
      </c>
      <c r="BF3" s="1">
        <f t="shared" ref="BF3:BF66" si="3">(BD3+$BE$1)*10000</f>
        <v>51000</v>
      </c>
      <c r="BG3" s="45">
        <v>1</v>
      </c>
      <c r="BH3" s="44">
        <v>2.5</v>
      </c>
      <c r="BI3" s="1">
        <f>(BH3-$BE$1)*10000</f>
        <v>24000</v>
      </c>
      <c r="BJ3" s="1">
        <f>(BH3+$BE$1)*10000</f>
        <v>26000</v>
      </c>
      <c r="BK3" s="45">
        <v>1</v>
      </c>
      <c r="BL3" s="44">
        <v>5.5</v>
      </c>
      <c r="BM3" s="1">
        <f t="shared" ref="BM3:BM66" si="4">(BL3-$BE$1)*10000</f>
        <v>54000</v>
      </c>
      <c r="BN3" s="1">
        <f t="shared" ref="BN3:BN66" si="5">(BL3+$BE$1)*10000</f>
        <v>56000</v>
      </c>
      <c r="BO3" s="45">
        <v>1</v>
      </c>
      <c r="BP3" s="44">
        <v>3</v>
      </c>
      <c r="BQ3" s="1">
        <f>(BP3-$BE$1)*10000</f>
        <v>29000</v>
      </c>
      <c r="BR3" s="1">
        <f>(BP3+$BE$1)*10000</f>
        <v>31000</v>
      </c>
      <c r="BS3" s="45">
        <v>1</v>
      </c>
      <c r="BT3" s="44">
        <v>6</v>
      </c>
      <c r="BU3" s="1">
        <f t="shared" ref="BU3:BU66" si="6">(BT3-$BE$1)*10000</f>
        <v>59000</v>
      </c>
      <c r="BV3" s="1">
        <f t="shared" ref="BV3:BV66" si="7">(BT3+$BE$1)*10000</f>
        <v>61000</v>
      </c>
      <c r="BW3" s="45">
        <v>1</v>
      </c>
      <c r="BX3" s="44">
        <v>3.5</v>
      </c>
      <c r="BY3" s="1">
        <f>(BX3-$BE$1)*10000</f>
        <v>34000</v>
      </c>
      <c r="BZ3" s="1">
        <f>(BX3+$BE$1)*10000</f>
        <v>36000</v>
      </c>
      <c r="CA3" s="45">
        <v>1</v>
      </c>
      <c r="CB3" s="44">
        <v>5</v>
      </c>
      <c r="CC3" s="1">
        <f t="shared" ref="CC3:CC66" si="8">(CB3-$BE$1)*10000</f>
        <v>49000</v>
      </c>
      <c r="CD3" s="1">
        <f t="shared" ref="CD3:CD66" si="9">(CB3+$BE$1)*10000</f>
        <v>51000</v>
      </c>
      <c r="CE3" s="45">
        <v>1</v>
      </c>
      <c r="CF3" s="44">
        <v>2.5</v>
      </c>
      <c r="CG3" s="1">
        <f>(CF3-$BE$1)*10000</f>
        <v>24000</v>
      </c>
      <c r="CH3" s="1">
        <f>(CF3+$BE$1)*10000</f>
        <v>26000</v>
      </c>
      <c r="CJ3" s="45" t="s">
        <v>1953</v>
      </c>
      <c r="CK3" s="1">
        <f>CQ3</f>
        <v>39000</v>
      </c>
      <c r="CL3" s="1">
        <f>CR3</f>
        <v>41000</v>
      </c>
      <c r="CM3" s="1">
        <f>CR1</f>
        <v>400</v>
      </c>
      <c r="CO3" s="45">
        <v>1</v>
      </c>
      <c r="CP3" s="46">
        <v>4</v>
      </c>
      <c r="CQ3" s="1">
        <f t="shared" ref="CQ3:CQ66" si="10">(CP3-$BE$1)*10000</f>
        <v>39000</v>
      </c>
      <c r="CR3" s="1">
        <f t="shared" ref="CR3:CR66" si="11">(CP3+$BE$1)*10000</f>
        <v>41000</v>
      </c>
      <c r="CS3" s="45">
        <v>1</v>
      </c>
      <c r="CT3" s="44">
        <v>2</v>
      </c>
      <c r="CU3" s="1">
        <f>(CT3-$BE$1)*10000</f>
        <v>19000</v>
      </c>
      <c r="CV3" s="1">
        <f>(CT3+$BE$1)*10000</f>
        <v>21000</v>
      </c>
      <c r="CW3" s="45">
        <v>1</v>
      </c>
      <c r="CX3" s="44">
        <v>4.5</v>
      </c>
      <c r="CY3" s="1">
        <f t="shared" ref="CY3:CY66" si="12">(CX3-$BE$1)*10000</f>
        <v>44000</v>
      </c>
      <c r="CZ3" s="1">
        <f t="shared" ref="CZ3:CZ66" si="13">(CX3+$BE$1)*10000</f>
        <v>46000</v>
      </c>
      <c r="DA3" s="45">
        <v>1</v>
      </c>
      <c r="DB3" s="44">
        <v>2.5</v>
      </c>
      <c r="DC3" s="1">
        <f>(DB3-$BE$1)*10000</f>
        <v>24000</v>
      </c>
      <c r="DD3" s="1">
        <f>(DB3+$BE$1)*10000</f>
        <v>26000</v>
      </c>
      <c r="DE3" s="45">
        <v>1</v>
      </c>
      <c r="DF3" s="44">
        <v>5</v>
      </c>
      <c r="DG3" s="1">
        <f t="shared" ref="DG3:DG66" si="14">(DF3-$BE$1)*10000</f>
        <v>49000</v>
      </c>
      <c r="DH3" s="1">
        <f t="shared" ref="DH3:DH66" si="15">(DF3+$BE$1)*10000</f>
        <v>51000</v>
      </c>
      <c r="DI3" s="45">
        <v>1</v>
      </c>
      <c r="DJ3" s="44">
        <v>3</v>
      </c>
      <c r="DK3" s="1">
        <f>(DJ3-$BE$1)*10000</f>
        <v>29000</v>
      </c>
      <c r="DL3" s="1">
        <f>(DJ3+$BE$1)*10000</f>
        <v>31000</v>
      </c>
      <c r="DM3" s="45">
        <v>1</v>
      </c>
      <c r="DN3" s="44">
        <f>CP3</f>
        <v>4</v>
      </c>
      <c r="DO3" s="1">
        <f t="shared" ref="DO3:DO66" si="16">(DN3-$BE$1)*10000</f>
        <v>39000</v>
      </c>
      <c r="DP3" s="1">
        <f t="shared" ref="DP3:DP66" si="17">(DN3+$BE$1)*10000</f>
        <v>41000</v>
      </c>
      <c r="DQ3" s="45">
        <v>1</v>
      </c>
      <c r="DR3" s="44">
        <f>CT3</f>
        <v>2</v>
      </c>
      <c r="DS3" s="1">
        <f>(DR3-$BE$1)*10000</f>
        <v>19000</v>
      </c>
      <c r="DT3" s="1">
        <f>(DR3+$BE$1)*10000</f>
        <v>21000</v>
      </c>
      <c r="DW3" s="45">
        <v>1</v>
      </c>
      <c r="DX3" s="47">
        <v>0.25</v>
      </c>
      <c r="DY3" s="1">
        <f>(DX3-DY$1)*10000*23</f>
        <v>57270</v>
      </c>
      <c r="DZ3" s="1">
        <f>(DX3+DY$1)*10000*23</f>
        <v>57730</v>
      </c>
      <c r="EA3" s="45">
        <v>1</v>
      </c>
      <c r="EB3" s="47">
        <v>0.18</v>
      </c>
      <c r="EC3" s="1">
        <f>(EB3-EC$1)*10000*23</f>
        <v>41170</v>
      </c>
      <c r="ED3" s="1">
        <f>(EB3+EC$1)*10000*23</f>
        <v>41630</v>
      </c>
      <c r="EE3" s="45">
        <v>1</v>
      </c>
      <c r="EF3" s="47">
        <v>0.2</v>
      </c>
      <c r="EG3" s="1">
        <f>(EF3-EG$1)*10000*23</f>
        <v>45770</v>
      </c>
      <c r="EH3" s="1">
        <f>(EF3+EG$1)*10000*23</f>
        <v>46230.000000000007</v>
      </c>
      <c r="EI3" s="45">
        <v>1</v>
      </c>
      <c r="EJ3" s="47">
        <v>0.15</v>
      </c>
      <c r="EK3" s="1">
        <f>(EJ3-EK$1)*10000*23</f>
        <v>34270</v>
      </c>
      <c r="EL3" s="1">
        <f>(EJ3+EK$1)*10000*23</f>
        <v>34730</v>
      </c>
      <c r="EO3" s="45">
        <v>1</v>
      </c>
      <c r="EP3" s="47">
        <v>0.15</v>
      </c>
      <c r="EQ3" s="1">
        <f>(EP3-EQ$1)*10000*23</f>
        <v>34270</v>
      </c>
      <c r="ER3" s="1">
        <f>(EP3+EQ$1)*10000*23</f>
        <v>34730</v>
      </c>
      <c r="ES3" s="45">
        <v>1</v>
      </c>
      <c r="ET3" s="47">
        <v>0.1</v>
      </c>
      <c r="EU3" s="1">
        <f>(ET3-EU$1)*10000*23</f>
        <v>22770</v>
      </c>
      <c r="EV3" s="1">
        <f>(ET3+EU$1)*10000*23</f>
        <v>23230.000000000004</v>
      </c>
      <c r="EW3" s="45">
        <v>1</v>
      </c>
      <c r="EX3" s="47">
        <v>0.1</v>
      </c>
      <c r="EY3" s="1">
        <f>(EX3-EY$1)*10000*23</f>
        <v>22770</v>
      </c>
      <c r="EZ3" s="1">
        <f>(EX3+EY$1)*10000*23</f>
        <v>23230.000000000004</v>
      </c>
      <c r="FA3" s="45">
        <v>1</v>
      </c>
      <c r="FB3" s="47">
        <v>0.05</v>
      </c>
      <c r="FC3" s="1">
        <f>(FB3-FC$1)*10000*23</f>
        <v>11270</v>
      </c>
      <c r="FD3" s="1">
        <f>(FB3+FC$1)*10000*23</f>
        <v>11730.000000000002</v>
      </c>
      <c r="FF3" s="45">
        <v>1</v>
      </c>
      <c r="FG3" s="47">
        <v>0.5</v>
      </c>
      <c r="FH3" s="1">
        <f>(FG3-FH$1)*10000</f>
        <v>5000</v>
      </c>
      <c r="FI3" s="1">
        <f>(FG3+FH$1)*10000</f>
        <v>5000</v>
      </c>
      <c r="FJ3" s="47">
        <v>0.5</v>
      </c>
      <c r="FK3" s="1">
        <f>(FJ3-FK$1)*10000</f>
        <v>5000</v>
      </c>
      <c r="FL3" s="1">
        <f>(FJ3+FK$1)*10000</f>
        <v>5000</v>
      </c>
      <c r="FM3" s="47">
        <v>0.2</v>
      </c>
      <c r="FN3" s="1">
        <f>(FM3-FN$1)*10000</f>
        <v>2000</v>
      </c>
      <c r="FO3" s="1">
        <f>(FM3+FN$1)*10000</f>
        <v>2000</v>
      </c>
      <c r="FP3" s="47">
        <v>0.1</v>
      </c>
      <c r="FQ3" s="1">
        <f>(FP3-FQ$1)*10000</f>
        <v>1000</v>
      </c>
      <c r="FR3" s="1">
        <f>(FP3+FQ$1)*10000</f>
        <v>1000</v>
      </c>
      <c r="FS3" s="47">
        <v>0.1</v>
      </c>
      <c r="FT3" s="1">
        <f>(FS3-FT$1)*10000</f>
        <v>1000</v>
      </c>
      <c r="FU3" s="1">
        <f>(FS3+FT$1)*10000</f>
        <v>1000</v>
      </c>
      <c r="FV3" s="47">
        <v>0.05</v>
      </c>
      <c r="FW3" s="1">
        <f>(FV3-FW$1)*10000</f>
        <v>500</v>
      </c>
      <c r="FX3" s="1">
        <f>(FV3+FW$1)*10000</f>
        <v>500</v>
      </c>
      <c r="FZ3" s="45">
        <v>1</v>
      </c>
      <c r="GA3" s="47">
        <v>1</v>
      </c>
      <c r="GB3" s="1">
        <f>(GA3-GB$1)*10000</f>
        <v>10000</v>
      </c>
      <c r="GC3" s="1">
        <f>(GA3+GB$1)*10000</f>
        <v>10000</v>
      </c>
      <c r="GD3" s="47">
        <v>0.5</v>
      </c>
      <c r="GE3" s="1">
        <f>(GD3-GE$1)*10000</f>
        <v>5000</v>
      </c>
      <c r="GF3" s="1">
        <f>(GD3+GE$1)*10000</f>
        <v>5000</v>
      </c>
      <c r="GG3" s="47">
        <v>0.1</v>
      </c>
      <c r="GH3" s="1">
        <f>(GG3-GH$1)*10000*20</f>
        <v>20000</v>
      </c>
      <c r="GI3" s="1">
        <f>(GG3+GH$1)*10000*20</f>
        <v>20000</v>
      </c>
      <c r="GJ3" s="47">
        <v>0.05</v>
      </c>
      <c r="GK3" s="1">
        <f>(GJ3-GK$1)*10000*20</f>
        <v>10000</v>
      </c>
      <c r="GL3" s="1">
        <f>(GJ3+GK$1)*10000*20</f>
        <v>10000</v>
      </c>
      <c r="GM3" s="47">
        <v>0.2</v>
      </c>
      <c r="GN3" s="1">
        <f>(GM3-GN$1)*10000</f>
        <v>2000</v>
      </c>
      <c r="GO3" s="1">
        <f>(GM3+GN$1)*10000</f>
        <v>2000</v>
      </c>
      <c r="GP3" s="47">
        <v>0.05</v>
      </c>
      <c r="GQ3" s="1">
        <f>(GP3-GQ$1)*10000/4</f>
        <v>125</v>
      </c>
      <c r="GR3" s="1">
        <f>(GP3+GQ$1)*10000/4</f>
        <v>125</v>
      </c>
      <c r="GS3" s="47">
        <v>0.15</v>
      </c>
      <c r="GT3" s="1">
        <f>(GS3-GT$1)*10000</f>
        <v>1500</v>
      </c>
      <c r="GU3" s="1">
        <f>(GS3+GT$1)*10000</f>
        <v>1500</v>
      </c>
    </row>
    <row r="4" spans="1:203" x14ac:dyDescent="0.15">
      <c r="A4" s="1" t="s">
        <v>1857</v>
      </c>
      <c r="B4" s="1">
        <v>1</v>
      </c>
      <c r="C4" s="1">
        <v>3</v>
      </c>
      <c r="D4" s="1">
        <v>1</v>
      </c>
      <c r="E4" s="1">
        <v>0</v>
      </c>
      <c r="F4" s="1">
        <v>0</v>
      </c>
      <c r="G4" s="1">
        <v>1</v>
      </c>
      <c r="H4" s="1">
        <v>0</v>
      </c>
      <c r="I4" s="1">
        <v>0</v>
      </c>
      <c r="J4" s="1">
        <v>0</v>
      </c>
      <c r="K4" s="1">
        <v>0</v>
      </c>
      <c r="L4" s="1">
        <v>0</v>
      </c>
      <c r="M4" s="1" t="s">
        <v>2471</v>
      </c>
      <c r="N4" s="1">
        <v>864</v>
      </c>
      <c r="O4" s="1">
        <v>25</v>
      </c>
      <c r="P4" s="1">
        <v>10</v>
      </c>
      <c r="Q4" s="1">
        <v>2</v>
      </c>
      <c r="R4" s="1">
        <v>3</v>
      </c>
      <c r="S4" s="1">
        <v>1</v>
      </c>
      <c r="T4" s="1">
        <v>0</v>
      </c>
      <c r="U4" s="1">
        <v>0</v>
      </c>
      <c r="V4" s="1">
        <v>1</v>
      </c>
      <c r="W4" s="1">
        <v>0</v>
      </c>
      <c r="X4" s="1">
        <v>0</v>
      </c>
      <c r="Y4" s="1">
        <v>0</v>
      </c>
      <c r="Z4" s="1">
        <v>0</v>
      </c>
      <c r="AA4" s="1">
        <v>0</v>
      </c>
      <c r="AB4" s="1" t="s">
        <v>2471</v>
      </c>
      <c r="AC4" s="1">
        <v>974</v>
      </c>
      <c r="AD4" s="1">
        <v>29</v>
      </c>
      <c r="AE4" s="1">
        <v>12</v>
      </c>
      <c r="AF4" s="44">
        <v>3</v>
      </c>
      <c r="AG4" s="44">
        <v>1.002</v>
      </c>
      <c r="AH4" s="44">
        <v>3</v>
      </c>
      <c r="AI4" s="1">
        <f t="shared" ref="AI4:AK69" si="18">ROUNDUP(AF4*N4,-1)</f>
        <v>2600</v>
      </c>
      <c r="AJ4" s="1">
        <f t="shared" si="18"/>
        <v>30</v>
      </c>
      <c r="AK4" s="1">
        <f t="shared" si="18"/>
        <v>30</v>
      </c>
      <c r="AL4" s="1">
        <f t="shared" ref="AL4:AN69" si="19">ROUNDUP(AF4*(AC4-N4),-1)</f>
        <v>330</v>
      </c>
      <c r="AM4" s="1">
        <f t="shared" si="19"/>
        <v>10</v>
      </c>
      <c r="AN4" s="1">
        <f t="shared" si="19"/>
        <v>10</v>
      </c>
      <c r="AP4" s="45" t="s">
        <v>1954</v>
      </c>
      <c r="AQ4" s="1">
        <f>BI3</f>
        <v>24000</v>
      </c>
      <c r="AR4" s="1">
        <f>BJ3</f>
        <v>26000</v>
      </c>
      <c r="AS4" s="1">
        <f>BJ1</f>
        <v>400</v>
      </c>
      <c r="AT4" s="1">
        <f t="shared" ref="AT4:AV10" si="20">INT(AQ4*$AU$1)</f>
        <v>14400</v>
      </c>
      <c r="AU4" s="1">
        <f t="shared" si="20"/>
        <v>15600</v>
      </c>
      <c r="AV4" s="1">
        <f t="shared" si="20"/>
        <v>240</v>
      </c>
      <c r="AW4" s="1">
        <f t="shared" ref="AW4:AW10" si="21">INT(AQ4*$AX$1)</f>
        <v>12000</v>
      </c>
      <c r="AX4" s="1">
        <f t="shared" si="1"/>
        <v>13000</v>
      </c>
      <c r="AY4" s="1">
        <f t="shared" si="1"/>
        <v>200</v>
      </c>
      <c r="BC4" s="45">
        <v>1</v>
      </c>
      <c r="BD4" s="46">
        <f>BD3+BD$1</f>
        <v>5.04</v>
      </c>
      <c r="BE4" s="1">
        <f t="shared" si="2"/>
        <v>49400.000000000007</v>
      </c>
      <c r="BF4" s="1">
        <f t="shared" si="3"/>
        <v>51400</v>
      </c>
      <c r="BG4" s="45">
        <v>1</v>
      </c>
      <c r="BH4" s="44">
        <f>BH3+BH$1</f>
        <v>2.54</v>
      </c>
      <c r="BI4" s="1">
        <f t="shared" ref="BI4:BI67" si="22">(BH4-$BE$1)*10000</f>
        <v>24400</v>
      </c>
      <c r="BJ4" s="1">
        <f t="shared" ref="BJ4:BJ67" si="23">(BH4+$BE$1)*10000</f>
        <v>26400</v>
      </c>
      <c r="BK4" s="45">
        <v>1</v>
      </c>
      <c r="BL4" s="44">
        <f>BL3+BL$1</f>
        <v>5.54</v>
      </c>
      <c r="BM4" s="1">
        <f t="shared" si="4"/>
        <v>54400.000000000007</v>
      </c>
      <c r="BN4" s="1">
        <f t="shared" si="5"/>
        <v>56400</v>
      </c>
      <c r="BO4" s="45">
        <v>1</v>
      </c>
      <c r="BP4" s="44">
        <f>BP3+BP$1</f>
        <v>3.04</v>
      </c>
      <c r="BQ4" s="1">
        <f t="shared" ref="BQ4:BQ67" si="24">(BP4-$BE$1)*10000</f>
        <v>29400</v>
      </c>
      <c r="BR4" s="1">
        <f t="shared" ref="BR4:BR67" si="25">(BP4+$BE$1)*10000</f>
        <v>31400</v>
      </c>
      <c r="BS4" s="45">
        <v>1</v>
      </c>
      <c r="BT4" s="44">
        <f>BT3+BT$1</f>
        <v>6.04</v>
      </c>
      <c r="BU4" s="1">
        <f t="shared" si="6"/>
        <v>59400.000000000007</v>
      </c>
      <c r="BV4" s="1">
        <f t="shared" si="7"/>
        <v>61400</v>
      </c>
      <c r="BW4" s="45">
        <v>1</v>
      </c>
      <c r="BX4" s="44">
        <f>BX3+BX$1</f>
        <v>3.54</v>
      </c>
      <c r="BY4" s="1">
        <f t="shared" ref="BY4:BY67" si="26">(BX4-$BE$1)*10000</f>
        <v>34400</v>
      </c>
      <c r="BZ4" s="1">
        <f t="shared" ref="BZ4:BZ67" si="27">(BX4+$BE$1)*10000</f>
        <v>36400</v>
      </c>
      <c r="CA4" s="45">
        <v>1</v>
      </c>
      <c r="CB4" s="44">
        <f>CB3+CB$1</f>
        <v>5.04</v>
      </c>
      <c r="CC4" s="1">
        <f t="shared" si="8"/>
        <v>49400.000000000007</v>
      </c>
      <c r="CD4" s="1">
        <f t="shared" si="9"/>
        <v>51400</v>
      </c>
      <c r="CE4" s="45">
        <v>1</v>
      </c>
      <c r="CF4" s="44">
        <f>CF3+CF$1</f>
        <v>2.54</v>
      </c>
      <c r="CG4" s="1">
        <f t="shared" ref="CG4:CG67" si="28">(CF4-$BE$1)*10000</f>
        <v>24400</v>
      </c>
      <c r="CH4" s="1">
        <f t="shared" ref="CH4:CH67" si="29">(CF4+$BE$1)*10000</f>
        <v>26400</v>
      </c>
      <c r="CJ4" s="45" t="s">
        <v>1954</v>
      </c>
      <c r="CK4" s="1">
        <f>CU3</f>
        <v>19000</v>
      </c>
      <c r="CL4" s="1">
        <f>CV3</f>
        <v>21000</v>
      </c>
      <c r="CM4" s="1">
        <f>CV1</f>
        <v>400</v>
      </c>
      <c r="CO4" s="45">
        <v>1</v>
      </c>
      <c r="CP4" s="46">
        <f>CP3+CP$1</f>
        <v>4.04</v>
      </c>
      <c r="CQ4" s="1">
        <f t="shared" si="10"/>
        <v>39400</v>
      </c>
      <c r="CR4" s="1">
        <f t="shared" si="11"/>
        <v>41400</v>
      </c>
      <c r="CS4" s="45">
        <v>1</v>
      </c>
      <c r="CT4" s="44">
        <f>CT3+CT$1</f>
        <v>2.04</v>
      </c>
      <c r="CU4" s="1">
        <f t="shared" ref="CU4:CU67" si="30">(CT4-$BE$1)*10000</f>
        <v>19400</v>
      </c>
      <c r="CV4" s="1">
        <f t="shared" ref="CV4:CV67" si="31">(CT4+$BE$1)*10000</f>
        <v>21400</v>
      </c>
      <c r="CW4" s="45">
        <v>1</v>
      </c>
      <c r="CX4" s="44">
        <f>CX3+CX$1</f>
        <v>4.54</v>
      </c>
      <c r="CY4" s="1">
        <f t="shared" si="12"/>
        <v>44400.000000000007</v>
      </c>
      <c r="CZ4" s="1">
        <f t="shared" si="13"/>
        <v>46400</v>
      </c>
      <c r="DA4" s="45">
        <v>1</v>
      </c>
      <c r="DB4" s="44">
        <f>DB3+DB$1</f>
        <v>2.54</v>
      </c>
      <c r="DC4" s="1">
        <f t="shared" ref="DC4:DC67" si="32">(DB4-$BE$1)*10000</f>
        <v>24400</v>
      </c>
      <c r="DD4" s="1">
        <f t="shared" ref="DD4:DD67" si="33">(DB4+$BE$1)*10000</f>
        <v>26400</v>
      </c>
      <c r="DE4" s="45">
        <v>1</v>
      </c>
      <c r="DF4" s="44">
        <f>DF3+DF$1</f>
        <v>5.04</v>
      </c>
      <c r="DG4" s="1">
        <f t="shared" si="14"/>
        <v>49400.000000000007</v>
      </c>
      <c r="DH4" s="1">
        <f t="shared" si="15"/>
        <v>51400</v>
      </c>
      <c r="DI4" s="45">
        <v>1</v>
      </c>
      <c r="DJ4" s="44">
        <f>DJ3+DJ$1</f>
        <v>3.04</v>
      </c>
      <c r="DK4" s="1">
        <f t="shared" ref="DK4:DK67" si="34">(DJ4-$BE$1)*10000</f>
        <v>29400</v>
      </c>
      <c r="DL4" s="1">
        <f t="shared" ref="DL4:DL67" si="35">(DJ4+$BE$1)*10000</f>
        <v>31400</v>
      </c>
      <c r="DM4" s="45">
        <v>1</v>
      </c>
      <c r="DN4" s="44">
        <f>DN3+DN$1</f>
        <v>4.04</v>
      </c>
      <c r="DO4" s="1">
        <f t="shared" si="16"/>
        <v>39400</v>
      </c>
      <c r="DP4" s="1">
        <f t="shared" si="17"/>
        <v>41400</v>
      </c>
      <c r="DQ4" s="45">
        <v>1</v>
      </c>
      <c r="DR4" s="44">
        <f>DR3+DR$1</f>
        <v>2.04</v>
      </c>
      <c r="DS4" s="1">
        <f t="shared" ref="DS4:DS67" si="36">(DR4-$BE$1)*10000</f>
        <v>19400</v>
      </c>
      <c r="DT4" s="1">
        <f t="shared" ref="DT4:DT67" si="37">(DR4+$BE$1)*10000</f>
        <v>21400</v>
      </c>
      <c r="DW4" s="45">
        <v>1</v>
      </c>
      <c r="DX4" s="47">
        <f>DX3+DX$1</f>
        <v>0.2555</v>
      </c>
      <c r="DY4" s="1">
        <f t="shared" ref="DY4:DY67" si="38">(DX4-DY$1)*10000*23</f>
        <v>58535</v>
      </c>
      <c r="DZ4" s="1">
        <f t="shared" ref="DZ4:DZ67" si="39">(DX4+DY$1)*10000*23</f>
        <v>58995</v>
      </c>
      <c r="EA4" s="45">
        <v>1</v>
      </c>
      <c r="EB4" s="47">
        <f>EB3+EB$1</f>
        <v>0.184</v>
      </c>
      <c r="EC4" s="1">
        <f t="shared" ref="EC4:EC67" si="40">(EB4-EC$1)*10000*23</f>
        <v>42090</v>
      </c>
      <c r="ED4" s="1">
        <f>(EB4+EC$1)*10000*23</f>
        <v>42550</v>
      </c>
      <c r="EE4" s="45">
        <v>1</v>
      </c>
      <c r="EF4" s="47">
        <f>EF3+EF$1</f>
        <v>0.20400000000000001</v>
      </c>
      <c r="EG4" s="1">
        <f t="shared" ref="EG4:EG67" si="41">(EF4-EG$1)*10000*23</f>
        <v>46690.000000000007</v>
      </c>
      <c r="EH4" s="1">
        <f t="shared" ref="EH4:EH67" si="42">(EF4+EG$1)*10000*23</f>
        <v>47150</v>
      </c>
      <c r="EI4" s="45">
        <v>1</v>
      </c>
      <c r="EJ4" s="47">
        <f>EJ3+EJ$1</f>
        <v>0.153</v>
      </c>
      <c r="EK4" s="1">
        <f t="shared" ref="EK4:EK67" si="43">(EJ4-EK$1)*10000*23</f>
        <v>34960</v>
      </c>
      <c r="EL4" s="1">
        <f t="shared" ref="EL4:EL67" si="44">(EJ4+EK$1)*10000*23</f>
        <v>35420</v>
      </c>
      <c r="EO4" s="45">
        <v>1</v>
      </c>
      <c r="EP4" s="47">
        <f>EP3+EP$1</f>
        <v>0.154</v>
      </c>
      <c r="EQ4" s="1">
        <f t="shared" ref="EQ4:EQ67" si="45">(EP4-EQ$1)*10000*23</f>
        <v>35190</v>
      </c>
      <c r="ER4" s="1">
        <f t="shared" ref="ER4:ER67" si="46">(EP4+EQ$1)*10000*23</f>
        <v>35650</v>
      </c>
      <c r="ES4" s="45">
        <v>1</v>
      </c>
      <c r="ET4" s="47">
        <f>ET3+ET$1</f>
        <v>0.10250000000000001</v>
      </c>
      <c r="EU4" s="1">
        <f t="shared" ref="EU4:EU67" si="47">(ET4-EU$1)*10000*23</f>
        <v>23345.000000000004</v>
      </c>
      <c r="EV4" s="1">
        <f t="shared" ref="EV4:EV67" si="48">(ET4+EU$1)*10000*23</f>
        <v>23805</v>
      </c>
      <c r="EW4" s="45">
        <v>1</v>
      </c>
      <c r="EX4" s="47">
        <f>EX3+EX$1</f>
        <v>0.10250000000000001</v>
      </c>
      <c r="EY4" s="1">
        <f t="shared" ref="EY4:EY67" si="49">(EX4-EY$1)*10000*23</f>
        <v>23345.000000000004</v>
      </c>
      <c r="EZ4" s="1">
        <f t="shared" ref="EZ4:EZ67" si="50">(EX4+EY$1)*10000*23</f>
        <v>23805</v>
      </c>
      <c r="FA4" s="45">
        <v>1</v>
      </c>
      <c r="FB4" s="47">
        <f>FB3+FB$1</f>
        <v>5.1500000000000004E-2</v>
      </c>
      <c r="FC4" s="1">
        <f t="shared" ref="FC4:FC67" si="51">(FB4-FC$1)*10000*23</f>
        <v>11615.000000000002</v>
      </c>
      <c r="FD4" s="1">
        <f t="shared" ref="FD4:FD67" si="52">(FB4+FC$1)*10000*23</f>
        <v>12075</v>
      </c>
      <c r="FF4" s="45">
        <v>1</v>
      </c>
      <c r="FG4" s="47">
        <f>FG3+FG$1</f>
        <v>0.50600000000000001</v>
      </c>
      <c r="FH4" s="1">
        <f t="shared" ref="FH4:FH67" si="53">(FG4-FH$1)*10000</f>
        <v>5060</v>
      </c>
      <c r="FI4" s="1">
        <f t="shared" ref="FI4:FI67" si="54">(FG4+FH$1)*10000</f>
        <v>5060</v>
      </c>
      <c r="FJ4" s="47">
        <f>FJ3+FJ$1</f>
        <v>0.50600000000000001</v>
      </c>
      <c r="FK4" s="1">
        <f t="shared" ref="FK4:FK67" si="55">(FJ4-FK$1)*10000</f>
        <v>5060</v>
      </c>
      <c r="FL4" s="1">
        <f t="shared" ref="FL4:FL67" si="56">(FJ4+FK$1)*10000</f>
        <v>5060</v>
      </c>
      <c r="FM4" s="47">
        <f>FM3+FM$1</f>
        <v>0.21000000000000002</v>
      </c>
      <c r="FN4" s="1">
        <f t="shared" ref="FN4:FN67" si="57">(FM4-FN$1)*10000</f>
        <v>2100</v>
      </c>
      <c r="FO4" s="1">
        <f t="shared" ref="FO4:FO67" si="58">(FM4+FN$1)*10000</f>
        <v>2100</v>
      </c>
      <c r="FP4" s="47">
        <f>FP3+FP$1</f>
        <v>0.10500000000000001</v>
      </c>
      <c r="FQ4" s="1">
        <f t="shared" ref="FQ4:FQ67" si="59">(FP4-FQ$1)*10000</f>
        <v>1050</v>
      </c>
      <c r="FR4" s="1">
        <f t="shared" ref="FR4:FR67" si="60">(FP4+FQ$1)*10000</f>
        <v>1050</v>
      </c>
      <c r="FS4" s="47">
        <f>FS3+FS$1</f>
        <v>0.10500000000000001</v>
      </c>
      <c r="FT4" s="1">
        <f t="shared" ref="FT4:FT67" si="61">(FS4-FT$1)*10000</f>
        <v>1050</v>
      </c>
      <c r="FU4" s="1">
        <f t="shared" ref="FU4:FU67" si="62">(FS4+FT$1)*10000</f>
        <v>1050</v>
      </c>
      <c r="FV4" s="47">
        <f>FV3+FV$1</f>
        <v>5.2500000000000005E-2</v>
      </c>
      <c r="FW4" s="1">
        <f t="shared" ref="FW4:FW67" si="63">(FV4-FW$1)*10000</f>
        <v>525</v>
      </c>
      <c r="FX4" s="1">
        <f t="shared" ref="FX4:FX67" si="64">(FV4+FW$1)*10000</f>
        <v>525</v>
      </c>
      <c r="FZ4" s="45">
        <v>1</v>
      </c>
      <c r="GA4" s="47">
        <f>GA3+GA$1</f>
        <v>1.02</v>
      </c>
      <c r="GB4" s="1">
        <f t="shared" ref="GB4:GB67" si="65">(GA4-GB$1)*10000</f>
        <v>10200</v>
      </c>
      <c r="GC4" s="1">
        <f t="shared" ref="GC4:GC67" si="66">(GA4+GB$1)*10000</f>
        <v>10200</v>
      </c>
      <c r="GD4" s="47">
        <f>GD3+GD$1</f>
        <v>0.5</v>
      </c>
      <c r="GE4" s="1">
        <f t="shared" ref="GE4:GE67" si="67">(GD4-GE$1)*10000</f>
        <v>5000</v>
      </c>
      <c r="GF4" s="1">
        <f t="shared" ref="GF4:GF67" si="68">(GD4+GE$1)*10000</f>
        <v>5000</v>
      </c>
      <c r="GG4" s="47">
        <f>GG3+GG$1</f>
        <v>0.10500000000000001</v>
      </c>
      <c r="GH4" s="1">
        <f t="shared" ref="GH4:GH67" si="69">(GG4-GH$1)*10000*20</f>
        <v>21000</v>
      </c>
      <c r="GI4" s="1">
        <f t="shared" ref="GI4:GI67" si="70">(GG4+GH$1)*10000*20</f>
        <v>21000</v>
      </c>
      <c r="GJ4" s="47">
        <f>GJ3+GJ$1</f>
        <v>5.3000000000000005E-2</v>
      </c>
      <c r="GK4" s="1">
        <f t="shared" ref="GK4:GK67" si="71">(GJ4-GK$1)*10000*20</f>
        <v>10600</v>
      </c>
      <c r="GL4" s="1">
        <f t="shared" ref="GL4:GL67" si="72">(GJ4+GK$1)*10000*20</f>
        <v>10600</v>
      </c>
      <c r="GM4" s="47">
        <f>GM3+GM$1</f>
        <v>0.20500000000000002</v>
      </c>
      <c r="GN4" s="1">
        <f t="shared" ref="GN4:GN67" si="73">(GM4-GN$1)*10000</f>
        <v>2050</v>
      </c>
      <c r="GO4" s="1">
        <f t="shared" ref="GO4:GO67" si="74">(GM4+GN$1)*10000</f>
        <v>2050</v>
      </c>
      <c r="GP4" s="47">
        <f>GP3+GP$1</f>
        <v>5.2000000000000005E-2</v>
      </c>
      <c r="GQ4" s="1">
        <f t="shared" ref="GQ4:GQ67" si="75">(GP4-GQ$1)*10000/4</f>
        <v>130</v>
      </c>
      <c r="GR4" s="1">
        <f t="shared" ref="GR4:GR67" si="76">(GP4+GQ$1)*10000/4</f>
        <v>130</v>
      </c>
      <c r="GS4" s="47">
        <f>GS3+GS$1</f>
        <v>0.155</v>
      </c>
      <c r="GT4" s="1">
        <f t="shared" ref="GT4:GT67" si="77">(GS4-GT$1)*10000</f>
        <v>1550</v>
      </c>
      <c r="GU4" s="1">
        <f t="shared" ref="GU4:GU67" si="78">(GS4+GT$1)*10000</f>
        <v>1550</v>
      </c>
    </row>
    <row r="5" spans="1:203" x14ac:dyDescent="0.15">
      <c r="A5" s="33" t="s">
        <v>1858</v>
      </c>
      <c r="B5" s="1">
        <v>1</v>
      </c>
      <c r="C5" s="1">
        <v>2</v>
      </c>
      <c r="D5" s="1">
        <v>1</v>
      </c>
      <c r="E5" s="1">
        <v>0</v>
      </c>
      <c r="F5" s="1">
        <v>0</v>
      </c>
      <c r="G5" s="1">
        <v>1</v>
      </c>
      <c r="H5" s="1">
        <v>0</v>
      </c>
      <c r="I5" s="1">
        <v>0</v>
      </c>
      <c r="J5" s="1">
        <v>0</v>
      </c>
      <c r="K5" s="1">
        <v>0</v>
      </c>
      <c r="L5" s="1">
        <v>0</v>
      </c>
      <c r="M5" s="1" t="s">
        <v>2472</v>
      </c>
      <c r="N5" s="1">
        <v>960</v>
      </c>
      <c r="O5" s="1">
        <v>24</v>
      </c>
      <c r="P5" s="1">
        <v>12</v>
      </c>
      <c r="Q5" s="1">
        <v>2</v>
      </c>
      <c r="R5" s="1">
        <v>2</v>
      </c>
      <c r="S5" s="1">
        <v>1</v>
      </c>
      <c r="T5" s="1">
        <v>0</v>
      </c>
      <c r="U5" s="1">
        <v>0</v>
      </c>
      <c r="V5" s="1">
        <v>1</v>
      </c>
      <c r="W5" s="1">
        <v>0</v>
      </c>
      <c r="X5" s="1">
        <v>0</v>
      </c>
      <c r="Y5" s="1">
        <v>0</v>
      </c>
      <c r="Z5" s="1">
        <v>0</v>
      </c>
      <c r="AA5" s="1">
        <v>0</v>
      </c>
      <c r="AB5" s="1" t="s">
        <v>2472</v>
      </c>
      <c r="AC5" s="1">
        <v>1082</v>
      </c>
      <c r="AD5" s="1">
        <v>28</v>
      </c>
      <c r="AE5" s="1">
        <v>14</v>
      </c>
      <c r="AF5" s="44">
        <v>3</v>
      </c>
      <c r="AG5" s="44">
        <v>1.002</v>
      </c>
      <c r="AH5" s="44">
        <v>3</v>
      </c>
      <c r="AI5" s="1">
        <f t="shared" si="18"/>
        <v>2880</v>
      </c>
      <c r="AJ5" s="1">
        <f t="shared" si="18"/>
        <v>30</v>
      </c>
      <c r="AK5" s="1">
        <f t="shared" si="18"/>
        <v>40</v>
      </c>
      <c r="AL5" s="1">
        <f t="shared" si="19"/>
        <v>370</v>
      </c>
      <c r="AM5" s="1">
        <f t="shared" si="19"/>
        <v>10</v>
      </c>
      <c r="AN5" s="1">
        <f t="shared" si="19"/>
        <v>10</v>
      </c>
      <c r="AP5" s="45" t="s">
        <v>1859</v>
      </c>
      <c r="AQ5" s="1">
        <f>BM3</f>
        <v>54000</v>
      </c>
      <c r="AR5" s="1">
        <f>BN3</f>
        <v>56000</v>
      </c>
      <c r="AS5" s="1">
        <f>BN1</f>
        <v>400</v>
      </c>
      <c r="AT5" s="1">
        <f t="shared" si="20"/>
        <v>32400</v>
      </c>
      <c r="AU5" s="1">
        <f t="shared" si="20"/>
        <v>33600</v>
      </c>
      <c r="AV5" s="1">
        <f t="shared" si="20"/>
        <v>240</v>
      </c>
      <c r="AW5" s="1">
        <f t="shared" si="21"/>
        <v>27000</v>
      </c>
      <c r="AX5" s="1">
        <f t="shared" si="1"/>
        <v>28000</v>
      </c>
      <c r="AY5" s="1">
        <f t="shared" si="1"/>
        <v>200</v>
      </c>
      <c r="BC5" s="45">
        <v>3</v>
      </c>
      <c r="BD5" s="46">
        <f t="shared" ref="BD5:BD68" si="79">BD4+BD$1</f>
        <v>5.08</v>
      </c>
      <c r="BE5" s="1">
        <f t="shared" si="2"/>
        <v>49800.000000000007</v>
      </c>
      <c r="BF5" s="1">
        <f t="shared" si="3"/>
        <v>51800</v>
      </c>
      <c r="BG5" s="45">
        <v>3</v>
      </c>
      <c r="BH5" s="44">
        <f t="shared" ref="BH5:BH68" si="80">BH4+BH$1</f>
        <v>2.58</v>
      </c>
      <c r="BI5" s="1">
        <f t="shared" si="22"/>
        <v>24800</v>
      </c>
      <c r="BJ5" s="1">
        <f t="shared" si="23"/>
        <v>26800</v>
      </c>
      <c r="BK5" s="45">
        <v>3</v>
      </c>
      <c r="BL5" s="44">
        <f t="shared" ref="BL5:BL68" si="81">BL4+BL$1</f>
        <v>5.58</v>
      </c>
      <c r="BM5" s="1">
        <f t="shared" si="4"/>
        <v>54800.000000000007</v>
      </c>
      <c r="BN5" s="1">
        <f t="shared" si="5"/>
        <v>56800</v>
      </c>
      <c r="BO5" s="45">
        <v>3</v>
      </c>
      <c r="BP5" s="44">
        <f t="shared" ref="BP5:BP68" si="82">BP4+BP$1</f>
        <v>3.08</v>
      </c>
      <c r="BQ5" s="1">
        <f t="shared" si="24"/>
        <v>29800</v>
      </c>
      <c r="BR5" s="1">
        <f t="shared" si="25"/>
        <v>31800</v>
      </c>
      <c r="BS5" s="45">
        <v>3</v>
      </c>
      <c r="BT5" s="44">
        <f t="shared" ref="BT5:BT68" si="83">BT4+BT$1</f>
        <v>6.08</v>
      </c>
      <c r="BU5" s="1">
        <f t="shared" si="6"/>
        <v>59800.000000000007</v>
      </c>
      <c r="BV5" s="1">
        <f t="shared" si="7"/>
        <v>61800</v>
      </c>
      <c r="BW5" s="45">
        <v>3</v>
      </c>
      <c r="BX5" s="44">
        <f t="shared" ref="BX5:BX68" si="84">BX4+BX$1</f>
        <v>3.58</v>
      </c>
      <c r="BY5" s="1">
        <f t="shared" si="26"/>
        <v>34800</v>
      </c>
      <c r="BZ5" s="1">
        <f t="shared" si="27"/>
        <v>36800</v>
      </c>
      <c r="CA5" s="45">
        <v>3</v>
      </c>
      <c r="CB5" s="44">
        <f t="shared" ref="CB5:CB68" si="85">CB4+CB$1</f>
        <v>5.08</v>
      </c>
      <c r="CC5" s="1">
        <f t="shared" si="8"/>
        <v>49800.000000000007</v>
      </c>
      <c r="CD5" s="1">
        <f t="shared" si="9"/>
        <v>51800</v>
      </c>
      <c r="CE5" s="45">
        <v>3</v>
      </c>
      <c r="CF5" s="44">
        <f t="shared" ref="CF5:CF68" si="86">CF4+CF$1</f>
        <v>2.58</v>
      </c>
      <c r="CG5" s="1">
        <f t="shared" si="28"/>
        <v>24800</v>
      </c>
      <c r="CH5" s="1">
        <f t="shared" si="29"/>
        <v>26800</v>
      </c>
      <c r="CJ5" s="45" t="s">
        <v>1859</v>
      </c>
      <c r="CK5" s="1">
        <f>CY3</f>
        <v>44000</v>
      </c>
      <c r="CL5" s="1">
        <f>CZ3</f>
        <v>46000</v>
      </c>
      <c r="CM5" s="1">
        <f>CZ1</f>
        <v>400</v>
      </c>
      <c r="CO5" s="45">
        <v>3</v>
      </c>
      <c r="CP5" s="46">
        <f t="shared" ref="CP5:CP68" si="87">CP4+CP$1</f>
        <v>4.08</v>
      </c>
      <c r="CQ5" s="1">
        <f t="shared" si="10"/>
        <v>39800</v>
      </c>
      <c r="CR5" s="1">
        <f t="shared" si="11"/>
        <v>41800</v>
      </c>
      <c r="CS5" s="45">
        <v>3</v>
      </c>
      <c r="CT5" s="44">
        <f t="shared" ref="CT5:CT68" si="88">CT4+CT$1</f>
        <v>2.08</v>
      </c>
      <c r="CU5" s="1">
        <f t="shared" si="30"/>
        <v>19800</v>
      </c>
      <c r="CV5" s="1">
        <f t="shared" si="31"/>
        <v>21800</v>
      </c>
      <c r="CW5" s="45">
        <v>3</v>
      </c>
      <c r="CX5" s="44">
        <f t="shared" ref="CX5:CX68" si="89">CX4+CX$1</f>
        <v>4.58</v>
      </c>
      <c r="CY5" s="1">
        <f t="shared" si="12"/>
        <v>44800.000000000007</v>
      </c>
      <c r="CZ5" s="1">
        <f t="shared" si="13"/>
        <v>46800</v>
      </c>
      <c r="DA5" s="45">
        <v>3</v>
      </c>
      <c r="DB5" s="44">
        <f t="shared" ref="DB5:DB68" si="90">DB4+DB$1</f>
        <v>2.58</v>
      </c>
      <c r="DC5" s="1">
        <f t="shared" si="32"/>
        <v>24800</v>
      </c>
      <c r="DD5" s="1">
        <f t="shared" si="33"/>
        <v>26800</v>
      </c>
      <c r="DE5" s="45">
        <v>3</v>
      </c>
      <c r="DF5" s="44">
        <f t="shared" ref="DF5:DF68" si="91">DF4+DF$1</f>
        <v>5.08</v>
      </c>
      <c r="DG5" s="1">
        <f t="shared" si="14"/>
        <v>49800.000000000007</v>
      </c>
      <c r="DH5" s="1">
        <f t="shared" si="15"/>
        <v>51800</v>
      </c>
      <c r="DI5" s="45">
        <v>3</v>
      </c>
      <c r="DJ5" s="44">
        <f t="shared" ref="DJ5:DJ68" si="92">DJ4+DJ$1</f>
        <v>3.08</v>
      </c>
      <c r="DK5" s="1">
        <f t="shared" si="34"/>
        <v>29800</v>
      </c>
      <c r="DL5" s="1">
        <f t="shared" si="35"/>
        <v>31800</v>
      </c>
      <c r="DM5" s="45">
        <v>3</v>
      </c>
      <c r="DN5" s="44">
        <f t="shared" ref="DN5:DN68" si="93">DN4+DN$1</f>
        <v>4.08</v>
      </c>
      <c r="DO5" s="1">
        <f t="shared" si="16"/>
        <v>39800</v>
      </c>
      <c r="DP5" s="1">
        <f t="shared" si="17"/>
        <v>41800</v>
      </c>
      <c r="DQ5" s="45">
        <v>3</v>
      </c>
      <c r="DR5" s="44">
        <f t="shared" ref="DR5:DR68" si="94">DR4+DR$1</f>
        <v>2.08</v>
      </c>
      <c r="DS5" s="1">
        <f t="shared" si="36"/>
        <v>19800</v>
      </c>
      <c r="DT5" s="1">
        <f t="shared" si="37"/>
        <v>21800</v>
      </c>
      <c r="DW5" s="45">
        <v>3</v>
      </c>
      <c r="DX5" s="47">
        <f t="shared" ref="DX5:DX68" si="95">DX4+DX$1</f>
        <v>0.26100000000000001</v>
      </c>
      <c r="DY5" s="1">
        <f t="shared" si="38"/>
        <v>59800</v>
      </c>
      <c r="DZ5" s="1">
        <f t="shared" si="39"/>
        <v>60260</v>
      </c>
      <c r="EA5" s="45">
        <v>3</v>
      </c>
      <c r="EB5" s="47">
        <f t="shared" ref="EB5:EB68" si="96">EB4+EB$1</f>
        <v>0.188</v>
      </c>
      <c r="EC5" s="1">
        <f t="shared" si="40"/>
        <v>43010</v>
      </c>
      <c r="ED5" s="1">
        <f t="shared" ref="ED5:ED68" si="97">(EB5+EC$1)*10000*23</f>
        <v>43470</v>
      </c>
      <c r="EE5" s="45">
        <v>3</v>
      </c>
      <c r="EF5" s="47">
        <f t="shared" ref="EF5:EF68" si="98">EF4+EF$1</f>
        <v>0.20800000000000002</v>
      </c>
      <c r="EG5" s="1">
        <f t="shared" si="41"/>
        <v>47610</v>
      </c>
      <c r="EH5" s="1">
        <f t="shared" si="42"/>
        <v>48070</v>
      </c>
      <c r="EI5" s="45">
        <v>3</v>
      </c>
      <c r="EJ5" s="47">
        <f t="shared" ref="EJ5:EJ68" si="99">EJ4+EJ$1</f>
        <v>0.156</v>
      </c>
      <c r="EK5" s="1">
        <f t="shared" si="43"/>
        <v>35650</v>
      </c>
      <c r="EL5" s="1">
        <f t="shared" si="44"/>
        <v>36110</v>
      </c>
      <c r="EO5" s="45">
        <v>3</v>
      </c>
      <c r="EP5" s="47">
        <f t="shared" ref="EP5:EP68" si="100">EP4+EP$1</f>
        <v>0.158</v>
      </c>
      <c r="EQ5" s="1">
        <f t="shared" si="45"/>
        <v>36110</v>
      </c>
      <c r="ER5" s="1">
        <f t="shared" si="46"/>
        <v>36570</v>
      </c>
      <c r="ES5" s="45">
        <v>3</v>
      </c>
      <c r="ET5" s="47">
        <f t="shared" ref="ET5:ET68" si="101">ET4+ET$1</f>
        <v>0.10500000000000001</v>
      </c>
      <c r="EU5" s="1">
        <f t="shared" si="47"/>
        <v>23920</v>
      </c>
      <c r="EV5" s="1">
        <f t="shared" si="48"/>
        <v>24380</v>
      </c>
      <c r="EW5" s="45">
        <v>3</v>
      </c>
      <c r="EX5" s="47">
        <f t="shared" ref="EX5:EX68" si="102">EX4+EX$1</f>
        <v>0.10500000000000001</v>
      </c>
      <c r="EY5" s="1">
        <f t="shared" si="49"/>
        <v>23920</v>
      </c>
      <c r="EZ5" s="1">
        <f t="shared" si="50"/>
        <v>24380</v>
      </c>
      <c r="FA5" s="45">
        <v>3</v>
      </c>
      <c r="FB5" s="47">
        <f t="shared" ref="FB5:FB68" si="103">FB4+FB$1</f>
        <v>5.3000000000000005E-2</v>
      </c>
      <c r="FC5" s="1">
        <f t="shared" si="51"/>
        <v>11960</v>
      </c>
      <c r="FD5" s="1">
        <f t="shared" si="52"/>
        <v>12420.000000000002</v>
      </c>
      <c r="FF5" s="45">
        <v>3</v>
      </c>
      <c r="FG5" s="47">
        <f t="shared" ref="FG5:FG68" si="104">FG4+FG$1</f>
        <v>0.51200000000000001</v>
      </c>
      <c r="FH5" s="1">
        <f t="shared" si="53"/>
        <v>5120</v>
      </c>
      <c r="FI5" s="1">
        <f t="shared" si="54"/>
        <v>5120</v>
      </c>
      <c r="FJ5" s="47">
        <f t="shared" ref="FJ5:FJ68" si="105">FJ4+FJ$1</f>
        <v>0.51200000000000001</v>
      </c>
      <c r="FK5" s="1">
        <f t="shared" si="55"/>
        <v>5120</v>
      </c>
      <c r="FL5" s="1">
        <f t="shared" si="56"/>
        <v>5120</v>
      </c>
      <c r="FM5" s="47">
        <f t="shared" ref="FM5:FM68" si="106">FM4+FM$1</f>
        <v>0.22000000000000003</v>
      </c>
      <c r="FN5" s="1">
        <f t="shared" si="57"/>
        <v>2200.0000000000005</v>
      </c>
      <c r="FO5" s="1">
        <f t="shared" si="58"/>
        <v>2200.0000000000005</v>
      </c>
      <c r="FP5" s="47">
        <f t="shared" ref="FP5:FP68" si="107">FP4+FP$1</f>
        <v>0.11000000000000001</v>
      </c>
      <c r="FQ5" s="1">
        <f t="shared" si="59"/>
        <v>1100.0000000000002</v>
      </c>
      <c r="FR5" s="1">
        <f t="shared" si="60"/>
        <v>1100.0000000000002</v>
      </c>
      <c r="FS5" s="47">
        <f t="shared" ref="FS5:FS68" si="108">FS4+FS$1</f>
        <v>0.11000000000000001</v>
      </c>
      <c r="FT5" s="1">
        <f t="shared" si="61"/>
        <v>1100.0000000000002</v>
      </c>
      <c r="FU5" s="1">
        <f t="shared" si="62"/>
        <v>1100.0000000000002</v>
      </c>
      <c r="FV5" s="47">
        <f t="shared" ref="FV5:FV68" si="109">FV4+FV$1</f>
        <v>5.5000000000000007E-2</v>
      </c>
      <c r="FW5" s="1">
        <f t="shared" si="63"/>
        <v>550.00000000000011</v>
      </c>
      <c r="FX5" s="1">
        <f t="shared" si="64"/>
        <v>550.00000000000011</v>
      </c>
      <c r="FZ5" s="45">
        <v>3</v>
      </c>
      <c r="GA5" s="47">
        <f t="shared" ref="GA5:GA68" si="110">GA4+GA$1</f>
        <v>1.04</v>
      </c>
      <c r="GB5" s="1">
        <f t="shared" si="65"/>
        <v>10400</v>
      </c>
      <c r="GC5" s="1">
        <f t="shared" si="66"/>
        <v>10400</v>
      </c>
      <c r="GD5" s="47">
        <f t="shared" ref="GD5:GD68" si="111">GD4+GD$1</f>
        <v>0.5</v>
      </c>
      <c r="GE5" s="1">
        <f t="shared" si="67"/>
        <v>5000</v>
      </c>
      <c r="GF5" s="1">
        <f t="shared" si="68"/>
        <v>5000</v>
      </c>
      <c r="GG5" s="47">
        <f t="shared" ref="GG5:GG68" si="112">GG4+GG$1</f>
        <v>0.11000000000000001</v>
      </c>
      <c r="GH5" s="1">
        <f t="shared" si="69"/>
        <v>22000.000000000004</v>
      </c>
      <c r="GI5" s="1">
        <f t="shared" si="70"/>
        <v>22000.000000000004</v>
      </c>
      <c r="GJ5" s="47">
        <f t="shared" ref="GJ5:GJ68" si="113">GJ4+GJ$1</f>
        <v>5.6000000000000008E-2</v>
      </c>
      <c r="GK5" s="1">
        <f t="shared" si="71"/>
        <v>11200.000000000002</v>
      </c>
      <c r="GL5" s="1">
        <f t="shared" si="72"/>
        <v>11200.000000000002</v>
      </c>
      <c r="GM5" s="47">
        <f t="shared" ref="GM5:GM68" si="114">GM4+GM$1</f>
        <v>0.21000000000000002</v>
      </c>
      <c r="GN5" s="1">
        <f t="shared" si="73"/>
        <v>2100</v>
      </c>
      <c r="GO5" s="1">
        <f t="shared" si="74"/>
        <v>2100</v>
      </c>
      <c r="GP5" s="47">
        <f t="shared" ref="GP5:GP68" si="115">GP4+GP$1</f>
        <v>5.4000000000000006E-2</v>
      </c>
      <c r="GQ5" s="1">
        <f t="shared" si="75"/>
        <v>135.00000000000003</v>
      </c>
      <c r="GR5" s="1">
        <f t="shared" si="76"/>
        <v>135.00000000000003</v>
      </c>
      <c r="GS5" s="47">
        <f t="shared" ref="GS5:GS68" si="116">GS4+GS$1</f>
        <v>0.16</v>
      </c>
      <c r="GT5" s="1">
        <f t="shared" si="77"/>
        <v>1600</v>
      </c>
      <c r="GU5" s="1">
        <f t="shared" si="78"/>
        <v>1600</v>
      </c>
    </row>
    <row r="6" spans="1:203" x14ac:dyDescent="0.15">
      <c r="A6" s="1" t="s">
        <v>1860</v>
      </c>
      <c r="B6" s="1">
        <v>1</v>
      </c>
      <c r="C6" s="1">
        <v>2</v>
      </c>
      <c r="D6" s="1">
        <v>1</v>
      </c>
      <c r="E6" s="1">
        <v>0</v>
      </c>
      <c r="F6" s="1">
        <v>0</v>
      </c>
      <c r="G6" s="1">
        <v>1</v>
      </c>
      <c r="H6" s="1">
        <v>0</v>
      </c>
      <c r="I6" s="1">
        <v>0</v>
      </c>
      <c r="J6" s="1">
        <v>0</v>
      </c>
      <c r="K6" s="1">
        <v>0</v>
      </c>
      <c r="L6" s="1">
        <v>0</v>
      </c>
      <c r="M6" s="1" t="s">
        <v>2472</v>
      </c>
      <c r="N6" s="1">
        <v>960</v>
      </c>
      <c r="O6" s="1">
        <v>24</v>
      </c>
      <c r="P6" s="1">
        <v>12</v>
      </c>
      <c r="Q6" s="1">
        <v>2</v>
      </c>
      <c r="R6" s="1">
        <v>2</v>
      </c>
      <c r="S6" s="1">
        <v>1</v>
      </c>
      <c r="T6" s="1">
        <v>0</v>
      </c>
      <c r="U6" s="1">
        <v>0</v>
      </c>
      <c r="V6" s="1">
        <v>1</v>
      </c>
      <c r="W6" s="1">
        <v>0</v>
      </c>
      <c r="X6" s="1">
        <v>0</v>
      </c>
      <c r="Y6" s="1">
        <v>0</v>
      </c>
      <c r="Z6" s="1">
        <v>0</v>
      </c>
      <c r="AA6" s="1">
        <v>0</v>
      </c>
      <c r="AB6" s="1" t="s">
        <v>2472</v>
      </c>
      <c r="AC6" s="1">
        <v>1082</v>
      </c>
      <c r="AD6" s="1">
        <v>28</v>
      </c>
      <c r="AE6" s="1">
        <v>14</v>
      </c>
      <c r="AF6" s="44">
        <v>3</v>
      </c>
      <c r="AG6" s="44">
        <v>1.002</v>
      </c>
      <c r="AH6" s="44">
        <v>3</v>
      </c>
      <c r="AI6" s="1">
        <f t="shared" si="18"/>
        <v>2880</v>
      </c>
      <c r="AJ6" s="1">
        <f t="shared" si="18"/>
        <v>30</v>
      </c>
      <c r="AK6" s="1">
        <f t="shared" si="18"/>
        <v>40</v>
      </c>
      <c r="AL6" s="1">
        <f t="shared" si="19"/>
        <v>370</v>
      </c>
      <c r="AM6" s="1">
        <f t="shared" si="19"/>
        <v>10</v>
      </c>
      <c r="AN6" s="1">
        <f t="shared" si="19"/>
        <v>10</v>
      </c>
      <c r="AP6" s="45" t="s">
        <v>1861</v>
      </c>
      <c r="AQ6" s="1">
        <f>BQ3</f>
        <v>29000</v>
      </c>
      <c r="AR6" s="1">
        <f>BR3</f>
        <v>31000</v>
      </c>
      <c r="AS6" s="1">
        <f>BR1</f>
        <v>400</v>
      </c>
      <c r="AT6" s="1">
        <f t="shared" si="20"/>
        <v>17400</v>
      </c>
      <c r="AU6" s="1">
        <f t="shared" si="20"/>
        <v>18600</v>
      </c>
      <c r="AV6" s="1">
        <f t="shared" si="20"/>
        <v>240</v>
      </c>
      <c r="AW6" s="1">
        <f t="shared" si="21"/>
        <v>14500</v>
      </c>
      <c r="AX6" s="1">
        <f t="shared" si="1"/>
        <v>15500</v>
      </c>
      <c r="AY6" s="1">
        <f t="shared" si="1"/>
        <v>200</v>
      </c>
      <c r="BC6" s="45">
        <v>4</v>
      </c>
      <c r="BD6" s="46">
        <f t="shared" si="79"/>
        <v>5.12</v>
      </c>
      <c r="BE6" s="1">
        <f t="shared" si="2"/>
        <v>50200.000000000007</v>
      </c>
      <c r="BF6" s="1">
        <f t="shared" si="3"/>
        <v>52200</v>
      </c>
      <c r="BG6" s="45">
        <v>4</v>
      </c>
      <c r="BH6" s="44">
        <f t="shared" si="80"/>
        <v>2.62</v>
      </c>
      <c r="BI6" s="1">
        <f t="shared" si="22"/>
        <v>25200</v>
      </c>
      <c r="BJ6" s="1">
        <f t="shared" si="23"/>
        <v>27200.000000000004</v>
      </c>
      <c r="BK6" s="45">
        <v>4</v>
      </c>
      <c r="BL6" s="44">
        <f t="shared" si="81"/>
        <v>5.62</v>
      </c>
      <c r="BM6" s="1">
        <f t="shared" si="4"/>
        <v>55200.000000000007</v>
      </c>
      <c r="BN6" s="1">
        <f t="shared" si="5"/>
        <v>57200</v>
      </c>
      <c r="BO6" s="45">
        <v>4</v>
      </c>
      <c r="BP6" s="44">
        <f t="shared" si="82"/>
        <v>3.12</v>
      </c>
      <c r="BQ6" s="1">
        <f t="shared" si="24"/>
        <v>30200</v>
      </c>
      <c r="BR6" s="1">
        <f t="shared" si="25"/>
        <v>32200.000000000004</v>
      </c>
      <c r="BS6" s="45">
        <v>4</v>
      </c>
      <c r="BT6" s="44">
        <f t="shared" si="83"/>
        <v>6.12</v>
      </c>
      <c r="BU6" s="1">
        <f t="shared" si="6"/>
        <v>60200.000000000007</v>
      </c>
      <c r="BV6" s="1">
        <f t="shared" si="7"/>
        <v>62200</v>
      </c>
      <c r="BW6" s="45">
        <v>4</v>
      </c>
      <c r="BX6" s="44">
        <f t="shared" si="84"/>
        <v>3.62</v>
      </c>
      <c r="BY6" s="1">
        <f t="shared" si="26"/>
        <v>35200</v>
      </c>
      <c r="BZ6" s="1">
        <f t="shared" si="27"/>
        <v>37200</v>
      </c>
      <c r="CA6" s="45">
        <v>4</v>
      </c>
      <c r="CB6" s="44">
        <f t="shared" si="85"/>
        <v>5.12</v>
      </c>
      <c r="CC6" s="1">
        <f t="shared" si="8"/>
        <v>50200.000000000007</v>
      </c>
      <c r="CD6" s="1">
        <f t="shared" si="9"/>
        <v>52200</v>
      </c>
      <c r="CE6" s="45">
        <v>4</v>
      </c>
      <c r="CF6" s="44">
        <f t="shared" si="86"/>
        <v>2.62</v>
      </c>
      <c r="CG6" s="1">
        <f t="shared" si="28"/>
        <v>25200</v>
      </c>
      <c r="CH6" s="1">
        <f t="shared" si="29"/>
        <v>27200.000000000004</v>
      </c>
      <c r="CJ6" s="45" t="s">
        <v>1861</v>
      </c>
      <c r="CK6" s="1">
        <f>DC3</f>
        <v>24000</v>
      </c>
      <c r="CL6" s="1">
        <f>DD3</f>
        <v>26000</v>
      </c>
      <c r="CM6" s="1">
        <f>DD1</f>
        <v>400</v>
      </c>
      <c r="CO6" s="45">
        <v>4</v>
      </c>
      <c r="CP6" s="46">
        <f t="shared" si="87"/>
        <v>4.12</v>
      </c>
      <c r="CQ6" s="1">
        <f t="shared" si="10"/>
        <v>40200.000000000007</v>
      </c>
      <c r="CR6" s="1">
        <f t="shared" si="11"/>
        <v>42200</v>
      </c>
      <c r="CS6" s="45">
        <v>4</v>
      </c>
      <c r="CT6" s="44">
        <f t="shared" si="88"/>
        <v>2.12</v>
      </c>
      <c r="CU6" s="1">
        <f t="shared" si="30"/>
        <v>20200</v>
      </c>
      <c r="CV6" s="1">
        <f t="shared" si="31"/>
        <v>22200.000000000004</v>
      </c>
      <c r="CW6" s="45">
        <v>4</v>
      </c>
      <c r="CX6" s="44">
        <f t="shared" si="89"/>
        <v>4.62</v>
      </c>
      <c r="CY6" s="1">
        <f t="shared" si="12"/>
        <v>45200.000000000007</v>
      </c>
      <c r="CZ6" s="1">
        <f t="shared" si="13"/>
        <v>47200</v>
      </c>
      <c r="DA6" s="45">
        <v>4</v>
      </c>
      <c r="DB6" s="44">
        <f t="shared" si="90"/>
        <v>2.62</v>
      </c>
      <c r="DC6" s="1">
        <f t="shared" si="32"/>
        <v>25200</v>
      </c>
      <c r="DD6" s="1">
        <f t="shared" si="33"/>
        <v>27200.000000000004</v>
      </c>
      <c r="DE6" s="45">
        <v>4</v>
      </c>
      <c r="DF6" s="44">
        <f t="shared" si="91"/>
        <v>5.12</v>
      </c>
      <c r="DG6" s="1">
        <f t="shared" si="14"/>
        <v>50200.000000000007</v>
      </c>
      <c r="DH6" s="1">
        <f t="shared" si="15"/>
        <v>52200</v>
      </c>
      <c r="DI6" s="45">
        <v>4</v>
      </c>
      <c r="DJ6" s="44">
        <f t="shared" si="92"/>
        <v>3.12</v>
      </c>
      <c r="DK6" s="1">
        <f t="shared" si="34"/>
        <v>30200</v>
      </c>
      <c r="DL6" s="1">
        <f t="shared" si="35"/>
        <v>32200.000000000004</v>
      </c>
      <c r="DM6" s="45">
        <v>4</v>
      </c>
      <c r="DN6" s="44">
        <f t="shared" si="93"/>
        <v>4.12</v>
      </c>
      <c r="DO6" s="1">
        <f t="shared" si="16"/>
        <v>40200.000000000007</v>
      </c>
      <c r="DP6" s="1">
        <f t="shared" si="17"/>
        <v>42200</v>
      </c>
      <c r="DQ6" s="45">
        <v>4</v>
      </c>
      <c r="DR6" s="44">
        <f t="shared" si="94"/>
        <v>2.12</v>
      </c>
      <c r="DS6" s="1">
        <f t="shared" si="36"/>
        <v>20200</v>
      </c>
      <c r="DT6" s="1">
        <f t="shared" si="37"/>
        <v>22200.000000000004</v>
      </c>
      <c r="DW6" s="45">
        <v>4</v>
      </c>
      <c r="DX6" s="47">
        <f t="shared" si="95"/>
        <v>0.26650000000000001</v>
      </c>
      <c r="DY6" s="1">
        <f t="shared" si="38"/>
        <v>61065</v>
      </c>
      <c r="DZ6" s="1">
        <f t="shared" si="39"/>
        <v>61525</v>
      </c>
      <c r="EA6" s="45">
        <v>4</v>
      </c>
      <c r="EB6" s="47">
        <f t="shared" si="96"/>
        <v>0.192</v>
      </c>
      <c r="EC6" s="1">
        <f t="shared" si="40"/>
        <v>43930</v>
      </c>
      <c r="ED6" s="1">
        <f t="shared" si="97"/>
        <v>44390</v>
      </c>
      <c r="EE6" s="45">
        <v>4</v>
      </c>
      <c r="EF6" s="47">
        <f t="shared" si="98"/>
        <v>0.21200000000000002</v>
      </c>
      <c r="EG6" s="1">
        <f t="shared" si="41"/>
        <v>48530</v>
      </c>
      <c r="EH6" s="1">
        <f t="shared" si="42"/>
        <v>48990</v>
      </c>
      <c r="EI6" s="45">
        <v>4</v>
      </c>
      <c r="EJ6" s="47">
        <f t="shared" si="99"/>
        <v>0.159</v>
      </c>
      <c r="EK6" s="1">
        <f t="shared" si="43"/>
        <v>36340</v>
      </c>
      <c r="EL6" s="1">
        <f t="shared" si="44"/>
        <v>36800</v>
      </c>
      <c r="EO6" s="45">
        <v>4</v>
      </c>
      <c r="EP6" s="47">
        <f t="shared" si="100"/>
        <v>0.16200000000000001</v>
      </c>
      <c r="EQ6" s="1">
        <f t="shared" si="45"/>
        <v>37030</v>
      </c>
      <c r="ER6" s="1">
        <f t="shared" si="46"/>
        <v>37490</v>
      </c>
      <c r="ES6" s="45">
        <v>4</v>
      </c>
      <c r="ET6" s="47">
        <f t="shared" si="101"/>
        <v>0.10750000000000001</v>
      </c>
      <c r="EU6" s="1">
        <f t="shared" si="47"/>
        <v>24495</v>
      </c>
      <c r="EV6" s="1">
        <f t="shared" si="48"/>
        <v>24955.000000000004</v>
      </c>
      <c r="EW6" s="45">
        <v>4</v>
      </c>
      <c r="EX6" s="47">
        <f t="shared" si="102"/>
        <v>0.10750000000000001</v>
      </c>
      <c r="EY6" s="1">
        <f t="shared" si="49"/>
        <v>24495</v>
      </c>
      <c r="EZ6" s="1">
        <f t="shared" si="50"/>
        <v>24955.000000000004</v>
      </c>
      <c r="FA6" s="45">
        <v>4</v>
      </c>
      <c r="FB6" s="47">
        <f t="shared" si="103"/>
        <v>5.4500000000000007E-2</v>
      </c>
      <c r="FC6" s="1">
        <f t="shared" si="51"/>
        <v>12305.000000000002</v>
      </c>
      <c r="FD6" s="1">
        <f t="shared" si="52"/>
        <v>12765.000000000002</v>
      </c>
      <c r="FF6" s="45">
        <v>4</v>
      </c>
      <c r="FG6" s="47">
        <f t="shared" si="104"/>
        <v>0.51800000000000002</v>
      </c>
      <c r="FH6" s="1">
        <f t="shared" si="53"/>
        <v>5180</v>
      </c>
      <c r="FI6" s="1">
        <f t="shared" si="54"/>
        <v>5180</v>
      </c>
      <c r="FJ6" s="47">
        <f t="shared" si="105"/>
        <v>0.51800000000000002</v>
      </c>
      <c r="FK6" s="1">
        <f t="shared" si="55"/>
        <v>5180</v>
      </c>
      <c r="FL6" s="1">
        <f t="shared" si="56"/>
        <v>5180</v>
      </c>
      <c r="FM6" s="47">
        <f t="shared" si="106"/>
        <v>0.23000000000000004</v>
      </c>
      <c r="FN6" s="1">
        <f t="shared" si="57"/>
        <v>2300.0000000000005</v>
      </c>
      <c r="FO6" s="1">
        <f t="shared" si="58"/>
        <v>2300.0000000000005</v>
      </c>
      <c r="FP6" s="47">
        <f t="shared" si="107"/>
        <v>0.11500000000000002</v>
      </c>
      <c r="FQ6" s="1">
        <f t="shared" si="59"/>
        <v>1150.0000000000002</v>
      </c>
      <c r="FR6" s="1">
        <f t="shared" si="60"/>
        <v>1150.0000000000002</v>
      </c>
      <c r="FS6" s="47">
        <f t="shared" si="108"/>
        <v>0.11500000000000002</v>
      </c>
      <c r="FT6" s="1">
        <f t="shared" si="61"/>
        <v>1150.0000000000002</v>
      </c>
      <c r="FU6" s="1">
        <f t="shared" si="62"/>
        <v>1150.0000000000002</v>
      </c>
      <c r="FV6" s="47">
        <f t="shared" si="109"/>
        <v>5.7500000000000009E-2</v>
      </c>
      <c r="FW6" s="1">
        <f t="shared" si="63"/>
        <v>575.00000000000011</v>
      </c>
      <c r="FX6" s="1">
        <f t="shared" si="64"/>
        <v>575.00000000000011</v>
      </c>
      <c r="FZ6" s="45">
        <v>4</v>
      </c>
      <c r="GA6" s="47">
        <f t="shared" si="110"/>
        <v>1.06</v>
      </c>
      <c r="GB6" s="1">
        <f t="shared" si="65"/>
        <v>10600</v>
      </c>
      <c r="GC6" s="1">
        <f t="shared" si="66"/>
        <v>10600</v>
      </c>
      <c r="GD6" s="47">
        <f t="shared" si="111"/>
        <v>0.5</v>
      </c>
      <c r="GE6" s="1">
        <f t="shared" si="67"/>
        <v>5000</v>
      </c>
      <c r="GF6" s="1">
        <f t="shared" si="68"/>
        <v>5000</v>
      </c>
      <c r="GG6" s="47">
        <f t="shared" si="112"/>
        <v>0.11500000000000002</v>
      </c>
      <c r="GH6" s="1">
        <f t="shared" si="69"/>
        <v>23000.000000000004</v>
      </c>
      <c r="GI6" s="1">
        <f t="shared" si="70"/>
        <v>23000.000000000004</v>
      </c>
      <c r="GJ6" s="47">
        <f t="shared" si="113"/>
        <v>5.9000000000000011E-2</v>
      </c>
      <c r="GK6" s="1">
        <f t="shared" si="71"/>
        <v>11800.000000000002</v>
      </c>
      <c r="GL6" s="1">
        <f t="shared" si="72"/>
        <v>11800.000000000002</v>
      </c>
      <c r="GM6" s="47">
        <f t="shared" si="114"/>
        <v>0.21500000000000002</v>
      </c>
      <c r="GN6" s="1">
        <f t="shared" si="73"/>
        <v>2150.0000000000005</v>
      </c>
      <c r="GO6" s="1">
        <f t="shared" si="74"/>
        <v>2150.0000000000005</v>
      </c>
      <c r="GP6" s="47">
        <f t="shared" si="115"/>
        <v>5.6000000000000008E-2</v>
      </c>
      <c r="GQ6" s="1">
        <f t="shared" si="75"/>
        <v>140.00000000000003</v>
      </c>
      <c r="GR6" s="1">
        <f t="shared" si="76"/>
        <v>140.00000000000003</v>
      </c>
      <c r="GS6" s="47">
        <f t="shared" si="116"/>
        <v>0.16500000000000001</v>
      </c>
      <c r="GT6" s="1">
        <f t="shared" si="77"/>
        <v>1650</v>
      </c>
      <c r="GU6" s="1">
        <f t="shared" si="78"/>
        <v>1650</v>
      </c>
    </row>
    <row r="7" spans="1:203" x14ac:dyDescent="0.15">
      <c r="A7" s="1" t="s">
        <v>1862</v>
      </c>
      <c r="B7" s="1">
        <v>1</v>
      </c>
      <c r="C7" s="1">
        <v>3</v>
      </c>
      <c r="D7" s="1">
        <v>1</v>
      </c>
      <c r="E7" s="1">
        <v>0</v>
      </c>
      <c r="F7" s="1">
        <v>0</v>
      </c>
      <c r="G7" s="1">
        <v>1</v>
      </c>
      <c r="H7" s="1">
        <v>0</v>
      </c>
      <c r="I7" s="1">
        <v>0</v>
      </c>
      <c r="J7" s="1">
        <v>0</v>
      </c>
      <c r="K7" s="1">
        <v>0</v>
      </c>
      <c r="L7" s="1">
        <v>0</v>
      </c>
      <c r="M7" s="1" t="s">
        <v>2471</v>
      </c>
      <c r="N7" s="1">
        <v>864</v>
      </c>
      <c r="O7" s="1">
        <v>25</v>
      </c>
      <c r="P7" s="1">
        <v>10</v>
      </c>
      <c r="Q7" s="1">
        <v>2</v>
      </c>
      <c r="R7" s="1">
        <v>3</v>
      </c>
      <c r="S7" s="1">
        <v>1</v>
      </c>
      <c r="T7" s="1">
        <v>0</v>
      </c>
      <c r="U7" s="1">
        <v>0</v>
      </c>
      <c r="V7" s="1">
        <v>1</v>
      </c>
      <c r="W7" s="1">
        <v>0</v>
      </c>
      <c r="X7" s="1">
        <v>0</v>
      </c>
      <c r="Y7" s="1">
        <v>0</v>
      </c>
      <c r="Z7" s="1">
        <v>0</v>
      </c>
      <c r="AA7" s="1">
        <v>0</v>
      </c>
      <c r="AB7" s="1" t="s">
        <v>2471</v>
      </c>
      <c r="AC7" s="1">
        <v>974</v>
      </c>
      <c r="AD7" s="1">
        <v>29</v>
      </c>
      <c r="AE7" s="1">
        <v>12</v>
      </c>
      <c r="AF7" s="44">
        <v>3</v>
      </c>
      <c r="AG7" s="44">
        <v>1.002</v>
      </c>
      <c r="AH7" s="44">
        <v>3</v>
      </c>
      <c r="AI7" s="1">
        <f t="shared" si="18"/>
        <v>2600</v>
      </c>
      <c r="AJ7" s="1">
        <f t="shared" si="18"/>
        <v>30</v>
      </c>
      <c r="AK7" s="1">
        <f t="shared" si="18"/>
        <v>30</v>
      </c>
      <c r="AL7" s="1">
        <f t="shared" si="19"/>
        <v>330</v>
      </c>
      <c r="AM7" s="1">
        <f t="shared" si="19"/>
        <v>10</v>
      </c>
      <c r="AN7" s="1">
        <f t="shared" si="19"/>
        <v>10</v>
      </c>
      <c r="AP7" s="45" t="s">
        <v>1863</v>
      </c>
      <c r="AQ7" s="1">
        <f>BU3</f>
        <v>59000</v>
      </c>
      <c r="AR7" s="1">
        <f>BV3</f>
        <v>61000</v>
      </c>
      <c r="AS7" s="1">
        <f>BV1</f>
        <v>400</v>
      </c>
      <c r="AT7" s="1">
        <f t="shared" si="20"/>
        <v>35400</v>
      </c>
      <c r="AU7" s="1">
        <f t="shared" si="20"/>
        <v>36600</v>
      </c>
      <c r="AV7" s="1">
        <f t="shared" si="20"/>
        <v>240</v>
      </c>
      <c r="AW7" s="1">
        <f t="shared" si="21"/>
        <v>29500</v>
      </c>
      <c r="AX7" s="1">
        <f t="shared" si="1"/>
        <v>30500</v>
      </c>
      <c r="AY7" s="1">
        <f t="shared" si="1"/>
        <v>200</v>
      </c>
      <c r="BC7" s="45">
        <v>5</v>
      </c>
      <c r="BD7" s="46">
        <f t="shared" si="79"/>
        <v>5.16</v>
      </c>
      <c r="BE7" s="1">
        <f t="shared" si="2"/>
        <v>50600.000000000007</v>
      </c>
      <c r="BF7" s="1">
        <f t="shared" si="3"/>
        <v>52600</v>
      </c>
      <c r="BG7" s="45">
        <v>5</v>
      </c>
      <c r="BH7" s="44">
        <f t="shared" si="80"/>
        <v>2.66</v>
      </c>
      <c r="BI7" s="1">
        <f t="shared" si="22"/>
        <v>25600</v>
      </c>
      <c r="BJ7" s="1">
        <f t="shared" si="23"/>
        <v>27600.000000000004</v>
      </c>
      <c r="BK7" s="45">
        <v>5</v>
      </c>
      <c r="BL7" s="44">
        <f t="shared" si="81"/>
        <v>5.66</v>
      </c>
      <c r="BM7" s="1">
        <f t="shared" si="4"/>
        <v>55600.000000000007</v>
      </c>
      <c r="BN7" s="1">
        <f t="shared" si="5"/>
        <v>57600</v>
      </c>
      <c r="BO7" s="45">
        <v>5</v>
      </c>
      <c r="BP7" s="44">
        <f t="shared" si="82"/>
        <v>3.16</v>
      </c>
      <c r="BQ7" s="1">
        <f t="shared" si="24"/>
        <v>30600</v>
      </c>
      <c r="BR7" s="1">
        <f t="shared" si="25"/>
        <v>32600.000000000004</v>
      </c>
      <c r="BS7" s="45">
        <v>5</v>
      </c>
      <c r="BT7" s="44">
        <f t="shared" si="83"/>
        <v>6.16</v>
      </c>
      <c r="BU7" s="1">
        <f t="shared" si="6"/>
        <v>60600.000000000007</v>
      </c>
      <c r="BV7" s="1">
        <f t="shared" si="7"/>
        <v>62600</v>
      </c>
      <c r="BW7" s="45">
        <v>5</v>
      </c>
      <c r="BX7" s="44">
        <f t="shared" si="84"/>
        <v>3.66</v>
      </c>
      <c r="BY7" s="1">
        <f t="shared" si="26"/>
        <v>35600</v>
      </c>
      <c r="BZ7" s="1">
        <f t="shared" si="27"/>
        <v>37600</v>
      </c>
      <c r="CA7" s="45">
        <v>5</v>
      </c>
      <c r="CB7" s="44">
        <f t="shared" si="85"/>
        <v>5.16</v>
      </c>
      <c r="CC7" s="1">
        <f t="shared" si="8"/>
        <v>50600.000000000007</v>
      </c>
      <c r="CD7" s="1">
        <f t="shared" si="9"/>
        <v>52600</v>
      </c>
      <c r="CE7" s="45">
        <v>5</v>
      </c>
      <c r="CF7" s="44">
        <f t="shared" si="86"/>
        <v>2.66</v>
      </c>
      <c r="CG7" s="1">
        <f t="shared" si="28"/>
        <v>25600</v>
      </c>
      <c r="CH7" s="1">
        <f t="shared" si="29"/>
        <v>27600.000000000004</v>
      </c>
      <c r="CJ7" s="45" t="s">
        <v>1863</v>
      </c>
      <c r="CK7" s="1">
        <f>DG3</f>
        <v>49000</v>
      </c>
      <c r="CL7" s="1">
        <f>DH3</f>
        <v>51000</v>
      </c>
      <c r="CM7" s="1">
        <f>DH1</f>
        <v>400</v>
      </c>
      <c r="CO7" s="45">
        <v>5</v>
      </c>
      <c r="CP7" s="46">
        <f t="shared" si="87"/>
        <v>4.16</v>
      </c>
      <c r="CQ7" s="1">
        <f t="shared" si="10"/>
        <v>40600.000000000007</v>
      </c>
      <c r="CR7" s="1">
        <f t="shared" si="11"/>
        <v>42600</v>
      </c>
      <c r="CS7" s="45">
        <v>5</v>
      </c>
      <c r="CT7" s="44">
        <f t="shared" si="88"/>
        <v>2.16</v>
      </c>
      <c r="CU7" s="1">
        <f t="shared" si="30"/>
        <v>20600</v>
      </c>
      <c r="CV7" s="1">
        <f t="shared" si="31"/>
        <v>22600.000000000004</v>
      </c>
      <c r="CW7" s="45">
        <v>5</v>
      </c>
      <c r="CX7" s="44">
        <f t="shared" si="89"/>
        <v>4.66</v>
      </c>
      <c r="CY7" s="1">
        <f t="shared" si="12"/>
        <v>45600.000000000007</v>
      </c>
      <c r="CZ7" s="1">
        <f t="shared" si="13"/>
        <v>47600</v>
      </c>
      <c r="DA7" s="45">
        <v>5</v>
      </c>
      <c r="DB7" s="44">
        <f t="shared" si="90"/>
        <v>2.66</v>
      </c>
      <c r="DC7" s="1">
        <f t="shared" si="32"/>
        <v>25600</v>
      </c>
      <c r="DD7" s="1">
        <f t="shared" si="33"/>
        <v>27600.000000000004</v>
      </c>
      <c r="DE7" s="45">
        <v>5</v>
      </c>
      <c r="DF7" s="44">
        <f t="shared" si="91"/>
        <v>5.16</v>
      </c>
      <c r="DG7" s="1">
        <f t="shared" si="14"/>
        <v>50600.000000000007</v>
      </c>
      <c r="DH7" s="1">
        <f t="shared" si="15"/>
        <v>52600</v>
      </c>
      <c r="DI7" s="45">
        <v>5</v>
      </c>
      <c r="DJ7" s="44">
        <f t="shared" si="92"/>
        <v>3.16</v>
      </c>
      <c r="DK7" s="1">
        <f t="shared" si="34"/>
        <v>30600</v>
      </c>
      <c r="DL7" s="1">
        <f t="shared" si="35"/>
        <v>32600.000000000004</v>
      </c>
      <c r="DM7" s="45">
        <v>5</v>
      </c>
      <c r="DN7" s="44">
        <f t="shared" si="93"/>
        <v>4.16</v>
      </c>
      <c r="DO7" s="1">
        <f t="shared" si="16"/>
        <v>40600.000000000007</v>
      </c>
      <c r="DP7" s="1">
        <f t="shared" si="17"/>
        <v>42600</v>
      </c>
      <c r="DQ7" s="45">
        <v>5</v>
      </c>
      <c r="DR7" s="44">
        <f t="shared" si="94"/>
        <v>2.16</v>
      </c>
      <c r="DS7" s="1">
        <f t="shared" si="36"/>
        <v>20600</v>
      </c>
      <c r="DT7" s="1">
        <f t="shared" si="37"/>
        <v>22600.000000000004</v>
      </c>
      <c r="DW7" s="45">
        <v>5</v>
      </c>
      <c r="DX7" s="47">
        <f t="shared" si="95"/>
        <v>0.27200000000000002</v>
      </c>
      <c r="DY7" s="1">
        <f t="shared" si="38"/>
        <v>62330</v>
      </c>
      <c r="DZ7" s="1">
        <f t="shared" si="39"/>
        <v>62790</v>
      </c>
      <c r="EA7" s="45">
        <v>5</v>
      </c>
      <c r="EB7" s="47">
        <f t="shared" si="96"/>
        <v>0.19600000000000001</v>
      </c>
      <c r="EC7" s="1">
        <f t="shared" si="40"/>
        <v>44850</v>
      </c>
      <c r="ED7" s="1">
        <f t="shared" si="97"/>
        <v>45310</v>
      </c>
      <c r="EE7" s="45">
        <v>5</v>
      </c>
      <c r="EF7" s="47">
        <f t="shared" si="98"/>
        <v>0.21600000000000003</v>
      </c>
      <c r="EG7" s="1">
        <f t="shared" si="41"/>
        <v>49450.000000000007</v>
      </c>
      <c r="EH7" s="1">
        <f t="shared" si="42"/>
        <v>49910.000000000007</v>
      </c>
      <c r="EI7" s="45">
        <v>5</v>
      </c>
      <c r="EJ7" s="47">
        <f t="shared" si="99"/>
        <v>0.16200000000000001</v>
      </c>
      <c r="EK7" s="1">
        <f t="shared" si="43"/>
        <v>37030</v>
      </c>
      <c r="EL7" s="1">
        <f t="shared" si="44"/>
        <v>37490</v>
      </c>
      <c r="EO7" s="45">
        <v>5</v>
      </c>
      <c r="EP7" s="47">
        <f t="shared" si="100"/>
        <v>0.16600000000000001</v>
      </c>
      <c r="EQ7" s="1">
        <f t="shared" si="45"/>
        <v>37950</v>
      </c>
      <c r="ER7" s="1">
        <f t="shared" si="46"/>
        <v>38410</v>
      </c>
      <c r="ES7" s="45">
        <v>5</v>
      </c>
      <c r="ET7" s="47">
        <f t="shared" si="101"/>
        <v>0.11000000000000001</v>
      </c>
      <c r="EU7" s="1">
        <f t="shared" si="47"/>
        <v>25070.000000000004</v>
      </c>
      <c r="EV7" s="1">
        <f t="shared" si="48"/>
        <v>25530.000000000004</v>
      </c>
      <c r="EW7" s="45">
        <v>5</v>
      </c>
      <c r="EX7" s="47">
        <f t="shared" si="102"/>
        <v>0.11000000000000001</v>
      </c>
      <c r="EY7" s="1">
        <f t="shared" si="49"/>
        <v>25070.000000000004</v>
      </c>
      <c r="EZ7" s="1">
        <f t="shared" si="50"/>
        <v>25530.000000000004</v>
      </c>
      <c r="FA7" s="45">
        <v>5</v>
      </c>
      <c r="FB7" s="47">
        <f t="shared" si="103"/>
        <v>5.6000000000000008E-2</v>
      </c>
      <c r="FC7" s="1">
        <f t="shared" si="51"/>
        <v>12650.000000000002</v>
      </c>
      <c r="FD7" s="1">
        <f t="shared" si="52"/>
        <v>13110.000000000002</v>
      </c>
      <c r="FF7" s="45">
        <v>5</v>
      </c>
      <c r="FG7" s="47">
        <f t="shared" si="104"/>
        <v>0.52400000000000002</v>
      </c>
      <c r="FH7" s="1">
        <f t="shared" si="53"/>
        <v>5240</v>
      </c>
      <c r="FI7" s="1">
        <f t="shared" si="54"/>
        <v>5240</v>
      </c>
      <c r="FJ7" s="47">
        <f t="shared" si="105"/>
        <v>0.52400000000000002</v>
      </c>
      <c r="FK7" s="1">
        <f t="shared" si="55"/>
        <v>5240</v>
      </c>
      <c r="FL7" s="1">
        <f t="shared" si="56"/>
        <v>5240</v>
      </c>
      <c r="FM7" s="47">
        <f t="shared" si="106"/>
        <v>0.24000000000000005</v>
      </c>
      <c r="FN7" s="1">
        <f t="shared" si="57"/>
        <v>2400.0000000000005</v>
      </c>
      <c r="FO7" s="1">
        <f t="shared" si="58"/>
        <v>2400.0000000000005</v>
      </c>
      <c r="FP7" s="47">
        <f t="shared" si="107"/>
        <v>0.12000000000000002</v>
      </c>
      <c r="FQ7" s="1">
        <f t="shared" si="59"/>
        <v>1200.0000000000002</v>
      </c>
      <c r="FR7" s="1">
        <f t="shared" si="60"/>
        <v>1200.0000000000002</v>
      </c>
      <c r="FS7" s="47">
        <f t="shared" si="108"/>
        <v>0.12000000000000002</v>
      </c>
      <c r="FT7" s="1">
        <f t="shared" si="61"/>
        <v>1200.0000000000002</v>
      </c>
      <c r="FU7" s="1">
        <f t="shared" si="62"/>
        <v>1200.0000000000002</v>
      </c>
      <c r="FV7" s="47">
        <f t="shared" si="109"/>
        <v>6.0000000000000012E-2</v>
      </c>
      <c r="FW7" s="1">
        <f t="shared" si="63"/>
        <v>600.00000000000011</v>
      </c>
      <c r="FX7" s="1">
        <f t="shared" si="64"/>
        <v>600.00000000000011</v>
      </c>
      <c r="FZ7" s="45">
        <v>5</v>
      </c>
      <c r="GA7" s="47">
        <f t="shared" si="110"/>
        <v>1.08</v>
      </c>
      <c r="GB7" s="1">
        <f t="shared" si="65"/>
        <v>10800</v>
      </c>
      <c r="GC7" s="1">
        <f t="shared" si="66"/>
        <v>10800</v>
      </c>
      <c r="GD7" s="47">
        <f t="shared" si="111"/>
        <v>0.5</v>
      </c>
      <c r="GE7" s="1">
        <f t="shared" si="67"/>
        <v>5000</v>
      </c>
      <c r="GF7" s="1">
        <f t="shared" si="68"/>
        <v>5000</v>
      </c>
      <c r="GG7" s="47">
        <f t="shared" si="112"/>
        <v>0.12000000000000002</v>
      </c>
      <c r="GH7" s="1">
        <f t="shared" si="69"/>
        <v>24000.000000000004</v>
      </c>
      <c r="GI7" s="1">
        <f t="shared" si="70"/>
        <v>24000.000000000004</v>
      </c>
      <c r="GJ7" s="47">
        <f t="shared" si="113"/>
        <v>6.2000000000000013E-2</v>
      </c>
      <c r="GK7" s="1">
        <f t="shared" si="71"/>
        <v>12400.000000000002</v>
      </c>
      <c r="GL7" s="1">
        <f t="shared" si="72"/>
        <v>12400.000000000002</v>
      </c>
      <c r="GM7" s="47">
        <f t="shared" si="114"/>
        <v>0.22000000000000003</v>
      </c>
      <c r="GN7" s="1">
        <f t="shared" si="73"/>
        <v>2200.0000000000005</v>
      </c>
      <c r="GO7" s="1">
        <f t="shared" si="74"/>
        <v>2200.0000000000005</v>
      </c>
      <c r="GP7" s="47">
        <f t="shared" si="115"/>
        <v>5.800000000000001E-2</v>
      </c>
      <c r="GQ7" s="1">
        <f t="shared" si="75"/>
        <v>145.00000000000003</v>
      </c>
      <c r="GR7" s="1">
        <f t="shared" si="76"/>
        <v>145.00000000000003</v>
      </c>
      <c r="GS7" s="47">
        <f t="shared" si="116"/>
        <v>0.17</v>
      </c>
      <c r="GT7" s="1">
        <f t="shared" si="77"/>
        <v>1700.0000000000002</v>
      </c>
      <c r="GU7" s="1">
        <f t="shared" si="78"/>
        <v>1700.0000000000002</v>
      </c>
    </row>
    <row r="8" spans="1:203" x14ac:dyDescent="0.15">
      <c r="A8" s="1" t="s">
        <v>1864</v>
      </c>
      <c r="B8" s="1">
        <v>1</v>
      </c>
      <c r="C8" s="1">
        <v>2</v>
      </c>
      <c r="D8" s="1">
        <v>1</v>
      </c>
      <c r="E8" s="1">
        <v>0</v>
      </c>
      <c r="F8" s="1">
        <v>0</v>
      </c>
      <c r="G8" s="1">
        <v>1</v>
      </c>
      <c r="H8" s="1">
        <v>0</v>
      </c>
      <c r="I8" s="1">
        <v>0</v>
      </c>
      <c r="J8" s="1">
        <v>0</v>
      </c>
      <c r="K8" s="1">
        <v>0</v>
      </c>
      <c r="L8" s="1">
        <v>0</v>
      </c>
      <c r="M8" s="1" t="s">
        <v>2472</v>
      </c>
      <c r="N8" s="1">
        <v>960</v>
      </c>
      <c r="O8" s="1">
        <v>24</v>
      </c>
      <c r="P8" s="1">
        <v>12</v>
      </c>
      <c r="Q8" s="1">
        <v>2</v>
      </c>
      <c r="R8" s="1">
        <v>2</v>
      </c>
      <c r="S8" s="1">
        <v>1</v>
      </c>
      <c r="T8" s="1">
        <v>0</v>
      </c>
      <c r="U8" s="1">
        <v>0</v>
      </c>
      <c r="V8" s="1">
        <v>1</v>
      </c>
      <c r="W8" s="1">
        <v>0</v>
      </c>
      <c r="X8" s="1">
        <v>0</v>
      </c>
      <c r="Y8" s="1">
        <v>0</v>
      </c>
      <c r="Z8" s="1">
        <v>0</v>
      </c>
      <c r="AA8" s="1">
        <v>0</v>
      </c>
      <c r="AB8" s="1" t="s">
        <v>2472</v>
      </c>
      <c r="AC8" s="1">
        <v>1082</v>
      </c>
      <c r="AD8" s="1">
        <v>28</v>
      </c>
      <c r="AE8" s="1">
        <v>14</v>
      </c>
      <c r="AF8" s="44">
        <v>3</v>
      </c>
      <c r="AG8" s="44">
        <v>1.002</v>
      </c>
      <c r="AH8" s="44">
        <v>3</v>
      </c>
      <c r="AI8" s="1">
        <f t="shared" si="18"/>
        <v>2880</v>
      </c>
      <c r="AJ8" s="1">
        <f t="shared" si="18"/>
        <v>30</v>
      </c>
      <c r="AK8" s="1">
        <f t="shared" si="18"/>
        <v>40</v>
      </c>
      <c r="AL8" s="1">
        <f t="shared" si="19"/>
        <v>370</v>
      </c>
      <c r="AM8" s="1">
        <f t="shared" si="19"/>
        <v>10</v>
      </c>
      <c r="AN8" s="1">
        <f t="shared" si="19"/>
        <v>10</v>
      </c>
      <c r="AP8" s="45" t="s">
        <v>1865</v>
      </c>
      <c r="AQ8" s="1">
        <f>BY3</f>
        <v>34000</v>
      </c>
      <c r="AR8" s="1">
        <f>BZ3</f>
        <v>36000</v>
      </c>
      <c r="AS8" s="1">
        <f>BZ1</f>
        <v>400</v>
      </c>
      <c r="AT8" s="1">
        <f t="shared" si="20"/>
        <v>20400</v>
      </c>
      <c r="AU8" s="1">
        <f t="shared" si="20"/>
        <v>21600</v>
      </c>
      <c r="AV8" s="1">
        <f t="shared" si="20"/>
        <v>240</v>
      </c>
      <c r="AW8" s="1">
        <f t="shared" si="21"/>
        <v>17000</v>
      </c>
      <c r="AX8" s="1">
        <f t="shared" si="1"/>
        <v>18000</v>
      </c>
      <c r="AY8" s="1">
        <f t="shared" si="1"/>
        <v>200</v>
      </c>
      <c r="BC8" s="45">
        <v>6</v>
      </c>
      <c r="BD8" s="46">
        <f t="shared" si="79"/>
        <v>5.2</v>
      </c>
      <c r="BE8" s="1">
        <f t="shared" si="2"/>
        <v>51000.000000000007</v>
      </c>
      <c r="BF8" s="1">
        <f t="shared" si="3"/>
        <v>53000</v>
      </c>
      <c r="BG8" s="45">
        <v>6</v>
      </c>
      <c r="BH8" s="44">
        <f t="shared" si="80"/>
        <v>2.7</v>
      </c>
      <c r="BI8" s="1">
        <f t="shared" si="22"/>
        <v>26000</v>
      </c>
      <c r="BJ8" s="1">
        <f t="shared" si="23"/>
        <v>28000.000000000004</v>
      </c>
      <c r="BK8" s="45">
        <v>6</v>
      </c>
      <c r="BL8" s="44">
        <f t="shared" si="81"/>
        <v>5.7</v>
      </c>
      <c r="BM8" s="1">
        <f t="shared" si="4"/>
        <v>56000.000000000007</v>
      </c>
      <c r="BN8" s="1">
        <f t="shared" si="5"/>
        <v>58000</v>
      </c>
      <c r="BO8" s="45">
        <v>6</v>
      </c>
      <c r="BP8" s="44">
        <f t="shared" si="82"/>
        <v>3.2</v>
      </c>
      <c r="BQ8" s="1">
        <f t="shared" si="24"/>
        <v>31000</v>
      </c>
      <c r="BR8" s="1">
        <f t="shared" si="25"/>
        <v>33000</v>
      </c>
      <c r="BS8" s="45">
        <v>6</v>
      </c>
      <c r="BT8" s="44">
        <f t="shared" si="83"/>
        <v>6.2</v>
      </c>
      <c r="BU8" s="1">
        <f t="shared" si="6"/>
        <v>61000.000000000007</v>
      </c>
      <c r="BV8" s="1">
        <f t="shared" si="7"/>
        <v>63000</v>
      </c>
      <c r="BW8" s="45">
        <v>6</v>
      </c>
      <c r="BX8" s="44">
        <f t="shared" si="84"/>
        <v>3.7</v>
      </c>
      <c r="BY8" s="1">
        <f t="shared" si="26"/>
        <v>36000</v>
      </c>
      <c r="BZ8" s="1">
        <f t="shared" si="27"/>
        <v>38000</v>
      </c>
      <c r="CA8" s="45">
        <v>6</v>
      </c>
      <c r="CB8" s="44">
        <f t="shared" si="85"/>
        <v>5.2</v>
      </c>
      <c r="CC8" s="1">
        <f t="shared" si="8"/>
        <v>51000.000000000007</v>
      </c>
      <c r="CD8" s="1">
        <f t="shared" si="9"/>
        <v>53000</v>
      </c>
      <c r="CE8" s="45">
        <v>6</v>
      </c>
      <c r="CF8" s="44">
        <f t="shared" si="86"/>
        <v>2.7</v>
      </c>
      <c r="CG8" s="1">
        <f t="shared" si="28"/>
        <v>26000</v>
      </c>
      <c r="CH8" s="1">
        <f t="shared" si="29"/>
        <v>28000.000000000004</v>
      </c>
      <c r="CJ8" s="45" t="s">
        <v>1865</v>
      </c>
      <c r="CK8" s="1">
        <f>DK3</f>
        <v>29000</v>
      </c>
      <c r="CL8" s="1">
        <f>DL3</f>
        <v>31000</v>
      </c>
      <c r="CM8" s="1">
        <f>DL1</f>
        <v>400</v>
      </c>
      <c r="CO8" s="45">
        <v>6</v>
      </c>
      <c r="CP8" s="46">
        <f t="shared" si="87"/>
        <v>4.2</v>
      </c>
      <c r="CQ8" s="1">
        <f t="shared" si="10"/>
        <v>41000.000000000007</v>
      </c>
      <c r="CR8" s="1">
        <f t="shared" si="11"/>
        <v>43000</v>
      </c>
      <c r="CS8" s="45">
        <v>6</v>
      </c>
      <c r="CT8" s="44">
        <f t="shared" si="88"/>
        <v>2.2000000000000002</v>
      </c>
      <c r="CU8" s="1">
        <f t="shared" si="30"/>
        <v>21000</v>
      </c>
      <c r="CV8" s="1">
        <f t="shared" si="31"/>
        <v>23000.000000000004</v>
      </c>
      <c r="CW8" s="45">
        <v>6</v>
      </c>
      <c r="CX8" s="44">
        <f t="shared" si="89"/>
        <v>4.7</v>
      </c>
      <c r="CY8" s="1">
        <f t="shared" si="12"/>
        <v>46000.000000000007</v>
      </c>
      <c r="CZ8" s="1">
        <f t="shared" si="13"/>
        <v>48000</v>
      </c>
      <c r="DA8" s="45">
        <v>6</v>
      </c>
      <c r="DB8" s="44">
        <f t="shared" si="90"/>
        <v>2.7</v>
      </c>
      <c r="DC8" s="1">
        <f t="shared" si="32"/>
        <v>26000</v>
      </c>
      <c r="DD8" s="1">
        <f t="shared" si="33"/>
        <v>28000.000000000004</v>
      </c>
      <c r="DE8" s="45">
        <v>6</v>
      </c>
      <c r="DF8" s="44">
        <f t="shared" si="91"/>
        <v>5.2</v>
      </c>
      <c r="DG8" s="1">
        <f t="shared" si="14"/>
        <v>51000.000000000007</v>
      </c>
      <c r="DH8" s="1">
        <f t="shared" si="15"/>
        <v>53000</v>
      </c>
      <c r="DI8" s="45">
        <v>6</v>
      </c>
      <c r="DJ8" s="44">
        <f t="shared" si="92"/>
        <v>3.2</v>
      </c>
      <c r="DK8" s="1">
        <f t="shared" si="34"/>
        <v>31000</v>
      </c>
      <c r="DL8" s="1">
        <f t="shared" si="35"/>
        <v>33000</v>
      </c>
      <c r="DM8" s="45">
        <v>6</v>
      </c>
      <c r="DN8" s="44">
        <f t="shared" si="93"/>
        <v>4.2</v>
      </c>
      <c r="DO8" s="1">
        <f t="shared" si="16"/>
        <v>41000.000000000007</v>
      </c>
      <c r="DP8" s="1">
        <f t="shared" si="17"/>
        <v>43000</v>
      </c>
      <c r="DQ8" s="45">
        <v>6</v>
      </c>
      <c r="DR8" s="44">
        <f t="shared" si="94"/>
        <v>2.2000000000000002</v>
      </c>
      <c r="DS8" s="1">
        <f t="shared" si="36"/>
        <v>21000</v>
      </c>
      <c r="DT8" s="1">
        <f t="shared" si="37"/>
        <v>23000.000000000004</v>
      </c>
      <c r="DW8" s="45">
        <v>6</v>
      </c>
      <c r="DX8" s="47">
        <f t="shared" si="95"/>
        <v>0.27750000000000002</v>
      </c>
      <c r="DY8" s="1">
        <f t="shared" si="38"/>
        <v>63595.000000000007</v>
      </c>
      <c r="DZ8" s="1">
        <f t="shared" si="39"/>
        <v>64055.000000000007</v>
      </c>
      <c r="EA8" s="45">
        <v>6</v>
      </c>
      <c r="EB8" s="47">
        <f t="shared" si="96"/>
        <v>0.2</v>
      </c>
      <c r="EC8" s="1">
        <f t="shared" si="40"/>
        <v>45770</v>
      </c>
      <c r="ED8" s="1">
        <f t="shared" si="97"/>
        <v>46230.000000000007</v>
      </c>
      <c r="EE8" s="45">
        <v>6</v>
      </c>
      <c r="EF8" s="47">
        <f t="shared" si="98"/>
        <v>0.22000000000000003</v>
      </c>
      <c r="EG8" s="1">
        <f t="shared" si="41"/>
        <v>50370.000000000007</v>
      </c>
      <c r="EH8" s="1">
        <f t="shared" si="42"/>
        <v>50830.000000000007</v>
      </c>
      <c r="EI8" s="45">
        <v>6</v>
      </c>
      <c r="EJ8" s="47">
        <f t="shared" si="99"/>
        <v>0.16500000000000001</v>
      </c>
      <c r="EK8" s="1">
        <f t="shared" si="43"/>
        <v>37720</v>
      </c>
      <c r="EL8" s="1">
        <f t="shared" si="44"/>
        <v>38180</v>
      </c>
      <c r="EO8" s="45">
        <v>6</v>
      </c>
      <c r="EP8" s="47">
        <f t="shared" si="100"/>
        <v>0.17</v>
      </c>
      <c r="EQ8" s="1">
        <f t="shared" si="45"/>
        <v>38870</v>
      </c>
      <c r="ER8" s="1">
        <f t="shared" si="46"/>
        <v>39330.000000000007</v>
      </c>
      <c r="ES8" s="45">
        <v>6</v>
      </c>
      <c r="ET8" s="47">
        <f t="shared" si="101"/>
        <v>0.11250000000000002</v>
      </c>
      <c r="EU8" s="1">
        <f t="shared" si="47"/>
        <v>25645.000000000004</v>
      </c>
      <c r="EV8" s="1">
        <f t="shared" si="48"/>
        <v>26105.000000000004</v>
      </c>
      <c r="EW8" s="45">
        <v>6</v>
      </c>
      <c r="EX8" s="47">
        <f t="shared" si="102"/>
        <v>0.11250000000000002</v>
      </c>
      <c r="EY8" s="1">
        <f t="shared" si="49"/>
        <v>25645.000000000004</v>
      </c>
      <c r="EZ8" s="1">
        <f t="shared" si="50"/>
        <v>26105.000000000004</v>
      </c>
      <c r="FA8" s="45">
        <v>6</v>
      </c>
      <c r="FB8" s="47">
        <f t="shared" si="103"/>
        <v>5.7500000000000009E-2</v>
      </c>
      <c r="FC8" s="1">
        <f t="shared" si="51"/>
        <v>12995.000000000002</v>
      </c>
      <c r="FD8" s="1">
        <f t="shared" si="52"/>
        <v>13455.000000000002</v>
      </c>
      <c r="FF8" s="45">
        <v>6</v>
      </c>
      <c r="FG8" s="47">
        <f t="shared" si="104"/>
        <v>0.53</v>
      </c>
      <c r="FH8" s="1">
        <f t="shared" si="53"/>
        <v>5300</v>
      </c>
      <c r="FI8" s="1">
        <f t="shared" si="54"/>
        <v>5300</v>
      </c>
      <c r="FJ8" s="47">
        <f t="shared" si="105"/>
        <v>0.53</v>
      </c>
      <c r="FK8" s="1">
        <f t="shared" si="55"/>
        <v>5300</v>
      </c>
      <c r="FL8" s="1">
        <f t="shared" si="56"/>
        <v>5300</v>
      </c>
      <c r="FM8" s="47">
        <f t="shared" si="106"/>
        <v>0.25000000000000006</v>
      </c>
      <c r="FN8" s="1">
        <f t="shared" si="57"/>
        <v>2500.0000000000005</v>
      </c>
      <c r="FO8" s="1">
        <f t="shared" si="58"/>
        <v>2500.0000000000005</v>
      </c>
      <c r="FP8" s="47">
        <f t="shared" si="107"/>
        <v>0.12500000000000003</v>
      </c>
      <c r="FQ8" s="1">
        <f t="shared" si="59"/>
        <v>1250.0000000000002</v>
      </c>
      <c r="FR8" s="1">
        <f t="shared" si="60"/>
        <v>1250.0000000000002</v>
      </c>
      <c r="FS8" s="47">
        <f t="shared" si="108"/>
        <v>0.12500000000000003</v>
      </c>
      <c r="FT8" s="1">
        <f t="shared" si="61"/>
        <v>1250.0000000000002</v>
      </c>
      <c r="FU8" s="1">
        <f t="shared" si="62"/>
        <v>1250.0000000000002</v>
      </c>
      <c r="FV8" s="47">
        <f t="shared" si="109"/>
        <v>6.2500000000000014E-2</v>
      </c>
      <c r="FW8" s="1">
        <f t="shared" si="63"/>
        <v>625.00000000000011</v>
      </c>
      <c r="FX8" s="1">
        <f t="shared" si="64"/>
        <v>625.00000000000011</v>
      </c>
      <c r="FZ8" s="45">
        <v>6</v>
      </c>
      <c r="GA8" s="47">
        <f t="shared" si="110"/>
        <v>1.1000000000000001</v>
      </c>
      <c r="GB8" s="1">
        <f t="shared" si="65"/>
        <v>11000</v>
      </c>
      <c r="GC8" s="1">
        <f t="shared" si="66"/>
        <v>11000</v>
      </c>
      <c r="GD8" s="47">
        <f t="shared" si="111"/>
        <v>0.5</v>
      </c>
      <c r="GE8" s="1">
        <f t="shared" si="67"/>
        <v>5000</v>
      </c>
      <c r="GF8" s="1">
        <f t="shared" si="68"/>
        <v>5000</v>
      </c>
      <c r="GG8" s="47">
        <f t="shared" si="112"/>
        <v>0.12500000000000003</v>
      </c>
      <c r="GH8" s="1">
        <f t="shared" si="69"/>
        <v>25000.000000000004</v>
      </c>
      <c r="GI8" s="1">
        <f t="shared" si="70"/>
        <v>25000.000000000004</v>
      </c>
      <c r="GJ8" s="47">
        <f t="shared" si="113"/>
        <v>6.5000000000000016E-2</v>
      </c>
      <c r="GK8" s="1">
        <f t="shared" si="71"/>
        <v>13000.000000000002</v>
      </c>
      <c r="GL8" s="1">
        <f t="shared" si="72"/>
        <v>13000.000000000002</v>
      </c>
      <c r="GM8" s="47">
        <f t="shared" si="114"/>
        <v>0.22500000000000003</v>
      </c>
      <c r="GN8" s="1">
        <f t="shared" si="73"/>
        <v>2250.0000000000005</v>
      </c>
      <c r="GO8" s="1">
        <f t="shared" si="74"/>
        <v>2250.0000000000005</v>
      </c>
      <c r="GP8" s="47">
        <f t="shared" si="115"/>
        <v>6.0000000000000012E-2</v>
      </c>
      <c r="GQ8" s="1">
        <f t="shared" si="75"/>
        <v>150.00000000000003</v>
      </c>
      <c r="GR8" s="1">
        <f t="shared" si="76"/>
        <v>150.00000000000003</v>
      </c>
      <c r="GS8" s="47">
        <f t="shared" si="116"/>
        <v>0.17500000000000002</v>
      </c>
      <c r="GT8" s="1">
        <f t="shared" si="77"/>
        <v>1750.0000000000002</v>
      </c>
      <c r="GU8" s="1">
        <f t="shared" si="78"/>
        <v>1750.0000000000002</v>
      </c>
    </row>
    <row r="9" spans="1:203" x14ac:dyDescent="0.15">
      <c r="A9" s="1" t="s">
        <v>1866</v>
      </c>
      <c r="B9" s="1">
        <v>1</v>
      </c>
      <c r="C9" s="1">
        <v>2</v>
      </c>
      <c r="D9" s="1">
        <v>1</v>
      </c>
      <c r="E9" s="1">
        <v>0</v>
      </c>
      <c r="F9" s="1">
        <v>0</v>
      </c>
      <c r="G9" s="1">
        <v>1</v>
      </c>
      <c r="H9" s="1">
        <v>0</v>
      </c>
      <c r="I9" s="1">
        <v>0</v>
      </c>
      <c r="J9" s="1">
        <v>0</v>
      </c>
      <c r="K9" s="1">
        <v>0</v>
      </c>
      <c r="L9" s="1">
        <v>0</v>
      </c>
      <c r="M9" s="1" t="s">
        <v>2472</v>
      </c>
      <c r="N9" s="1">
        <v>960</v>
      </c>
      <c r="O9" s="1">
        <v>24</v>
      </c>
      <c r="P9" s="1">
        <v>12</v>
      </c>
      <c r="Q9" s="1">
        <v>2</v>
      </c>
      <c r="R9" s="1">
        <v>2</v>
      </c>
      <c r="S9" s="1">
        <v>1</v>
      </c>
      <c r="T9" s="1">
        <v>0</v>
      </c>
      <c r="U9" s="1">
        <v>0</v>
      </c>
      <c r="V9" s="1">
        <v>1</v>
      </c>
      <c r="W9" s="1">
        <v>0</v>
      </c>
      <c r="X9" s="1">
        <v>0</v>
      </c>
      <c r="Y9" s="1">
        <v>0</v>
      </c>
      <c r="Z9" s="1">
        <v>0</v>
      </c>
      <c r="AA9" s="1">
        <v>0</v>
      </c>
      <c r="AB9" s="1" t="s">
        <v>2472</v>
      </c>
      <c r="AC9" s="1">
        <v>1082</v>
      </c>
      <c r="AD9" s="1">
        <v>28</v>
      </c>
      <c r="AE9" s="1">
        <v>14</v>
      </c>
      <c r="AF9" s="44">
        <v>3</v>
      </c>
      <c r="AG9" s="44">
        <v>1.002</v>
      </c>
      <c r="AH9" s="44">
        <v>3</v>
      </c>
      <c r="AI9" s="1">
        <f t="shared" si="18"/>
        <v>2880</v>
      </c>
      <c r="AJ9" s="1">
        <f t="shared" si="18"/>
        <v>30</v>
      </c>
      <c r="AK9" s="1">
        <f t="shared" si="18"/>
        <v>40</v>
      </c>
      <c r="AL9" s="1">
        <f t="shared" si="19"/>
        <v>370</v>
      </c>
      <c r="AM9" s="1">
        <f t="shared" si="19"/>
        <v>10</v>
      </c>
      <c r="AN9" s="1">
        <f t="shared" si="19"/>
        <v>10</v>
      </c>
      <c r="AP9" s="45" t="s">
        <v>1867</v>
      </c>
      <c r="AQ9" s="1">
        <f>CC3</f>
        <v>49000</v>
      </c>
      <c r="AR9" s="1">
        <f>CD3</f>
        <v>51000</v>
      </c>
      <c r="AS9" s="1">
        <f>CD1</f>
        <v>400</v>
      </c>
      <c r="AT9" s="1">
        <f t="shared" si="20"/>
        <v>29400</v>
      </c>
      <c r="AU9" s="1">
        <f t="shared" si="20"/>
        <v>30600</v>
      </c>
      <c r="AV9" s="1">
        <f t="shared" si="20"/>
        <v>240</v>
      </c>
      <c r="AW9" s="1">
        <f t="shared" si="21"/>
        <v>24500</v>
      </c>
      <c r="AX9" s="1">
        <f t="shared" si="1"/>
        <v>25500</v>
      </c>
      <c r="AY9" s="1">
        <f t="shared" si="1"/>
        <v>200</v>
      </c>
      <c r="BC9" s="45">
        <v>7</v>
      </c>
      <c r="BD9" s="46">
        <f t="shared" si="79"/>
        <v>5.24</v>
      </c>
      <c r="BE9" s="1">
        <f t="shared" si="2"/>
        <v>51400.000000000007</v>
      </c>
      <c r="BF9" s="1">
        <f t="shared" si="3"/>
        <v>53400</v>
      </c>
      <c r="BG9" s="45">
        <v>7</v>
      </c>
      <c r="BH9" s="44">
        <f t="shared" si="80"/>
        <v>2.74</v>
      </c>
      <c r="BI9" s="1">
        <f t="shared" si="22"/>
        <v>26400</v>
      </c>
      <c r="BJ9" s="1">
        <f t="shared" si="23"/>
        <v>28400.000000000004</v>
      </c>
      <c r="BK9" s="45">
        <v>7</v>
      </c>
      <c r="BL9" s="44">
        <f t="shared" si="81"/>
        <v>5.74</v>
      </c>
      <c r="BM9" s="1">
        <f t="shared" si="4"/>
        <v>56400.000000000007</v>
      </c>
      <c r="BN9" s="1">
        <f t="shared" si="5"/>
        <v>58400</v>
      </c>
      <c r="BO9" s="45">
        <v>7</v>
      </c>
      <c r="BP9" s="44">
        <f t="shared" si="82"/>
        <v>3.24</v>
      </c>
      <c r="BQ9" s="1">
        <f t="shared" si="24"/>
        <v>31400</v>
      </c>
      <c r="BR9" s="1">
        <f t="shared" si="25"/>
        <v>33400</v>
      </c>
      <c r="BS9" s="45">
        <v>7</v>
      </c>
      <c r="BT9" s="44">
        <f t="shared" si="83"/>
        <v>6.24</v>
      </c>
      <c r="BU9" s="1">
        <f t="shared" si="6"/>
        <v>61400.000000000007</v>
      </c>
      <c r="BV9" s="1">
        <f t="shared" si="7"/>
        <v>63400</v>
      </c>
      <c r="BW9" s="45">
        <v>7</v>
      </c>
      <c r="BX9" s="44">
        <f t="shared" si="84"/>
        <v>3.74</v>
      </c>
      <c r="BY9" s="1">
        <f t="shared" si="26"/>
        <v>36400</v>
      </c>
      <c r="BZ9" s="1">
        <f t="shared" si="27"/>
        <v>38400</v>
      </c>
      <c r="CA9" s="45">
        <v>7</v>
      </c>
      <c r="CB9" s="44">
        <f t="shared" si="85"/>
        <v>5.24</v>
      </c>
      <c r="CC9" s="1">
        <f t="shared" si="8"/>
        <v>51400.000000000007</v>
      </c>
      <c r="CD9" s="1">
        <f t="shared" si="9"/>
        <v>53400</v>
      </c>
      <c r="CE9" s="45">
        <v>7</v>
      </c>
      <c r="CF9" s="44">
        <f t="shared" si="86"/>
        <v>2.74</v>
      </c>
      <c r="CG9" s="1">
        <f t="shared" si="28"/>
        <v>26400</v>
      </c>
      <c r="CH9" s="1">
        <f t="shared" si="29"/>
        <v>28400.000000000004</v>
      </c>
      <c r="CJ9" s="45" t="s">
        <v>1867</v>
      </c>
      <c r="CK9" s="1">
        <f>DO3</f>
        <v>39000</v>
      </c>
      <c r="CL9" s="1">
        <f>DP3</f>
        <v>41000</v>
      </c>
      <c r="CM9" s="1">
        <f>DP1</f>
        <v>400</v>
      </c>
      <c r="CO9" s="45">
        <v>7</v>
      </c>
      <c r="CP9" s="46">
        <f t="shared" si="87"/>
        <v>4.24</v>
      </c>
      <c r="CQ9" s="1">
        <f t="shared" si="10"/>
        <v>41400.000000000007</v>
      </c>
      <c r="CR9" s="1">
        <f t="shared" si="11"/>
        <v>43400</v>
      </c>
      <c r="CS9" s="45">
        <v>7</v>
      </c>
      <c r="CT9" s="44">
        <f t="shared" si="88"/>
        <v>2.2400000000000002</v>
      </c>
      <c r="CU9" s="1">
        <f t="shared" si="30"/>
        <v>21400</v>
      </c>
      <c r="CV9" s="1">
        <f t="shared" si="31"/>
        <v>23400.000000000004</v>
      </c>
      <c r="CW9" s="45">
        <v>7</v>
      </c>
      <c r="CX9" s="44">
        <f t="shared" si="89"/>
        <v>4.74</v>
      </c>
      <c r="CY9" s="1">
        <f t="shared" si="12"/>
        <v>46400.000000000007</v>
      </c>
      <c r="CZ9" s="1">
        <f t="shared" si="13"/>
        <v>48400</v>
      </c>
      <c r="DA9" s="45">
        <v>7</v>
      </c>
      <c r="DB9" s="44">
        <f t="shared" si="90"/>
        <v>2.74</v>
      </c>
      <c r="DC9" s="1">
        <f t="shared" si="32"/>
        <v>26400</v>
      </c>
      <c r="DD9" s="1">
        <f t="shared" si="33"/>
        <v>28400.000000000004</v>
      </c>
      <c r="DE9" s="45">
        <v>7</v>
      </c>
      <c r="DF9" s="44">
        <f t="shared" si="91"/>
        <v>5.24</v>
      </c>
      <c r="DG9" s="1">
        <f t="shared" si="14"/>
        <v>51400.000000000007</v>
      </c>
      <c r="DH9" s="1">
        <f t="shared" si="15"/>
        <v>53400</v>
      </c>
      <c r="DI9" s="45">
        <v>7</v>
      </c>
      <c r="DJ9" s="44">
        <f t="shared" si="92"/>
        <v>3.24</v>
      </c>
      <c r="DK9" s="1">
        <f t="shared" si="34"/>
        <v>31400</v>
      </c>
      <c r="DL9" s="1">
        <f t="shared" si="35"/>
        <v>33400</v>
      </c>
      <c r="DM9" s="45">
        <v>7</v>
      </c>
      <c r="DN9" s="44">
        <f t="shared" si="93"/>
        <v>4.24</v>
      </c>
      <c r="DO9" s="1">
        <f t="shared" si="16"/>
        <v>41400.000000000007</v>
      </c>
      <c r="DP9" s="1">
        <f t="shared" si="17"/>
        <v>43400</v>
      </c>
      <c r="DQ9" s="45">
        <v>7</v>
      </c>
      <c r="DR9" s="44">
        <f t="shared" si="94"/>
        <v>2.2400000000000002</v>
      </c>
      <c r="DS9" s="1">
        <f t="shared" si="36"/>
        <v>21400</v>
      </c>
      <c r="DT9" s="1">
        <f t="shared" si="37"/>
        <v>23400.000000000004</v>
      </c>
      <c r="DW9" s="45">
        <v>7</v>
      </c>
      <c r="DX9" s="47">
        <f t="shared" si="95"/>
        <v>0.28300000000000003</v>
      </c>
      <c r="DY9" s="1">
        <f t="shared" si="38"/>
        <v>64860.000000000007</v>
      </c>
      <c r="DZ9" s="1">
        <f t="shared" si="39"/>
        <v>65320.000000000007</v>
      </c>
      <c r="EA9" s="45">
        <v>7</v>
      </c>
      <c r="EB9" s="47">
        <f t="shared" si="96"/>
        <v>0.20400000000000001</v>
      </c>
      <c r="EC9" s="1">
        <f t="shared" si="40"/>
        <v>46690.000000000007</v>
      </c>
      <c r="ED9" s="1">
        <f t="shared" si="97"/>
        <v>47150</v>
      </c>
      <c r="EE9" s="45">
        <v>7</v>
      </c>
      <c r="EF9" s="47">
        <f t="shared" si="98"/>
        <v>0.22400000000000003</v>
      </c>
      <c r="EG9" s="1">
        <f t="shared" si="41"/>
        <v>51290.000000000007</v>
      </c>
      <c r="EH9" s="1">
        <f t="shared" si="42"/>
        <v>51750.000000000007</v>
      </c>
      <c r="EI9" s="45">
        <v>7</v>
      </c>
      <c r="EJ9" s="47">
        <f t="shared" si="99"/>
        <v>0.16800000000000001</v>
      </c>
      <c r="EK9" s="1">
        <f t="shared" si="43"/>
        <v>38410</v>
      </c>
      <c r="EL9" s="1">
        <f t="shared" si="44"/>
        <v>38870</v>
      </c>
      <c r="EO9" s="45">
        <v>7</v>
      </c>
      <c r="EP9" s="47">
        <f t="shared" si="100"/>
        <v>0.17400000000000002</v>
      </c>
      <c r="EQ9" s="1">
        <f t="shared" si="45"/>
        <v>39790.000000000007</v>
      </c>
      <c r="ER9" s="1">
        <f t="shared" si="46"/>
        <v>40250.000000000007</v>
      </c>
      <c r="ES9" s="45">
        <v>7</v>
      </c>
      <c r="ET9" s="47">
        <f t="shared" si="101"/>
        <v>0.11500000000000002</v>
      </c>
      <c r="EU9" s="1">
        <f t="shared" si="47"/>
        <v>26220.000000000004</v>
      </c>
      <c r="EV9" s="1">
        <f t="shared" si="48"/>
        <v>26680.000000000004</v>
      </c>
      <c r="EW9" s="45">
        <v>7</v>
      </c>
      <c r="EX9" s="47">
        <f t="shared" si="102"/>
        <v>0.11500000000000002</v>
      </c>
      <c r="EY9" s="1">
        <f t="shared" si="49"/>
        <v>26220.000000000004</v>
      </c>
      <c r="EZ9" s="1">
        <f t="shared" si="50"/>
        <v>26680.000000000004</v>
      </c>
      <c r="FA9" s="45">
        <v>7</v>
      </c>
      <c r="FB9" s="47">
        <f t="shared" si="103"/>
        <v>5.9000000000000011E-2</v>
      </c>
      <c r="FC9" s="1">
        <f t="shared" si="51"/>
        <v>13340.000000000002</v>
      </c>
      <c r="FD9" s="1">
        <f t="shared" si="52"/>
        <v>13800.000000000002</v>
      </c>
      <c r="FF9" s="45">
        <v>7</v>
      </c>
      <c r="FG9" s="47">
        <f t="shared" si="104"/>
        <v>0.53600000000000003</v>
      </c>
      <c r="FH9" s="1">
        <f t="shared" si="53"/>
        <v>5360</v>
      </c>
      <c r="FI9" s="1">
        <f t="shared" si="54"/>
        <v>5360</v>
      </c>
      <c r="FJ9" s="47">
        <f t="shared" si="105"/>
        <v>0.53600000000000003</v>
      </c>
      <c r="FK9" s="1">
        <f t="shared" si="55"/>
        <v>5360</v>
      </c>
      <c r="FL9" s="1">
        <f t="shared" si="56"/>
        <v>5360</v>
      </c>
      <c r="FM9" s="47">
        <f t="shared" si="106"/>
        <v>0.26000000000000006</v>
      </c>
      <c r="FN9" s="1">
        <f t="shared" si="57"/>
        <v>2600.0000000000005</v>
      </c>
      <c r="FO9" s="1">
        <f t="shared" si="58"/>
        <v>2600.0000000000005</v>
      </c>
      <c r="FP9" s="47">
        <f t="shared" si="107"/>
        <v>0.13000000000000003</v>
      </c>
      <c r="FQ9" s="1">
        <f t="shared" si="59"/>
        <v>1300.0000000000002</v>
      </c>
      <c r="FR9" s="1">
        <f t="shared" si="60"/>
        <v>1300.0000000000002</v>
      </c>
      <c r="FS9" s="47">
        <f t="shared" si="108"/>
        <v>0.13000000000000003</v>
      </c>
      <c r="FT9" s="1">
        <f t="shared" si="61"/>
        <v>1300.0000000000002</v>
      </c>
      <c r="FU9" s="1">
        <f t="shared" si="62"/>
        <v>1300.0000000000002</v>
      </c>
      <c r="FV9" s="47">
        <f t="shared" si="109"/>
        <v>6.5000000000000016E-2</v>
      </c>
      <c r="FW9" s="1">
        <f t="shared" si="63"/>
        <v>650.00000000000011</v>
      </c>
      <c r="FX9" s="1">
        <f t="shared" si="64"/>
        <v>650.00000000000011</v>
      </c>
      <c r="FZ9" s="45">
        <v>7</v>
      </c>
      <c r="GA9" s="47">
        <f t="shared" si="110"/>
        <v>1.1200000000000001</v>
      </c>
      <c r="GB9" s="1">
        <f t="shared" si="65"/>
        <v>11200.000000000002</v>
      </c>
      <c r="GC9" s="1">
        <f t="shared" si="66"/>
        <v>11200.000000000002</v>
      </c>
      <c r="GD9" s="47">
        <f t="shared" si="111"/>
        <v>0.5</v>
      </c>
      <c r="GE9" s="1">
        <f t="shared" si="67"/>
        <v>5000</v>
      </c>
      <c r="GF9" s="1">
        <f t="shared" si="68"/>
        <v>5000</v>
      </c>
      <c r="GG9" s="47">
        <f t="shared" si="112"/>
        <v>0.13000000000000003</v>
      </c>
      <c r="GH9" s="1">
        <f t="shared" si="69"/>
        <v>26000.000000000004</v>
      </c>
      <c r="GI9" s="1">
        <f t="shared" si="70"/>
        <v>26000.000000000004</v>
      </c>
      <c r="GJ9" s="47">
        <f t="shared" si="113"/>
        <v>6.8000000000000019E-2</v>
      </c>
      <c r="GK9" s="1">
        <f t="shared" si="71"/>
        <v>13600.000000000004</v>
      </c>
      <c r="GL9" s="1">
        <f t="shared" si="72"/>
        <v>13600.000000000004</v>
      </c>
      <c r="GM9" s="47">
        <f t="shared" si="114"/>
        <v>0.23000000000000004</v>
      </c>
      <c r="GN9" s="1">
        <f t="shared" si="73"/>
        <v>2300.0000000000005</v>
      </c>
      <c r="GO9" s="1">
        <f t="shared" si="74"/>
        <v>2300.0000000000005</v>
      </c>
      <c r="GP9" s="47">
        <f t="shared" si="115"/>
        <v>6.2000000000000013E-2</v>
      </c>
      <c r="GQ9" s="1">
        <f t="shared" si="75"/>
        <v>155.00000000000003</v>
      </c>
      <c r="GR9" s="1">
        <f t="shared" si="76"/>
        <v>155.00000000000003</v>
      </c>
      <c r="GS9" s="47">
        <f t="shared" si="116"/>
        <v>0.18000000000000002</v>
      </c>
      <c r="GT9" s="1">
        <f t="shared" si="77"/>
        <v>1800.0000000000002</v>
      </c>
      <c r="GU9" s="1">
        <f t="shared" si="78"/>
        <v>1800.0000000000002</v>
      </c>
    </row>
    <row r="10" spans="1:203" x14ac:dyDescent="0.15">
      <c r="A10" s="1" t="s">
        <v>1868</v>
      </c>
      <c r="B10" s="1">
        <v>1</v>
      </c>
      <c r="C10" s="1">
        <v>3</v>
      </c>
      <c r="D10" s="1">
        <v>1</v>
      </c>
      <c r="E10" s="1">
        <v>0</v>
      </c>
      <c r="F10" s="1">
        <v>0</v>
      </c>
      <c r="G10" s="1">
        <v>1</v>
      </c>
      <c r="H10" s="1">
        <v>0</v>
      </c>
      <c r="I10" s="1">
        <v>0</v>
      </c>
      <c r="J10" s="1">
        <v>0</v>
      </c>
      <c r="K10" s="1">
        <v>0</v>
      </c>
      <c r="L10" s="1">
        <v>0</v>
      </c>
      <c r="M10" s="1" t="s">
        <v>2471</v>
      </c>
      <c r="N10" s="1">
        <v>864</v>
      </c>
      <c r="O10" s="1">
        <v>25</v>
      </c>
      <c r="P10" s="1">
        <v>10</v>
      </c>
      <c r="Q10" s="1">
        <v>2</v>
      </c>
      <c r="R10" s="1">
        <v>3</v>
      </c>
      <c r="S10" s="1">
        <v>1</v>
      </c>
      <c r="T10" s="1">
        <v>0</v>
      </c>
      <c r="U10" s="1">
        <v>0</v>
      </c>
      <c r="V10" s="1">
        <v>1</v>
      </c>
      <c r="W10" s="1">
        <v>0</v>
      </c>
      <c r="X10" s="1">
        <v>0</v>
      </c>
      <c r="Y10" s="1">
        <v>0</v>
      </c>
      <c r="Z10" s="1">
        <v>0</v>
      </c>
      <c r="AA10" s="1">
        <v>0</v>
      </c>
      <c r="AB10" s="1" t="s">
        <v>2471</v>
      </c>
      <c r="AC10" s="1">
        <v>974</v>
      </c>
      <c r="AD10" s="1">
        <v>29</v>
      </c>
      <c r="AE10" s="1">
        <v>12</v>
      </c>
      <c r="AF10" s="44">
        <v>3</v>
      </c>
      <c r="AG10" s="44">
        <v>1.002</v>
      </c>
      <c r="AH10" s="44">
        <v>3</v>
      </c>
      <c r="AI10" s="1">
        <f t="shared" si="18"/>
        <v>2600</v>
      </c>
      <c r="AJ10" s="1">
        <f t="shared" si="18"/>
        <v>30</v>
      </c>
      <c r="AK10" s="1">
        <f t="shared" si="18"/>
        <v>30</v>
      </c>
      <c r="AL10" s="1">
        <f t="shared" si="19"/>
        <v>330</v>
      </c>
      <c r="AM10" s="1">
        <f t="shared" si="19"/>
        <v>10</v>
      </c>
      <c r="AN10" s="1">
        <f t="shared" si="19"/>
        <v>10</v>
      </c>
      <c r="AP10" s="45" t="s">
        <v>1869</v>
      </c>
      <c r="AQ10" s="1">
        <f>CG3</f>
        <v>24000</v>
      </c>
      <c r="AR10" s="1">
        <f>CH3</f>
        <v>26000</v>
      </c>
      <c r="AS10" s="1">
        <f>CH1</f>
        <v>400</v>
      </c>
      <c r="AT10" s="1">
        <f t="shared" si="20"/>
        <v>14400</v>
      </c>
      <c r="AU10" s="1">
        <f t="shared" si="20"/>
        <v>15600</v>
      </c>
      <c r="AV10" s="1">
        <f t="shared" si="20"/>
        <v>240</v>
      </c>
      <c r="AW10" s="1">
        <f t="shared" si="21"/>
        <v>12000</v>
      </c>
      <c r="AX10" s="1">
        <f t="shared" si="1"/>
        <v>13000</v>
      </c>
      <c r="AY10" s="1">
        <f t="shared" si="1"/>
        <v>200</v>
      </c>
      <c r="BC10" s="45">
        <v>8</v>
      </c>
      <c r="BD10" s="46">
        <f t="shared" si="79"/>
        <v>5.28</v>
      </c>
      <c r="BE10" s="1">
        <f t="shared" si="2"/>
        <v>51800.000000000007</v>
      </c>
      <c r="BF10" s="1">
        <f t="shared" si="3"/>
        <v>53800</v>
      </c>
      <c r="BG10" s="45">
        <v>8</v>
      </c>
      <c r="BH10" s="44">
        <f t="shared" si="80"/>
        <v>2.7800000000000002</v>
      </c>
      <c r="BI10" s="1">
        <f t="shared" si="22"/>
        <v>26800</v>
      </c>
      <c r="BJ10" s="1">
        <f t="shared" si="23"/>
        <v>28800.000000000004</v>
      </c>
      <c r="BK10" s="45">
        <v>8</v>
      </c>
      <c r="BL10" s="44">
        <f t="shared" si="81"/>
        <v>5.78</v>
      </c>
      <c r="BM10" s="1">
        <f t="shared" si="4"/>
        <v>56800.000000000007</v>
      </c>
      <c r="BN10" s="1">
        <f t="shared" si="5"/>
        <v>58800</v>
      </c>
      <c r="BO10" s="45">
        <v>8</v>
      </c>
      <c r="BP10" s="44">
        <f t="shared" si="82"/>
        <v>3.2800000000000002</v>
      </c>
      <c r="BQ10" s="1">
        <f t="shared" si="24"/>
        <v>31800</v>
      </c>
      <c r="BR10" s="1">
        <f t="shared" si="25"/>
        <v>33800</v>
      </c>
      <c r="BS10" s="45">
        <v>8</v>
      </c>
      <c r="BT10" s="44">
        <f t="shared" si="83"/>
        <v>6.28</v>
      </c>
      <c r="BU10" s="1">
        <f t="shared" si="6"/>
        <v>61800.000000000007</v>
      </c>
      <c r="BV10" s="1">
        <f t="shared" si="7"/>
        <v>63800</v>
      </c>
      <c r="BW10" s="45">
        <v>8</v>
      </c>
      <c r="BX10" s="44">
        <f t="shared" si="84"/>
        <v>3.7800000000000002</v>
      </c>
      <c r="BY10" s="1">
        <f t="shared" si="26"/>
        <v>36800</v>
      </c>
      <c r="BZ10" s="1">
        <f t="shared" si="27"/>
        <v>38800</v>
      </c>
      <c r="CA10" s="45">
        <v>8</v>
      </c>
      <c r="CB10" s="44">
        <f t="shared" si="85"/>
        <v>5.28</v>
      </c>
      <c r="CC10" s="1">
        <f t="shared" si="8"/>
        <v>51800.000000000007</v>
      </c>
      <c r="CD10" s="1">
        <f t="shared" si="9"/>
        <v>53800</v>
      </c>
      <c r="CE10" s="45">
        <v>8</v>
      </c>
      <c r="CF10" s="44">
        <f t="shared" si="86"/>
        <v>2.7800000000000002</v>
      </c>
      <c r="CG10" s="1">
        <f t="shared" si="28"/>
        <v>26800</v>
      </c>
      <c r="CH10" s="1">
        <f t="shared" si="29"/>
        <v>28800.000000000004</v>
      </c>
      <c r="CJ10" s="45" t="s">
        <v>1869</v>
      </c>
      <c r="CK10" s="1">
        <f>DS3</f>
        <v>19000</v>
      </c>
      <c r="CL10" s="1">
        <f>DT3</f>
        <v>21000</v>
      </c>
      <c r="CM10" s="1">
        <f>DT1</f>
        <v>400</v>
      </c>
      <c r="CO10" s="45">
        <v>8</v>
      </c>
      <c r="CP10" s="46">
        <f t="shared" si="87"/>
        <v>4.28</v>
      </c>
      <c r="CQ10" s="1">
        <f t="shared" si="10"/>
        <v>41800.000000000007</v>
      </c>
      <c r="CR10" s="1">
        <f t="shared" si="11"/>
        <v>43800</v>
      </c>
      <c r="CS10" s="45">
        <v>8</v>
      </c>
      <c r="CT10" s="44">
        <f t="shared" si="88"/>
        <v>2.2800000000000002</v>
      </c>
      <c r="CU10" s="1">
        <f t="shared" si="30"/>
        <v>21800</v>
      </c>
      <c r="CV10" s="1">
        <f t="shared" si="31"/>
        <v>23800.000000000004</v>
      </c>
      <c r="CW10" s="45">
        <v>8</v>
      </c>
      <c r="CX10" s="44">
        <f t="shared" si="89"/>
        <v>4.78</v>
      </c>
      <c r="CY10" s="1">
        <f t="shared" si="12"/>
        <v>46800.000000000007</v>
      </c>
      <c r="CZ10" s="1">
        <f t="shared" si="13"/>
        <v>48800</v>
      </c>
      <c r="DA10" s="45">
        <v>8</v>
      </c>
      <c r="DB10" s="44">
        <f t="shared" si="90"/>
        <v>2.7800000000000002</v>
      </c>
      <c r="DC10" s="1">
        <f t="shared" si="32"/>
        <v>26800</v>
      </c>
      <c r="DD10" s="1">
        <f t="shared" si="33"/>
        <v>28800.000000000004</v>
      </c>
      <c r="DE10" s="45">
        <v>8</v>
      </c>
      <c r="DF10" s="44">
        <f t="shared" si="91"/>
        <v>5.28</v>
      </c>
      <c r="DG10" s="1">
        <f t="shared" si="14"/>
        <v>51800.000000000007</v>
      </c>
      <c r="DH10" s="1">
        <f t="shared" si="15"/>
        <v>53800</v>
      </c>
      <c r="DI10" s="45">
        <v>8</v>
      </c>
      <c r="DJ10" s="44">
        <f t="shared" si="92"/>
        <v>3.2800000000000002</v>
      </c>
      <c r="DK10" s="1">
        <f t="shared" si="34"/>
        <v>31800</v>
      </c>
      <c r="DL10" s="1">
        <f t="shared" si="35"/>
        <v>33800</v>
      </c>
      <c r="DM10" s="45">
        <v>8</v>
      </c>
      <c r="DN10" s="44">
        <f t="shared" si="93"/>
        <v>4.28</v>
      </c>
      <c r="DO10" s="1">
        <f t="shared" si="16"/>
        <v>41800.000000000007</v>
      </c>
      <c r="DP10" s="1">
        <f t="shared" si="17"/>
        <v>43800</v>
      </c>
      <c r="DQ10" s="45">
        <v>8</v>
      </c>
      <c r="DR10" s="44">
        <f t="shared" si="94"/>
        <v>2.2800000000000002</v>
      </c>
      <c r="DS10" s="1">
        <f t="shared" si="36"/>
        <v>21800</v>
      </c>
      <c r="DT10" s="1">
        <f t="shared" si="37"/>
        <v>23800.000000000004</v>
      </c>
      <c r="DW10" s="45">
        <v>8</v>
      </c>
      <c r="DX10" s="47">
        <f t="shared" si="95"/>
        <v>0.28850000000000003</v>
      </c>
      <c r="DY10" s="1">
        <f t="shared" si="38"/>
        <v>66125.000000000015</v>
      </c>
      <c r="DZ10" s="1">
        <f t="shared" si="39"/>
        <v>66585.000000000015</v>
      </c>
      <c r="EA10" s="45">
        <v>8</v>
      </c>
      <c r="EB10" s="47">
        <f t="shared" si="96"/>
        <v>0.20800000000000002</v>
      </c>
      <c r="EC10" s="1">
        <f t="shared" si="40"/>
        <v>47610</v>
      </c>
      <c r="ED10" s="1">
        <f t="shared" si="97"/>
        <v>48070</v>
      </c>
      <c r="EE10" s="45">
        <v>8</v>
      </c>
      <c r="EF10" s="47">
        <f t="shared" si="98"/>
        <v>0.22800000000000004</v>
      </c>
      <c r="EG10" s="1">
        <f t="shared" si="41"/>
        <v>52210.000000000007</v>
      </c>
      <c r="EH10" s="1">
        <f t="shared" si="42"/>
        <v>52670.000000000007</v>
      </c>
      <c r="EI10" s="45">
        <v>8</v>
      </c>
      <c r="EJ10" s="47">
        <f t="shared" si="99"/>
        <v>0.17100000000000001</v>
      </c>
      <c r="EK10" s="1">
        <f t="shared" si="43"/>
        <v>39100.000000000007</v>
      </c>
      <c r="EL10" s="1">
        <f t="shared" si="44"/>
        <v>39560.000000000007</v>
      </c>
      <c r="EO10" s="45">
        <v>8</v>
      </c>
      <c r="EP10" s="47">
        <f t="shared" si="100"/>
        <v>0.17800000000000002</v>
      </c>
      <c r="EQ10" s="1">
        <f t="shared" si="45"/>
        <v>40710.000000000007</v>
      </c>
      <c r="ER10" s="1">
        <f t="shared" si="46"/>
        <v>41170.000000000007</v>
      </c>
      <c r="ES10" s="45">
        <v>8</v>
      </c>
      <c r="ET10" s="47">
        <f t="shared" si="101"/>
        <v>0.11750000000000002</v>
      </c>
      <c r="EU10" s="1">
        <f t="shared" si="47"/>
        <v>26795.000000000004</v>
      </c>
      <c r="EV10" s="1">
        <f t="shared" si="48"/>
        <v>27255.000000000004</v>
      </c>
      <c r="EW10" s="45">
        <v>8</v>
      </c>
      <c r="EX10" s="47">
        <f t="shared" si="102"/>
        <v>0.11750000000000002</v>
      </c>
      <c r="EY10" s="1">
        <f t="shared" si="49"/>
        <v>26795.000000000004</v>
      </c>
      <c r="EZ10" s="1">
        <f t="shared" si="50"/>
        <v>27255.000000000004</v>
      </c>
      <c r="FA10" s="45">
        <v>8</v>
      </c>
      <c r="FB10" s="47">
        <f t="shared" si="103"/>
        <v>6.0500000000000012E-2</v>
      </c>
      <c r="FC10" s="1">
        <f t="shared" si="51"/>
        <v>13685.000000000002</v>
      </c>
      <c r="FD10" s="1">
        <f t="shared" si="52"/>
        <v>14145.000000000002</v>
      </c>
      <c r="FF10" s="45">
        <v>8</v>
      </c>
      <c r="FG10" s="47">
        <f t="shared" si="104"/>
        <v>0.54200000000000004</v>
      </c>
      <c r="FH10" s="1">
        <f t="shared" si="53"/>
        <v>5420</v>
      </c>
      <c r="FI10" s="1">
        <f t="shared" si="54"/>
        <v>5420</v>
      </c>
      <c r="FJ10" s="47">
        <f t="shared" si="105"/>
        <v>0.54200000000000004</v>
      </c>
      <c r="FK10" s="1">
        <f t="shared" si="55"/>
        <v>5420</v>
      </c>
      <c r="FL10" s="1">
        <f t="shared" si="56"/>
        <v>5420</v>
      </c>
      <c r="FM10" s="47">
        <f t="shared" si="106"/>
        <v>0.27000000000000007</v>
      </c>
      <c r="FN10" s="1">
        <f t="shared" si="57"/>
        <v>2700.0000000000009</v>
      </c>
      <c r="FO10" s="1">
        <f t="shared" si="58"/>
        <v>2700.0000000000009</v>
      </c>
      <c r="FP10" s="47">
        <f t="shared" si="107"/>
        <v>0.13500000000000004</v>
      </c>
      <c r="FQ10" s="1">
        <f t="shared" si="59"/>
        <v>1350.0000000000005</v>
      </c>
      <c r="FR10" s="1">
        <f t="shared" si="60"/>
        <v>1350.0000000000005</v>
      </c>
      <c r="FS10" s="47">
        <f t="shared" si="108"/>
        <v>0.13500000000000004</v>
      </c>
      <c r="FT10" s="1">
        <f t="shared" si="61"/>
        <v>1350.0000000000005</v>
      </c>
      <c r="FU10" s="1">
        <f t="shared" si="62"/>
        <v>1350.0000000000005</v>
      </c>
      <c r="FV10" s="47">
        <f t="shared" si="109"/>
        <v>6.7500000000000018E-2</v>
      </c>
      <c r="FW10" s="1">
        <f t="shared" si="63"/>
        <v>675.00000000000023</v>
      </c>
      <c r="FX10" s="1">
        <f t="shared" si="64"/>
        <v>675.00000000000023</v>
      </c>
      <c r="FZ10" s="45">
        <v>8</v>
      </c>
      <c r="GA10" s="47">
        <f t="shared" si="110"/>
        <v>1.1400000000000001</v>
      </c>
      <c r="GB10" s="1">
        <f t="shared" si="65"/>
        <v>11400.000000000002</v>
      </c>
      <c r="GC10" s="1">
        <f t="shared" si="66"/>
        <v>11400.000000000002</v>
      </c>
      <c r="GD10" s="47">
        <f t="shared" si="111"/>
        <v>0.5</v>
      </c>
      <c r="GE10" s="1">
        <f t="shared" si="67"/>
        <v>5000</v>
      </c>
      <c r="GF10" s="1">
        <f t="shared" si="68"/>
        <v>5000</v>
      </c>
      <c r="GG10" s="47">
        <f t="shared" si="112"/>
        <v>0.13500000000000004</v>
      </c>
      <c r="GH10" s="1">
        <f t="shared" si="69"/>
        <v>27000.000000000007</v>
      </c>
      <c r="GI10" s="1">
        <f t="shared" si="70"/>
        <v>27000.000000000007</v>
      </c>
      <c r="GJ10" s="47">
        <f t="shared" si="113"/>
        <v>7.1000000000000021E-2</v>
      </c>
      <c r="GK10" s="1">
        <f t="shared" si="71"/>
        <v>14200.000000000004</v>
      </c>
      <c r="GL10" s="1">
        <f t="shared" si="72"/>
        <v>14200.000000000004</v>
      </c>
      <c r="GM10" s="47">
        <f t="shared" si="114"/>
        <v>0.23500000000000004</v>
      </c>
      <c r="GN10" s="1">
        <f t="shared" si="73"/>
        <v>2350.0000000000005</v>
      </c>
      <c r="GO10" s="1">
        <f t="shared" si="74"/>
        <v>2350.0000000000005</v>
      </c>
      <c r="GP10" s="47">
        <f t="shared" si="115"/>
        <v>6.4000000000000015E-2</v>
      </c>
      <c r="GQ10" s="1">
        <f t="shared" si="75"/>
        <v>160.00000000000003</v>
      </c>
      <c r="GR10" s="1">
        <f t="shared" si="76"/>
        <v>160.00000000000003</v>
      </c>
      <c r="GS10" s="47">
        <f t="shared" si="116"/>
        <v>0.18500000000000003</v>
      </c>
      <c r="GT10" s="1">
        <f t="shared" si="77"/>
        <v>1850.0000000000002</v>
      </c>
      <c r="GU10" s="1">
        <f t="shared" si="78"/>
        <v>1850.0000000000002</v>
      </c>
    </row>
    <row r="11" spans="1:203" x14ac:dyDescent="0.15">
      <c r="AT11" s="1" t="s">
        <v>1951</v>
      </c>
      <c r="AU11" s="44">
        <v>0.8</v>
      </c>
      <c r="AW11" s="1" t="s">
        <v>1952</v>
      </c>
      <c r="AX11" s="44">
        <v>0.8</v>
      </c>
      <c r="BA11" s="44"/>
      <c r="BC11" s="45">
        <v>9</v>
      </c>
      <c r="BD11" s="46">
        <f t="shared" si="79"/>
        <v>5.32</v>
      </c>
      <c r="BE11" s="1">
        <f t="shared" si="2"/>
        <v>52200.000000000007</v>
      </c>
      <c r="BF11" s="1">
        <f t="shared" si="3"/>
        <v>54200</v>
      </c>
      <c r="BG11" s="45">
        <v>9</v>
      </c>
      <c r="BH11" s="44">
        <f t="shared" si="80"/>
        <v>2.8200000000000003</v>
      </c>
      <c r="BI11" s="1">
        <f t="shared" si="22"/>
        <v>27200.000000000004</v>
      </c>
      <c r="BJ11" s="1">
        <f t="shared" si="23"/>
        <v>29200.000000000004</v>
      </c>
      <c r="BK11" s="45">
        <v>9</v>
      </c>
      <c r="BL11" s="44">
        <f t="shared" si="81"/>
        <v>5.82</v>
      </c>
      <c r="BM11" s="1">
        <f t="shared" si="4"/>
        <v>57200.000000000007</v>
      </c>
      <c r="BN11" s="1">
        <f t="shared" si="5"/>
        <v>59200</v>
      </c>
      <c r="BO11" s="45">
        <v>9</v>
      </c>
      <c r="BP11" s="44">
        <f t="shared" si="82"/>
        <v>3.3200000000000003</v>
      </c>
      <c r="BQ11" s="1">
        <f t="shared" si="24"/>
        <v>32200.000000000004</v>
      </c>
      <c r="BR11" s="1">
        <f t="shared" si="25"/>
        <v>34200.000000000007</v>
      </c>
      <c r="BS11" s="45">
        <v>9</v>
      </c>
      <c r="BT11" s="44">
        <f t="shared" si="83"/>
        <v>6.32</v>
      </c>
      <c r="BU11" s="1">
        <f t="shared" si="6"/>
        <v>62200.000000000007</v>
      </c>
      <c r="BV11" s="1">
        <f t="shared" si="7"/>
        <v>64200</v>
      </c>
      <c r="BW11" s="45">
        <v>9</v>
      </c>
      <c r="BX11" s="44">
        <f t="shared" si="84"/>
        <v>3.8200000000000003</v>
      </c>
      <c r="BY11" s="1">
        <f t="shared" si="26"/>
        <v>37200</v>
      </c>
      <c r="BZ11" s="1">
        <f t="shared" si="27"/>
        <v>39200.000000000007</v>
      </c>
      <c r="CA11" s="45">
        <v>9</v>
      </c>
      <c r="CB11" s="44">
        <f t="shared" si="85"/>
        <v>5.32</v>
      </c>
      <c r="CC11" s="1">
        <f t="shared" si="8"/>
        <v>52200.000000000007</v>
      </c>
      <c r="CD11" s="1">
        <f t="shared" si="9"/>
        <v>54200</v>
      </c>
      <c r="CE11" s="45">
        <v>9</v>
      </c>
      <c r="CF11" s="44">
        <f t="shared" si="86"/>
        <v>2.8200000000000003</v>
      </c>
      <c r="CG11" s="1">
        <f t="shared" si="28"/>
        <v>27200.000000000004</v>
      </c>
      <c r="CH11" s="1">
        <f t="shared" si="29"/>
        <v>29200.000000000004</v>
      </c>
      <c r="CO11" s="45">
        <v>9</v>
      </c>
      <c r="CP11" s="46">
        <f t="shared" si="87"/>
        <v>4.32</v>
      </c>
      <c r="CQ11" s="1">
        <f t="shared" si="10"/>
        <v>42200.000000000007</v>
      </c>
      <c r="CR11" s="1">
        <f t="shared" si="11"/>
        <v>44200</v>
      </c>
      <c r="CS11" s="45">
        <v>9</v>
      </c>
      <c r="CT11" s="44">
        <f t="shared" si="88"/>
        <v>2.3200000000000003</v>
      </c>
      <c r="CU11" s="1">
        <f t="shared" si="30"/>
        <v>22200.000000000004</v>
      </c>
      <c r="CV11" s="1">
        <f t="shared" si="31"/>
        <v>24200.000000000004</v>
      </c>
      <c r="CW11" s="45">
        <v>9</v>
      </c>
      <c r="CX11" s="44">
        <f t="shared" si="89"/>
        <v>4.82</v>
      </c>
      <c r="CY11" s="1">
        <f t="shared" si="12"/>
        <v>47200.000000000007</v>
      </c>
      <c r="CZ11" s="1">
        <f t="shared" si="13"/>
        <v>49200</v>
      </c>
      <c r="DA11" s="45">
        <v>9</v>
      </c>
      <c r="DB11" s="44">
        <f t="shared" si="90"/>
        <v>2.8200000000000003</v>
      </c>
      <c r="DC11" s="1">
        <f t="shared" si="32"/>
        <v>27200.000000000004</v>
      </c>
      <c r="DD11" s="1">
        <f t="shared" si="33"/>
        <v>29200.000000000004</v>
      </c>
      <c r="DE11" s="45">
        <v>9</v>
      </c>
      <c r="DF11" s="44">
        <f t="shared" si="91"/>
        <v>5.32</v>
      </c>
      <c r="DG11" s="1">
        <f t="shared" si="14"/>
        <v>52200.000000000007</v>
      </c>
      <c r="DH11" s="1">
        <f t="shared" si="15"/>
        <v>54200</v>
      </c>
      <c r="DI11" s="45">
        <v>9</v>
      </c>
      <c r="DJ11" s="44">
        <f t="shared" si="92"/>
        <v>3.3200000000000003</v>
      </c>
      <c r="DK11" s="1">
        <f t="shared" si="34"/>
        <v>32200.000000000004</v>
      </c>
      <c r="DL11" s="1">
        <f t="shared" si="35"/>
        <v>34200.000000000007</v>
      </c>
      <c r="DM11" s="45">
        <v>9</v>
      </c>
      <c r="DN11" s="44">
        <f t="shared" si="93"/>
        <v>4.32</v>
      </c>
      <c r="DO11" s="1">
        <f t="shared" si="16"/>
        <v>42200.000000000007</v>
      </c>
      <c r="DP11" s="1">
        <f t="shared" si="17"/>
        <v>44200</v>
      </c>
      <c r="DQ11" s="45">
        <v>9</v>
      </c>
      <c r="DR11" s="44">
        <f t="shared" si="94"/>
        <v>2.3200000000000003</v>
      </c>
      <c r="DS11" s="1">
        <f t="shared" si="36"/>
        <v>22200.000000000004</v>
      </c>
      <c r="DT11" s="1">
        <f t="shared" si="37"/>
        <v>24200.000000000004</v>
      </c>
      <c r="DW11" s="45">
        <v>9</v>
      </c>
      <c r="DX11" s="47">
        <f t="shared" si="95"/>
        <v>0.29400000000000004</v>
      </c>
      <c r="DY11" s="1">
        <f t="shared" si="38"/>
        <v>67390.000000000015</v>
      </c>
      <c r="DZ11" s="1">
        <f t="shared" si="39"/>
        <v>67850.000000000015</v>
      </c>
      <c r="EA11" s="45">
        <v>9</v>
      </c>
      <c r="EB11" s="47">
        <f t="shared" si="96"/>
        <v>0.21200000000000002</v>
      </c>
      <c r="EC11" s="1">
        <f t="shared" si="40"/>
        <v>48530</v>
      </c>
      <c r="ED11" s="1">
        <f t="shared" si="97"/>
        <v>48990</v>
      </c>
      <c r="EE11" s="45">
        <v>9</v>
      </c>
      <c r="EF11" s="47">
        <f t="shared" si="98"/>
        <v>0.23200000000000004</v>
      </c>
      <c r="EG11" s="1">
        <f t="shared" si="41"/>
        <v>53130.000000000007</v>
      </c>
      <c r="EH11" s="1">
        <f t="shared" si="42"/>
        <v>53590.000000000007</v>
      </c>
      <c r="EI11" s="45">
        <v>9</v>
      </c>
      <c r="EJ11" s="47">
        <f t="shared" si="99"/>
        <v>0.17400000000000002</v>
      </c>
      <c r="EK11" s="1">
        <f t="shared" si="43"/>
        <v>39790.000000000007</v>
      </c>
      <c r="EL11" s="1">
        <f t="shared" si="44"/>
        <v>40250.000000000007</v>
      </c>
      <c r="EO11" s="45">
        <v>9</v>
      </c>
      <c r="EP11" s="47">
        <f t="shared" si="100"/>
        <v>0.18200000000000002</v>
      </c>
      <c r="EQ11" s="1">
        <f t="shared" si="45"/>
        <v>41630.000000000007</v>
      </c>
      <c r="ER11" s="1">
        <f t="shared" si="46"/>
        <v>42090.000000000007</v>
      </c>
      <c r="ES11" s="45">
        <v>9</v>
      </c>
      <c r="ET11" s="47">
        <f t="shared" si="101"/>
        <v>0.12000000000000002</v>
      </c>
      <c r="EU11" s="1">
        <f t="shared" si="47"/>
        <v>27370.000000000004</v>
      </c>
      <c r="EV11" s="1">
        <f t="shared" si="48"/>
        <v>27830.000000000004</v>
      </c>
      <c r="EW11" s="45">
        <v>9</v>
      </c>
      <c r="EX11" s="47">
        <f t="shared" si="102"/>
        <v>0.12000000000000002</v>
      </c>
      <c r="EY11" s="1">
        <f t="shared" si="49"/>
        <v>27370.000000000004</v>
      </c>
      <c r="EZ11" s="1">
        <f t="shared" si="50"/>
        <v>27830.000000000004</v>
      </c>
      <c r="FA11" s="45">
        <v>9</v>
      </c>
      <c r="FB11" s="47">
        <f t="shared" si="103"/>
        <v>6.2000000000000013E-2</v>
      </c>
      <c r="FC11" s="1">
        <f t="shared" si="51"/>
        <v>14030.000000000002</v>
      </c>
      <c r="FD11" s="1">
        <f t="shared" si="52"/>
        <v>14490.000000000002</v>
      </c>
      <c r="FF11" s="45">
        <v>9</v>
      </c>
      <c r="FG11" s="47">
        <f t="shared" si="104"/>
        <v>0.54800000000000004</v>
      </c>
      <c r="FH11" s="1">
        <f t="shared" si="53"/>
        <v>5480</v>
      </c>
      <c r="FI11" s="1">
        <f t="shared" si="54"/>
        <v>5480</v>
      </c>
      <c r="FJ11" s="47">
        <f t="shared" si="105"/>
        <v>0.54800000000000004</v>
      </c>
      <c r="FK11" s="1">
        <f t="shared" si="55"/>
        <v>5480</v>
      </c>
      <c r="FL11" s="1">
        <f t="shared" si="56"/>
        <v>5480</v>
      </c>
      <c r="FM11" s="47">
        <f t="shared" si="106"/>
        <v>0.28000000000000008</v>
      </c>
      <c r="FN11" s="1">
        <f t="shared" si="57"/>
        <v>2800.0000000000009</v>
      </c>
      <c r="FO11" s="1">
        <f t="shared" si="58"/>
        <v>2800.0000000000009</v>
      </c>
      <c r="FP11" s="47">
        <f t="shared" si="107"/>
        <v>0.14000000000000004</v>
      </c>
      <c r="FQ11" s="1">
        <f t="shared" si="59"/>
        <v>1400.0000000000005</v>
      </c>
      <c r="FR11" s="1">
        <f t="shared" si="60"/>
        <v>1400.0000000000005</v>
      </c>
      <c r="FS11" s="47">
        <f t="shared" si="108"/>
        <v>0.14000000000000004</v>
      </c>
      <c r="FT11" s="1">
        <f t="shared" si="61"/>
        <v>1400.0000000000005</v>
      </c>
      <c r="FU11" s="1">
        <f t="shared" si="62"/>
        <v>1400.0000000000005</v>
      </c>
      <c r="FV11" s="47">
        <f t="shared" si="109"/>
        <v>7.0000000000000021E-2</v>
      </c>
      <c r="FW11" s="1">
        <f t="shared" si="63"/>
        <v>700.00000000000023</v>
      </c>
      <c r="FX11" s="1">
        <f t="shared" si="64"/>
        <v>700.00000000000023</v>
      </c>
      <c r="FZ11" s="45">
        <v>9</v>
      </c>
      <c r="GA11" s="47">
        <f t="shared" si="110"/>
        <v>1.1600000000000001</v>
      </c>
      <c r="GB11" s="1">
        <f t="shared" si="65"/>
        <v>11600.000000000002</v>
      </c>
      <c r="GC11" s="1">
        <f t="shared" si="66"/>
        <v>11600.000000000002</v>
      </c>
      <c r="GD11" s="47">
        <f t="shared" si="111"/>
        <v>0.5</v>
      </c>
      <c r="GE11" s="1">
        <f t="shared" si="67"/>
        <v>5000</v>
      </c>
      <c r="GF11" s="1">
        <f t="shared" si="68"/>
        <v>5000</v>
      </c>
      <c r="GG11" s="47">
        <f t="shared" si="112"/>
        <v>0.14000000000000004</v>
      </c>
      <c r="GH11" s="1">
        <f t="shared" si="69"/>
        <v>28000.000000000007</v>
      </c>
      <c r="GI11" s="1">
        <f t="shared" si="70"/>
        <v>28000.000000000007</v>
      </c>
      <c r="GJ11" s="47">
        <f t="shared" si="113"/>
        <v>7.4000000000000024E-2</v>
      </c>
      <c r="GK11" s="1">
        <f t="shared" si="71"/>
        <v>14800.000000000004</v>
      </c>
      <c r="GL11" s="1">
        <f t="shared" si="72"/>
        <v>14800.000000000004</v>
      </c>
      <c r="GM11" s="47">
        <f t="shared" si="114"/>
        <v>0.24000000000000005</v>
      </c>
      <c r="GN11" s="1">
        <f t="shared" si="73"/>
        <v>2400.0000000000005</v>
      </c>
      <c r="GO11" s="1">
        <f t="shared" si="74"/>
        <v>2400.0000000000005</v>
      </c>
      <c r="GP11" s="47">
        <f t="shared" si="115"/>
        <v>6.6000000000000017E-2</v>
      </c>
      <c r="GQ11" s="1">
        <f t="shared" si="75"/>
        <v>165.00000000000003</v>
      </c>
      <c r="GR11" s="1">
        <f t="shared" si="76"/>
        <v>165.00000000000003</v>
      </c>
      <c r="GS11" s="47">
        <f t="shared" si="116"/>
        <v>0.19000000000000003</v>
      </c>
      <c r="GT11" s="1">
        <f t="shared" si="77"/>
        <v>1900.0000000000002</v>
      </c>
      <c r="GU11" s="1">
        <f t="shared" si="78"/>
        <v>1900.0000000000002</v>
      </c>
    </row>
    <row r="12" spans="1:203" x14ac:dyDescent="0.15">
      <c r="A12" s="1" t="s">
        <v>1870</v>
      </c>
      <c r="B12" s="1">
        <v>1</v>
      </c>
      <c r="C12" s="1">
        <v>1</v>
      </c>
      <c r="D12" s="1">
        <v>6</v>
      </c>
      <c r="E12" s="1">
        <v>0</v>
      </c>
      <c r="F12" s="1">
        <v>0</v>
      </c>
      <c r="G12" s="1">
        <v>1</v>
      </c>
      <c r="H12" s="1">
        <v>0</v>
      </c>
      <c r="I12" s="1">
        <v>0</v>
      </c>
      <c r="J12" s="1">
        <v>0</v>
      </c>
      <c r="K12" s="1">
        <v>0</v>
      </c>
      <c r="L12" s="1">
        <v>0</v>
      </c>
      <c r="M12" s="1" t="s">
        <v>2473</v>
      </c>
      <c r="N12" s="1">
        <v>1584</v>
      </c>
      <c r="O12" s="1">
        <v>32</v>
      </c>
      <c r="P12" s="1">
        <v>19</v>
      </c>
      <c r="Q12" s="1">
        <v>2</v>
      </c>
      <c r="R12" s="1">
        <v>1</v>
      </c>
      <c r="S12" s="1">
        <v>6</v>
      </c>
      <c r="T12" s="1">
        <v>0</v>
      </c>
      <c r="U12" s="1">
        <v>0</v>
      </c>
      <c r="V12" s="1">
        <v>1</v>
      </c>
      <c r="W12" s="1">
        <v>0</v>
      </c>
      <c r="X12" s="1">
        <v>0</v>
      </c>
      <c r="Y12" s="1">
        <v>0</v>
      </c>
      <c r="Z12" s="1">
        <v>0</v>
      </c>
      <c r="AA12" s="1">
        <v>0</v>
      </c>
      <c r="AB12" s="1" t="s">
        <v>2473</v>
      </c>
      <c r="AC12" s="1">
        <v>1785</v>
      </c>
      <c r="AD12" s="1">
        <v>37</v>
      </c>
      <c r="AE12" s="1">
        <v>22</v>
      </c>
      <c r="AF12" s="44">
        <v>3</v>
      </c>
      <c r="AG12" s="44">
        <v>1.002</v>
      </c>
      <c r="AH12" s="44">
        <v>3</v>
      </c>
      <c r="AI12" s="1">
        <f t="shared" si="18"/>
        <v>4760</v>
      </c>
      <c r="AJ12" s="1">
        <f t="shared" si="18"/>
        <v>40</v>
      </c>
      <c r="AK12" s="1">
        <f t="shared" si="18"/>
        <v>60</v>
      </c>
      <c r="AL12" s="1">
        <f t="shared" si="19"/>
        <v>610</v>
      </c>
      <c r="AM12" s="1">
        <f t="shared" si="19"/>
        <v>10</v>
      </c>
      <c r="AN12" s="1">
        <f t="shared" si="19"/>
        <v>10</v>
      </c>
      <c r="AP12" s="1" t="s">
        <v>1998</v>
      </c>
      <c r="AQ12" s="1" t="s">
        <v>1981</v>
      </c>
      <c r="AR12" s="1" t="s">
        <v>1982</v>
      </c>
      <c r="AS12" s="1" t="s">
        <v>1983</v>
      </c>
      <c r="AT12" s="1" t="s">
        <v>1981</v>
      </c>
      <c r="AU12" s="1" t="s">
        <v>1982</v>
      </c>
      <c r="AV12" s="1" t="s">
        <v>1983</v>
      </c>
      <c r="AW12" s="1" t="s">
        <v>1981</v>
      </c>
      <c r="AX12" s="1" t="s">
        <v>1982</v>
      </c>
      <c r="AY12" s="1" t="s">
        <v>1983</v>
      </c>
      <c r="BC12" s="45">
        <v>10</v>
      </c>
      <c r="BD12" s="46">
        <f t="shared" si="79"/>
        <v>5.36</v>
      </c>
      <c r="BE12" s="1">
        <f t="shared" si="2"/>
        <v>52600.000000000007</v>
      </c>
      <c r="BF12" s="1">
        <f t="shared" si="3"/>
        <v>54600</v>
      </c>
      <c r="BG12" s="45">
        <v>10</v>
      </c>
      <c r="BH12" s="44">
        <f t="shared" si="80"/>
        <v>2.8600000000000003</v>
      </c>
      <c r="BI12" s="1">
        <f t="shared" si="22"/>
        <v>27600.000000000004</v>
      </c>
      <c r="BJ12" s="1">
        <f t="shared" si="23"/>
        <v>29600.000000000004</v>
      </c>
      <c r="BK12" s="45">
        <v>10</v>
      </c>
      <c r="BL12" s="44">
        <f t="shared" si="81"/>
        <v>5.86</v>
      </c>
      <c r="BM12" s="1">
        <f t="shared" si="4"/>
        <v>57600.000000000007</v>
      </c>
      <c r="BN12" s="1">
        <f t="shared" si="5"/>
        <v>59600</v>
      </c>
      <c r="BO12" s="45">
        <v>10</v>
      </c>
      <c r="BP12" s="44">
        <f t="shared" si="82"/>
        <v>3.3600000000000003</v>
      </c>
      <c r="BQ12" s="1">
        <f t="shared" si="24"/>
        <v>32600.000000000004</v>
      </c>
      <c r="BR12" s="1">
        <f t="shared" si="25"/>
        <v>34600.000000000007</v>
      </c>
      <c r="BS12" s="45">
        <v>10</v>
      </c>
      <c r="BT12" s="44">
        <f t="shared" si="83"/>
        <v>6.36</v>
      </c>
      <c r="BU12" s="1">
        <f t="shared" si="6"/>
        <v>62600.000000000007</v>
      </c>
      <c r="BV12" s="1">
        <f t="shared" si="7"/>
        <v>64600</v>
      </c>
      <c r="BW12" s="45">
        <v>10</v>
      </c>
      <c r="BX12" s="44">
        <f t="shared" si="84"/>
        <v>3.8600000000000003</v>
      </c>
      <c r="BY12" s="1">
        <f t="shared" si="26"/>
        <v>37600</v>
      </c>
      <c r="BZ12" s="1">
        <f t="shared" si="27"/>
        <v>39600.000000000007</v>
      </c>
      <c r="CA12" s="45">
        <v>10</v>
      </c>
      <c r="CB12" s="44">
        <f t="shared" si="85"/>
        <v>5.36</v>
      </c>
      <c r="CC12" s="1">
        <f t="shared" si="8"/>
        <v>52600.000000000007</v>
      </c>
      <c r="CD12" s="1">
        <f t="shared" si="9"/>
        <v>54600</v>
      </c>
      <c r="CE12" s="45">
        <v>10</v>
      </c>
      <c r="CF12" s="44">
        <f t="shared" si="86"/>
        <v>2.8600000000000003</v>
      </c>
      <c r="CG12" s="1">
        <f t="shared" si="28"/>
        <v>27600.000000000004</v>
      </c>
      <c r="CH12" s="1">
        <f t="shared" si="29"/>
        <v>29600.000000000004</v>
      </c>
      <c r="CO12" s="45">
        <v>10</v>
      </c>
      <c r="CP12" s="46">
        <f t="shared" si="87"/>
        <v>4.3600000000000003</v>
      </c>
      <c r="CQ12" s="1">
        <f t="shared" si="10"/>
        <v>42600.000000000007</v>
      </c>
      <c r="CR12" s="1">
        <f t="shared" si="11"/>
        <v>44600</v>
      </c>
      <c r="CS12" s="45">
        <v>10</v>
      </c>
      <c r="CT12" s="44">
        <f t="shared" si="88"/>
        <v>2.3600000000000003</v>
      </c>
      <c r="CU12" s="1">
        <f t="shared" si="30"/>
        <v>22600.000000000004</v>
      </c>
      <c r="CV12" s="1">
        <f t="shared" si="31"/>
        <v>24600.000000000004</v>
      </c>
      <c r="CW12" s="45">
        <v>10</v>
      </c>
      <c r="CX12" s="44">
        <f t="shared" si="89"/>
        <v>4.8600000000000003</v>
      </c>
      <c r="CY12" s="1">
        <f t="shared" si="12"/>
        <v>47600.000000000007</v>
      </c>
      <c r="CZ12" s="1">
        <f t="shared" si="13"/>
        <v>49600</v>
      </c>
      <c r="DA12" s="45">
        <v>10</v>
      </c>
      <c r="DB12" s="44">
        <f t="shared" si="90"/>
        <v>2.8600000000000003</v>
      </c>
      <c r="DC12" s="1">
        <f t="shared" si="32"/>
        <v>27600.000000000004</v>
      </c>
      <c r="DD12" s="1">
        <f t="shared" si="33"/>
        <v>29600.000000000004</v>
      </c>
      <c r="DE12" s="45">
        <v>10</v>
      </c>
      <c r="DF12" s="44">
        <f t="shared" si="91"/>
        <v>5.36</v>
      </c>
      <c r="DG12" s="1">
        <f t="shared" si="14"/>
        <v>52600.000000000007</v>
      </c>
      <c r="DH12" s="1">
        <f t="shared" si="15"/>
        <v>54600</v>
      </c>
      <c r="DI12" s="45">
        <v>10</v>
      </c>
      <c r="DJ12" s="44">
        <f t="shared" si="92"/>
        <v>3.3600000000000003</v>
      </c>
      <c r="DK12" s="1">
        <f t="shared" si="34"/>
        <v>32600.000000000004</v>
      </c>
      <c r="DL12" s="1">
        <f t="shared" si="35"/>
        <v>34600.000000000007</v>
      </c>
      <c r="DM12" s="45">
        <v>10</v>
      </c>
      <c r="DN12" s="44">
        <f t="shared" si="93"/>
        <v>4.3600000000000003</v>
      </c>
      <c r="DO12" s="1">
        <f t="shared" si="16"/>
        <v>42600.000000000007</v>
      </c>
      <c r="DP12" s="1">
        <f t="shared" si="17"/>
        <v>44600</v>
      </c>
      <c r="DQ12" s="45">
        <v>10</v>
      </c>
      <c r="DR12" s="44">
        <f t="shared" si="94"/>
        <v>2.3600000000000003</v>
      </c>
      <c r="DS12" s="1">
        <f t="shared" si="36"/>
        <v>22600.000000000004</v>
      </c>
      <c r="DT12" s="1">
        <f t="shared" si="37"/>
        <v>24600.000000000004</v>
      </c>
      <c r="DW12" s="45">
        <v>10</v>
      </c>
      <c r="DX12" s="47">
        <f t="shared" si="95"/>
        <v>0.29950000000000004</v>
      </c>
      <c r="DY12" s="1">
        <f t="shared" si="38"/>
        <v>68655.000000000015</v>
      </c>
      <c r="DZ12" s="1">
        <f t="shared" si="39"/>
        <v>69115.000000000015</v>
      </c>
      <c r="EA12" s="45">
        <v>10</v>
      </c>
      <c r="EB12" s="47">
        <f t="shared" si="96"/>
        <v>0.21600000000000003</v>
      </c>
      <c r="EC12" s="1">
        <f t="shared" si="40"/>
        <v>49450.000000000007</v>
      </c>
      <c r="ED12" s="1">
        <f t="shared" si="97"/>
        <v>49910.000000000007</v>
      </c>
      <c r="EE12" s="45">
        <v>10</v>
      </c>
      <c r="EF12" s="47">
        <f t="shared" si="98"/>
        <v>0.23600000000000004</v>
      </c>
      <c r="EG12" s="1">
        <f t="shared" si="41"/>
        <v>54050.000000000007</v>
      </c>
      <c r="EH12" s="1">
        <f t="shared" si="42"/>
        <v>54510.000000000007</v>
      </c>
      <c r="EI12" s="45">
        <v>10</v>
      </c>
      <c r="EJ12" s="47">
        <f t="shared" si="99"/>
        <v>0.17700000000000002</v>
      </c>
      <c r="EK12" s="1">
        <f t="shared" si="43"/>
        <v>40480.000000000007</v>
      </c>
      <c r="EL12" s="1">
        <f t="shared" si="44"/>
        <v>40940.000000000007</v>
      </c>
      <c r="EO12" s="45">
        <v>10</v>
      </c>
      <c r="EP12" s="47">
        <f t="shared" si="100"/>
        <v>0.18600000000000003</v>
      </c>
      <c r="EQ12" s="1">
        <f t="shared" si="45"/>
        <v>42550.000000000007</v>
      </c>
      <c r="ER12" s="1">
        <f t="shared" si="46"/>
        <v>43010.000000000007</v>
      </c>
      <c r="ES12" s="45">
        <v>10</v>
      </c>
      <c r="ET12" s="47">
        <f t="shared" si="101"/>
        <v>0.12250000000000003</v>
      </c>
      <c r="EU12" s="1">
        <f t="shared" si="47"/>
        <v>27945.000000000004</v>
      </c>
      <c r="EV12" s="1">
        <f t="shared" si="48"/>
        <v>28405.000000000004</v>
      </c>
      <c r="EW12" s="45">
        <v>10</v>
      </c>
      <c r="EX12" s="47">
        <f t="shared" si="102"/>
        <v>0.12250000000000003</v>
      </c>
      <c r="EY12" s="1">
        <f t="shared" si="49"/>
        <v>27945.000000000004</v>
      </c>
      <c r="EZ12" s="1">
        <f t="shared" si="50"/>
        <v>28405.000000000004</v>
      </c>
      <c r="FA12" s="45">
        <v>10</v>
      </c>
      <c r="FB12" s="47">
        <f t="shared" si="103"/>
        <v>6.3500000000000015E-2</v>
      </c>
      <c r="FC12" s="1">
        <f t="shared" si="51"/>
        <v>14375.000000000002</v>
      </c>
      <c r="FD12" s="1">
        <f t="shared" si="52"/>
        <v>14835.000000000002</v>
      </c>
      <c r="FF12" s="45">
        <v>10</v>
      </c>
      <c r="FG12" s="47">
        <f t="shared" si="104"/>
        <v>0.55400000000000005</v>
      </c>
      <c r="FH12" s="1">
        <f t="shared" si="53"/>
        <v>5540.0000000000009</v>
      </c>
      <c r="FI12" s="1">
        <f t="shared" si="54"/>
        <v>5540.0000000000009</v>
      </c>
      <c r="FJ12" s="47">
        <f t="shared" si="105"/>
        <v>0.55400000000000005</v>
      </c>
      <c r="FK12" s="1">
        <f t="shared" si="55"/>
        <v>5540.0000000000009</v>
      </c>
      <c r="FL12" s="1">
        <f t="shared" si="56"/>
        <v>5540.0000000000009</v>
      </c>
      <c r="FM12" s="47">
        <f t="shared" si="106"/>
        <v>0.29000000000000009</v>
      </c>
      <c r="FN12" s="1">
        <f t="shared" si="57"/>
        <v>2900.0000000000009</v>
      </c>
      <c r="FO12" s="1">
        <f t="shared" si="58"/>
        <v>2900.0000000000009</v>
      </c>
      <c r="FP12" s="47">
        <f t="shared" si="107"/>
        <v>0.14500000000000005</v>
      </c>
      <c r="FQ12" s="1">
        <f t="shared" si="59"/>
        <v>1450.0000000000005</v>
      </c>
      <c r="FR12" s="1">
        <f t="shared" si="60"/>
        <v>1450.0000000000005</v>
      </c>
      <c r="FS12" s="47">
        <f t="shared" si="108"/>
        <v>0.14500000000000005</v>
      </c>
      <c r="FT12" s="1">
        <f t="shared" si="61"/>
        <v>1450.0000000000005</v>
      </c>
      <c r="FU12" s="1">
        <f t="shared" si="62"/>
        <v>1450.0000000000005</v>
      </c>
      <c r="FV12" s="47">
        <f t="shared" si="109"/>
        <v>7.2500000000000023E-2</v>
      </c>
      <c r="FW12" s="1">
        <f t="shared" si="63"/>
        <v>725.00000000000023</v>
      </c>
      <c r="FX12" s="1">
        <f t="shared" si="64"/>
        <v>725.00000000000023</v>
      </c>
      <c r="FZ12" s="45">
        <v>10</v>
      </c>
      <c r="GA12" s="47">
        <f t="shared" si="110"/>
        <v>1.1800000000000002</v>
      </c>
      <c r="GB12" s="1">
        <f t="shared" si="65"/>
        <v>11800.000000000002</v>
      </c>
      <c r="GC12" s="1">
        <f t="shared" si="66"/>
        <v>11800.000000000002</v>
      </c>
      <c r="GD12" s="47">
        <f t="shared" si="111"/>
        <v>0.5</v>
      </c>
      <c r="GE12" s="1">
        <f t="shared" si="67"/>
        <v>5000</v>
      </c>
      <c r="GF12" s="1">
        <f t="shared" si="68"/>
        <v>5000</v>
      </c>
      <c r="GG12" s="47">
        <f t="shared" si="112"/>
        <v>0.14500000000000005</v>
      </c>
      <c r="GH12" s="1">
        <f t="shared" si="69"/>
        <v>29000.000000000007</v>
      </c>
      <c r="GI12" s="1">
        <f t="shared" si="70"/>
        <v>29000.000000000007</v>
      </c>
      <c r="GJ12" s="47">
        <f t="shared" si="113"/>
        <v>7.7000000000000027E-2</v>
      </c>
      <c r="GK12" s="1">
        <f t="shared" si="71"/>
        <v>15400.000000000004</v>
      </c>
      <c r="GL12" s="1">
        <f t="shared" si="72"/>
        <v>15400.000000000004</v>
      </c>
      <c r="GM12" s="47">
        <f t="shared" si="114"/>
        <v>0.24500000000000005</v>
      </c>
      <c r="GN12" s="1">
        <f t="shared" si="73"/>
        <v>2450.0000000000005</v>
      </c>
      <c r="GO12" s="1">
        <f t="shared" si="74"/>
        <v>2450.0000000000005</v>
      </c>
      <c r="GP12" s="47">
        <f t="shared" si="115"/>
        <v>6.8000000000000019E-2</v>
      </c>
      <c r="GQ12" s="1">
        <f t="shared" si="75"/>
        <v>170.00000000000006</v>
      </c>
      <c r="GR12" s="1">
        <f t="shared" si="76"/>
        <v>170.00000000000006</v>
      </c>
      <c r="GS12" s="47">
        <f t="shared" si="116"/>
        <v>0.19500000000000003</v>
      </c>
      <c r="GT12" s="1">
        <f t="shared" si="77"/>
        <v>1950.0000000000005</v>
      </c>
      <c r="GU12" s="1">
        <f t="shared" si="78"/>
        <v>1950.0000000000005</v>
      </c>
    </row>
    <row r="13" spans="1:203" x14ac:dyDescent="0.15">
      <c r="A13" s="1" t="s">
        <v>1871</v>
      </c>
      <c r="B13" s="1">
        <v>1</v>
      </c>
      <c r="C13" s="1">
        <v>3</v>
      </c>
      <c r="D13" s="1">
        <v>12</v>
      </c>
      <c r="E13" s="1">
        <v>0</v>
      </c>
      <c r="F13" s="1">
        <v>0</v>
      </c>
      <c r="G13" s="1">
        <v>1</v>
      </c>
      <c r="H13" s="1">
        <v>0</v>
      </c>
      <c r="I13" s="1">
        <v>0</v>
      </c>
      <c r="J13" s="1">
        <v>0</v>
      </c>
      <c r="K13" s="1">
        <v>0</v>
      </c>
      <c r="L13" s="1">
        <v>0</v>
      </c>
      <c r="M13" s="1" t="s">
        <v>2474</v>
      </c>
      <c r="N13" s="1">
        <v>2484</v>
      </c>
      <c r="O13" s="1">
        <v>72</v>
      </c>
      <c r="P13" s="1">
        <v>31</v>
      </c>
      <c r="Q13" s="1">
        <v>2</v>
      </c>
      <c r="R13" s="1">
        <v>3</v>
      </c>
      <c r="S13" s="1">
        <v>12</v>
      </c>
      <c r="T13" s="1">
        <v>0</v>
      </c>
      <c r="U13" s="1">
        <v>0</v>
      </c>
      <c r="V13" s="1">
        <v>1</v>
      </c>
      <c r="W13" s="1">
        <v>0</v>
      </c>
      <c r="X13" s="1">
        <v>0</v>
      </c>
      <c r="Y13" s="1">
        <v>0</v>
      </c>
      <c r="Z13" s="1">
        <v>0</v>
      </c>
      <c r="AA13" s="1">
        <v>0</v>
      </c>
      <c r="AB13" s="1" t="s">
        <v>2474</v>
      </c>
      <c r="AC13" s="1">
        <v>2786</v>
      </c>
      <c r="AD13" s="1">
        <v>81</v>
      </c>
      <c r="AE13" s="1">
        <v>35</v>
      </c>
      <c r="AF13" s="44">
        <v>3</v>
      </c>
      <c r="AG13" s="44">
        <v>1.002</v>
      </c>
      <c r="AH13" s="44">
        <v>3</v>
      </c>
      <c r="AI13" s="1">
        <f t="shared" si="18"/>
        <v>7460</v>
      </c>
      <c r="AJ13" s="1">
        <f t="shared" si="18"/>
        <v>80</v>
      </c>
      <c r="AK13" s="1">
        <f t="shared" si="18"/>
        <v>100</v>
      </c>
      <c r="AL13" s="1">
        <f t="shared" si="19"/>
        <v>910</v>
      </c>
      <c r="AM13" s="1">
        <f t="shared" si="19"/>
        <v>10</v>
      </c>
      <c r="AN13" s="1">
        <f t="shared" si="19"/>
        <v>20</v>
      </c>
      <c r="AP13" s="45" t="s">
        <v>1953</v>
      </c>
      <c r="AQ13" s="1">
        <f>CK3</f>
        <v>39000</v>
      </c>
      <c r="AR13" s="1">
        <f>CL3</f>
        <v>41000</v>
      </c>
      <c r="AS13" s="1">
        <f>CM3</f>
        <v>400</v>
      </c>
      <c r="AT13" s="1">
        <f>INT(AQ13*$AU$11)</f>
        <v>31200</v>
      </c>
      <c r="AU13" s="1">
        <f>INT(AR13*$AU$11)</f>
        <v>32800</v>
      </c>
      <c r="AV13" s="1">
        <f>INT(AS13*$AU$11)</f>
        <v>320</v>
      </c>
      <c r="AW13" s="1">
        <f>INT(AQ13*$AX$1)</f>
        <v>19500</v>
      </c>
      <c r="AX13" s="1">
        <f t="shared" ref="AX13:AY20" si="117">INT(AR13*$AX$1)</f>
        <v>20500</v>
      </c>
      <c r="AY13" s="1">
        <f t="shared" si="117"/>
        <v>200</v>
      </c>
      <c r="BC13" s="45">
        <v>11</v>
      </c>
      <c r="BD13" s="46">
        <f t="shared" si="79"/>
        <v>5.4</v>
      </c>
      <c r="BE13" s="1">
        <f t="shared" si="2"/>
        <v>53000.000000000007</v>
      </c>
      <c r="BF13" s="1">
        <f t="shared" si="3"/>
        <v>55000</v>
      </c>
      <c r="BG13" s="45">
        <v>11</v>
      </c>
      <c r="BH13" s="44">
        <f t="shared" si="80"/>
        <v>2.9000000000000004</v>
      </c>
      <c r="BI13" s="1">
        <f t="shared" si="22"/>
        <v>28000.000000000004</v>
      </c>
      <c r="BJ13" s="1">
        <f t="shared" si="23"/>
        <v>30000.000000000004</v>
      </c>
      <c r="BK13" s="45">
        <v>11</v>
      </c>
      <c r="BL13" s="44">
        <f t="shared" si="81"/>
        <v>5.9</v>
      </c>
      <c r="BM13" s="1">
        <f t="shared" si="4"/>
        <v>58000.000000000007</v>
      </c>
      <c r="BN13" s="1">
        <f t="shared" si="5"/>
        <v>60000</v>
      </c>
      <c r="BO13" s="45">
        <v>11</v>
      </c>
      <c r="BP13" s="44">
        <f t="shared" si="82"/>
        <v>3.4000000000000004</v>
      </c>
      <c r="BQ13" s="1">
        <f t="shared" si="24"/>
        <v>33000</v>
      </c>
      <c r="BR13" s="1">
        <f t="shared" si="25"/>
        <v>35000.000000000007</v>
      </c>
      <c r="BS13" s="45">
        <v>11</v>
      </c>
      <c r="BT13" s="44">
        <f t="shared" si="83"/>
        <v>6.4</v>
      </c>
      <c r="BU13" s="1">
        <f t="shared" si="6"/>
        <v>63000.000000000007</v>
      </c>
      <c r="BV13" s="1">
        <f t="shared" si="7"/>
        <v>65000</v>
      </c>
      <c r="BW13" s="45">
        <v>11</v>
      </c>
      <c r="BX13" s="44">
        <f t="shared" si="84"/>
        <v>3.9000000000000004</v>
      </c>
      <c r="BY13" s="1">
        <f t="shared" si="26"/>
        <v>38000</v>
      </c>
      <c r="BZ13" s="1">
        <f t="shared" si="27"/>
        <v>40000</v>
      </c>
      <c r="CA13" s="45">
        <v>11</v>
      </c>
      <c r="CB13" s="44">
        <f t="shared" si="85"/>
        <v>5.4</v>
      </c>
      <c r="CC13" s="1">
        <f t="shared" si="8"/>
        <v>53000.000000000007</v>
      </c>
      <c r="CD13" s="1">
        <f t="shared" si="9"/>
        <v>55000</v>
      </c>
      <c r="CE13" s="45">
        <v>11</v>
      </c>
      <c r="CF13" s="44">
        <f t="shared" si="86"/>
        <v>2.9000000000000004</v>
      </c>
      <c r="CG13" s="1">
        <f t="shared" si="28"/>
        <v>28000.000000000004</v>
      </c>
      <c r="CH13" s="1">
        <f t="shared" si="29"/>
        <v>30000.000000000004</v>
      </c>
      <c r="CO13" s="45">
        <v>11</v>
      </c>
      <c r="CP13" s="46">
        <f t="shared" si="87"/>
        <v>4.4000000000000004</v>
      </c>
      <c r="CQ13" s="1">
        <f t="shared" si="10"/>
        <v>43000.000000000007</v>
      </c>
      <c r="CR13" s="1">
        <f t="shared" si="11"/>
        <v>45000</v>
      </c>
      <c r="CS13" s="45">
        <v>11</v>
      </c>
      <c r="CT13" s="44">
        <f t="shared" si="88"/>
        <v>2.4000000000000004</v>
      </c>
      <c r="CU13" s="1">
        <f t="shared" si="30"/>
        <v>23000.000000000004</v>
      </c>
      <c r="CV13" s="1">
        <f t="shared" si="31"/>
        <v>25000.000000000004</v>
      </c>
      <c r="CW13" s="45">
        <v>11</v>
      </c>
      <c r="CX13" s="44">
        <f t="shared" si="89"/>
        <v>4.9000000000000004</v>
      </c>
      <c r="CY13" s="1">
        <f t="shared" si="12"/>
        <v>48000.000000000007</v>
      </c>
      <c r="CZ13" s="1">
        <f t="shared" si="13"/>
        <v>50000</v>
      </c>
      <c r="DA13" s="45">
        <v>11</v>
      </c>
      <c r="DB13" s="44">
        <f t="shared" si="90"/>
        <v>2.9000000000000004</v>
      </c>
      <c r="DC13" s="1">
        <f t="shared" si="32"/>
        <v>28000.000000000004</v>
      </c>
      <c r="DD13" s="1">
        <f t="shared" si="33"/>
        <v>30000.000000000004</v>
      </c>
      <c r="DE13" s="45">
        <v>11</v>
      </c>
      <c r="DF13" s="44">
        <f t="shared" si="91"/>
        <v>5.4</v>
      </c>
      <c r="DG13" s="1">
        <f t="shared" si="14"/>
        <v>53000.000000000007</v>
      </c>
      <c r="DH13" s="1">
        <f t="shared" si="15"/>
        <v>55000</v>
      </c>
      <c r="DI13" s="45">
        <v>11</v>
      </c>
      <c r="DJ13" s="44">
        <f t="shared" si="92"/>
        <v>3.4000000000000004</v>
      </c>
      <c r="DK13" s="1">
        <f t="shared" si="34"/>
        <v>33000</v>
      </c>
      <c r="DL13" s="1">
        <f t="shared" si="35"/>
        <v>35000.000000000007</v>
      </c>
      <c r="DM13" s="45">
        <v>11</v>
      </c>
      <c r="DN13" s="44">
        <f t="shared" si="93"/>
        <v>4.4000000000000004</v>
      </c>
      <c r="DO13" s="1">
        <f t="shared" si="16"/>
        <v>43000.000000000007</v>
      </c>
      <c r="DP13" s="1">
        <f t="shared" si="17"/>
        <v>45000</v>
      </c>
      <c r="DQ13" s="45">
        <v>11</v>
      </c>
      <c r="DR13" s="44">
        <f t="shared" si="94"/>
        <v>2.4000000000000004</v>
      </c>
      <c r="DS13" s="1">
        <f t="shared" si="36"/>
        <v>23000.000000000004</v>
      </c>
      <c r="DT13" s="1">
        <f t="shared" si="37"/>
        <v>25000.000000000004</v>
      </c>
      <c r="DW13" s="45">
        <v>11</v>
      </c>
      <c r="DX13" s="47">
        <f t="shared" si="95"/>
        <v>0.30500000000000005</v>
      </c>
      <c r="DY13" s="1">
        <f t="shared" si="38"/>
        <v>69920.000000000015</v>
      </c>
      <c r="DZ13" s="1">
        <f t="shared" si="39"/>
        <v>70380.000000000015</v>
      </c>
      <c r="EA13" s="45">
        <v>11</v>
      </c>
      <c r="EB13" s="47">
        <f t="shared" si="96"/>
        <v>0.22000000000000003</v>
      </c>
      <c r="EC13" s="1">
        <f t="shared" si="40"/>
        <v>50370.000000000007</v>
      </c>
      <c r="ED13" s="1">
        <f t="shared" si="97"/>
        <v>50830.000000000007</v>
      </c>
      <c r="EE13" s="45">
        <v>11</v>
      </c>
      <c r="EF13" s="47">
        <f t="shared" si="98"/>
        <v>0.24000000000000005</v>
      </c>
      <c r="EG13" s="1">
        <f t="shared" si="41"/>
        <v>54970.000000000007</v>
      </c>
      <c r="EH13" s="1">
        <f t="shared" si="42"/>
        <v>55430.000000000007</v>
      </c>
      <c r="EI13" s="45">
        <v>11</v>
      </c>
      <c r="EJ13" s="47">
        <f t="shared" si="99"/>
        <v>0.18000000000000002</v>
      </c>
      <c r="EK13" s="1">
        <f t="shared" si="43"/>
        <v>41170.000000000007</v>
      </c>
      <c r="EL13" s="1">
        <f t="shared" si="44"/>
        <v>41630.000000000007</v>
      </c>
      <c r="EO13" s="45">
        <v>11</v>
      </c>
      <c r="EP13" s="47">
        <f t="shared" si="100"/>
        <v>0.19000000000000003</v>
      </c>
      <c r="EQ13" s="1">
        <f t="shared" si="45"/>
        <v>43470.000000000007</v>
      </c>
      <c r="ER13" s="1">
        <f t="shared" si="46"/>
        <v>43930.000000000007</v>
      </c>
      <c r="ES13" s="45">
        <v>11</v>
      </c>
      <c r="ET13" s="47">
        <f t="shared" si="101"/>
        <v>0.12500000000000003</v>
      </c>
      <c r="EU13" s="1">
        <f t="shared" si="47"/>
        <v>28520.000000000004</v>
      </c>
      <c r="EV13" s="1">
        <f t="shared" si="48"/>
        <v>28980.000000000004</v>
      </c>
      <c r="EW13" s="45">
        <v>11</v>
      </c>
      <c r="EX13" s="47">
        <f t="shared" si="102"/>
        <v>0.12500000000000003</v>
      </c>
      <c r="EY13" s="1">
        <f t="shared" si="49"/>
        <v>28520.000000000004</v>
      </c>
      <c r="EZ13" s="1">
        <f t="shared" si="50"/>
        <v>28980.000000000004</v>
      </c>
      <c r="FA13" s="45">
        <v>11</v>
      </c>
      <c r="FB13" s="47">
        <f t="shared" si="103"/>
        <v>6.5000000000000016E-2</v>
      </c>
      <c r="FC13" s="1">
        <f t="shared" si="51"/>
        <v>14720.000000000002</v>
      </c>
      <c r="FD13" s="1">
        <f t="shared" si="52"/>
        <v>15180.000000000002</v>
      </c>
      <c r="FF13" s="45">
        <v>11</v>
      </c>
      <c r="FG13" s="47">
        <f t="shared" si="104"/>
        <v>0.56000000000000005</v>
      </c>
      <c r="FH13" s="1">
        <f t="shared" si="53"/>
        <v>5600.0000000000009</v>
      </c>
      <c r="FI13" s="1">
        <f t="shared" si="54"/>
        <v>5600.0000000000009</v>
      </c>
      <c r="FJ13" s="47">
        <f t="shared" si="105"/>
        <v>0.56000000000000005</v>
      </c>
      <c r="FK13" s="1">
        <f t="shared" si="55"/>
        <v>5600.0000000000009</v>
      </c>
      <c r="FL13" s="1">
        <f t="shared" si="56"/>
        <v>5600.0000000000009</v>
      </c>
      <c r="FM13" s="47">
        <f t="shared" si="106"/>
        <v>0.3000000000000001</v>
      </c>
      <c r="FN13" s="1">
        <f t="shared" si="57"/>
        <v>3000.0000000000009</v>
      </c>
      <c r="FO13" s="1">
        <f t="shared" si="58"/>
        <v>3000.0000000000009</v>
      </c>
      <c r="FP13" s="47">
        <f t="shared" si="107"/>
        <v>0.15000000000000005</v>
      </c>
      <c r="FQ13" s="1">
        <f t="shared" si="59"/>
        <v>1500.0000000000005</v>
      </c>
      <c r="FR13" s="1">
        <f t="shared" si="60"/>
        <v>1500.0000000000005</v>
      </c>
      <c r="FS13" s="47">
        <f t="shared" si="108"/>
        <v>0.15000000000000005</v>
      </c>
      <c r="FT13" s="1">
        <f t="shared" si="61"/>
        <v>1500.0000000000005</v>
      </c>
      <c r="FU13" s="1">
        <f t="shared" si="62"/>
        <v>1500.0000000000005</v>
      </c>
      <c r="FV13" s="47">
        <f t="shared" si="109"/>
        <v>7.5000000000000025E-2</v>
      </c>
      <c r="FW13" s="1">
        <f t="shared" si="63"/>
        <v>750.00000000000023</v>
      </c>
      <c r="FX13" s="1">
        <f t="shared" si="64"/>
        <v>750.00000000000023</v>
      </c>
      <c r="FZ13" s="45">
        <v>11</v>
      </c>
      <c r="GA13" s="47">
        <f t="shared" si="110"/>
        <v>1.2000000000000002</v>
      </c>
      <c r="GB13" s="1">
        <f t="shared" si="65"/>
        <v>12000.000000000002</v>
      </c>
      <c r="GC13" s="1">
        <f t="shared" si="66"/>
        <v>12000.000000000002</v>
      </c>
      <c r="GD13" s="47">
        <f t="shared" si="111"/>
        <v>0.5</v>
      </c>
      <c r="GE13" s="1">
        <f t="shared" si="67"/>
        <v>5000</v>
      </c>
      <c r="GF13" s="1">
        <f t="shared" si="68"/>
        <v>5000</v>
      </c>
      <c r="GG13" s="47">
        <f t="shared" si="112"/>
        <v>0.15000000000000005</v>
      </c>
      <c r="GH13" s="1">
        <f t="shared" si="69"/>
        <v>30000.000000000007</v>
      </c>
      <c r="GI13" s="1">
        <f t="shared" si="70"/>
        <v>30000.000000000007</v>
      </c>
      <c r="GJ13" s="47">
        <f t="shared" si="113"/>
        <v>8.0000000000000029E-2</v>
      </c>
      <c r="GK13" s="1">
        <f t="shared" si="71"/>
        <v>16000.000000000007</v>
      </c>
      <c r="GL13" s="1">
        <f t="shared" si="72"/>
        <v>16000.000000000007</v>
      </c>
      <c r="GM13" s="47">
        <f t="shared" si="114"/>
        <v>0.25000000000000006</v>
      </c>
      <c r="GN13" s="1">
        <f t="shared" si="73"/>
        <v>2500.0000000000005</v>
      </c>
      <c r="GO13" s="1">
        <f t="shared" si="74"/>
        <v>2500.0000000000005</v>
      </c>
      <c r="GP13" s="47">
        <f t="shared" si="115"/>
        <v>7.0000000000000021E-2</v>
      </c>
      <c r="GQ13" s="1">
        <f t="shared" si="75"/>
        <v>175.00000000000006</v>
      </c>
      <c r="GR13" s="1">
        <f t="shared" si="76"/>
        <v>175.00000000000006</v>
      </c>
      <c r="GS13" s="47">
        <f t="shared" si="116"/>
        <v>0.20000000000000004</v>
      </c>
      <c r="GT13" s="1">
        <f t="shared" si="77"/>
        <v>2000.0000000000005</v>
      </c>
      <c r="GU13" s="1">
        <f t="shared" si="78"/>
        <v>2000.0000000000005</v>
      </c>
    </row>
    <row r="14" spans="1:203" x14ac:dyDescent="0.15">
      <c r="A14" s="1" t="s">
        <v>1872</v>
      </c>
      <c r="B14" s="1">
        <v>1</v>
      </c>
      <c r="C14" s="1">
        <v>2</v>
      </c>
      <c r="D14" s="1">
        <v>6</v>
      </c>
      <c r="E14" s="1">
        <v>0</v>
      </c>
      <c r="F14" s="1">
        <v>0</v>
      </c>
      <c r="G14" s="1">
        <v>1</v>
      </c>
      <c r="H14" s="1">
        <v>0</v>
      </c>
      <c r="I14" s="1">
        <v>0</v>
      </c>
      <c r="J14" s="1">
        <v>0</v>
      </c>
      <c r="K14" s="1">
        <v>0</v>
      </c>
      <c r="L14" s="1">
        <v>0</v>
      </c>
      <c r="M14" s="1" t="s">
        <v>2475</v>
      </c>
      <c r="N14" s="1">
        <v>1440</v>
      </c>
      <c r="O14" s="1">
        <v>36</v>
      </c>
      <c r="P14" s="1">
        <v>18</v>
      </c>
      <c r="Q14" s="1">
        <v>2</v>
      </c>
      <c r="R14" s="1">
        <v>2</v>
      </c>
      <c r="S14" s="1">
        <v>6</v>
      </c>
      <c r="T14" s="1">
        <v>0</v>
      </c>
      <c r="U14" s="1">
        <v>0</v>
      </c>
      <c r="V14" s="1">
        <v>1</v>
      </c>
      <c r="W14" s="1">
        <v>0</v>
      </c>
      <c r="X14" s="1">
        <v>0</v>
      </c>
      <c r="Y14" s="1">
        <v>0</v>
      </c>
      <c r="Z14" s="1">
        <v>0</v>
      </c>
      <c r="AA14" s="1">
        <v>0</v>
      </c>
      <c r="AB14" s="1" t="s">
        <v>2475</v>
      </c>
      <c r="AC14" s="1">
        <v>1623</v>
      </c>
      <c r="AD14" s="1">
        <v>41</v>
      </c>
      <c r="AE14" s="1">
        <v>21</v>
      </c>
      <c r="AF14" s="44">
        <v>3</v>
      </c>
      <c r="AG14" s="44">
        <v>1.002</v>
      </c>
      <c r="AH14" s="44">
        <v>3</v>
      </c>
      <c r="AI14" s="1">
        <f t="shared" si="18"/>
        <v>4320</v>
      </c>
      <c r="AJ14" s="1">
        <f t="shared" si="18"/>
        <v>40</v>
      </c>
      <c r="AK14" s="1">
        <f t="shared" si="18"/>
        <v>60</v>
      </c>
      <c r="AL14" s="1">
        <f t="shared" si="19"/>
        <v>550</v>
      </c>
      <c r="AM14" s="1">
        <f t="shared" si="19"/>
        <v>10</v>
      </c>
      <c r="AN14" s="1">
        <f t="shared" si="19"/>
        <v>10</v>
      </c>
      <c r="AP14" s="45" t="s">
        <v>1954</v>
      </c>
      <c r="AQ14" s="1">
        <f t="shared" ref="AQ14:AS20" si="118">CK4</f>
        <v>19000</v>
      </c>
      <c r="AR14" s="1">
        <f t="shared" si="118"/>
        <v>21000</v>
      </c>
      <c r="AS14" s="1">
        <f t="shared" si="118"/>
        <v>400</v>
      </c>
      <c r="AT14" s="1">
        <f t="shared" ref="AT14:AV20" si="119">INT(AQ14*$AU$11)</f>
        <v>15200</v>
      </c>
      <c r="AU14" s="1">
        <f t="shared" si="119"/>
        <v>16800</v>
      </c>
      <c r="AV14" s="1">
        <f t="shared" si="119"/>
        <v>320</v>
      </c>
      <c r="AW14" s="1">
        <f>INT(AQ14*$AX$1)</f>
        <v>9500</v>
      </c>
      <c r="AX14" s="1">
        <f t="shared" si="117"/>
        <v>10500</v>
      </c>
      <c r="AY14" s="1">
        <f t="shared" si="117"/>
        <v>200</v>
      </c>
      <c r="BC14" s="45">
        <v>12</v>
      </c>
      <c r="BD14" s="46">
        <f t="shared" si="79"/>
        <v>5.44</v>
      </c>
      <c r="BE14" s="1">
        <f t="shared" si="2"/>
        <v>53400.000000000007</v>
      </c>
      <c r="BF14" s="1">
        <f t="shared" si="3"/>
        <v>55400</v>
      </c>
      <c r="BG14" s="45">
        <v>12</v>
      </c>
      <c r="BH14" s="44">
        <f t="shared" si="80"/>
        <v>2.9400000000000004</v>
      </c>
      <c r="BI14" s="1">
        <f t="shared" si="22"/>
        <v>28400.000000000004</v>
      </c>
      <c r="BJ14" s="1">
        <f t="shared" si="23"/>
        <v>30400.000000000004</v>
      </c>
      <c r="BK14" s="45">
        <v>12</v>
      </c>
      <c r="BL14" s="44">
        <f t="shared" si="81"/>
        <v>5.94</v>
      </c>
      <c r="BM14" s="1">
        <f t="shared" si="4"/>
        <v>58400.000000000007</v>
      </c>
      <c r="BN14" s="1">
        <f t="shared" si="5"/>
        <v>60400</v>
      </c>
      <c r="BO14" s="45">
        <v>12</v>
      </c>
      <c r="BP14" s="44">
        <f t="shared" si="82"/>
        <v>3.4400000000000004</v>
      </c>
      <c r="BQ14" s="1">
        <f t="shared" si="24"/>
        <v>33400</v>
      </c>
      <c r="BR14" s="1">
        <f t="shared" si="25"/>
        <v>35400.000000000007</v>
      </c>
      <c r="BS14" s="45">
        <v>12</v>
      </c>
      <c r="BT14" s="44">
        <f t="shared" si="83"/>
        <v>6.44</v>
      </c>
      <c r="BU14" s="1">
        <f t="shared" si="6"/>
        <v>63400.000000000007</v>
      </c>
      <c r="BV14" s="1">
        <f t="shared" si="7"/>
        <v>65400</v>
      </c>
      <c r="BW14" s="45">
        <v>12</v>
      </c>
      <c r="BX14" s="44">
        <f t="shared" si="84"/>
        <v>3.9400000000000004</v>
      </c>
      <c r="BY14" s="1">
        <f t="shared" si="26"/>
        <v>38400</v>
      </c>
      <c r="BZ14" s="1">
        <f t="shared" si="27"/>
        <v>40400</v>
      </c>
      <c r="CA14" s="45">
        <v>12</v>
      </c>
      <c r="CB14" s="44">
        <f t="shared" si="85"/>
        <v>5.44</v>
      </c>
      <c r="CC14" s="1">
        <f t="shared" si="8"/>
        <v>53400.000000000007</v>
      </c>
      <c r="CD14" s="1">
        <f t="shared" si="9"/>
        <v>55400</v>
      </c>
      <c r="CE14" s="45">
        <v>12</v>
      </c>
      <c r="CF14" s="44">
        <f t="shared" si="86"/>
        <v>2.9400000000000004</v>
      </c>
      <c r="CG14" s="1">
        <f t="shared" si="28"/>
        <v>28400.000000000004</v>
      </c>
      <c r="CH14" s="1">
        <f t="shared" si="29"/>
        <v>30400.000000000004</v>
      </c>
      <c r="CO14" s="45">
        <v>12</v>
      </c>
      <c r="CP14" s="46">
        <f t="shared" si="87"/>
        <v>4.4400000000000004</v>
      </c>
      <c r="CQ14" s="1">
        <f t="shared" si="10"/>
        <v>43400.000000000007</v>
      </c>
      <c r="CR14" s="1">
        <f t="shared" si="11"/>
        <v>45400</v>
      </c>
      <c r="CS14" s="45">
        <v>12</v>
      </c>
      <c r="CT14" s="44">
        <f t="shared" si="88"/>
        <v>2.4400000000000004</v>
      </c>
      <c r="CU14" s="1">
        <f t="shared" si="30"/>
        <v>23400.000000000004</v>
      </c>
      <c r="CV14" s="1">
        <f t="shared" si="31"/>
        <v>25400.000000000004</v>
      </c>
      <c r="CW14" s="45">
        <v>12</v>
      </c>
      <c r="CX14" s="44">
        <f t="shared" si="89"/>
        <v>4.9400000000000004</v>
      </c>
      <c r="CY14" s="1">
        <f t="shared" si="12"/>
        <v>48400.000000000007</v>
      </c>
      <c r="CZ14" s="1">
        <f t="shared" si="13"/>
        <v>50400</v>
      </c>
      <c r="DA14" s="45">
        <v>12</v>
      </c>
      <c r="DB14" s="44">
        <f t="shared" si="90"/>
        <v>2.9400000000000004</v>
      </c>
      <c r="DC14" s="1">
        <f t="shared" si="32"/>
        <v>28400.000000000004</v>
      </c>
      <c r="DD14" s="1">
        <f t="shared" si="33"/>
        <v>30400.000000000004</v>
      </c>
      <c r="DE14" s="45">
        <v>12</v>
      </c>
      <c r="DF14" s="44">
        <f t="shared" si="91"/>
        <v>5.44</v>
      </c>
      <c r="DG14" s="1">
        <f t="shared" si="14"/>
        <v>53400.000000000007</v>
      </c>
      <c r="DH14" s="1">
        <f t="shared" si="15"/>
        <v>55400</v>
      </c>
      <c r="DI14" s="45">
        <v>12</v>
      </c>
      <c r="DJ14" s="44">
        <f t="shared" si="92"/>
        <v>3.4400000000000004</v>
      </c>
      <c r="DK14" s="1">
        <f t="shared" si="34"/>
        <v>33400</v>
      </c>
      <c r="DL14" s="1">
        <f t="shared" si="35"/>
        <v>35400.000000000007</v>
      </c>
      <c r="DM14" s="45">
        <v>12</v>
      </c>
      <c r="DN14" s="44">
        <f t="shared" si="93"/>
        <v>4.4400000000000004</v>
      </c>
      <c r="DO14" s="1">
        <f t="shared" si="16"/>
        <v>43400.000000000007</v>
      </c>
      <c r="DP14" s="1">
        <f t="shared" si="17"/>
        <v>45400</v>
      </c>
      <c r="DQ14" s="45">
        <v>12</v>
      </c>
      <c r="DR14" s="44">
        <f t="shared" si="94"/>
        <v>2.4400000000000004</v>
      </c>
      <c r="DS14" s="1">
        <f t="shared" si="36"/>
        <v>23400.000000000004</v>
      </c>
      <c r="DT14" s="1">
        <f t="shared" si="37"/>
        <v>25400.000000000004</v>
      </c>
      <c r="DW14" s="45">
        <v>12</v>
      </c>
      <c r="DX14" s="47">
        <f t="shared" si="95"/>
        <v>0.31050000000000005</v>
      </c>
      <c r="DY14" s="1">
        <f t="shared" si="38"/>
        <v>71185.000000000015</v>
      </c>
      <c r="DZ14" s="1">
        <f t="shared" si="39"/>
        <v>71645.000000000015</v>
      </c>
      <c r="EA14" s="45">
        <v>12</v>
      </c>
      <c r="EB14" s="47">
        <f t="shared" si="96"/>
        <v>0.22400000000000003</v>
      </c>
      <c r="EC14" s="1">
        <f t="shared" si="40"/>
        <v>51290.000000000007</v>
      </c>
      <c r="ED14" s="1">
        <f t="shared" si="97"/>
        <v>51750.000000000007</v>
      </c>
      <c r="EE14" s="45">
        <v>12</v>
      </c>
      <c r="EF14" s="47">
        <f t="shared" si="98"/>
        <v>0.24400000000000005</v>
      </c>
      <c r="EG14" s="1">
        <f t="shared" si="41"/>
        <v>55890.000000000007</v>
      </c>
      <c r="EH14" s="1">
        <f t="shared" si="42"/>
        <v>56350.000000000007</v>
      </c>
      <c r="EI14" s="45">
        <v>12</v>
      </c>
      <c r="EJ14" s="47">
        <f t="shared" si="99"/>
        <v>0.18300000000000002</v>
      </c>
      <c r="EK14" s="1">
        <f t="shared" si="43"/>
        <v>41860.000000000007</v>
      </c>
      <c r="EL14" s="1">
        <f t="shared" si="44"/>
        <v>42320.000000000007</v>
      </c>
      <c r="EO14" s="45">
        <v>12</v>
      </c>
      <c r="EP14" s="47">
        <f t="shared" si="100"/>
        <v>0.19400000000000003</v>
      </c>
      <c r="EQ14" s="1">
        <f t="shared" si="45"/>
        <v>44390.000000000007</v>
      </c>
      <c r="ER14" s="1">
        <f t="shared" si="46"/>
        <v>44850.000000000007</v>
      </c>
      <c r="ES14" s="45">
        <v>12</v>
      </c>
      <c r="ET14" s="47">
        <f t="shared" si="101"/>
        <v>0.12750000000000003</v>
      </c>
      <c r="EU14" s="1">
        <f t="shared" si="47"/>
        <v>29095.000000000004</v>
      </c>
      <c r="EV14" s="1">
        <f t="shared" si="48"/>
        <v>29555.000000000004</v>
      </c>
      <c r="EW14" s="45">
        <v>12</v>
      </c>
      <c r="EX14" s="47">
        <f t="shared" si="102"/>
        <v>0.12750000000000003</v>
      </c>
      <c r="EY14" s="1">
        <f t="shared" si="49"/>
        <v>29095.000000000004</v>
      </c>
      <c r="EZ14" s="1">
        <f t="shared" si="50"/>
        <v>29555.000000000004</v>
      </c>
      <c r="FA14" s="45">
        <v>12</v>
      </c>
      <c r="FB14" s="47">
        <f t="shared" si="103"/>
        <v>6.6500000000000017E-2</v>
      </c>
      <c r="FC14" s="1">
        <f t="shared" si="51"/>
        <v>15065.000000000002</v>
      </c>
      <c r="FD14" s="1">
        <f t="shared" si="52"/>
        <v>15525.000000000005</v>
      </c>
      <c r="FF14" s="45">
        <v>12</v>
      </c>
      <c r="FG14" s="47">
        <f t="shared" si="104"/>
        <v>0.56600000000000006</v>
      </c>
      <c r="FH14" s="1">
        <f t="shared" si="53"/>
        <v>5660.0000000000009</v>
      </c>
      <c r="FI14" s="1">
        <f t="shared" si="54"/>
        <v>5660.0000000000009</v>
      </c>
      <c r="FJ14" s="47">
        <f t="shared" si="105"/>
        <v>0.56600000000000006</v>
      </c>
      <c r="FK14" s="1">
        <f t="shared" si="55"/>
        <v>5660.0000000000009</v>
      </c>
      <c r="FL14" s="1">
        <f t="shared" si="56"/>
        <v>5660.0000000000009</v>
      </c>
      <c r="FM14" s="47">
        <f t="shared" si="106"/>
        <v>0.31000000000000011</v>
      </c>
      <c r="FN14" s="1">
        <f t="shared" si="57"/>
        <v>3100.0000000000009</v>
      </c>
      <c r="FO14" s="1">
        <f t="shared" si="58"/>
        <v>3100.0000000000009</v>
      </c>
      <c r="FP14" s="47">
        <f t="shared" si="107"/>
        <v>0.15500000000000005</v>
      </c>
      <c r="FQ14" s="1">
        <f t="shared" si="59"/>
        <v>1550.0000000000005</v>
      </c>
      <c r="FR14" s="1">
        <f t="shared" si="60"/>
        <v>1550.0000000000005</v>
      </c>
      <c r="FS14" s="47">
        <f t="shared" si="108"/>
        <v>0.15500000000000005</v>
      </c>
      <c r="FT14" s="1">
        <f t="shared" si="61"/>
        <v>1550.0000000000005</v>
      </c>
      <c r="FU14" s="1">
        <f t="shared" si="62"/>
        <v>1550.0000000000005</v>
      </c>
      <c r="FV14" s="47">
        <f t="shared" si="109"/>
        <v>7.7500000000000027E-2</v>
      </c>
      <c r="FW14" s="1">
        <f t="shared" si="63"/>
        <v>775.00000000000023</v>
      </c>
      <c r="FX14" s="1">
        <f t="shared" si="64"/>
        <v>775.00000000000023</v>
      </c>
      <c r="FZ14" s="45">
        <v>12</v>
      </c>
      <c r="GA14" s="47">
        <f t="shared" si="110"/>
        <v>1.2200000000000002</v>
      </c>
      <c r="GB14" s="1">
        <f t="shared" si="65"/>
        <v>12200.000000000002</v>
      </c>
      <c r="GC14" s="1">
        <f t="shared" si="66"/>
        <v>12200.000000000002</v>
      </c>
      <c r="GD14" s="47">
        <f t="shared" si="111"/>
        <v>0.5</v>
      </c>
      <c r="GE14" s="1">
        <f t="shared" si="67"/>
        <v>5000</v>
      </c>
      <c r="GF14" s="1">
        <f t="shared" si="68"/>
        <v>5000</v>
      </c>
      <c r="GG14" s="47">
        <f t="shared" si="112"/>
        <v>0.15500000000000005</v>
      </c>
      <c r="GH14" s="1">
        <f t="shared" si="69"/>
        <v>31000.000000000007</v>
      </c>
      <c r="GI14" s="1">
        <f t="shared" si="70"/>
        <v>31000.000000000007</v>
      </c>
      <c r="GJ14" s="47">
        <f t="shared" si="113"/>
        <v>8.3000000000000032E-2</v>
      </c>
      <c r="GK14" s="1">
        <f t="shared" si="71"/>
        <v>16600.000000000007</v>
      </c>
      <c r="GL14" s="1">
        <f t="shared" si="72"/>
        <v>16600.000000000007</v>
      </c>
      <c r="GM14" s="47">
        <f t="shared" si="114"/>
        <v>0.25500000000000006</v>
      </c>
      <c r="GN14" s="1">
        <f t="shared" si="73"/>
        <v>2550.0000000000005</v>
      </c>
      <c r="GO14" s="1">
        <f t="shared" si="74"/>
        <v>2550.0000000000005</v>
      </c>
      <c r="GP14" s="47">
        <f t="shared" si="115"/>
        <v>7.2000000000000022E-2</v>
      </c>
      <c r="GQ14" s="1">
        <f t="shared" si="75"/>
        <v>180.00000000000006</v>
      </c>
      <c r="GR14" s="1">
        <f t="shared" si="76"/>
        <v>180.00000000000006</v>
      </c>
      <c r="GS14" s="47">
        <f t="shared" si="116"/>
        <v>0.20500000000000004</v>
      </c>
      <c r="GT14" s="1">
        <f t="shared" si="77"/>
        <v>2050.0000000000005</v>
      </c>
      <c r="GU14" s="1">
        <f t="shared" si="78"/>
        <v>2050.0000000000005</v>
      </c>
    </row>
    <row r="15" spans="1:203" x14ac:dyDescent="0.15">
      <c r="A15" s="33" t="s">
        <v>1873</v>
      </c>
      <c r="B15" s="1">
        <v>1</v>
      </c>
      <c r="C15" s="1">
        <v>1</v>
      </c>
      <c r="D15" s="1">
        <v>12</v>
      </c>
      <c r="E15" s="1">
        <v>0</v>
      </c>
      <c r="F15" s="1">
        <v>0</v>
      </c>
      <c r="G15" s="1">
        <v>1</v>
      </c>
      <c r="H15" s="1">
        <v>0</v>
      </c>
      <c r="I15" s="1">
        <v>0</v>
      </c>
      <c r="J15" s="1">
        <v>0</v>
      </c>
      <c r="K15" s="1">
        <v>0</v>
      </c>
      <c r="L15" s="1">
        <v>0</v>
      </c>
      <c r="M15" s="1" t="s">
        <v>2476</v>
      </c>
      <c r="N15" s="1">
        <v>3036</v>
      </c>
      <c r="O15" s="1">
        <v>62</v>
      </c>
      <c r="P15" s="1">
        <v>37</v>
      </c>
      <c r="Q15" s="1">
        <v>2</v>
      </c>
      <c r="R15" s="1">
        <v>1</v>
      </c>
      <c r="S15" s="1">
        <v>12</v>
      </c>
      <c r="T15" s="1">
        <v>0</v>
      </c>
      <c r="U15" s="1">
        <v>0</v>
      </c>
      <c r="V15" s="1">
        <v>1</v>
      </c>
      <c r="W15" s="1">
        <v>0</v>
      </c>
      <c r="X15" s="1">
        <v>0</v>
      </c>
      <c r="Y15" s="1">
        <v>0</v>
      </c>
      <c r="Z15" s="1">
        <v>0</v>
      </c>
      <c r="AA15" s="1">
        <v>0</v>
      </c>
      <c r="AB15" s="1" t="s">
        <v>2476</v>
      </c>
      <c r="AC15" s="1">
        <v>3405</v>
      </c>
      <c r="AD15" s="1">
        <v>70</v>
      </c>
      <c r="AE15" s="1">
        <v>42</v>
      </c>
      <c r="AF15" s="44">
        <v>3</v>
      </c>
      <c r="AG15" s="50">
        <v>1.002</v>
      </c>
      <c r="AH15" s="44">
        <v>3</v>
      </c>
      <c r="AI15" s="1">
        <f t="shared" si="18"/>
        <v>9110</v>
      </c>
      <c r="AJ15" s="33">
        <f t="shared" si="18"/>
        <v>70</v>
      </c>
      <c r="AK15" s="1">
        <f t="shared" si="18"/>
        <v>120</v>
      </c>
      <c r="AL15" s="1">
        <f t="shared" si="19"/>
        <v>1110</v>
      </c>
      <c r="AM15" s="33">
        <f t="shared" si="19"/>
        <v>10</v>
      </c>
      <c r="AN15" s="1">
        <f t="shared" si="19"/>
        <v>20</v>
      </c>
      <c r="AP15" s="45" t="s">
        <v>1859</v>
      </c>
      <c r="AQ15" s="1">
        <f t="shared" si="118"/>
        <v>44000</v>
      </c>
      <c r="AR15" s="1">
        <f t="shared" si="118"/>
        <v>46000</v>
      </c>
      <c r="AS15" s="1">
        <f t="shared" si="118"/>
        <v>400</v>
      </c>
      <c r="AT15" s="1">
        <f t="shared" si="119"/>
        <v>35200</v>
      </c>
      <c r="AU15" s="1">
        <f t="shared" si="119"/>
        <v>36800</v>
      </c>
      <c r="AV15" s="1">
        <f t="shared" si="119"/>
        <v>320</v>
      </c>
      <c r="AW15" s="1">
        <f t="shared" ref="AW15:AW20" si="120">INT(AQ15*$AX$1)</f>
        <v>22000</v>
      </c>
      <c r="AX15" s="1">
        <f t="shared" si="117"/>
        <v>23000</v>
      </c>
      <c r="AY15" s="1">
        <f t="shared" si="117"/>
        <v>200</v>
      </c>
      <c r="BC15" s="45">
        <v>13</v>
      </c>
      <c r="BD15" s="46">
        <f t="shared" si="79"/>
        <v>5.48</v>
      </c>
      <c r="BE15" s="1">
        <f t="shared" si="2"/>
        <v>53800.000000000007</v>
      </c>
      <c r="BF15" s="1">
        <f t="shared" si="3"/>
        <v>55800</v>
      </c>
      <c r="BG15" s="45">
        <v>13</v>
      </c>
      <c r="BH15" s="44">
        <f t="shared" si="80"/>
        <v>2.9800000000000004</v>
      </c>
      <c r="BI15" s="1">
        <f t="shared" si="22"/>
        <v>28800.000000000004</v>
      </c>
      <c r="BJ15" s="1">
        <f t="shared" si="23"/>
        <v>30800.000000000004</v>
      </c>
      <c r="BK15" s="45">
        <v>13</v>
      </c>
      <c r="BL15" s="44">
        <f t="shared" si="81"/>
        <v>5.98</v>
      </c>
      <c r="BM15" s="1">
        <f t="shared" si="4"/>
        <v>58800.000000000007</v>
      </c>
      <c r="BN15" s="1">
        <f t="shared" si="5"/>
        <v>60800</v>
      </c>
      <c r="BO15" s="45">
        <v>13</v>
      </c>
      <c r="BP15" s="44">
        <f t="shared" si="82"/>
        <v>3.4800000000000004</v>
      </c>
      <c r="BQ15" s="1">
        <f t="shared" si="24"/>
        <v>33800</v>
      </c>
      <c r="BR15" s="1">
        <f t="shared" si="25"/>
        <v>35800.000000000007</v>
      </c>
      <c r="BS15" s="45">
        <v>13</v>
      </c>
      <c r="BT15" s="44">
        <f t="shared" si="83"/>
        <v>6.48</v>
      </c>
      <c r="BU15" s="1">
        <f t="shared" si="6"/>
        <v>63800.000000000007</v>
      </c>
      <c r="BV15" s="1">
        <f t="shared" si="7"/>
        <v>65800</v>
      </c>
      <c r="BW15" s="45">
        <v>13</v>
      </c>
      <c r="BX15" s="44">
        <f t="shared" si="84"/>
        <v>3.9800000000000004</v>
      </c>
      <c r="BY15" s="1">
        <f t="shared" si="26"/>
        <v>38800</v>
      </c>
      <c r="BZ15" s="1">
        <f t="shared" si="27"/>
        <v>40800</v>
      </c>
      <c r="CA15" s="45">
        <v>13</v>
      </c>
      <c r="CB15" s="44">
        <f t="shared" si="85"/>
        <v>5.48</v>
      </c>
      <c r="CC15" s="1">
        <f t="shared" si="8"/>
        <v>53800.000000000007</v>
      </c>
      <c r="CD15" s="1">
        <f t="shared" si="9"/>
        <v>55800</v>
      </c>
      <c r="CE15" s="45">
        <v>13</v>
      </c>
      <c r="CF15" s="44">
        <f t="shared" si="86"/>
        <v>2.9800000000000004</v>
      </c>
      <c r="CG15" s="1">
        <f t="shared" si="28"/>
        <v>28800.000000000004</v>
      </c>
      <c r="CH15" s="1">
        <f t="shared" si="29"/>
        <v>30800.000000000004</v>
      </c>
      <c r="CO15" s="45">
        <v>13</v>
      </c>
      <c r="CP15" s="46">
        <f t="shared" si="87"/>
        <v>4.4800000000000004</v>
      </c>
      <c r="CQ15" s="1">
        <f t="shared" si="10"/>
        <v>43800.000000000007</v>
      </c>
      <c r="CR15" s="1">
        <f t="shared" si="11"/>
        <v>45800</v>
      </c>
      <c r="CS15" s="45">
        <v>13</v>
      </c>
      <c r="CT15" s="44">
        <f t="shared" si="88"/>
        <v>2.4800000000000004</v>
      </c>
      <c r="CU15" s="1">
        <f t="shared" si="30"/>
        <v>23800.000000000004</v>
      </c>
      <c r="CV15" s="1">
        <f t="shared" si="31"/>
        <v>25800.000000000004</v>
      </c>
      <c r="CW15" s="45">
        <v>13</v>
      </c>
      <c r="CX15" s="44">
        <f t="shared" si="89"/>
        <v>4.9800000000000004</v>
      </c>
      <c r="CY15" s="1">
        <f t="shared" si="12"/>
        <v>48800.000000000007</v>
      </c>
      <c r="CZ15" s="1">
        <f t="shared" si="13"/>
        <v>50800</v>
      </c>
      <c r="DA15" s="45">
        <v>13</v>
      </c>
      <c r="DB15" s="44">
        <f t="shared" si="90"/>
        <v>2.9800000000000004</v>
      </c>
      <c r="DC15" s="1">
        <f t="shared" si="32"/>
        <v>28800.000000000004</v>
      </c>
      <c r="DD15" s="1">
        <f t="shared" si="33"/>
        <v>30800.000000000004</v>
      </c>
      <c r="DE15" s="45">
        <v>13</v>
      </c>
      <c r="DF15" s="44">
        <f t="shared" si="91"/>
        <v>5.48</v>
      </c>
      <c r="DG15" s="1">
        <f t="shared" si="14"/>
        <v>53800.000000000007</v>
      </c>
      <c r="DH15" s="1">
        <f t="shared" si="15"/>
        <v>55800</v>
      </c>
      <c r="DI15" s="45">
        <v>13</v>
      </c>
      <c r="DJ15" s="44">
        <f t="shared" si="92"/>
        <v>3.4800000000000004</v>
      </c>
      <c r="DK15" s="1">
        <f t="shared" si="34"/>
        <v>33800</v>
      </c>
      <c r="DL15" s="1">
        <f t="shared" si="35"/>
        <v>35800.000000000007</v>
      </c>
      <c r="DM15" s="45">
        <v>13</v>
      </c>
      <c r="DN15" s="44">
        <f t="shared" si="93"/>
        <v>4.4800000000000004</v>
      </c>
      <c r="DO15" s="1">
        <f t="shared" si="16"/>
        <v>43800.000000000007</v>
      </c>
      <c r="DP15" s="1">
        <f t="shared" si="17"/>
        <v>45800</v>
      </c>
      <c r="DQ15" s="45">
        <v>13</v>
      </c>
      <c r="DR15" s="44">
        <f t="shared" si="94"/>
        <v>2.4800000000000004</v>
      </c>
      <c r="DS15" s="1">
        <f t="shared" si="36"/>
        <v>23800.000000000004</v>
      </c>
      <c r="DT15" s="1">
        <f t="shared" si="37"/>
        <v>25800.000000000004</v>
      </c>
      <c r="DW15" s="45">
        <v>13</v>
      </c>
      <c r="DX15" s="47">
        <f t="shared" si="95"/>
        <v>0.31600000000000006</v>
      </c>
      <c r="DY15" s="1">
        <f t="shared" si="38"/>
        <v>72450.000000000015</v>
      </c>
      <c r="DZ15" s="1">
        <f t="shared" si="39"/>
        <v>72910.000000000015</v>
      </c>
      <c r="EA15" s="45">
        <v>13</v>
      </c>
      <c r="EB15" s="47">
        <f t="shared" si="96"/>
        <v>0.22800000000000004</v>
      </c>
      <c r="EC15" s="1">
        <f t="shared" si="40"/>
        <v>52210.000000000007</v>
      </c>
      <c r="ED15" s="1">
        <f t="shared" si="97"/>
        <v>52670.000000000007</v>
      </c>
      <c r="EE15" s="45">
        <v>13</v>
      </c>
      <c r="EF15" s="47">
        <f t="shared" si="98"/>
        <v>0.24800000000000005</v>
      </c>
      <c r="EG15" s="1">
        <f t="shared" si="41"/>
        <v>56810.000000000007</v>
      </c>
      <c r="EH15" s="1">
        <f t="shared" si="42"/>
        <v>57270.000000000007</v>
      </c>
      <c r="EI15" s="45">
        <v>13</v>
      </c>
      <c r="EJ15" s="47">
        <f t="shared" si="99"/>
        <v>0.18600000000000003</v>
      </c>
      <c r="EK15" s="1">
        <f t="shared" si="43"/>
        <v>42550.000000000007</v>
      </c>
      <c r="EL15" s="1">
        <f t="shared" si="44"/>
        <v>43010.000000000007</v>
      </c>
      <c r="EO15" s="45">
        <v>13</v>
      </c>
      <c r="EP15" s="47">
        <f t="shared" si="100"/>
        <v>0.19800000000000004</v>
      </c>
      <c r="EQ15" s="1">
        <f t="shared" si="45"/>
        <v>45310.000000000007</v>
      </c>
      <c r="ER15" s="1">
        <f t="shared" si="46"/>
        <v>45770.000000000007</v>
      </c>
      <c r="ES15" s="45">
        <v>13</v>
      </c>
      <c r="ET15" s="47">
        <f t="shared" si="101"/>
        <v>0.13000000000000003</v>
      </c>
      <c r="EU15" s="1">
        <f t="shared" si="47"/>
        <v>29670.000000000004</v>
      </c>
      <c r="EV15" s="1">
        <f t="shared" si="48"/>
        <v>30130.000000000004</v>
      </c>
      <c r="EW15" s="45">
        <v>13</v>
      </c>
      <c r="EX15" s="47">
        <f t="shared" si="102"/>
        <v>0.13000000000000003</v>
      </c>
      <c r="EY15" s="1">
        <f t="shared" si="49"/>
        <v>29670.000000000004</v>
      </c>
      <c r="EZ15" s="1">
        <f t="shared" si="50"/>
        <v>30130.000000000004</v>
      </c>
      <c r="FA15" s="45">
        <v>13</v>
      </c>
      <c r="FB15" s="47">
        <f t="shared" si="103"/>
        <v>6.8000000000000019E-2</v>
      </c>
      <c r="FC15" s="1">
        <f t="shared" si="51"/>
        <v>15410.000000000005</v>
      </c>
      <c r="FD15" s="1">
        <f t="shared" si="52"/>
        <v>15870.000000000005</v>
      </c>
      <c r="FF15" s="45">
        <v>13</v>
      </c>
      <c r="FG15" s="47">
        <f t="shared" si="104"/>
        <v>0.57200000000000006</v>
      </c>
      <c r="FH15" s="1">
        <f t="shared" si="53"/>
        <v>5720.0000000000009</v>
      </c>
      <c r="FI15" s="1">
        <f t="shared" si="54"/>
        <v>5720.0000000000009</v>
      </c>
      <c r="FJ15" s="47">
        <f t="shared" si="105"/>
        <v>0.57200000000000006</v>
      </c>
      <c r="FK15" s="1">
        <f t="shared" si="55"/>
        <v>5720.0000000000009</v>
      </c>
      <c r="FL15" s="1">
        <f t="shared" si="56"/>
        <v>5720.0000000000009</v>
      </c>
      <c r="FM15" s="47">
        <f t="shared" si="106"/>
        <v>0.32000000000000012</v>
      </c>
      <c r="FN15" s="1">
        <f t="shared" si="57"/>
        <v>3200.0000000000014</v>
      </c>
      <c r="FO15" s="1">
        <f t="shared" si="58"/>
        <v>3200.0000000000014</v>
      </c>
      <c r="FP15" s="47">
        <f t="shared" si="107"/>
        <v>0.16000000000000006</v>
      </c>
      <c r="FQ15" s="1">
        <f t="shared" si="59"/>
        <v>1600.0000000000007</v>
      </c>
      <c r="FR15" s="1">
        <f t="shared" si="60"/>
        <v>1600.0000000000007</v>
      </c>
      <c r="FS15" s="47">
        <f t="shared" si="108"/>
        <v>0.16000000000000006</v>
      </c>
      <c r="FT15" s="1">
        <f t="shared" si="61"/>
        <v>1600.0000000000007</v>
      </c>
      <c r="FU15" s="1">
        <f t="shared" si="62"/>
        <v>1600.0000000000007</v>
      </c>
      <c r="FV15" s="47">
        <f t="shared" si="109"/>
        <v>8.0000000000000029E-2</v>
      </c>
      <c r="FW15" s="1">
        <f t="shared" si="63"/>
        <v>800.00000000000034</v>
      </c>
      <c r="FX15" s="1">
        <f t="shared" si="64"/>
        <v>800.00000000000034</v>
      </c>
      <c r="FZ15" s="45">
        <v>13</v>
      </c>
      <c r="GA15" s="47">
        <f t="shared" si="110"/>
        <v>1.2400000000000002</v>
      </c>
      <c r="GB15" s="1">
        <f t="shared" si="65"/>
        <v>12400.000000000002</v>
      </c>
      <c r="GC15" s="1">
        <f t="shared" si="66"/>
        <v>12400.000000000002</v>
      </c>
      <c r="GD15" s="47">
        <f t="shared" si="111"/>
        <v>0.5</v>
      </c>
      <c r="GE15" s="1">
        <f t="shared" si="67"/>
        <v>5000</v>
      </c>
      <c r="GF15" s="1">
        <f t="shared" si="68"/>
        <v>5000</v>
      </c>
      <c r="GG15" s="47">
        <f t="shared" si="112"/>
        <v>0.16000000000000006</v>
      </c>
      <c r="GH15" s="1">
        <f t="shared" si="69"/>
        <v>32000.000000000015</v>
      </c>
      <c r="GI15" s="1">
        <f t="shared" si="70"/>
        <v>32000.000000000015</v>
      </c>
      <c r="GJ15" s="47">
        <f t="shared" si="113"/>
        <v>8.6000000000000035E-2</v>
      </c>
      <c r="GK15" s="1">
        <f t="shared" si="71"/>
        <v>17200.000000000007</v>
      </c>
      <c r="GL15" s="1">
        <f t="shared" si="72"/>
        <v>17200.000000000007</v>
      </c>
      <c r="GM15" s="47">
        <f t="shared" si="114"/>
        <v>0.26000000000000006</v>
      </c>
      <c r="GN15" s="1">
        <f t="shared" si="73"/>
        <v>2600.0000000000005</v>
      </c>
      <c r="GO15" s="1">
        <f t="shared" si="74"/>
        <v>2600.0000000000005</v>
      </c>
      <c r="GP15" s="47">
        <f t="shared" si="115"/>
        <v>7.4000000000000024E-2</v>
      </c>
      <c r="GQ15" s="1">
        <f t="shared" si="75"/>
        <v>185.00000000000006</v>
      </c>
      <c r="GR15" s="1">
        <f t="shared" si="76"/>
        <v>185.00000000000006</v>
      </c>
      <c r="GS15" s="47">
        <f t="shared" si="116"/>
        <v>0.21000000000000005</v>
      </c>
      <c r="GT15" s="1">
        <f t="shared" si="77"/>
        <v>2100.0000000000005</v>
      </c>
      <c r="GU15" s="1">
        <f t="shared" si="78"/>
        <v>2100.0000000000005</v>
      </c>
    </row>
    <row r="16" spans="1:203" x14ac:dyDescent="0.15">
      <c r="A16" s="1" t="s">
        <v>1874</v>
      </c>
      <c r="B16" s="1">
        <v>1</v>
      </c>
      <c r="C16" s="1">
        <v>1</v>
      </c>
      <c r="D16" s="1">
        <v>6</v>
      </c>
      <c r="E16" s="1">
        <v>0</v>
      </c>
      <c r="F16" s="1">
        <v>0</v>
      </c>
      <c r="G16" s="1">
        <v>1</v>
      </c>
      <c r="H16" s="1">
        <v>0</v>
      </c>
      <c r="I16" s="1">
        <v>0</v>
      </c>
      <c r="J16" s="1">
        <v>0</v>
      </c>
      <c r="K16" s="1">
        <v>0</v>
      </c>
      <c r="L16" s="1">
        <v>0</v>
      </c>
      <c r="M16" s="1" t="s">
        <v>2473</v>
      </c>
      <c r="N16" s="1">
        <v>1584</v>
      </c>
      <c r="O16" s="1">
        <v>32</v>
      </c>
      <c r="P16" s="1">
        <v>19</v>
      </c>
      <c r="Q16" s="1">
        <v>2</v>
      </c>
      <c r="R16" s="1">
        <v>1</v>
      </c>
      <c r="S16" s="1">
        <v>6</v>
      </c>
      <c r="T16" s="1">
        <v>0</v>
      </c>
      <c r="U16" s="1">
        <v>0</v>
      </c>
      <c r="V16" s="1">
        <v>1</v>
      </c>
      <c r="W16" s="1">
        <v>0</v>
      </c>
      <c r="X16" s="1">
        <v>0</v>
      </c>
      <c r="Y16" s="1">
        <v>0</v>
      </c>
      <c r="Z16" s="1">
        <v>0</v>
      </c>
      <c r="AA16" s="1">
        <v>0</v>
      </c>
      <c r="AB16" s="1" t="s">
        <v>2473</v>
      </c>
      <c r="AC16" s="1">
        <v>1785</v>
      </c>
      <c r="AD16" s="1">
        <v>37</v>
      </c>
      <c r="AE16" s="1">
        <v>22</v>
      </c>
      <c r="AF16" s="44">
        <v>3</v>
      </c>
      <c r="AG16" s="44">
        <v>1.002</v>
      </c>
      <c r="AH16" s="44">
        <v>3</v>
      </c>
      <c r="AI16" s="1">
        <f t="shared" si="18"/>
        <v>4760</v>
      </c>
      <c r="AJ16" s="1">
        <f t="shared" si="18"/>
        <v>40</v>
      </c>
      <c r="AK16" s="1">
        <f t="shared" si="18"/>
        <v>60</v>
      </c>
      <c r="AL16" s="1">
        <f t="shared" si="19"/>
        <v>610</v>
      </c>
      <c r="AM16" s="1">
        <f t="shared" si="19"/>
        <v>10</v>
      </c>
      <c r="AN16" s="1">
        <f t="shared" si="19"/>
        <v>10</v>
      </c>
      <c r="AP16" s="45" t="s">
        <v>1861</v>
      </c>
      <c r="AQ16" s="1">
        <f t="shared" si="118"/>
        <v>24000</v>
      </c>
      <c r="AR16" s="1">
        <f t="shared" si="118"/>
        <v>26000</v>
      </c>
      <c r="AS16" s="1">
        <f t="shared" si="118"/>
        <v>400</v>
      </c>
      <c r="AT16" s="1">
        <f t="shared" si="119"/>
        <v>19200</v>
      </c>
      <c r="AU16" s="1">
        <f t="shared" si="119"/>
        <v>20800</v>
      </c>
      <c r="AV16" s="1">
        <f t="shared" si="119"/>
        <v>320</v>
      </c>
      <c r="AW16" s="1">
        <f t="shared" si="120"/>
        <v>12000</v>
      </c>
      <c r="AX16" s="1">
        <f t="shared" si="117"/>
        <v>13000</v>
      </c>
      <c r="AY16" s="1">
        <f t="shared" si="117"/>
        <v>200</v>
      </c>
      <c r="BC16" s="45">
        <v>14</v>
      </c>
      <c r="BD16" s="46">
        <f t="shared" si="79"/>
        <v>5.5200000000000005</v>
      </c>
      <c r="BE16" s="1">
        <f t="shared" si="2"/>
        <v>54200.000000000007</v>
      </c>
      <c r="BF16" s="1">
        <f t="shared" si="3"/>
        <v>56200</v>
      </c>
      <c r="BG16" s="45">
        <v>14</v>
      </c>
      <c r="BH16" s="44">
        <f t="shared" si="80"/>
        <v>3.0200000000000005</v>
      </c>
      <c r="BI16" s="1">
        <f t="shared" si="22"/>
        <v>29200.000000000004</v>
      </c>
      <c r="BJ16" s="1">
        <f t="shared" si="23"/>
        <v>31200.000000000007</v>
      </c>
      <c r="BK16" s="45">
        <v>14</v>
      </c>
      <c r="BL16" s="44">
        <f t="shared" si="81"/>
        <v>6.0200000000000005</v>
      </c>
      <c r="BM16" s="1">
        <f t="shared" si="4"/>
        <v>59200.000000000007</v>
      </c>
      <c r="BN16" s="1">
        <f t="shared" si="5"/>
        <v>61200</v>
      </c>
      <c r="BO16" s="45">
        <v>14</v>
      </c>
      <c r="BP16" s="44">
        <f t="shared" si="82"/>
        <v>3.5200000000000005</v>
      </c>
      <c r="BQ16" s="1">
        <f t="shared" si="24"/>
        <v>34200.000000000007</v>
      </c>
      <c r="BR16" s="1">
        <f t="shared" si="25"/>
        <v>36200.000000000007</v>
      </c>
      <c r="BS16" s="45">
        <v>14</v>
      </c>
      <c r="BT16" s="44">
        <f t="shared" si="83"/>
        <v>6.5200000000000005</v>
      </c>
      <c r="BU16" s="1">
        <f t="shared" si="6"/>
        <v>64200.000000000007</v>
      </c>
      <c r="BV16" s="1">
        <f t="shared" si="7"/>
        <v>66200</v>
      </c>
      <c r="BW16" s="45">
        <v>14</v>
      </c>
      <c r="BX16" s="44">
        <f t="shared" si="84"/>
        <v>4.0200000000000005</v>
      </c>
      <c r="BY16" s="1">
        <f t="shared" si="26"/>
        <v>39200.000000000007</v>
      </c>
      <c r="BZ16" s="1">
        <f t="shared" si="27"/>
        <v>41200</v>
      </c>
      <c r="CA16" s="45">
        <v>14</v>
      </c>
      <c r="CB16" s="44">
        <f t="shared" si="85"/>
        <v>5.5200000000000005</v>
      </c>
      <c r="CC16" s="1">
        <f t="shared" si="8"/>
        <v>54200.000000000007</v>
      </c>
      <c r="CD16" s="1">
        <f t="shared" si="9"/>
        <v>56200</v>
      </c>
      <c r="CE16" s="45">
        <v>14</v>
      </c>
      <c r="CF16" s="44">
        <f t="shared" si="86"/>
        <v>3.0200000000000005</v>
      </c>
      <c r="CG16" s="1">
        <f t="shared" si="28"/>
        <v>29200.000000000004</v>
      </c>
      <c r="CH16" s="1">
        <f t="shared" si="29"/>
        <v>31200.000000000007</v>
      </c>
      <c r="CO16" s="45">
        <v>14</v>
      </c>
      <c r="CP16" s="46">
        <f t="shared" si="87"/>
        <v>4.5200000000000005</v>
      </c>
      <c r="CQ16" s="1">
        <f t="shared" si="10"/>
        <v>44200.000000000007</v>
      </c>
      <c r="CR16" s="1">
        <f t="shared" si="11"/>
        <v>46200</v>
      </c>
      <c r="CS16" s="45">
        <v>14</v>
      </c>
      <c r="CT16" s="44">
        <f t="shared" si="88"/>
        <v>2.5200000000000005</v>
      </c>
      <c r="CU16" s="1">
        <f t="shared" si="30"/>
        <v>24200.000000000004</v>
      </c>
      <c r="CV16" s="1">
        <f t="shared" si="31"/>
        <v>26200.000000000007</v>
      </c>
      <c r="CW16" s="45">
        <v>14</v>
      </c>
      <c r="CX16" s="44">
        <f t="shared" si="89"/>
        <v>5.0200000000000005</v>
      </c>
      <c r="CY16" s="1">
        <f t="shared" si="12"/>
        <v>49200.000000000007</v>
      </c>
      <c r="CZ16" s="1">
        <f t="shared" si="13"/>
        <v>51200</v>
      </c>
      <c r="DA16" s="45">
        <v>14</v>
      </c>
      <c r="DB16" s="44">
        <f t="shared" si="90"/>
        <v>3.0200000000000005</v>
      </c>
      <c r="DC16" s="1">
        <f t="shared" si="32"/>
        <v>29200.000000000004</v>
      </c>
      <c r="DD16" s="1">
        <f t="shared" si="33"/>
        <v>31200.000000000007</v>
      </c>
      <c r="DE16" s="45">
        <v>14</v>
      </c>
      <c r="DF16" s="44">
        <f t="shared" si="91"/>
        <v>5.5200000000000005</v>
      </c>
      <c r="DG16" s="1">
        <f t="shared" si="14"/>
        <v>54200.000000000007</v>
      </c>
      <c r="DH16" s="1">
        <f t="shared" si="15"/>
        <v>56200</v>
      </c>
      <c r="DI16" s="45">
        <v>14</v>
      </c>
      <c r="DJ16" s="44">
        <f t="shared" si="92"/>
        <v>3.5200000000000005</v>
      </c>
      <c r="DK16" s="1">
        <f t="shared" si="34"/>
        <v>34200.000000000007</v>
      </c>
      <c r="DL16" s="1">
        <f t="shared" si="35"/>
        <v>36200.000000000007</v>
      </c>
      <c r="DM16" s="45">
        <v>14</v>
      </c>
      <c r="DN16" s="44">
        <f t="shared" si="93"/>
        <v>4.5200000000000005</v>
      </c>
      <c r="DO16" s="1">
        <f t="shared" si="16"/>
        <v>44200.000000000007</v>
      </c>
      <c r="DP16" s="1">
        <f t="shared" si="17"/>
        <v>46200</v>
      </c>
      <c r="DQ16" s="45">
        <v>14</v>
      </c>
      <c r="DR16" s="44">
        <f t="shared" si="94"/>
        <v>2.5200000000000005</v>
      </c>
      <c r="DS16" s="1">
        <f t="shared" si="36"/>
        <v>24200.000000000004</v>
      </c>
      <c r="DT16" s="1">
        <f t="shared" si="37"/>
        <v>26200.000000000007</v>
      </c>
      <c r="DW16" s="45">
        <v>14</v>
      </c>
      <c r="DX16" s="47">
        <f t="shared" si="95"/>
        <v>0.32150000000000006</v>
      </c>
      <c r="DY16" s="1">
        <f t="shared" si="38"/>
        <v>73715.000000000015</v>
      </c>
      <c r="DZ16" s="1">
        <f t="shared" si="39"/>
        <v>74175.000000000015</v>
      </c>
      <c r="EA16" s="45">
        <v>14</v>
      </c>
      <c r="EB16" s="47">
        <f t="shared" si="96"/>
        <v>0.23200000000000004</v>
      </c>
      <c r="EC16" s="1">
        <f t="shared" si="40"/>
        <v>53130.000000000007</v>
      </c>
      <c r="ED16" s="1">
        <f t="shared" si="97"/>
        <v>53590.000000000007</v>
      </c>
      <c r="EE16" s="45">
        <v>14</v>
      </c>
      <c r="EF16" s="47">
        <f t="shared" si="98"/>
        <v>0.25200000000000006</v>
      </c>
      <c r="EG16" s="1">
        <f t="shared" si="41"/>
        <v>57730.000000000007</v>
      </c>
      <c r="EH16" s="1">
        <f t="shared" si="42"/>
        <v>58190.000000000007</v>
      </c>
      <c r="EI16" s="45">
        <v>14</v>
      </c>
      <c r="EJ16" s="47">
        <f t="shared" si="99"/>
        <v>0.18900000000000003</v>
      </c>
      <c r="EK16" s="1">
        <f t="shared" si="43"/>
        <v>43240.000000000007</v>
      </c>
      <c r="EL16" s="1">
        <f t="shared" si="44"/>
        <v>43700.000000000007</v>
      </c>
      <c r="EO16" s="45">
        <v>14</v>
      </c>
      <c r="EP16" s="47">
        <f t="shared" si="100"/>
        <v>0.20200000000000004</v>
      </c>
      <c r="EQ16" s="1">
        <f t="shared" si="45"/>
        <v>46230.000000000007</v>
      </c>
      <c r="ER16" s="1">
        <f t="shared" si="46"/>
        <v>46690.000000000007</v>
      </c>
      <c r="ES16" s="45">
        <v>14</v>
      </c>
      <c r="ET16" s="47">
        <f t="shared" si="101"/>
        <v>0.13250000000000003</v>
      </c>
      <c r="EU16" s="1">
        <f t="shared" si="47"/>
        <v>30245.000000000004</v>
      </c>
      <c r="EV16" s="1">
        <f t="shared" si="48"/>
        <v>30705.000000000011</v>
      </c>
      <c r="EW16" s="45">
        <v>14</v>
      </c>
      <c r="EX16" s="47">
        <f t="shared" si="102"/>
        <v>0.13250000000000003</v>
      </c>
      <c r="EY16" s="1">
        <f t="shared" si="49"/>
        <v>30245.000000000004</v>
      </c>
      <c r="EZ16" s="1">
        <f t="shared" si="50"/>
        <v>30705.000000000011</v>
      </c>
      <c r="FA16" s="45">
        <v>14</v>
      </c>
      <c r="FB16" s="47">
        <f t="shared" si="103"/>
        <v>6.950000000000002E-2</v>
      </c>
      <c r="FC16" s="1">
        <f t="shared" si="51"/>
        <v>15755.000000000005</v>
      </c>
      <c r="FD16" s="1">
        <f t="shared" si="52"/>
        <v>16215.000000000005</v>
      </c>
      <c r="FF16" s="45">
        <v>14</v>
      </c>
      <c r="FG16" s="47">
        <f t="shared" si="104"/>
        <v>0.57800000000000007</v>
      </c>
      <c r="FH16" s="1">
        <f t="shared" si="53"/>
        <v>5780.0000000000009</v>
      </c>
      <c r="FI16" s="1">
        <f t="shared" si="54"/>
        <v>5780.0000000000009</v>
      </c>
      <c r="FJ16" s="47">
        <f t="shared" si="105"/>
        <v>0.57800000000000007</v>
      </c>
      <c r="FK16" s="1">
        <f t="shared" si="55"/>
        <v>5780.0000000000009</v>
      </c>
      <c r="FL16" s="1">
        <f t="shared" si="56"/>
        <v>5780.0000000000009</v>
      </c>
      <c r="FM16" s="47">
        <f t="shared" si="106"/>
        <v>0.33000000000000013</v>
      </c>
      <c r="FN16" s="1">
        <f t="shared" si="57"/>
        <v>3300.0000000000014</v>
      </c>
      <c r="FO16" s="1">
        <f t="shared" si="58"/>
        <v>3300.0000000000014</v>
      </c>
      <c r="FP16" s="47">
        <f t="shared" si="107"/>
        <v>0.16500000000000006</v>
      </c>
      <c r="FQ16" s="1">
        <f t="shared" si="59"/>
        <v>1650.0000000000007</v>
      </c>
      <c r="FR16" s="1">
        <f t="shared" si="60"/>
        <v>1650.0000000000007</v>
      </c>
      <c r="FS16" s="47">
        <f t="shared" si="108"/>
        <v>0.16500000000000006</v>
      </c>
      <c r="FT16" s="1">
        <f t="shared" si="61"/>
        <v>1650.0000000000007</v>
      </c>
      <c r="FU16" s="1">
        <f t="shared" si="62"/>
        <v>1650.0000000000007</v>
      </c>
      <c r="FV16" s="47">
        <f t="shared" si="109"/>
        <v>8.2500000000000032E-2</v>
      </c>
      <c r="FW16" s="1">
        <f t="shared" si="63"/>
        <v>825.00000000000034</v>
      </c>
      <c r="FX16" s="1">
        <f t="shared" si="64"/>
        <v>825.00000000000034</v>
      </c>
      <c r="FZ16" s="45">
        <v>14</v>
      </c>
      <c r="GA16" s="47">
        <f t="shared" si="110"/>
        <v>1.2600000000000002</v>
      </c>
      <c r="GB16" s="1">
        <f t="shared" si="65"/>
        <v>12600.000000000002</v>
      </c>
      <c r="GC16" s="1">
        <f t="shared" si="66"/>
        <v>12600.000000000002</v>
      </c>
      <c r="GD16" s="47">
        <f t="shared" si="111"/>
        <v>0.5</v>
      </c>
      <c r="GE16" s="1">
        <f t="shared" si="67"/>
        <v>5000</v>
      </c>
      <c r="GF16" s="1">
        <f t="shared" si="68"/>
        <v>5000</v>
      </c>
      <c r="GG16" s="47">
        <f t="shared" si="112"/>
        <v>0.16500000000000006</v>
      </c>
      <c r="GH16" s="1">
        <f t="shared" si="69"/>
        <v>33000.000000000015</v>
      </c>
      <c r="GI16" s="1">
        <f t="shared" si="70"/>
        <v>33000.000000000015</v>
      </c>
      <c r="GJ16" s="47">
        <f t="shared" si="113"/>
        <v>8.9000000000000037E-2</v>
      </c>
      <c r="GK16" s="1">
        <f t="shared" si="71"/>
        <v>17800.000000000007</v>
      </c>
      <c r="GL16" s="1">
        <f t="shared" si="72"/>
        <v>17800.000000000007</v>
      </c>
      <c r="GM16" s="47">
        <f t="shared" si="114"/>
        <v>0.26500000000000007</v>
      </c>
      <c r="GN16" s="1">
        <f t="shared" si="73"/>
        <v>2650.0000000000009</v>
      </c>
      <c r="GO16" s="1">
        <f t="shared" si="74"/>
        <v>2650.0000000000009</v>
      </c>
      <c r="GP16" s="47">
        <f t="shared" si="115"/>
        <v>7.6000000000000026E-2</v>
      </c>
      <c r="GQ16" s="1">
        <f t="shared" si="75"/>
        <v>190.00000000000006</v>
      </c>
      <c r="GR16" s="1">
        <f t="shared" si="76"/>
        <v>190.00000000000006</v>
      </c>
      <c r="GS16" s="47">
        <f t="shared" si="116"/>
        <v>0.21500000000000005</v>
      </c>
      <c r="GT16" s="1">
        <f t="shared" si="77"/>
        <v>2150.0000000000005</v>
      </c>
      <c r="GU16" s="1">
        <f t="shared" si="78"/>
        <v>2150.0000000000005</v>
      </c>
    </row>
    <row r="17" spans="1:203" x14ac:dyDescent="0.15">
      <c r="A17" s="1" t="s">
        <v>1875</v>
      </c>
      <c r="B17" s="1">
        <v>1</v>
      </c>
      <c r="C17" s="1">
        <v>4</v>
      </c>
      <c r="D17" s="1">
        <v>6</v>
      </c>
      <c r="E17" s="1">
        <v>0</v>
      </c>
      <c r="F17" s="1">
        <v>0</v>
      </c>
      <c r="G17" s="1">
        <v>1</v>
      </c>
      <c r="H17" s="1">
        <v>0</v>
      </c>
      <c r="I17" s="1">
        <v>0</v>
      </c>
      <c r="J17" s="1">
        <v>0</v>
      </c>
      <c r="K17" s="1">
        <v>0</v>
      </c>
      <c r="L17" s="1">
        <v>0</v>
      </c>
      <c r="M17" s="1" t="s">
        <v>2477</v>
      </c>
      <c r="N17" s="1">
        <v>1512</v>
      </c>
      <c r="O17" s="1">
        <v>34</v>
      </c>
      <c r="P17" s="1">
        <v>17</v>
      </c>
      <c r="Q17" s="1">
        <v>2</v>
      </c>
      <c r="R17" s="1">
        <v>4</v>
      </c>
      <c r="S17" s="1">
        <v>6</v>
      </c>
      <c r="T17" s="1">
        <v>0</v>
      </c>
      <c r="U17" s="1">
        <v>0</v>
      </c>
      <c r="V17" s="1">
        <v>1</v>
      </c>
      <c r="W17" s="1">
        <v>0</v>
      </c>
      <c r="X17" s="1">
        <v>0</v>
      </c>
      <c r="Y17" s="1">
        <v>0</v>
      </c>
      <c r="Z17" s="1">
        <v>0</v>
      </c>
      <c r="AA17" s="1">
        <v>0</v>
      </c>
      <c r="AB17" s="1" t="s">
        <v>2477</v>
      </c>
      <c r="AC17" s="1">
        <v>1704</v>
      </c>
      <c r="AD17" s="1">
        <v>39</v>
      </c>
      <c r="AE17" s="1">
        <v>20</v>
      </c>
      <c r="AF17" s="44">
        <v>3</v>
      </c>
      <c r="AG17" s="44">
        <v>1.002</v>
      </c>
      <c r="AH17" s="44">
        <v>3</v>
      </c>
      <c r="AI17" s="1">
        <f t="shared" si="18"/>
        <v>4540</v>
      </c>
      <c r="AJ17" s="1">
        <f t="shared" si="18"/>
        <v>40</v>
      </c>
      <c r="AK17" s="1">
        <f t="shared" si="18"/>
        <v>60</v>
      </c>
      <c r="AL17" s="1">
        <f t="shared" si="19"/>
        <v>580</v>
      </c>
      <c r="AM17" s="1">
        <f t="shared" si="19"/>
        <v>10</v>
      </c>
      <c r="AN17" s="1">
        <f t="shared" si="19"/>
        <v>10</v>
      </c>
      <c r="AP17" s="45" t="s">
        <v>1863</v>
      </c>
      <c r="AQ17" s="1">
        <f t="shared" si="118"/>
        <v>49000</v>
      </c>
      <c r="AR17" s="1">
        <f t="shared" si="118"/>
        <v>51000</v>
      </c>
      <c r="AS17" s="1">
        <f t="shared" si="118"/>
        <v>400</v>
      </c>
      <c r="AT17" s="1">
        <f t="shared" si="119"/>
        <v>39200</v>
      </c>
      <c r="AU17" s="1">
        <f t="shared" si="119"/>
        <v>40800</v>
      </c>
      <c r="AV17" s="1">
        <f t="shared" si="119"/>
        <v>320</v>
      </c>
      <c r="AW17" s="1">
        <f t="shared" si="120"/>
        <v>24500</v>
      </c>
      <c r="AX17" s="1">
        <f t="shared" si="117"/>
        <v>25500</v>
      </c>
      <c r="AY17" s="1">
        <f t="shared" si="117"/>
        <v>200</v>
      </c>
      <c r="BC17" s="45">
        <v>15</v>
      </c>
      <c r="BD17" s="46">
        <f t="shared" si="79"/>
        <v>5.5600000000000005</v>
      </c>
      <c r="BE17" s="1">
        <f t="shared" si="2"/>
        <v>54600.000000000007</v>
      </c>
      <c r="BF17" s="1">
        <f t="shared" si="3"/>
        <v>56600</v>
      </c>
      <c r="BG17" s="45">
        <v>15</v>
      </c>
      <c r="BH17" s="44">
        <f t="shared" si="80"/>
        <v>3.0600000000000005</v>
      </c>
      <c r="BI17" s="1">
        <f t="shared" si="22"/>
        <v>29600.000000000004</v>
      </c>
      <c r="BJ17" s="1">
        <f t="shared" si="23"/>
        <v>31600.000000000007</v>
      </c>
      <c r="BK17" s="45">
        <v>15</v>
      </c>
      <c r="BL17" s="44">
        <f t="shared" si="81"/>
        <v>6.0600000000000005</v>
      </c>
      <c r="BM17" s="1">
        <f t="shared" si="4"/>
        <v>59600.000000000007</v>
      </c>
      <c r="BN17" s="1">
        <f t="shared" si="5"/>
        <v>61600</v>
      </c>
      <c r="BO17" s="45">
        <v>15</v>
      </c>
      <c r="BP17" s="44">
        <f t="shared" si="82"/>
        <v>3.5600000000000005</v>
      </c>
      <c r="BQ17" s="1">
        <f t="shared" si="24"/>
        <v>34600.000000000007</v>
      </c>
      <c r="BR17" s="1">
        <f t="shared" si="25"/>
        <v>36600.000000000007</v>
      </c>
      <c r="BS17" s="45">
        <v>15</v>
      </c>
      <c r="BT17" s="44">
        <f t="shared" si="83"/>
        <v>6.5600000000000005</v>
      </c>
      <c r="BU17" s="1">
        <f t="shared" si="6"/>
        <v>64600.000000000007</v>
      </c>
      <c r="BV17" s="1">
        <f t="shared" si="7"/>
        <v>66600</v>
      </c>
      <c r="BW17" s="45">
        <v>15</v>
      </c>
      <c r="BX17" s="44">
        <f t="shared" si="84"/>
        <v>4.0600000000000005</v>
      </c>
      <c r="BY17" s="1">
        <f t="shared" si="26"/>
        <v>39600.000000000007</v>
      </c>
      <c r="BZ17" s="1">
        <f t="shared" si="27"/>
        <v>41600</v>
      </c>
      <c r="CA17" s="45">
        <v>15</v>
      </c>
      <c r="CB17" s="44">
        <f t="shared" si="85"/>
        <v>5.5600000000000005</v>
      </c>
      <c r="CC17" s="1">
        <f t="shared" si="8"/>
        <v>54600.000000000007</v>
      </c>
      <c r="CD17" s="1">
        <f t="shared" si="9"/>
        <v>56600</v>
      </c>
      <c r="CE17" s="45">
        <v>15</v>
      </c>
      <c r="CF17" s="44">
        <f t="shared" si="86"/>
        <v>3.0600000000000005</v>
      </c>
      <c r="CG17" s="1">
        <f t="shared" si="28"/>
        <v>29600.000000000004</v>
      </c>
      <c r="CH17" s="1">
        <f t="shared" si="29"/>
        <v>31600.000000000007</v>
      </c>
      <c r="CO17" s="45">
        <v>15</v>
      </c>
      <c r="CP17" s="46">
        <f t="shared" si="87"/>
        <v>4.5600000000000005</v>
      </c>
      <c r="CQ17" s="1">
        <f t="shared" si="10"/>
        <v>44600.000000000007</v>
      </c>
      <c r="CR17" s="1">
        <f t="shared" si="11"/>
        <v>46600</v>
      </c>
      <c r="CS17" s="45">
        <v>15</v>
      </c>
      <c r="CT17" s="44">
        <f t="shared" si="88"/>
        <v>2.5600000000000005</v>
      </c>
      <c r="CU17" s="1">
        <f t="shared" si="30"/>
        <v>24600.000000000004</v>
      </c>
      <c r="CV17" s="1">
        <f t="shared" si="31"/>
        <v>26600.000000000007</v>
      </c>
      <c r="CW17" s="45">
        <v>15</v>
      </c>
      <c r="CX17" s="44">
        <f t="shared" si="89"/>
        <v>5.0600000000000005</v>
      </c>
      <c r="CY17" s="1">
        <f t="shared" si="12"/>
        <v>49600.000000000007</v>
      </c>
      <c r="CZ17" s="1">
        <f t="shared" si="13"/>
        <v>51600</v>
      </c>
      <c r="DA17" s="45">
        <v>15</v>
      </c>
      <c r="DB17" s="44">
        <f t="shared" si="90"/>
        <v>3.0600000000000005</v>
      </c>
      <c r="DC17" s="1">
        <f t="shared" si="32"/>
        <v>29600.000000000004</v>
      </c>
      <c r="DD17" s="1">
        <f t="shared" si="33"/>
        <v>31600.000000000007</v>
      </c>
      <c r="DE17" s="45">
        <v>15</v>
      </c>
      <c r="DF17" s="44">
        <f t="shared" si="91"/>
        <v>5.5600000000000005</v>
      </c>
      <c r="DG17" s="1">
        <f t="shared" si="14"/>
        <v>54600.000000000007</v>
      </c>
      <c r="DH17" s="1">
        <f t="shared" si="15"/>
        <v>56600</v>
      </c>
      <c r="DI17" s="45">
        <v>15</v>
      </c>
      <c r="DJ17" s="44">
        <f t="shared" si="92"/>
        <v>3.5600000000000005</v>
      </c>
      <c r="DK17" s="1">
        <f t="shared" si="34"/>
        <v>34600.000000000007</v>
      </c>
      <c r="DL17" s="1">
        <f t="shared" si="35"/>
        <v>36600.000000000007</v>
      </c>
      <c r="DM17" s="45">
        <v>15</v>
      </c>
      <c r="DN17" s="44">
        <f t="shared" si="93"/>
        <v>4.5600000000000005</v>
      </c>
      <c r="DO17" s="1">
        <f t="shared" si="16"/>
        <v>44600.000000000007</v>
      </c>
      <c r="DP17" s="1">
        <f t="shared" si="17"/>
        <v>46600</v>
      </c>
      <c r="DQ17" s="45">
        <v>15</v>
      </c>
      <c r="DR17" s="44">
        <f t="shared" si="94"/>
        <v>2.5600000000000005</v>
      </c>
      <c r="DS17" s="1">
        <f t="shared" si="36"/>
        <v>24600.000000000004</v>
      </c>
      <c r="DT17" s="1">
        <f t="shared" si="37"/>
        <v>26600.000000000007</v>
      </c>
      <c r="DW17" s="45">
        <v>15</v>
      </c>
      <c r="DX17" s="47">
        <f t="shared" si="95"/>
        <v>0.32700000000000007</v>
      </c>
      <c r="DY17" s="1">
        <f t="shared" si="38"/>
        <v>74980.000000000015</v>
      </c>
      <c r="DZ17" s="1">
        <f t="shared" si="39"/>
        <v>75440.000000000015</v>
      </c>
      <c r="EA17" s="45">
        <v>15</v>
      </c>
      <c r="EB17" s="47">
        <f t="shared" si="96"/>
        <v>0.23600000000000004</v>
      </c>
      <c r="EC17" s="1">
        <f t="shared" si="40"/>
        <v>54050.000000000007</v>
      </c>
      <c r="ED17" s="1">
        <f t="shared" si="97"/>
        <v>54510.000000000007</v>
      </c>
      <c r="EE17" s="45">
        <v>15</v>
      </c>
      <c r="EF17" s="47">
        <f t="shared" si="98"/>
        <v>0.25600000000000006</v>
      </c>
      <c r="EG17" s="1">
        <f t="shared" si="41"/>
        <v>58650.000000000007</v>
      </c>
      <c r="EH17" s="1">
        <f t="shared" si="42"/>
        <v>59110.000000000007</v>
      </c>
      <c r="EI17" s="45">
        <v>15</v>
      </c>
      <c r="EJ17" s="47">
        <f t="shared" si="99"/>
        <v>0.19200000000000003</v>
      </c>
      <c r="EK17" s="1">
        <f t="shared" si="43"/>
        <v>43930.000000000007</v>
      </c>
      <c r="EL17" s="1">
        <f t="shared" si="44"/>
        <v>44390.000000000007</v>
      </c>
      <c r="EO17" s="45">
        <v>15</v>
      </c>
      <c r="EP17" s="47">
        <f t="shared" si="100"/>
        <v>0.20600000000000004</v>
      </c>
      <c r="EQ17" s="1">
        <f t="shared" si="45"/>
        <v>47150.000000000007</v>
      </c>
      <c r="ER17" s="1">
        <f t="shared" si="46"/>
        <v>47610.000000000007</v>
      </c>
      <c r="ES17" s="45">
        <v>15</v>
      </c>
      <c r="ET17" s="47">
        <f t="shared" si="101"/>
        <v>0.13500000000000004</v>
      </c>
      <c r="EU17" s="1">
        <f t="shared" si="47"/>
        <v>30820.000000000011</v>
      </c>
      <c r="EV17" s="1">
        <f t="shared" si="48"/>
        <v>31280.000000000011</v>
      </c>
      <c r="EW17" s="45">
        <v>15</v>
      </c>
      <c r="EX17" s="47">
        <f t="shared" si="102"/>
        <v>0.13500000000000004</v>
      </c>
      <c r="EY17" s="1">
        <f t="shared" si="49"/>
        <v>30820.000000000011</v>
      </c>
      <c r="EZ17" s="1">
        <f t="shared" si="50"/>
        <v>31280.000000000011</v>
      </c>
      <c r="FA17" s="45">
        <v>15</v>
      </c>
      <c r="FB17" s="47">
        <f t="shared" si="103"/>
        <v>7.1000000000000021E-2</v>
      </c>
      <c r="FC17" s="1">
        <f t="shared" si="51"/>
        <v>16100.000000000005</v>
      </c>
      <c r="FD17" s="1">
        <f t="shared" si="52"/>
        <v>16560.000000000004</v>
      </c>
      <c r="FF17" s="45">
        <v>15</v>
      </c>
      <c r="FG17" s="47">
        <f t="shared" si="104"/>
        <v>0.58400000000000007</v>
      </c>
      <c r="FH17" s="1">
        <f t="shared" si="53"/>
        <v>5840.0000000000009</v>
      </c>
      <c r="FI17" s="1">
        <f t="shared" si="54"/>
        <v>5840.0000000000009</v>
      </c>
      <c r="FJ17" s="47">
        <f t="shared" si="105"/>
        <v>0.58400000000000007</v>
      </c>
      <c r="FK17" s="1">
        <f t="shared" si="55"/>
        <v>5840.0000000000009</v>
      </c>
      <c r="FL17" s="1">
        <f t="shared" si="56"/>
        <v>5840.0000000000009</v>
      </c>
      <c r="FM17" s="47">
        <f t="shared" si="106"/>
        <v>0.34000000000000014</v>
      </c>
      <c r="FN17" s="1">
        <f t="shared" si="57"/>
        <v>3400.0000000000014</v>
      </c>
      <c r="FO17" s="1">
        <f t="shared" si="58"/>
        <v>3400.0000000000014</v>
      </c>
      <c r="FP17" s="47">
        <f t="shared" si="107"/>
        <v>0.17000000000000007</v>
      </c>
      <c r="FQ17" s="1">
        <f t="shared" si="59"/>
        <v>1700.0000000000007</v>
      </c>
      <c r="FR17" s="1">
        <f t="shared" si="60"/>
        <v>1700.0000000000007</v>
      </c>
      <c r="FS17" s="47">
        <f t="shared" si="108"/>
        <v>0.17000000000000007</v>
      </c>
      <c r="FT17" s="1">
        <f t="shared" si="61"/>
        <v>1700.0000000000007</v>
      </c>
      <c r="FU17" s="1">
        <f t="shared" si="62"/>
        <v>1700.0000000000007</v>
      </c>
      <c r="FV17" s="47">
        <f t="shared" si="109"/>
        <v>8.5000000000000034E-2</v>
      </c>
      <c r="FW17" s="1">
        <f t="shared" si="63"/>
        <v>850.00000000000034</v>
      </c>
      <c r="FX17" s="1">
        <f t="shared" si="64"/>
        <v>850.00000000000034</v>
      </c>
      <c r="FZ17" s="45">
        <v>15</v>
      </c>
      <c r="GA17" s="47">
        <f t="shared" si="110"/>
        <v>1.2800000000000002</v>
      </c>
      <c r="GB17" s="1">
        <f t="shared" si="65"/>
        <v>12800.000000000002</v>
      </c>
      <c r="GC17" s="1">
        <f t="shared" si="66"/>
        <v>12800.000000000002</v>
      </c>
      <c r="GD17" s="47">
        <f t="shared" si="111"/>
        <v>0.5</v>
      </c>
      <c r="GE17" s="1">
        <f t="shared" si="67"/>
        <v>5000</v>
      </c>
      <c r="GF17" s="1">
        <f t="shared" si="68"/>
        <v>5000</v>
      </c>
      <c r="GG17" s="47">
        <f t="shared" si="112"/>
        <v>0.17000000000000007</v>
      </c>
      <c r="GH17" s="1">
        <f t="shared" si="69"/>
        <v>34000.000000000015</v>
      </c>
      <c r="GI17" s="1">
        <f t="shared" si="70"/>
        <v>34000.000000000015</v>
      </c>
      <c r="GJ17" s="47">
        <f t="shared" si="113"/>
        <v>9.200000000000004E-2</v>
      </c>
      <c r="GK17" s="1">
        <f t="shared" si="71"/>
        <v>18400.000000000007</v>
      </c>
      <c r="GL17" s="1">
        <f t="shared" si="72"/>
        <v>18400.000000000007</v>
      </c>
      <c r="GM17" s="47">
        <f t="shared" si="114"/>
        <v>0.27000000000000007</v>
      </c>
      <c r="GN17" s="1">
        <f t="shared" si="73"/>
        <v>2700.0000000000009</v>
      </c>
      <c r="GO17" s="1">
        <f t="shared" si="74"/>
        <v>2700.0000000000009</v>
      </c>
      <c r="GP17" s="47">
        <f t="shared" si="115"/>
        <v>7.8000000000000028E-2</v>
      </c>
      <c r="GQ17" s="1">
        <f t="shared" si="75"/>
        <v>195.00000000000006</v>
      </c>
      <c r="GR17" s="1">
        <f t="shared" si="76"/>
        <v>195.00000000000006</v>
      </c>
      <c r="GS17" s="47">
        <f t="shared" si="116"/>
        <v>0.22000000000000006</v>
      </c>
      <c r="GT17" s="1">
        <f t="shared" si="77"/>
        <v>2200.0000000000005</v>
      </c>
      <c r="GU17" s="1">
        <f t="shared" si="78"/>
        <v>2200.0000000000005</v>
      </c>
    </row>
    <row r="18" spans="1:203" x14ac:dyDescent="0.15">
      <c r="A18" s="1" t="s">
        <v>1876</v>
      </c>
      <c r="B18" s="1">
        <v>1</v>
      </c>
      <c r="C18" s="1">
        <v>2</v>
      </c>
      <c r="D18" s="1">
        <v>6</v>
      </c>
      <c r="E18" s="1">
        <v>0</v>
      </c>
      <c r="F18" s="1">
        <v>0</v>
      </c>
      <c r="G18" s="1">
        <v>1</v>
      </c>
      <c r="H18" s="1">
        <v>0</v>
      </c>
      <c r="I18" s="1">
        <v>0</v>
      </c>
      <c r="J18" s="1">
        <v>0</v>
      </c>
      <c r="K18" s="1">
        <v>0</v>
      </c>
      <c r="L18" s="1">
        <v>0</v>
      </c>
      <c r="M18" s="1" t="s">
        <v>2475</v>
      </c>
      <c r="N18" s="1">
        <v>1440</v>
      </c>
      <c r="O18" s="1">
        <v>36</v>
      </c>
      <c r="P18" s="1">
        <v>18</v>
      </c>
      <c r="Q18" s="1">
        <v>2</v>
      </c>
      <c r="R18" s="1">
        <v>2</v>
      </c>
      <c r="S18" s="1">
        <v>6</v>
      </c>
      <c r="T18" s="1">
        <v>0</v>
      </c>
      <c r="U18" s="1">
        <v>0</v>
      </c>
      <c r="V18" s="1">
        <v>1</v>
      </c>
      <c r="W18" s="1">
        <v>0</v>
      </c>
      <c r="X18" s="1">
        <v>0</v>
      </c>
      <c r="Y18" s="1">
        <v>0</v>
      </c>
      <c r="Z18" s="1">
        <v>0</v>
      </c>
      <c r="AA18" s="1">
        <v>0</v>
      </c>
      <c r="AB18" s="1" t="s">
        <v>2475</v>
      </c>
      <c r="AC18" s="1">
        <v>1623</v>
      </c>
      <c r="AD18" s="1">
        <v>41</v>
      </c>
      <c r="AE18" s="1">
        <v>21</v>
      </c>
      <c r="AF18" s="44">
        <v>3</v>
      </c>
      <c r="AG18" s="44">
        <v>1.002</v>
      </c>
      <c r="AH18" s="44">
        <v>3</v>
      </c>
      <c r="AI18" s="1">
        <f t="shared" si="18"/>
        <v>4320</v>
      </c>
      <c r="AJ18" s="1">
        <f t="shared" si="18"/>
        <v>40</v>
      </c>
      <c r="AK18" s="1">
        <f t="shared" si="18"/>
        <v>60</v>
      </c>
      <c r="AL18" s="1">
        <f t="shared" si="19"/>
        <v>550</v>
      </c>
      <c r="AM18" s="1">
        <f t="shared" si="19"/>
        <v>10</v>
      </c>
      <c r="AN18" s="1">
        <f t="shared" si="19"/>
        <v>10</v>
      </c>
      <c r="AP18" s="45" t="s">
        <v>1865</v>
      </c>
      <c r="AQ18" s="1">
        <f t="shared" si="118"/>
        <v>29000</v>
      </c>
      <c r="AR18" s="1">
        <f t="shared" si="118"/>
        <v>31000</v>
      </c>
      <c r="AS18" s="1">
        <f t="shared" si="118"/>
        <v>400</v>
      </c>
      <c r="AT18" s="1">
        <f t="shared" si="119"/>
        <v>23200</v>
      </c>
      <c r="AU18" s="1">
        <f t="shared" si="119"/>
        <v>24800</v>
      </c>
      <c r="AV18" s="1">
        <f t="shared" si="119"/>
        <v>320</v>
      </c>
      <c r="AW18" s="1">
        <f t="shared" si="120"/>
        <v>14500</v>
      </c>
      <c r="AX18" s="1">
        <f t="shared" si="117"/>
        <v>15500</v>
      </c>
      <c r="AY18" s="1">
        <f t="shared" si="117"/>
        <v>200</v>
      </c>
      <c r="BC18" s="45">
        <v>16</v>
      </c>
      <c r="BD18" s="46">
        <f t="shared" si="79"/>
        <v>5.6000000000000005</v>
      </c>
      <c r="BE18" s="1">
        <f t="shared" si="2"/>
        <v>55000.000000000007</v>
      </c>
      <c r="BF18" s="1">
        <f t="shared" si="3"/>
        <v>57000</v>
      </c>
      <c r="BG18" s="45">
        <v>16</v>
      </c>
      <c r="BH18" s="44">
        <f t="shared" si="80"/>
        <v>3.1000000000000005</v>
      </c>
      <c r="BI18" s="1">
        <f t="shared" si="22"/>
        <v>30000.000000000004</v>
      </c>
      <c r="BJ18" s="1">
        <f t="shared" si="23"/>
        <v>32000.000000000007</v>
      </c>
      <c r="BK18" s="45">
        <v>16</v>
      </c>
      <c r="BL18" s="44">
        <f t="shared" si="81"/>
        <v>6.1000000000000005</v>
      </c>
      <c r="BM18" s="1">
        <f t="shared" si="4"/>
        <v>60000.000000000007</v>
      </c>
      <c r="BN18" s="1">
        <f t="shared" si="5"/>
        <v>62000</v>
      </c>
      <c r="BO18" s="45">
        <v>16</v>
      </c>
      <c r="BP18" s="44">
        <f t="shared" si="82"/>
        <v>3.6000000000000005</v>
      </c>
      <c r="BQ18" s="1">
        <f t="shared" si="24"/>
        <v>35000.000000000007</v>
      </c>
      <c r="BR18" s="1">
        <f t="shared" si="25"/>
        <v>37000.000000000007</v>
      </c>
      <c r="BS18" s="45">
        <v>16</v>
      </c>
      <c r="BT18" s="44">
        <f t="shared" si="83"/>
        <v>6.6000000000000005</v>
      </c>
      <c r="BU18" s="1">
        <f t="shared" si="6"/>
        <v>65000.000000000007</v>
      </c>
      <c r="BV18" s="1">
        <f t="shared" si="7"/>
        <v>67000</v>
      </c>
      <c r="BW18" s="45">
        <v>16</v>
      </c>
      <c r="BX18" s="44">
        <f t="shared" si="84"/>
        <v>4.1000000000000005</v>
      </c>
      <c r="BY18" s="1">
        <f t="shared" si="26"/>
        <v>40000.000000000007</v>
      </c>
      <c r="BZ18" s="1">
        <f t="shared" si="27"/>
        <v>42000</v>
      </c>
      <c r="CA18" s="45">
        <v>16</v>
      </c>
      <c r="CB18" s="44">
        <f t="shared" si="85"/>
        <v>5.6000000000000005</v>
      </c>
      <c r="CC18" s="1">
        <f t="shared" si="8"/>
        <v>55000.000000000007</v>
      </c>
      <c r="CD18" s="1">
        <f t="shared" si="9"/>
        <v>57000</v>
      </c>
      <c r="CE18" s="45">
        <v>16</v>
      </c>
      <c r="CF18" s="44">
        <f t="shared" si="86"/>
        <v>3.1000000000000005</v>
      </c>
      <c r="CG18" s="1">
        <f t="shared" si="28"/>
        <v>30000.000000000004</v>
      </c>
      <c r="CH18" s="1">
        <f t="shared" si="29"/>
        <v>32000.000000000007</v>
      </c>
      <c r="CO18" s="45">
        <v>16</v>
      </c>
      <c r="CP18" s="46">
        <f t="shared" si="87"/>
        <v>4.6000000000000005</v>
      </c>
      <c r="CQ18" s="1">
        <f t="shared" si="10"/>
        <v>45000.000000000007</v>
      </c>
      <c r="CR18" s="1">
        <f t="shared" si="11"/>
        <v>47000</v>
      </c>
      <c r="CS18" s="45">
        <v>16</v>
      </c>
      <c r="CT18" s="44">
        <f t="shared" si="88"/>
        <v>2.6000000000000005</v>
      </c>
      <c r="CU18" s="1">
        <f t="shared" si="30"/>
        <v>25000.000000000004</v>
      </c>
      <c r="CV18" s="1">
        <f t="shared" si="31"/>
        <v>27000.000000000007</v>
      </c>
      <c r="CW18" s="45">
        <v>16</v>
      </c>
      <c r="CX18" s="44">
        <f t="shared" si="89"/>
        <v>5.1000000000000005</v>
      </c>
      <c r="CY18" s="1">
        <f t="shared" si="12"/>
        <v>50000.000000000007</v>
      </c>
      <c r="CZ18" s="1">
        <f t="shared" si="13"/>
        <v>52000</v>
      </c>
      <c r="DA18" s="45">
        <v>16</v>
      </c>
      <c r="DB18" s="44">
        <f t="shared" si="90"/>
        <v>3.1000000000000005</v>
      </c>
      <c r="DC18" s="1">
        <f t="shared" si="32"/>
        <v>30000.000000000004</v>
      </c>
      <c r="DD18" s="1">
        <f t="shared" si="33"/>
        <v>32000.000000000007</v>
      </c>
      <c r="DE18" s="45">
        <v>16</v>
      </c>
      <c r="DF18" s="44">
        <f t="shared" si="91"/>
        <v>5.6000000000000005</v>
      </c>
      <c r="DG18" s="1">
        <f t="shared" si="14"/>
        <v>55000.000000000007</v>
      </c>
      <c r="DH18" s="1">
        <f t="shared" si="15"/>
        <v>57000</v>
      </c>
      <c r="DI18" s="45">
        <v>16</v>
      </c>
      <c r="DJ18" s="44">
        <f t="shared" si="92"/>
        <v>3.6000000000000005</v>
      </c>
      <c r="DK18" s="1">
        <f t="shared" si="34"/>
        <v>35000.000000000007</v>
      </c>
      <c r="DL18" s="1">
        <f t="shared" si="35"/>
        <v>37000.000000000007</v>
      </c>
      <c r="DM18" s="45">
        <v>16</v>
      </c>
      <c r="DN18" s="44">
        <f t="shared" si="93"/>
        <v>4.6000000000000005</v>
      </c>
      <c r="DO18" s="1">
        <f t="shared" si="16"/>
        <v>45000.000000000007</v>
      </c>
      <c r="DP18" s="1">
        <f t="shared" si="17"/>
        <v>47000</v>
      </c>
      <c r="DQ18" s="45">
        <v>16</v>
      </c>
      <c r="DR18" s="44">
        <f t="shared" si="94"/>
        <v>2.6000000000000005</v>
      </c>
      <c r="DS18" s="1">
        <f t="shared" si="36"/>
        <v>25000.000000000004</v>
      </c>
      <c r="DT18" s="1">
        <f t="shared" si="37"/>
        <v>27000.000000000007</v>
      </c>
      <c r="DW18" s="45">
        <v>16</v>
      </c>
      <c r="DX18" s="47">
        <f t="shared" si="95"/>
        <v>0.33250000000000007</v>
      </c>
      <c r="DY18" s="1">
        <f t="shared" si="38"/>
        <v>76245.000000000015</v>
      </c>
      <c r="DZ18" s="1">
        <f t="shared" si="39"/>
        <v>76705.000000000015</v>
      </c>
      <c r="EA18" s="45">
        <v>16</v>
      </c>
      <c r="EB18" s="47">
        <f t="shared" si="96"/>
        <v>0.24000000000000005</v>
      </c>
      <c r="EC18" s="1">
        <f t="shared" si="40"/>
        <v>54970.000000000007</v>
      </c>
      <c r="ED18" s="1">
        <f t="shared" si="97"/>
        <v>55430.000000000007</v>
      </c>
      <c r="EE18" s="45">
        <v>16</v>
      </c>
      <c r="EF18" s="47">
        <f t="shared" si="98"/>
        <v>0.26000000000000006</v>
      </c>
      <c r="EG18" s="1">
        <f t="shared" si="41"/>
        <v>59570.000000000007</v>
      </c>
      <c r="EH18" s="1">
        <f t="shared" si="42"/>
        <v>60030.000000000007</v>
      </c>
      <c r="EI18" s="45">
        <v>16</v>
      </c>
      <c r="EJ18" s="47">
        <f t="shared" si="99"/>
        <v>0.19500000000000003</v>
      </c>
      <c r="EK18" s="1">
        <f t="shared" si="43"/>
        <v>44620.000000000007</v>
      </c>
      <c r="EL18" s="1">
        <f t="shared" si="44"/>
        <v>45080.000000000007</v>
      </c>
      <c r="EO18" s="45">
        <v>16</v>
      </c>
      <c r="EP18" s="47">
        <f t="shared" si="100"/>
        <v>0.21000000000000005</v>
      </c>
      <c r="EQ18" s="1">
        <f t="shared" si="45"/>
        <v>48070.000000000007</v>
      </c>
      <c r="ER18" s="1">
        <f t="shared" si="46"/>
        <v>48530.000000000007</v>
      </c>
      <c r="ES18" s="45">
        <v>16</v>
      </c>
      <c r="ET18" s="47">
        <f t="shared" si="101"/>
        <v>0.13750000000000004</v>
      </c>
      <c r="EU18" s="1">
        <f t="shared" si="47"/>
        <v>31395.000000000011</v>
      </c>
      <c r="EV18" s="1">
        <f t="shared" si="48"/>
        <v>31855.000000000011</v>
      </c>
      <c r="EW18" s="45">
        <v>16</v>
      </c>
      <c r="EX18" s="47">
        <f t="shared" si="102"/>
        <v>0.13750000000000004</v>
      </c>
      <c r="EY18" s="1">
        <f t="shared" si="49"/>
        <v>31395.000000000011</v>
      </c>
      <c r="EZ18" s="1">
        <f t="shared" si="50"/>
        <v>31855.000000000011</v>
      </c>
      <c r="FA18" s="45">
        <v>16</v>
      </c>
      <c r="FB18" s="47">
        <f t="shared" si="103"/>
        <v>7.2500000000000023E-2</v>
      </c>
      <c r="FC18" s="1">
        <f t="shared" si="51"/>
        <v>16445.000000000004</v>
      </c>
      <c r="FD18" s="1">
        <f t="shared" si="52"/>
        <v>16905.000000000004</v>
      </c>
      <c r="FF18" s="45">
        <v>16</v>
      </c>
      <c r="FG18" s="47">
        <f t="shared" si="104"/>
        <v>0.59000000000000008</v>
      </c>
      <c r="FH18" s="1">
        <f t="shared" si="53"/>
        <v>5900.0000000000009</v>
      </c>
      <c r="FI18" s="1">
        <f t="shared" si="54"/>
        <v>5900.0000000000009</v>
      </c>
      <c r="FJ18" s="47">
        <f t="shared" si="105"/>
        <v>0.59000000000000008</v>
      </c>
      <c r="FK18" s="1">
        <f t="shared" si="55"/>
        <v>5900.0000000000009</v>
      </c>
      <c r="FL18" s="1">
        <f t="shared" si="56"/>
        <v>5900.0000000000009</v>
      </c>
      <c r="FM18" s="47">
        <f t="shared" si="106"/>
        <v>0.35000000000000014</v>
      </c>
      <c r="FN18" s="1">
        <f t="shared" si="57"/>
        <v>3500.0000000000014</v>
      </c>
      <c r="FO18" s="1">
        <f t="shared" si="58"/>
        <v>3500.0000000000014</v>
      </c>
      <c r="FP18" s="47">
        <f t="shared" si="107"/>
        <v>0.17500000000000007</v>
      </c>
      <c r="FQ18" s="1">
        <f t="shared" si="59"/>
        <v>1750.0000000000007</v>
      </c>
      <c r="FR18" s="1">
        <f t="shared" si="60"/>
        <v>1750.0000000000007</v>
      </c>
      <c r="FS18" s="47">
        <f t="shared" si="108"/>
        <v>0.17500000000000007</v>
      </c>
      <c r="FT18" s="1">
        <f t="shared" si="61"/>
        <v>1750.0000000000007</v>
      </c>
      <c r="FU18" s="1">
        <f t="shared" si="62"/>
        <v>1750.0000000000007</v>
      </c>
      <c r="FV18" s="47">
        <f t="shared" si="109"/>
        <v>8.7500000000000036E-2</v>
      </c>
      <c r="FW18" s="1">
        <f t="shared" si="63"/>
        <v>875.00000000000034</v>
      </c>
      <c r="FX18" s="1">
        <f t="shared" si="64"/>
        <v>875.00000000000034</v>
      </c>
      <c r="FZ18" s="45">
        <v>16</v>
      </c>
      <c r="GA18" s="47">
        <f t="shared" si="110"/>
        <v>1.3000000000000003</v>
      </c>
      <c r="GB18" s="1">
        <f t="shared" si="65"/>
        <v>13000.000000000002</v>
      </c>
      <c r="GC18" s="1">
        <f t="shared" si="66"/>
        <v>13000.000000000002</v>
      </c>
      <c r="GD18" s="47">
        <f t="shared" si="111"/>
        <v>0.5</v>
      </c>
      <c r="GE18" s="1">
        <f t="shared" si="67"/>
        <v>5000</v>
      </c>
      <c r="GF18" s="1">
        <f t="shared" si="68"/>
        <v>5000</v>
      </c>
      <c r="GG18" s="47">
        <f t="shared" si="112"/>
        <v>0.17500000000000007</v>
      </c>
      <c r="GH18" s="1">
        <f t="shared" si="69"/>
        <v>35000.000000000015</v>
      </c>
      <c r="GI18" s="1">
        <f t="shared" si="70"/>
        <v>35000.000000000015</v>
      </c>
      <c r="GJ18" s="47">
        <f t="shared" si="113"/>
        <v>9.5000000000000043E-2</v>
      </c>
      <c r="GK18" s="1">
        <f t="shared" si="71"/>
        <v>19000.000000000007</v>
      </c>
      <c r="GL18" s="1">
        <f t="shared" si="72"/>
        <v>19000.000000000007</v>
      </c>
      <c r="GM18" s="47">
        <f t="shared" si="114"/>
        <v>0.27500000000000008</v>
      </c>
      <c r="GN18" s="1">
        <f t="shared" si="73"/>
        <v>2750.0000000000009</v>
      </c>
      <c r="GO18" s="1">
        <f t="shared" si="74"/>
        <v>2750.0000000000009</v>
      </c>
      <c r="GP18" s="47">
        <f t="shared" si="115"/>
        <v>8.0000000000000029E-2</v>
      </c>
      <c r="GQ18" s="1">
        <f t="shared" si="75"/>
        <v>200.00000000000009</v>
      </c>
      <c r="GR18" s="1">
        <f t="shared" si="76"/>
        <v>200.00000000000009</v>
      </c>
      <c r="GS18" s="47">
        <f t="shared" si="116"/>
        <v>0.22500000000000006</v>
      </c>
      <c r="GT18" s="1">
        <f t="shared" si="77"/>
        <v>2250.0000000000005</v>
      </c>
      <c r="GU18" s="1">
        <f t="shared" si="78"/>
        <v>2250.0000000000005</v>
      </c>
    </row>
    <row r="19" spans="1:203" x14ac:dyDescent="0.15">
      <c r="A19" s="1" t="s">
        <v>1877</v>
      </c>
      <c r="B19" s="1">
        <v>1</v>
      </c>
      <c r="C19" s="1">
        <v>4</v>
      </c>
      <c r="D19" s="1">
        <v>12</v>
      </c>
      <c r="E19" s="1">
        <v>0</v>
      </c>
      <c r="F19" s="1">
        <v>0</v>
      </c>
      <c r="G19" s="1">
        <v>1</v>
      </c>
      <c r="H19" s="1">
        <v>0</v>
      </c>
      <c r="I19" s="1">
        <v>0</v>
      </c>
      <c r="J19" s="1">
        <v>0</v>
      </c>
      <c r="K19" s="1">
        <v>0</v>
      </c>
      <c r="L19" s="1">
        <v>0</v>
      </c>
      <c r="M19" s="1" t="s">
        <v>2478</v>
      </c>
      <c r="N19" s="1">
        <v>2898</v>
      </c>
      <c r="O19" s="1">
        <v>65</v>
      </c>
      <c r="P19" s="1">
        <v>32</v>
      </c>
      <c r="Q19" s="1">
        <v>2</v>
      </c>
      <c r="R19" s="1">
        <v>4</v>
      </c>
      <c r="S19" s="1">
        <v>12</v>
      </c>
      <c r="T19" s="1">
        <v>0</v>
      </c>
      <c r="U19" s="1">
        <v>0</v>
      </c>
      <c r="V19" s="1">
        <v>1</v>
      </c>
      <c r="W19" s="1">
        <v>0</v>
      </c>
      <c r="X19" s="1">
        <v>0</v>
      </c>
      <c r="Y19" s="1">
        <v>0</v>
      </c>
      <c r="Z19" s="1">
        <v>0</v>
      </c>
      <c r="AA19" s="1">
        <v>0</v>
      </c>
      <c r="AB19" s="1" t="s">
        <v>2478</v>
      </c>
      <c r="AC19" s="1">
        <v>3251</v>
      </c>
      <c r="AD19" s="1">
        <v>73</v>
      </c>
      <c r="AE19" s="1">
        <v>36</v>
      </c>
      <c r="AF19" s="44">
        <v>0.15</v>
      </c>
      <c r="AG19" s="44">
        <v>1.002</v>
      </c>
      <c r="AH19" s="44">
        <v>3</v>
      </c>
      <c r="AI19" s="1">
        <f t="shared" si="18"/>
        <v>440</v>
      </c>
      <c r="AJ19" s="1">
        <f t="shared" si="18"/>
        <v>70</v>
      </c>
      <c r="AK19" s="1">
        <f t="shared" si="18"/>
        <v>100</v>
      </c>
      <c r="AL19" s="1">
        <f t="shared" si="19"/>
        <v>60</v>
      </c>
      <c r="AM19" s="1">
        <f t="shared" si="19"/>
        <v>10</v>
      </c>
      <c r="AN19" s="1">
        <f t="shared" si="19"/>
        <v>20</v>
      </c>
      <c r="AP19" s="45" t="s">
        <v>1867</v>
      </c>
      <c r="AQ19" s="1">
        <f t="shared" si="118"/>
        <v>39000</v>
      </c>
      <c r="AR19" s="1">
        <f t="shared" si="118"/>
        <v>41000</v>
      </c>
      <c r="AS19" s="1">
        <f t="shared" si="118"/>
        <v>400</v>
      </c>
      <c r="AT19" s="1">
        <f t="shared" si="119"/>
        <v>31200</v>
      </c>
      <c r="AU19" s="1">
        <f t="shared" si="119"/>
        <v>32800</v>
      </c>
      <c r="AV19" s="1">
        <f t="shared" si="119"/>
        <v>320</v>
      </c>
      <c r="AW19" s="1">
        <f t="shared" si="120"/>
        <v>19500</v>
      </c>
      <c r="AX19" s="1">
        <f t="shared" si="117"/>
        <v>20500</v>
      </c>
      <c r="AY19" s="1">
        <f t="shared" si="117"/>
        <v>200</v>
      </c>
      <c r="BC19" s="45">
        <v>17</v>
      </c>
      <c r="BD19" s="46">
        <f t="shared" si="79"/>
        <v>5.6400000000000006</v>
      </c>
      <c r="BE19" s="1">
        <f t="shared" si="2"/>
        <v>55400.000000000007</v>
      </c>
      <c r="BF19" s="1">
        <f t="shared" si="3"/>
        <v>57400</v>
      </c>
      <c r="BG19" s="45">
        <v>17</v>
      </c>
      <c r="BH19" s="44">
        <f t="shared" si="80"/>
        <v>3.1400000000000006</v>
      </c>
      <c r="BI19" s="1">
        <f t="shared" si="22"/>
        <v>30400.000000000004</v>
      </c>
      <c r="BJ19" s="1">
        <f t="shared" si="23"/>
        <v>32400.000000000007</v>
      </c>
      <c r="BK19" s="45">
        <v>17</v>
      </c>
      <c r="BL19" s="44">
        <f t="shared" si="81"/>
        <v>6.1400000000000006</v>
      </c>
      <c r="BM19" s="1">
        <f t="shared" si="4"/>
        <v>60400.000000000007</v>
      </c>
      <c r="BN19" s="1">
        <f t="shared" si="5"/>
        <v>62400</v>
      </c>
      <c r="BO19" s="45">
        <v>17</v>
      </c>
      <c r="BP19" s="44">
        <f t="shared" si="82"/>
        <v>3.6400000000000006</v>
      </c>
      <c r="BQ19" s="1">
        <f t="shared" si="24"/>
        <v>35400.000000000007</v>
      </c>
      <c r="BR19" s="1">
        <f t="shared" si="25"/>
        <v>37400.000000000007</v>
      </c>
      <c r="BS19" s="45">
        <v>17</v>
      </c>
      <c r="BT19" s="44">
        <f t="shared" si="83"/>
        <v>6.6400000000000006</v>
      </c>
      <c r="BU19" s="1">
        <f t="shared" si="6"/>
        <v>65400.000000000007</v>
      </c>
      <c r="BV19" s="1">
        <f t="shared" si="7"/>
        <v>67400</v>
      </c>
      <c r="BW19" s="45">
        <v>17</v>
      </c>
      <c r="BX19" s="44">
        <f t="shared" si="84"/>
        <v>4.1400000000000006</v>
      </c>
      <c r="BY19" s="1">
        <f t="shared" si="26"/>
        <v>40400.000000000007</v>
      </c>
      <c r="BZ19" s="1">
        <f t="shared" si="27"/>
        <v>42400</v>
      </c>
      <c r="CA19" s="45">
        <v>17</v>
      </c>
      <c r="CB19" s="44">
        <f t="shared" si="85"/>
        <v>5.6400000000000006</v>
      </c>
      <c r="CC19" s="1">
        <f t="shared" si="8"/>
        <v>55400.000000000007</v>
      </c>
      <c r="CD19" s="1">
        <f t="shared" si="9"/>
        <v>57400</v>
      </c>
      <c r="CE19" s="45">
        <v>17</v>
      </c>
      <c r="CF19" s="44">
        <f t="shared" si="86"/>
        <v>3.1400000000000006</v>
      </c>
      <c r="CG19" s="1">
        <f t="shared" si="28"/>
        <v>30400.000000000004</v>
      </c>
      <c r="CH19" s="1">
        <f t="shared" si="29"/>
        <v>32400.000000000007</v>
      </c>
      <c r="CO19" s="45">
        <v>17</v>
      </c>
      <c r="CP19" s="46">
        <f t="shared" si="87"/>
        <v>4.6400000000000006</v>
      </c>
      <c r="CQ19" s="1">
        <f t="shared" si="10"/>
        <v>45400.000000000007</v>
      </c>
      <c r="CR19" s="1">
        <f t="shared" si="11"/>
        <v>47400</v>
      </c>
      <c r="CS19" s="45">
        <v>17</v>
      </c>
      <c r="CT19" s="44">
        <f t="shared" si="88"/>
        <v>2.6400000000000006</v>
      </c>
      <c r="CU19" s="1">
        <f t="shared" si="30"/>
        <v>25400.000000000004</v>
      </c>
      <c r="CV19" s="1">
        <f t="shared" si="31"/>
        <v>27400.000000000007</v>
      </c>
      <c r="CW19" s="45">
        <v>17</v>
      </c>
      <c r="CX19" s="44">
        <f t="shared" si="89"/>
        <v>5.1400000000000006</v>
      </c>
      <c r="CY19" s="1">
        <f t="shared" si="12"/>
        <v>50400.000000000007</v>
      </c>
      <c r="CZ19" s="1">
        <f t="shared" si="13"/>
        <v>52400</v>
      </c>
      <c r="DA19" s="45">
        <v>17</v>
      </c>
      <c r="DB19" s="44">
        <f t="shared" si="90"/>
        <v>3.1400000000000006</v>
      </c>
      <c r="DC19" s="1">
        <f t="shared" si="32"/>
        <v>30400.000000000004</v>
      </c>
      <c r="DD19" s="1">
        <f t="shared" si="33"/>
        <v>32400.000000000007</v>
      </c>
      <c r="DE19" s="45">
        <v>17</v>
      </c>
      <c r="DF19" s="44">
        <f t="shared" si="91"/>
        <v>5.6400000000000006</v>
      </c>
      <c r="DG19" s="1">
        <f t="shared" si="14"/>
        <v>55400.000000000007</v>
      </c>
      <c r="DH19" s="1">
        <f t="shared" si="15"/>
        <v>57400</v>
      </c>
      <c r="DI19" s="45">
        <v>17</v>
      </c>
      <c r="DJ19" s="44">
        <f t="shared" si="92"/>
        <v>3.6400000000000006</v>
      </c>
      <c r="DK19" s="1">
        <f t="shared" si="34"/>
        <v>35400.000000000007</v>
      </c>
      <c r="DL19" s="1">
        <f t="shared" si="35"/>
        <v>37400.000000000007</v>
      </c>
      <c r="DM19" s="45">
        <v>17</v>
      </c>
      <c r="DN19" s="44">
        <f t="shared" si="93"/>
        <v>4.6400000000000006</v>
      </c>
      <c r="DO19" s="1">
        <f t="shared" si="16"/>
        <v>45400.000000000007</v>
      </c>
      <c r="DP19" s="1">
        <f t="shared" si="17"/>
        <v>47400</v>
      </c>
      <c r="DQ19" s="45">
        <v>17</v>
      </c>
      <c r="DR19" s="44">
        <f t="shared" si="94"/>
        <v>2.6400000000000006</v>
      </c>
      <c r="DS19" s="1">
        <f t="shared" si="36"/>
        <v>25400.000000000004</v>
      </c>
      <c r="DT19" s="1">
        <f t="shared" si="37"/>
        <v>27400.000000000007</v>
      </c>
      <c r="DW19" s="45">
        <v>17</v>
      </c>
      <c r="DX19" s="47">
        <f t="shared" si="95"/>
        <v>0.33800000000000008</v>
      </c>
      <c r="DY19" s="1">
        <f t="shared" si="38"/>
        <v>77510.000000000015</v>
      </c>
      <c r="DZ19" s="1">
        <f t="shared" si="39"/>
        <v>77970.000000000015</v>
      </c>
      <c r="EA19" s="45">
        <v>17</v>
      </c>
      <c r="EB19" s="47">
        <f t="shared" si="96"/>
        <v>0.24400000000000005</v>
      </c>
      <c r="EC19" s="1">
        <f t="shared" si="40"/>
        <v>55890.000000000007</v>
      </c>
      <c r="ED19" s="1">
        <f t="shared" si="97"/>
        <v>56350.000000000007</v>
      </c>
      <c r="EE19" s="45">
        <v>17</v>
      </c>
      <c r="EF19" s="47">
        <f t="shared" si="98"/>
        <v>0.26400000000000007</v>
      </c>
      <c r="EG19" s="1">
        <f t="shared" si="41"/>
        <v>60490.000000000007</v>
      </c>
      <c r="EH19" s="1">
        <f t="shared" si="42"/>
        <v>60950.000000000022</v>
      </c>
      <c r="EI19" s="45">
        <v>17</v>
      </c>
      <c r="EJ19" s="47">
        <f t="shared" si="99"/>
        <v>0.19800000000000004</v>
      </c>
      <c r="EK19" s="1">
        <f t="shared" si="43"/>
        <v>45310.000000000007</v>
      </c>
      <c r="EL19" s="1">
        <f t="shared" si="44"/>
        <v>45770.000000000007</v>
      </c>
      <c r="EO19" s="45">
        <v>17</v>
      </c>
      <c r="EP19" s="47">
        <f t="shared" si="100"/>
        <v>0.21400000000000005</v>
      </c>
      <c r="EQ19" s="1">
        <f t="shared" si="45"/>
        <v>48990.000000000007</v>
      </c>
      <c r="ER19" s="1">
        <f t="shared" si="46"/>
        <v>49450.000000000007</v>
      </c>
      <c r="ES19" s="45">
        <v>17</v>
      </c>
      <c r="ET19" s="47">
        <f t="shared" si="101"/>
        <v>0.14000000000000004</v>
      </c>
      <c r="EU19" s="1">
        <f t="shared" si="47"/>
        <v>31970.000000000011</v>
      </c>
      <c r="EV19" s="1">
        <f t="shared" si="48"/>
        <v>32430.000000000011</v>
      </c>
      <c r="EW19" s="45">
        <v>17</v>
      </c>
      <c r="EX19" s="47">
        <f t="shared" si="102"/>
        <v>0.14000000000000004</v>
      </c>
      <c r="EY19" s="1">
        <f t="shared" si="49"/>
        <v>31970.000000000011</v>
      </c>
      <c r="EZ19" s="1">
        <f t="shared" si="50"/>
        <v>32430.000000000011</v>
      </c>
      <c r="FA19" s="45">
        <v>17</v>
      </c>
      <c r="FB19" s="47">
        <f t="shared" si="103"/>
        <v>7.4000000000000024E-2</v>
      </c>
      <c r="FC19" s="1">
        <f t="shared" si="51"/>
        <v>16790.000000000004</v>
      </c>
      <c r="FD19" s="1">
        <f t="shared" si="52"/>
        <v>17250.000000000004</v>
      </c>
      <c r="FF19" s="45">
        <v>17</v>
      </c>
      <c r="FG19" s="47">
        <f t="shared" si="104"/>
        <v>0.59600000000000009</v>
      </c>
      <c r="FH19" s="1">
        <f t="shared" si="53"/>
        <v>5960.0000000000009</v>
      </c>
      <c r="FI19" s="1">
        <f t="shared" si="54"/>
        <v>5960.0000000000009</v>
      </c>
      <c r="FJ19" s="47">
        <f t="shared" si="105"/>
        <v>0.59600000000000009</v>
      </c>
      <c r="FK19" s="1">
        <f t="shared" si="55"/>
        <v>5960.0000000000009</v>
      </c>
      <c r="FL19" s="1">
        <f t="shared" si="56"/>
        <v>5960.0000000000009</v>
      </c>
      <c r="FM19" s="47">
        <f t="shared" si="106"/>
        <v>0.36000000000000015</v>
      </c>
      <c r="FN19" s="1">
        <f t="shared" si="57"/>
        <v>3600.0000000000014</v>
      </c>
      <c r="FO19" s="1">
        <f t="shared" si="58"/>
        <v>3600.0000000000014</v>
      </c>
      <c r="FP19" s="47">
        <f t="shared" si="107"/>
        <v>0.18000000000000008</v>
      </c>
      <c r="FQ19" s="1">
        <f t="shared" si="59"/>
        <v>1800.0000000000007</v>
      </c>
      <c r="FR19" s="1">
        <f t="shared" si="60"/>
        <v>1800.0000000000007</v>
      </c>
      <c r="FS19" s="47">
        <f t="shared" si="108"/>
        <v>0.18000000000000008</v>
      </c>
      <c r="FT19" s="1">
        <f t="shared" si="61"/>
        <v>1800.0000000000007</v>
      </c>
      <c r="FU19" s="1">
        <f t="shared" si="62"/>
        <v>1800.0000000000007</v>
      </c>
      <c r="FV19" s="47">
        <f t="shared" si="109"/>
        <v>9.0000000000000038E-2</v>
      </c>
      <c r="FW19" s="1">
        <f t="shared" si="63"/>
        <v>900.00000000000034</v>
      </c>
      <c r="FX19" s="1">
        <f t="shared" si="64"/>
        <v>900.00000000000034</v>
      </c>
      <c r="FZ19" s="45">
        <v>17</v>
      </c>
      <c r="GA19" s="47">
        <f t="shared" si="110"/>
        <v>1.3200000000000003</v>
      </c>
      <c r="GB19" s="1">
        <f t="shared" si="65"/>
        <v>13200.000000000004</v>
      </c>
      <c r="GC19" s="1">
        <f t="shared" si="66"/>
        <v>13200.000000000004</v>
      </c>
      <c r="GD19" s="47">
        <f t="shared" si="111"/>
        <v>0.5</v>
      </c>
      <c r="GE19" s="1">
        <f t="shared" si="67"/>
        <v>5000</v>
      </c>
      <c r="GF19" s="1">
        <f t="shared" si="68"/>
        <v>5000</v>
      </c>
      <c r="GG19" s="47">
        <f t="shared" si="112"/>
        <v>0.18000000000000008</v>
      </c>
      <c r="GH19" s="1">
        <f t="shared" si="69"/>
        <v>36000.000000000015</v>
      </c>
      <c r="GI19" s="1">
        <f t="shared" si="70"/>
        <v>36000.000000000015</v>
      </c>
      <c r="GJ19" s="47">
        <f t="shared" si="113"/>
        <v>9.8000000000000045E-2</v>
      </c>
      <c r="GK19" s="1">
        <f t="shared" si="71"/>
        <v>19600.000000000007</v>
      </c>
      <c r="GL19" s="1">
        <f t="shared" si="72"/>
        <v>19600.000000000007</v>
      </c>
      <c r="GM19" s="47">
        <f t="shared" si="114"/>
        <v>0.28000000000000008</v>
      </c>
      <c r="GN19" s="1">
        <f t="shared" si="73"/>
        <v>2800.0000000000009</v>
      </c>
      <c r="GO19" s="1">
        <f t="shared" si="74"/>
        <v>2800.0000000000009</v>
      </c>
      <c r="GP19" s="47">
        <f t="shared" si="115"/>
        <v>8.2000000000000031E-2</v>
      </c>
      <c r="GQ19" s="1">
        <f t="shared" si="75"/>
        <v>205.00000000000009</v>
      </c>
      <c r="GR19" s="1">
        <f t="shared" si="76"/>
        <v>205.00000000000009</v>
      </c>
      <c r="GS19" s="47">
        <f t="shared" si="116"/>
        <v>0.23000000000000007</v>
      </c>
      <c r="GT19" s="1">
        <f t="shared" si="77"/>
        <v>2300.0000000000005</v>
      </c>
      <c r="GU19" s="1">
        <f t="shared" si="78"/>
        <v>2300.0000000000005</v>
      </c>
    </row>
    <row r="20" spans="1:203" x14ac:dyDescent="0.15">
      <c r="A20" s="1" t="s">
        <v>1878</v>
      </c>
      <c r="B20" s="1">
        <v>1</v>
      </c>
      <c r="C20" s="1">
        <v>1</v>
      </c>
      <c r="D20" s="1">
        <v>6</v>
      </c>
      <c r="E20" s="1">
        <v>0</v>
      </c>
      <c r="F20" s="1">
        <v>0</v>
      </c>
      <c r="G20" s="1">
        <v>1</v>
      </c>
      <c r="H20" s="1">
        <v>0</v>
      </c>
      <c r="I20" s="1">
        <v>0</v>
      </c>
      <c r="J20" s="1">
        <v>0</v>
      </c>
      <c r="K20" s="1">
        <v>0</v>
      </c>
      <c r="L20" s="1">
        <v>0</v>
      </c>
      <c r="M20" s="1" t="s">
        <v>2473</v>
      </c>
      <c r="N20" s="1">
        <v>1584</v>
      </c>
      <c r="O20" s="1">
        <v>32</v>
      </c>
      <c r="P20" s="1">
        <v>19</v>
      </c>
      <c r="Q20" s="1">
        <v>2</v>
      </c>
      <c r="R20" s="1">
        <v>1</v>
      </c>
      <c r="S20" s="1">
        <v>6</v>
      </c>
      <c r="T20" s="1">
        <v>0</v>
      </c>
      <c r="U20" s="1">
        <v>0</v>
      </c>
      <c r="V20" s="1">
        <v>1</v>
      </c>
      <c r="W20" s="1">
        <v>0</v>
      </c>
      <c r="X20" s="1">
        <v>0</v>
      </c>
      <c r="Y20" s="1">
        <v>0</v>
      </c>
      <c r="Z20" s="1">
        <v>0</v>
      </c>
      <c r="AA20" s="1">
        <v>0</v>
      </c>
      <c r="AB20" s="1" t="s">
        <v>2473</v>
      </c>
      <c r="AC20" s="1">
        <v>1785</v>
      </c>
      <c r="AD20" s="1">
        <v>37</v>
      </c>
      <c r="AE20" s="1">
        <v>22</v>
      </c>
      <c r="AF20" s="44">
        <v>3</v>
      </c>
      <c r="AG20" s="44">
        <v>1.002</v>
      </c>
      <c r="AH20" s="44">
        <v>3</v>
      </c>
      <c r="AI20" s="1">
        <f t="shared" si="18"/>
        <v>4760</v>
      </c>
      <c r="AJ20" s="1">
        <f t="shared" si="18"/>
        <v>40</v>
      </c>
      <c r="AK20" s="1">
        <f t="shared" si="18"/>
        <v>60</v>
      </c>
      <c r="AL20" s="1">
        <f t="shared" si="19"/>
        <v>610</v>
      </c>
      <c r="AM20" s="1">
        <f t="shared" si="19"/>
        <v>10</v>
      </c>
      <c r="AN20" s="1">
        <f t="shared" si="19"/>
        <v>10</v>
      </c>
      <c r="AP20" s="45" t="s">
        <v>1869</v>
      </c>
      <c r="AQ20" s="1">
        <f t="shared" si="118"/>
        <v>19000</v>
      </c>
      <c r="AR20" s="1">
        <f t="shared" si="118"/>
        <v>21000</v>
      </c>
      <c r="AS20" s="1">
        <f t="shared" si="118"/>
        <v>400</v>
      </c>
      <c r="AT20" s="1">
        <f t="shared" si="119"/>
        <v>15200</v>
      </c>
      <c r="AU20" s="1">
        <f t="shared" si="119"/>
        <v>16800</v>
      </c>
      <c r="AV20" s="1">
        <f t="shared" si="119"/>
        <v>320</v>
      </c>
      <c r="AW20" s="1">
        <f t="shared" si="120"/>
        <v>9500</v>
      </c>
      <c r="AX20" s="1">
        <f t="shared" si="117"/>
        <v>10500</v>
      </c>
      <c r="AY20" s="1">
        <f t="shared" si="117"/>
        <v>200</v>
      </c>
      <c r="BC20" s="45">
        <v>18</v>
      </c>
      <c r="BD20" s="46">
        <f t="shared" si="79"/>
        <v>5.6800000000000006</v>
      </c>
      <c r="BE20" s="1">
        <f t="shared" si="2"/>
        <v>55800.000000000007</v>
      </c>
      <c r="BF20" s="1">
        <f t="shared" si="3"/>
        <v>57800</v>
      </c>
      <c r="BG20" s="45">
        <v>18</v>
      </c>
      <c r="BH20" s="44">
        <f t="shared" si="80"/>
        <v>3.1800000000000006</v>
      </c>
      <c r="BI20" s="1">
        <f t="shared" si="22"/>
        <v>30800.000000000004</v>
      </c>
      <c r="BJ20" s="1">
        <f t="shared" si="23"/>
        <v>32800.000000000007</v>
      </c>
      <c r="BK20" s="45">
        <v>18</v>
      </c>
      <c r="BL20" s="44">
        <f t="shared" si="81"/>
        <v>6.1800000000000006</v>
      </c>
      <c r="BM20" s="1">
        <f t="shared" si="4"/>
        <v>60800.000000000007</v>
      </c>
      <c r="BN20" s="1">
        <f t="shared" si="5"/>
        <v>62800</v>
      </c>
      <c r="BO20" s="45">
        <v>18</v>
      </c>
      <c r="BP20" s="44">
        <f t="shared" si="82"/>
        <v>3.6800000000000006</v>
      </c>
      <c r="BQ20" s="1">
        <f t="shared" si="24"/>
        <v>35800.000000000007</v>
      </c>
      <c r="BR20" s="1">
        <f t="shared" si="25"/>
        <v>37800.000000000007</v>
      </c>
      <c r="BS20" s="45">
        <v>18</v>
      </c>
      <c r="BT20" s="44">
        <f t="shared" si="83"/>
        <v>6.6800000000000006</v>
      </c>
      <c r="BU20" s="1">
        <f t="shared" si="6"/>
        <v>65800.000000000015</v>
      </c>
      <c r="BV20" s="1">
        <f t="shared" si="7"/>
        <v>67800</v>
      </c>
      <c r="BW20" s="45">
        <v>18</v>
      </c>
      <c r="BX20" s="44">
        <f t="shared" si="84"/>
        <v>4.1800000000000006</v>
      </c>
      <c r="BY20" s="1">
        <f t="shared" si="26"/>
        <v>40800.000000000007</v>
      </c>
      <c r="BZ20" s="1">
        <f t="shared" si="27"/>
        <v>42800</v>
      </c>
      <c r="CA20" s="45">
        <v>18</v>
      </c>
      <c r="CB20" s="44">
        <f t="shared" si="85"/>
        <v>5.6800000000000006</v>
      </c>
      <c r="CC20" s="1">
        <f t="shared" si="8"/>
        <v>55800.000000000007</v>
      </c>
      <c r="CD20" s="1">
        <f t="shared" si="9"/>
        <v>57800</v>
      </c>
      <c r="CE20" s="45">
        <v>18</v>
      </c>
      <c r="CF20" s="44">
        <f t="shared" si="86"/>
        <v>3.1800000000000006</v>
      </c>
      <c r="CG20" s="1">
        <f t="shared" si="28"/>
        <v>30800.000000000004</v>
      </c>
      <c r="CH20" s="1">
        <f t="shared" si="29"/>
        <v>32800.000000000007</v>
      </c>
      <c r="CO20" s="45">
        <v>18</v>
      </c>
      <c r="CP20" s="46">
        <f t="shared" si="87"/>
        <v>4.6800000000000006</v>
      </c>
      <c r="CQ20" s="1">
        <f t="shared" si="10"/>
        <v>45800.000000000007</v>
      </c>
      <c r="CR20" s="1">
        <f t="shared" si="11"/>
        <v>47800</v>
      </c>
      <c r="CS20" s="45">
        <v>18</v>
      </c>
      <c r="CT20" s="44">
        <f t="shared" si="88"/>
        <v>2.6800000000000006</v>
      </c>
      <c r="CU20" s="1">
        <f t="shared" si="30"/>
        <v>25800.000000000004</v>
      </c>
      <c r="CV20" s="1">
        <f t="shared" si="31"/>
        <v>27800.000000000007</v>
      </c>
      <c r="CW20" s="45">
        <v>18</v>
      </c>
      <c r="CX20" s="44">
        <f t="shared" si="89"/>
        <v>5.1800000000000006</v>
      </c>
      <c r="CY20" s="1">
        <f t="shared" si="12"/>
        <v>50800.000000000007</v>
      </c>
      <c r="CZ20" s="1">
        <f t="shared" si="13"/>
        <v>52800</v>
      </c>
      <c r="DA20" s="45">
        <v>18</v>
      </c>
      <c r="DB20" s="44">
        <f t="shared" si="90"/>
        <v>3.1800000000000006</v>
      </c>
      <c r="DC20" s="1">
        <f t="shared" si="32"/>
        <v>30800.000000000004</v>
      </c>
      <c r="DD20" s="1">
        <f t="shared" si="33"/>
        <v>32800.000000000007</v>
      </c>
      <c r="DE20" s="45">
        <v>18</v>
      </c>
      <c r="DF20" s="44">
        <f t="shared" si="91"/>
        <v>5.6800000000000006</v>
      </c>
      <c r="DG20" s="1">
        <f t="shared" si="14"/>
        <v>55800.000000000007</v>
      </c>
      <c r="DH20" s="1">
        <f t="shared" si="15"/>
        <v>57800</v>
      </c>
      <c r="DI20" s="45">
        <v>18</v>
      </c>
      <c r="DJ20" s="44">
        <f t="shared" si="92"/>
        <v>3.6800000000000006</v>
      </c>
      <c r="DK20" s="1">
        <f t="shared" si="34"/>
        <v>35800.000000000007</v>
      </c>
      <c r="DL20" s="1">
        <f t="shared" si="35"/>
        <v>37800.000000000007</v>
      </c>
      <c r="DM20" s="45">
        <v>18</v>
      </c>
      <c r="DN20" s="44">
        <f t="shared" si="93"/>
        <v>4.6800000000000006</v>
      </c>
      <c r="DO20" s="1">
        <f t="shared" si="16"/>
        <v>45800.000000000007</v>
      </c>
      <c r="DP20" s="1">
        <f t="shared" si="17"/>
        <v>47800</v>
      </c>
      <c r="DQ20" s="45">
        <v>18</v>
      </c>
      <c r="DR20" s="44">
        <f t="shared" si="94"/>
        <v>2.6800000000000006</v>
      </c>
      <c r="DS20" s="1">
        <f t="shared" si="36"/>
        <v>25800.000000000004</v>
      </c>
      <c r="DT20" s="1">
        <f t="shared" si="37"/>
        <v>27800.000000000007</v>
      </c>
      <c r="DW20" s="45">
        <v>18</v>
      </c>
      <c r="DX20" s="47">
        <f t="shared" si="95"/>
        <v>0.34350000000000008</v>
      </c>
      <c r="DY20" s="1">
        <f t="shared" si="38"/>
        <v>78775.000000000015</v>
      </c>
      <c r="DZ20" s="1">
        <f t="shared" si="39"/>
        <v>79235.000000000015</v>
      </c>
      <c r="EA20" s="45">
        <v>18</v>
      </c>
      <c r="EB20" s="47">
        <f t="shared" si="96"/>
        <v>0.24800000000000005</v>
      </c>
      <c r="EC20" s="1">
        <f t="shared" si="40"/>
        <v>56810.000000000007</v>
      </c>
      <c r="ED20" s="1">
        <f t="shared" si="97"/>
        <v>57270.000000000007</v>
      </c>
      <c r="EE20" s="45">
        <v>18</v>
      </c>
      <c r="EF20" s="47">
        <f t="shared" si="98"/>
        <v>0.26800000000000007</v>
      </c>
      <c r="EG20" s="1">
        <f t="shared" si="41"/>
        <v>61410.000000000022</v>
      </c>
      <c r="EH20" s="1">
        <f t="shared" si="42"/>
        <v>61870.000000000022</v>
      </c>
      <c r="EI20" s="45">
        <v>18</v>
      </c>
      <c r="EJ20" s="47">
        <f t="shared" si="99"/>
        <v>0.20100000000000004</v>
      </c>
      <c r="EK20" s="1">
        <f t="shared" si="43"/>
        <v>46000.000000000007</v>
      </c>
      <c r="EL20" s="1">
        <f t="shared" si="44"/>
        <v>46460.000000000007</v>
      </c>
      <c r="EO20" s="45">
        <v>18</v>
      </c>
      <c r="EP20" s="47">
        <f t="shared" si="100"/>
        <v>0.21800000000000005</v>
      </c>
      <c r="EQ20" s="1">
        <f t="shared" si="45"/>
        <v>49910.000000000007</v>
      </c>
      <c r="ER20" s="1">
        <f t="shared" si="46"/>
        <v>50370.000000000007</v>
      </c>
      <c r="ES20" s="45">
        <v>18</v>
      </c>
      <c r="ET20" s="47">
        <f t="shared" si="101"/>
        <v>0.14250000000000004</v>
      </c>
      <c r="EU20" s="1">
        <f t="shared" si="47"/>
        <v>32545.000000000011</v>
      </c>
      <c r="EV20" s="1">
        <f t="shared" si="48"/>
        <v>33005.000000000007</v>
      </c>
      <c r="EW20" s="45">
        <v>18</v>
      </c>
      <c r="EX20" s="47">
        <f t="shared" si="102"/>
        <v>0.14250000000000004</v>
      </c>
      <c r="EY20" s="1">
        <f t="shared" si="49"/>
        <v>32545.000000000011</v>
      </c>
      <c r="EZ20" s="1">
        <f t="shared" si="50"/>
        <v>33005.000000000007</v>
      </c>
      <c r="FA20" s="45">
        <v>18</v>
      </c>
      <c r="FB20" s="47">
        <f t="shared" si="103"/>
        <v>7.5500000000000025E-2</v>
      </c>
      <c r="FC20" s="1">
        <f t="shared" si="51"/>
        <v>17135.000000000004</v>
      </c>
      <c r="FD20" s="1">
        <f t="shared" si="52"/>
        <v>17595.000000000004</v>
      </c>
      <c r="FF20" s="45">
        <v>18</v>
      </c>
      <c r="FG20" s="47">
        <f t="shared" si="104"/>
        <v>0.60200000000000009</v>
      </c>
      <c r="FH20" s="1">
        <f t="shared" si="53"/>
        <v>6020.0000000000009</v>
      </c>
      <c r="FI20" s="1">
        <f t="shared" si="54"/>
        <v>6020.0000000000009</v>
      </c>
      <c r="FJ20" s="47">
        <f t="shared" si="105"/>
        <v>0.60200000000000009</v>
      </c>
      <c r="FK20" s="1">
        <f t="shared" si="55"/>
        <v>6020.0000000000009</v>
      </c>
      <c r="FL20" s="1">
        <f t="shared" si="56"/>
        <v>6020.0000000000009</v>
      </c>
      <c r="FM20" s="47">
        <f t="shared" si="106"/>
        <v>0.37000000000000016</v>
      </c>
      <c r="FN20" s="1">
        <f t="shared" si="57"/>
        <v>3700.0000000000018</v>
      </c>
      <c r="FO20" s="1">
        <f t="shared" si="58"/>
        <v>3700.0000000000018</v>
      </c>
      <c r="FP20" s="47">
        <f t="shared" si="107"/>
        <v>0.18500000000000008</v>
      </c>
      <c r="FQ20" s="1">
        <f t="shared" si="59"/>
        <v>1850.0000000000009</v>
      </c>
      <c r="FR20" s="1">
        <f t="shared" si="60"/>
        <v>1850.0000000000009</v>
      </c>
      <c r="FS20" s="47">
        <f t="shared" si="108"/>
        <v>0.18500000000000008</v>
      </c>
      <c r="FT20" s="1">
        <f t="shared" si="61"/>
        <v>1850.0000000000009</v>
      </c>
      <c r="FU20" s="1">
        <f t="shared" si="62"/>
        <v>1850.0000000000009</v>
      </c>
      <c r="FV20" s="47">
        <f t="shared" si="109"/>
        <v>9.2500000000000041E-2</v>
      </c>
      <c r="FW20" s="1">
        <f t="shared" si="63"/>
        <v>925.00000000000045</v>
      </c>
      <c r="FX20" s="1">
        <f t="shared" si="64"/>
        <v>925.00000000000045</v>
      </c>
      <c r="FZ20" s="45">
        <v>18</v>
      </c>
      <c r="GA20" s="47">
        <f t="shared" si="110"/>
        <v>1.3400000000000003</v>
      </c>
      <c r="GB20" s="1">
        <f t="shared" si="65"/>
        <v>13400.000000000004</v>
      </c>
      <c r="GC20" s="1">
        <f t="shared" si="66"/>
        <v>13400.000000000004</v>
      </c>
      <c r="GD20" s="47">
        <f t="shared" si="111"/>
        <v>0.5</v>
      </c>
      <c r="GE20" s="1">
        <f t="shared" si="67"/>
        <v>5000</v>
      </c>
      <c r="GF20" s="1">
        <f t="shared" si="68"/>
        <v>5000</v>
      </c>
      <c r="GG20" s="47">
        <f t="shared" si="112"/>
        <v>0.18500000000000008</v>
      </c>
      <c r="GH20" s="1">
        <f t="shared" si="69"/>
        <v>37000.000000000015</v>
      </c>
      <c r="GI20" s="1">
        <f t="shared" si="70"/>
        <v>37000.000000000015</v>
      </c>
      <c r="GJ20" s="47">
        <f t="shared" si="113"/>
        <v>0.10100000000000005</v>
      </c>
      <c r="GK20" s="1">
        <f t="shared" si="71"/>
        <v>20200.000000000007</v>
      </c>
      <c r="GL20" s="1">
        <f t="shared" si="72"/>
        <v>20200.000000000007</v>
      </c>
      <c r="GM20" s="47">
        <f t="shared" si="114"/>
        <v>0.28500000000000009</v>
      </c>
      <c r="GN20" s="1">
        <f t="shared" si="73"/>
        <v>2850.0000000000009</v>
      </c>
      <c r="GO20" s="1">
        <f t="shared" si="74"/>
        <v>2850.0000000000009</v>
      </c>
      <c r="GP20" s="47">
        <f t="shared" si="115"/>
        <v>8.4000000000000033E-2</v>
      </c>
      <c r="GQ20" s="1">
        <f t="shared" si="75"/>
        <v>210.00000000000009</v>
      </c>
      <c r="GR20" s="1">
        <f t="shared" si="76"/>
        <v>210.00000000000009</v>
      </c>
      <c r="GS20" s="47">
        <f t="shared" si="116"/>
        <v>0.23500000000000007</v>
      </c>
      <c r="GT20" s="1">
        <f t="shared" si="77"/>
        <v>2350.0000000000009</v>
      </c>
      <c r="GU20" s="1">
        <f t="shared" si="78"/>
        <v>2350.0000000000009</v>
      </c>
    </row>
    <row r="21" spans="1:203" x14ac:dyDescent="0.15">
      <c r="A21" s="33" t="s">
        <v>1879</v>
      </c>
      <c r="B21" s="1">
        <v>1</v>
      </c>
      <c r="C21" s="1">
        <v>3</v>
      </c>
      <c r="D21" s="1">
        <v>6</v>
      </c>
      <c r="E21" s="1">
        <v>0</v>
      </c>
      <c r="F21" s="1">
        <v>0</v>
      </c>
      <c r="G21" s="1">
        <v>1</v>
      </c>
      <c r="H21" s="1">
        <v>0</v>
      </c>
      <c r="I21" s="1">
        <v>0</v>
      </c>
      <c r="J21" s="1">
        <v>0</v>
      </c>
      <c r="K21" s="1">
        <v>0</v>
      </c>
      <c r="L21" s="1">
        <v>0</v>
      </c>
      <c r="M21" s="1" t="s">
        <v>2479</v>
      </c>
      <c r="N21" s="1">
        <v>1296</v>
      </c>
      <c r="O21" s="1">
        <v>37</v>
      </c>
      <c r="P21" s="1">
        <v>16</v>
      </c>
      <c r="Q21" s="1">
        <v>2</v>
      </c>
      <c r="R21" s="1">
        <v>3</v>
      </c>
      <c r="S21" s="1">
        <v>6</v>
      </c>
      <c r="T21" s="1">
        <v>0</v>
      </c>
      <c r="U21" s="1">
        <v>0</v>
      </c>
      <c r="V21" s="1">
        <v>1</v>
      </c>
      <c r="W21" s="1">
        <v>0</v>
      </c>
      <c r="X21" s="1">
        <v>0</v>
      </c>
      <c r="Y21" s="1">
        <v>0</v>
      </c>
      <c r="Z21" s="1">
        <v>0</v>
      </c>
      <c r="AA21" s="1">
        <v>0</v>
      </c>
      <c r="AB21" s="1" t="s">
        <v>2479</v>
      </c>
      <c r="AC21" s="1">
        <v>1461</v>
      </c>
      <c r="AD21" s="1">
        <v>42</v>
      </c>
      <c r="AE21" s="1">
        <v>19</v>
      </c>
      <c r="AF21" s="44">
        <v>3</v>
      </c>
      <c r="AG21" s="50">
        <v>1.002</v>
      </c>
      <c r="AH21" s="44">
        <v>3</v>
      </c>
      <c r="AI21" s="1">
        <f t="shared" si="18"/>
        <v>3890</v>
      </c>
      <c r="AJ21" s="33">
        <f t="shared" si="18"/>
        <v>40</v>
      </c>
      <c r="AK21" s="1">
        <f t="shared" si="18"/>
        <v>50</v>
      </c>
      <c r="AL21" s="1">
        <f t="shared" si="19"/>
        <v>500</v>
      </c>
      <c r="AM21" s="33">
        <f t="shared" si="19"/>
        <v>10</v>
      </c>
      <c r="AN21" s="1">
        <f t="shared" si="19"/>
        <v>10</v>
      </c>
      <c r="AT21" s="1" t="s">
        <v>1999</v>
      </c>
      <c r="AU21" s="1" t="s">
        <v>2000</v>
      </c>
      <c r="AV21" s="44">
        <v>0.3</v>
      </c>
      <c r="AW21" s="1" t="s">
        <v>2001</v>
      </c>
      <c r="AX21" s="1" t="s">
        <v>2000</v>
      </c>
      <c r="AY21" s="44">
        <v>0.15</v>
      </c>
      <c r="AZ21" s="44"/>
      <c r="BC21" s="45">
        <v>19</v>
      </c>
      <c r="BD21" s="46">
        <f t="shared" si="79"/>
        <v>5.7200000000000006</v>
      </c>
      <c r="BE21" s="1">
        <f t="shared" si="2"/>
        <v>56200.000000000007</v>
      </c>
      <c r="BF21" s="1">
        <f t="shared" si="3"/>
        <v>58200</v>
      </c>
      <c r="BG21" s="45">
        <v>19</v>
      </c>
      <c r="BH21" s="44">
        <f t="shared" si="80"/>
        <v>3.2200000000000006</v>
      </c>
      <c r="BI21" s="1">
        <f t="shared" si="22"/>
        <v>31200.000000000007</v>
      </c>
      <c r="BJ21" s="1">
        <f t="shared" si="23"/>
        <v>33200.000000000007</v>
      </c>
      <c r="BK21" s="45">
        <v>19</v>
      </c>
      <c r="BL21" s="44">
        <f t="shared" si="81"/>
        <v>6.2200000000000006</v>
      </c>
      <c r="BM21" s="1">
        <f t="shared" si="4"/>
        <v>61200.000000000007</v>
      </c>
      <c r="BN21" s="1">
        <f t="shared" si="5"/>
        <v>63200</v>
      </c>
      <c r="BO21" s="45">
        <v>19</v>
      </c>
      <c r="BP21" s="44">
        <f t="shared" si="82"/>
        <v>3.7200000000000006</v>
      </c>
      <c r="BQ21" s="1">
        <f t="shared" si="24"/>
        <v>36200.000000000007</v>
      </c>
      <c r="BR21" s="1">
        <f t="shared" si="25"/>
        <v>38200.000000000007</v>
      </c>
      <c r="BS21" s="45">
        <v>19</v>
      </c>
      <c r="BT21" s="44">
        <f t="shared" si="83"/>
        <v>6.7200000000000006</v>
      </c>
      <c r="BU21" s="1">
        <f t="shared" si="6"/>
        <v>66200.000000000015</v>
      </c>
      <c r="BV21" s="1">
        <f t="shared" si="7"/>
        <v>68200</v>
      </c>
      <c r="BW21" s="45">
        <v>19</v>
      </c>
      <c r="BX21" s="44">
        <f t="shared" si="84"/>
        <v>4.2200000000000006</v>
      </c>
      <c r="BY21" s="1">
        <f t="shared" si="26"/>
        <v>41200.000000000007</v>
      </c>
      <c r="BZ21" s="1">
        <f t="shared" si="27"/>
        <v>43200</v>
      </c>
      <c r="CA21" s="45">
        <v>19</v>
      </c>
      <c r="CB21" s="44">
        <f t="shared" si="85"/>
        <v>5.7200000000000006</v>
      </c>
      <c r="CC21" s="1">
        <f t="shared" si="8"/>
        <v>56200.000000000007</v>
      </c>
      <c r="CD21" s="1">
        <f t="shared" si="9"/>
        <v>58200</v>
      </c>
      <c r="CE21" s="45">
        <v>19</v>
      </c>
      <c r="CF21" s="44">
        <f t="shared" si="86"/>
        <v>3.2200000000000006</v>
      </c>
      <c r="CG21" s="1">
        <f t="shared" si="28"/>
        <v>31200.000000000007</v>
      </c>
      <c r="CH21" s="1">
        <f t="shared" si="29"/>
        <v>33200.000000000007</v>
      </c>
      <c r="CO21" s="45">
        <v>19</v>
      </c>
      <c r="CP21" s="46">
        <f t="shared" si="87"/>
        <v>4.7200000000000006</v>
      </c>
      <c r="CQ21" s="1">
        <f t="shared" si="10"/>
        <v>46200.000000000007</v>
      </c>
      <c r="CR21" s="1">
        <f t="shared" si="11"/>
        <v>48200</v>
      </c>
      <c r="CS21" s="45">
        <v>19</v>
      </c>
      <c r="CT21" s="44">
        <f t="shared" si="88"/>
        <v>2.7200000000000006</v>
      </c>
      <c r="CU21" s="1">
        <f t="shared" si="30"/>
        <v>26200.000000000007</v>
      </c>
      <c r="CV21" s="1">
        <f t="shared" si="31"/>
        <v>28200.000000000007</v>
      </c>
      <c r="CW21" s="45">
        <v>19</v>
      </c>
      <c r="CX21" s="44">
        <f t="shared" si="89"/>
        <v>5.2200000000000006</v>
      </c>
      <c r="CY21" s="1">
        <f t="shared" si="12"/>
        <v>51200.000000000007</v>
      </c>
      <c r="CZ21" s="1">
        <f t="shared" si="13"/>
        <v>53200</v>
      </c>
      <c r="DA21" s="45">
        <v>19</v>
      </c>
      <c r="DB21" s="44">
        <f t="shared" si="90"/>
        <v>3.2200000000000006</v>
      </c>
      <c r="DC21" s="1">
        <f t="shared" si="32"/>
        <v>31200.000000000007</v>
      </c>
      <c r="DD21" s="1">
        <f t="shared" si="33"/>
        <v>33200.000000000007</v>
      </c>
      <c r="DE21" s="45">
        <v>19</v>
      </c>
      <c r="DF21" s="44">
        <f t="shared" si="91"/>
        <v>5.7200000000000006</v>
      </c>
      <c r="DG21" s="1">
        <f t="shared" si="14"/>
        <v>56200.000000000007</v>
      </c>
      <c r="DH21" s="1">
        <f t="shared" si="15"/>
        <v>58200</v>
      </c>
      <c r="DI21" s="45">
        <v>19</v>
      </c>
      <c r="DJ21" s="44">
        <f t="shared" si="92"/>
        <v>3.7200000000000006</v>
      </c>
      <c r="DK21" s="1">
        <f t="shared" si="34"/>
        <v>36200.000000000007</v>
      </c>
      <c r="DL21" s="1">
        <f t="shared" si="35"/>
        <v>38200.000000000007</v>
      </c>
      <c r="DM21" s="45">
        <v>19</v>
      </c>
      <c r="DN21" s="44">
        <f t="shared" si="93"/>
        <v>4.7200000000000006</v>
      </c>
      <c r="DO21" s="1">
        <f t="shared" si="16"/>
        <v>46200.000000000007</v>
      </c>
      <c r="DP21" s="1">
        <f t="shared" si="17"/>
        <v>48200</v>
      </c>
      <c r="DQ21" s="45">
        <v>19</v>
      </c>
      <c r="DR21" s="44">
        <f t="shared" si="94"/>
        <v>2.7200000000000006</v>
      </c>
      <c r="DS21" s="1">
        <f t="shared" si="36"/>
        <v>26200.000000000007</v>
      </c>
      <c r="DT21" s="1">
        <f t="shared" si="37"/>
        <v>28200.000000000007</v>
      </c>
      <c r="DW21" s="45">
        <v>19</v>
      </c>
      <c r="DX21" s="47">
        <f t="shared" si="95"/>
        <v>0.34900000000000009</v>
      </c>
      <c r="DY21" s="1">
        <f t="shared" si="38"/>
        <v>80040.000000000015</v>
      </c>
      <c r="DZ21" s="1">
        <f t="shared" si="39"/>
        <v>80500.000000000015</v>
      </c>
      <c r="EA21" s="45">
        <v>19</v>
      </c>
      <c r="EB21" s="47">
        <f t="shared" si="96"/>
        <v>0.25200000000000006</v>
      </c>
      <c r="EC21" s="1">
        <f t="shared" si="40"/>
        <v>57730.000000000007</v>
      </c>
      <c r="ED21" s="1">
        <f t="shared" si="97"/>
        <v>58190.000000000007</v>
      </c>
      <c r="EE21" s="45">
        <v>19</v>
      </c>
      <c r="EF21" s="47">
        <f t="shared" si="98"/>
        <v>0.27200000000000008</v>
      </c>
      <c r="EG21" s="1">
        <f t="shared" si="41"/>
        <v>62330.000000000022</v>
      </c>
      <c r="EH21" s="1">
        <f t="shared" si="42"/>
        <v>62790.000000000022</v>
      </c>
      <c r="EI21" s="45">
        <v>19</v>
      </c>
      <c r="EJ21" s="47">
        <f t="shared" si="99"/>
        <v>0.20400000000000004</v>
      </c>
      <c r="EK21" s="1">
        <f t="shared" si="43"/>
        <v>46690.000000000007</v>
      </c>
      <c r="EL21" s="1">
        <f t="shared" si="44"/>
        <v>47150.000000000007</v>
      </c>
      <c r="EO21" s="45">
        <v>19</v>
      </c>
      <c r="EP21" s="47">
        <f t="shared" si="100"/>
        <v>0.22200000000000006</v>
      </c>
      <c r="EQ21" s="1">
        <f t="shared" si="45"/>
        <v>50830.000000000007</v>
      </c>
      <c r="ER21" s="1">
        <f t="shared" si="46"/>
        <v>51290.000000000007</v>
      </c>
      <c r="ES21" s="45">
        <v>19</v>
      </c>
      <c r="ET21" s="47">
        <f t="shared" si="101"/>
        <v>0.14500000000000005</v>
      </c>
      <c r="EU21" s="1">
        <f t="shared" si="47"/>
        <v>33120.000000000007</v>
      </c>
      <c r="EV21" s="1">
        <f t="shared" si="48"/>
        <v>33580.000000000007</v>
      </c>
      <c r="EW21" s="45">
        <v>19</v>
      </c>
      <c r="EX21" s="47">
        <f t="shared" si="102"/>
        <v>0.14500000000000005</v>
      </c>
      <c r="EY21" s="1">
        <f t="shared" si="49"/>
        <v>33120.000000000007</v>
      </c>
      <c r="EZ21" s="1">
        <f t="shared" si="50"/>
        <v>33580.000000000007</v>
      </c>
      <c r="FA21" s="45">
        <v>19</v>
      </c>
      <c r="FB21" s="47">
        <f t="shared" si="103"/>
        <v>7.7000000000000027E-2</v>
      </c>
      <c r="FC21" s="1">
        <f t="shared" si="51"/>
        <v>17480.000000000004</v>
      </c>
      <c r="FD21" s="1">
        <f t="shared" si="52"/>
        <v>17940.000000000004</v>
      </c>
      <c r="FF21" s="45">
        <v>19</v>
      </c>
      <c r="FG21" s="47">
        <f t="shared" si="104"/>
        <v>0.6080000000000001</v>
      </c>
      <c r="FH21" s="1">
        <f t="shared" si="53"/>
        <v>6080.0000000000009</v>
      </c>
      <c r="FI21" s="1">
        <f t="shared" si="54"/>
        <v>6080.0000000000009</v>
      </c>
      <c r="FJ21" s="47">
        <f t="shared" si="105"/>
        <v>0.6080000000000001</v>
      </c>
      <c r="FK21" s="1">
        <f t="shared" si="55"/>
        <v>6080.0000000000009</v>
      </c>
      <c r="FL21" s="1">
        <f t="shared" si="56"/>
        <v>6080.0000000000009</v>
      </c>
      <c r="FM21" s="47">
        <f t="shared" si="106"/>
        <v>0.38000000000000017</v>
      </c>
      <c r="FN21" s="1">
        <f t="shared" si="57"/>
        <v>3800.0000000000018</v>
      </c>
      <c r="FO21" s="1">
        <f t="shared" si="58"/>
        <v>3800.0000000000018</v>
      </c>
      <c r="FP21" s="47">
        <f t="shared" si="107"/>
        <v>0.19000000000000009</v>
      </c>
      <c r="FQ21" s="1">
        <f t="shared" si="59"/>
        <v>1900.0000000000009</v>
      </c>
      <c r="FR21" s="1">
        <f t="shared" si="60"/>
        <v>1900.0000000000009</v>
      </c>
      <c r="FS21" s="47">
        <f t="shared" si="108"/>
        <v>0.19000000000000009</v>
      </c>
      <c r="FT21" s="1">
        <f t="shared" si="61"/>
        <v>1900.0000000000009</v>
      </c>
      <c r="FU21" s="1">
        <f t="shared" si="62"/>
        <v>1900.0000000000009</v>
      </c>
      <c r="FV21" s="47">
        <f t="shared" si="109"/>
        <v>9.5000000000000043E-2</v>
      </c>
      <c r="FW21" s="1">
        <f t="shared" si="63"/>
        <v>950.00000000000045</v>
      </c>
      <c r="FX21" s="1">
        <f t="shared" si="64"/>
        <v>950.00000000000045</v>
      </c>
      <c r="FZ21" s="45">
        <v>19</v>
      </c>
      <c r="GA21" s="47">
        <f t="shared" si="110"/>
        <v>1.3600000000000003</v>
      </c>
      <c r="GB21" s="1">
        <f t="shared" si="65"/>
        <v>13600.000000000004</v>
      </c>
      <c r="GC21" s="1">
        <f t="shared" si="66"/>
        <v>13600.000000000004</v>
      </c>
      <c r="GD21" s="47">
        <f t="shared" si="111"/>
        <v>0.5</v>
      </c>
      <c r="GE21" s="1">
        <f t="shared" si="67"/>
        <v>5000</v>
      </c>
      <c r="GF21" s="1">
        <f t="shared" si="68"/>
        <v>5000</v>
      </c>
      <c r="GG21" s="47">
        <f t="shared" si="112"/>
        <v>0.19000000000000009</v>
      </c>
      <c r="GH21" s="1">
        <f t="shared" si="69"/>
        <v>38000.000000000015</v>
      </c>
      <c r="GI21" s="1">
        <f t="shared" si="70"/>
        <v>38000.000000000015</v>
      </c>
      <c r="GJ21" s="47">
        <f t="shared" si="113"/>
        <v>0.10400000000000005</v>
      </c>
      <c r="GK21" s="1">
        <f t="shared" si="71"/>
        <v>20800.000000000007</v>
      </c>
      <c r="GL21" s="1">
        <f t="shared" si="72"/>
        <v>20800.000000000007</v>
      </c>
      <c r="GM21" s="47">
        <f t="shared" si="114"/>
        <v>0.29000000000000009</v>
      </c>
      <c r="GN21" s="1">
        <f t="shared" si="73"/>
        <v>2900.0000000000009</v>
      </c>
      <c r="GO21" s="1">
        <f t="shared" si="74"/>
        <v>2900.0000000000009</v>
      </c>
      <c r="GP21" s="47">
        <f t="shared" si="115"/>
        <v>8.6000000000000035E-2</v>
      </c>
      <c r="GQ21" s="1">
        <f t="shared" si="75"/>
        <v>215.00000000000009</v>
      </c>
      <c r="GR21" s="1">
        <f t="shared" si="76"/>
        <v>215.00000000000009</v>
      </c>
      <c r="GS21" s="47">
        <f t="shared" si="116"/>
        <v>0.24000000000000007</v>
      </c>
      <c r="GT21" s="1">
        <f t="shared" si="77"/>
        <v>2400.0000000000009</v>
      </c>
      <c r="GU21" s="1">
        <f t="shared" si="78"/>
        <v>2400.0000000000009</v>
      </c>
    </row>
    <row r="22" spans="1:203" x14ac:dyDescent="0.15">
      <c r="A22" s="1" t="s">
        <v>1880</v>
      </c>
      <c r="B22" s="1">
        <v>1</v>
      </c>
      <c r="C22" s="1">
        <v>1</v>
      </c>
      <c r="D22" s="1">
        <v>6</v>
      </c>
      <c r="E22" s="1">
        <v>0</v>
      </c>
      <c r="F22" s="1">
        <v>0</v>
      </c>
      <c r="G22" s="1">
        <v>1</v>
      </c>
      <c r="H22" s="1">
        <v>0</v>
      </c>
      <c r="I22" s="1">
        <v>0</v>
      </c>
      <c r="J22" s="1">
        <v>0</v>
      </c>
      <c r="K22" s="1">
        <v>0</v>
      </c>
      <c r="L22" s="1">
        <v>0</v>
      </c>
      <c r="M22" s="1" t="s">
        <v>2473</v>
      </c>
      <c r="N22" s="1">
        <v>1584</v>
      </c>
      <c r="O22" s="1">
        <v>32</v>
      </c>
      <c r="P22" s="1">
        <v>19</v>
      </c>
      <c r="Q22" s="1">
        <v>2</v>
      </c>
      <c r="R22" s="1">
        <v>1</v>
      </c>
      <c r="S22" s="1">
        <v>6</v>
      </c>
      <c r="T22" s="1">
        <v>0</v>
      </c>
      <c r="U22" s="1">
        <v>0</v>
      </c>
      <c r="V22" s="1">
        <v>1</v>
      </c>
      <c r="W22" s="1">
        <v>0</v>
      </c>
      <c r="X22" s="1">
        <v>0</v>
      </c>
      <c r="Y22" s="1">
        <v>0</v>
      </c>
      <c r="Z22" s="1">
        <v>0</v>
      </c>
      <c r="AA22" s="1">
        <v>0</v>
      </c>
      <c r="AB22" s="1" t="s">
        <v>2473</v>
      </c>
      <c r="AC22" s="1">
        <v>1785</v>
      </c>
      <c r="AD22" s="1">
        <v>37</v>
      </c>
      <c r="AE22" s="1">
        <v>22</v>
      </c>
      <c r="AF22" s="44">
        <v>3</v>
      </c>
      <c r="AG22" s="44">
        <v>1.002</v>
      </c>
      <c r="AH22" s="44">
        <v>3</v>
      </c>
      <c r="AI22" s="1">
        <f t="shared" si="18"/>
        <v>4760</v>
      </c>
      <c r="AJ22" s="1">
        <f t="shared" si="18"/>
        <v>40</v>
      </c>
      <c r="AK22" s="1">
        <f t="shared" si="18"/>
        <v>60</v>
      </c>
      <c r="AL22" s="1">
        <f t="shared" si="19"/>
        <v>610</v>
      </c>
      <c r="AM22" s="1">
        <f t="shared" si="19"/>
        <v>10</v>
      </c>
      <c r="AN22" s="1">
        <f t="shared" si="19"/>
        <v>10</v>
      </c>
      <c r="AP22" s="1" t="s">
        <v>1956</v>
      </c>
      <c r="AQ22" s="1" t="s">
        <v>1981</v>
      </c>
      <c r="AR22" s="1" t="s">
        <v>1982</v>
      </c>
      <c r="AS22" s="1" t="s">
        <v>1983</v>
      </c>
      <c r="AT22" s="1" t="s">
        <v>1981</v>
      </c>
      <c r="AU22" s="1" t="s">
        <v>1982</v>
      </c>
      <c r="AV22" s="1" t="s">
        <v>1983</v>
      </c>
      <c r="AW22" s="1" t="s">
        <v>1981</v>
      </c>
      <c r="AX22" s="1" t="s">
        <v>1982</v>
      </c>
      <c r="AY22" s="1" t="s">
        <v>1983</v>
      </c>
      <c r="BC22" s="45">
        <v>20</v>
      </c>
      <c r="BD22" s="46">
        <f t="shared" si="79"/>
        <v>5.7600000000000007</v>
      </c>
      <c r="BE22" s="1">
        <f t="shared" si="2"/>
        <v>56600.000000000007</v>
      </c>
      <c r="BF22" s="1">
        <f t="shared" si="3"/>
        <v>58600</v>
      </c>
      <c r="BG22" s="45">
        <v>20</v>
      </c>
      <c r="BH22" s="44">
        <f t="shared" si="80"/>
        <v>3.2600000000000007</v>
      </c>
      <c r="BI22" s="1">
        <f t="shared" si="22"/>
        <v>31600.000000000007</v>
      </c>
      <c r="BJ22" s="1">
        <f t="shared" si="23"/>
        <v>33600.000000000007</v>
      </c>
      <c r="BK22" s="45">
        <v>20</v>
      </c>
      <c r="BL22" s="44">
        <f t="shared" si="81"/>
        <v>6.2600000000000007</v>
      </c>
      <c r="BM22" s="1">
        <f t="shared" si="4"/>
        <v>61600.000000000007</v>
      </c>
      <c r="BN22" s="1">
        <f t="shared" si="5"/>
        <v>63600</v>
      </c>
      <c r="BO22" s="45">
        <v>20</v>
      </c>
      <c r="BP22" s="44">
        <f t="shared" si="82"/>
        <v>3.7600000000000007</v>
      </c>
      <c r="BQ22" s="1">
        <f t="shared" si="24"/>
        <v>36600.000000000007</v>
      </c>
      <c r="BR22" s="1">
        <f t="shared" si="25"/>
        <v>38600.000000000007</v>
      </c>
      <c r="BS22" s="45">
        <v>20</v>
      </c>
      <c r="BT22" s="44">
        <f t="shared" si="83"/>
        <v>6.7600000000000007</v>
      </c>
      <c r="BU22" s="1">
        <f t="shared" si="6"/>
        <v>66600.000000000015</v>
      </c>
      <c r="BV22" s="1">
        <f t="shared" si="7"/>
        <v>68600</v>
      </c>
      <c r="BW22" s="45">
        <v>20</v>
      </c>
      <c r="BX22" s="44">
        <f t="shared" si="84"/>
        <v>4.2600000000000007</v>
      </c>
      <c r="BY22" s="1">
        <f t="shared" si="26"/>
        <v>41600.000000000007</v>
      </c>
      <c r="BZ22" s="1">
        <f t="shared" si="27"/>
        <v>43600</v>
      </c>
      <c r="CA22" s="45">
        <v>20</v>
      </c>
      <c r="CB22" s="44">
        <f t="shared" si="85"/>
        <v>5.7600000000000007</v>
      </c>
      <c r="CC22" s="1">
        <f t="shared" si="8"/>
        <v>56600.000000000007</v>
      </c>
      <c r="CD22" s="1">
        <f t="shared" si="9"/>
        <v>58600</v>
      </c>
      <c r="CE22" s="45">
        <v>20</v>
      </c>
      <c r="CF22" s="44">
        <f t="shared" si="86"/>
        <v>3.2600000000000007</v>
      </c>
      <c r="CG22" s="1">
        <f t="shared" si="28"/>
        <v>31600.000000000007</v>
      </c>
      <c r="CH22" s="1">
        <f t="shared" si="29"/>
        <v>33600.000000000007</v>
      </c>
      <c r="CO22" s="45">
        <v>20</v>
      </c>
      <c r="CP22" s="46">
        <f t="shared" si="87"/>
        <v>4.7600000000000007</v>
      </c>
      <c r="CQ22" s="1">
        <f t="shared" si="10"/>
        <v>46600.000000000007</v>
      </c>
      <c r="CR22" s="1">
        <f t="shared" si="11"/>
        <v>48600</v>
      </c>
      <c r="CS22" s="45">
        <v>20</v>
      </c>
      <c r="CT22" s="44">
        <f t="shared" si="88"/>
        <v>2.7600000000000007</v>
      </c>
      <c r="CU22" s="1">
        <f t="shared" si="30"/>
        <v>26600.000000000007</v>
      </c>
      <c r="CV22" s="1">
        <f t="shared" si="31"/>
        <v>28600.000000000007</v>
      </c>
      <c r="CW22" s="45">
        <v>20</v>
      </c>
      <c r="CX22" s="44">
        <f t="shared" si="89"/>
        <v>5.2600000000000007</v>
      </c>
      <c r="CY22" s="1">
        <f t="shared" si="12"/>
        <v>51600.000000000007</v>
      </c>
      <c r="CZ22" s="1">
        <f t="shared" si="13"/>
        <v>53600</v>
      </c>
      <c r="DA22" s="45">
        <v>20</v>
      </c>
      <c r="DB22" s="44">
        <f t="shared" si="90"/>
        <v>3.2600000000000007</v>
      </c>
      <c r="DC22" s="1">
        <f t="shared" si="32"/>
        <v>31600.000000000007</v>
      </c>
      <c r="DD22" s="1">
        <f t="shared" si="33"/>
        <v>33600.000000000007</v>
      </c>
      <c r="DE22" s="45">
        <v>20</v>
      </c>
      <c r="DF22" s="44">
        <f t="shared" si="91"/>
        <v>5.7600000000000007</v>
      </c>
      <c r="DG22" s="1">
        <f t="shared" si="14"/>
        <v>56600.000000000007</v>
      </c>
      <c r="DH22" s="1">
        <f t="shared" si="15"/>
        <v>58600</v>
      </c>
      <c r="DI22" s="45">
        <v>20</v>
      </c>
      <c r="DJ22" s="44">
        <f t="shared" si="92"/>
        <v>3.7600000000000007</v>
      </c>
      <c r="DK22" s="1">
        <f t="shared" si="34"/>
        <v>36600.000000000007</v>
      </c>
      <c r="DL22" s="1">
        <f t="shared" si="35"/>
        <v>38600.000000000007</v>
      </c>
      <c r="DM22" s="45">
        <v>20</v>
      </c>
      <c r="DN22" s="44">
        <f t="shared" si="93"/>
        <v>4.7600000000000007</v>
      </c>
      <c r="DO22" s="1">
        <f t="shared" si="16"/>
        <v>46600.000000000007</v>
      </c>
      <c r="DP22" s="1">
        <f t="shared" si="17"/>
        <v>48600</v>
      </c>
      <c r="DQ22" s="45">
        <v>20</v>
      </c>
      <c r="DR22" s="44">
        <f t="shared" si="94"/>
        <v>2.7600000000000007</v>
      </c>
      <c r="DS22" s="1">
        <f t="shared" si="36"/>
        <v>26600.000000000007</v>
      </c>
      <c r="DT22" s="1">
        <f t="shared" si="37"/>
        <v>28600.000000000007</v>
      </c>
      <c r="DW22" s="45">
        <v>20</v>
      </c>
      <c r="DX22" s="47">
        <f t="shared" si="95"/>
        <v>0.35450000000000009</v>
      </c>
      <c r="DY22" s="1">
        <f t="shared" si="38"/>
        <v>81305.000000000015</v>
      </c>
      <c r="DZ22" s="1">
        <f t="shared" si="39"/>
        <v>81765.000000000015</v>
      </c>
      <c r="EA22" s="45">
        <v>20</v>
      </c>
      <c r="EB22" s="47">
        <f t="shared" si="96"/>
        <v>0.25600000000000006</v>
      </c>
      <c r="EC22" s="1">
        <f t="shared" si="40"/>
        <v>58650.000000000007</v>
      </c>
      <c r="ED22" s="1">
        <f t="shared" si="97"/>
        <v>59110.000000000007</v>
      </c>
      <c r="EE22" s="45">
        <v>20</v>
      </c>
      <c r="EF22" s="47">
        <f t="shared" si="98"/>
        <v>0.27600000000000008</v>
      </c>
      <c r="EG22" s="1">
        <f t="shared" si="41"/>
        <v>63250.000000000022</v>
      </c>
      <c r="EH22" s="1">
        <f t="shared" si="42"/>
        <v>63710.000000000022</v>
      </c>
      <c r="EI22" s="45">
        <v>20</v>
      </c>
      <c r="EJ22" s="47">
        <f t="shared" si="99"/>
        <v>0.20700000000000005</v>
      </c>
      <c r="EK22" s="1">
        <f t="shared" si="43"/>
        <v>47380.000000000007</v>
      </c>
      <c r="EL22" s="1">
        <f t="shared" si="44"/>
        <v>47840.000000000007</v>
      </c>
      <c r="EO22" s="45">
        <v>20</v>
      </c>
      <c r="EP22" s="47">
        <f t="shared" si="100"/>
        <v>0.22600000000000006</v>
      </c>
      <c r="EQ22" s="1">
        <f t="shared" si="45"/>
        <v>51750.000000000007</v>
      </c>
      <c r="ER22" s="1">
        <f t="shared" si="46"/>
        <v>52210.000000000007</v>
      </c>
      <c r="ES22" s="45">
        <v>20</v>
      </c>
      <c r="ET22" s="47">
        <f t="shared" si="101"/>
        <v>0.14750000000000005</v>
      </c>
      <c r="EU22" s="1">
        <f t="shared" si="47"/>
        <v>33695.000000000007</v>
      </c>
      <c r="EV22" s="1">
        <f t="shared" si="48"/>
        <v>34155.000000000007</v>
      </c>
      <c r="EW22" s="45">
        <v>20</v>
      </c>
      <c r="EX22" s="47">
        <f t="shared" si="102"/>
        <v>0.14750000000000005</v>
      </c>
      <c r="EY22" s="1">
        <f t="shared" si="49"/>
        <v>33695.000000000007</v>
      </c>
      <c r="EZ22" s="1">
        <f t="shared" si="50"/>
        <v>34155.000000000007</v>
      </c>
      <c r="FA22" s="45">
        <v>20</v>
      </c>
      <c r="FB22" s="47">
        <f t="shared" si="103"/>
        <v>7.8500000000000028E-2</v>
      </c>
      <c r="FC22" s="1">
        <f t="shared" si="51"/>
        <v>17825.000000000004</v>
      </c>
      <c r="FD22" s="1">
        <f t="shared" si="52"/>
        <v>18285.000000000007</v>
      </c>
      <c r="FF22" s="45">
        <v>20</v>
      </c>
      <c r="FG22" s="47">
        <f t="shared" si="104"/>
        <v>0.6140000000000001</v>
      </c>
      <c r="FH22" s="1">
        <f t="shared" si="53"/>
        <v>6140.0000000000009</v>
      </c>
      <c r="FI22" s="1">
        <f t="shared" si="54"/>
        <v>6140.0000000000009</v>
      </c>
      <c r="FJ22" s="47">
        <f t="shared" si="105"/>
        <v>0.6140000000000001</v>
      </c>
      <c r="FK22" s="1">
        <f t="shared" si="55"/>
        <v>6140.0000000000009</v>
      </c>
      <c r="FL22" s="1">
        <f t="shared" si="56"/>
        <v>6140.0000000000009</v>
      </c>
      <c r="FM22" s="47">
        <f t="shared" si="106"/>
        <v>0.39000000000000018</v>
      </c>
      <c r="FN22" s="1">
        <f t="shared" si="57"/>
        <v>3900.0000000000018</v>
      </c>
      <c r="FO22" s="1">
        <f t="shared" si="58"/>
        <v>3900.0000000000018</v>
      </c>
      <c r="FP22" s="47">
        <f t="shared" si="107"/>
        <v>0.19500000000000009</v>
      </c>
      <c r="FQ22" s="1">
        <f t="shared" si="59"/>
        <v>1950.0000000000009</v>
      </c>
      <c r="FR22" s="1">
        <f t="shared" si="60"/>
        <v>1950.0000000000009</v>
      </c>
      <c r="FS22" s="47">
        <f t="shared" si="108"/>
        <v>0.19500000000000009</v>
      </c>
      <c r="FT22" s="1">
        <f t="shared" si="61"/>
        <v>1950.0000000000009</v>
      </c>
      <c r="FU22" s="1">
        <f t="shared" si="62"/>
        <v>1950.0000000000009</v>
      </c>
      <c r="FV22" s="47">
        <f t="shared" si="109"/>
        <v>9.7500000000000045E-2</v>
      </c>
      <c r="FW22" s="1">
        <f t="shared" si="63"/>
        <v>975.00000000000045</v>
      </c>
      <c r="FX22" s="1">
        <f t="shared" si="64"/>
        <v>975.00000000000045</v>
      </c>
      <c r="FZ22" s="45">
        <v>20</v>
      </c>
      <c r="GA22" s="47">
        <f t="shared" si="110"/>
        <v>1.3800000000000003</v>
      </c>
      <c r="GB22" s="1">
        <f t="shared" si="65"/>
        <v>13800.000000000004</v>
      </c>
      <c r="GC22" s="1">
        <f t="shared" si="66"/>
        <v>13800.000000000004</v>
      </c>
      <c r="GD22" s="47">
        <f t="shared" si="111"/>
        <v>0.5</v>
      </c>
      <c r="GE22" s="1">
        <f t="shared" si="67"/>
        <v>5000</v>
      </c>
      <c r="GF22" s="1">
        <f t="shared" si="68"/>
        <v>5000</v>
      </c>
      <c r="GG22" s="47">
        <f t="shared" si="112"/>
        <v>0.19500000000000009</v>
      </c>
      <c r="GH22" s="1">
        <f t="shared" si="69"/>
        <v>39000.000000000015</v>
      </c>
      <c r="GI22" s="1">
        <f t="shared" si="70"/>
        <v>39000.000000000015</v>
      </c>
      <c r="GJ22" s="47">
        <f t="shared" si="113"/>
        <v>0.10700000000000005</v>
      </c>
      <c r="GK22" s="1">
        <f t="shared" si="71"/>
        <v>21400.000000000007</v>
      </c>
      <c r="GL22" s="1">
        <f t="shared" si="72"/>
        <v>21400.000000000007</v>
      </c>
      <c r="GM22" s="47">
        <f t="shared" si="114"/>
        <v>0.2950000000000001</v>
      </c>
      <c r="GN22" s="1">
        <f t="shared" si="73"/>
        <v>2950.0000000000009</v>
      </c>
      <c r="GO22" s="1">
        <f t="shared" si="74"/>
        <v>2950.0000000000009</v>
      </c>
      <c r="GP22" s="47">
        <f t="shared" si="115"/>
        <v>8.8000000000000037E-2</v>
      </c>
      <c r="GQ22" s="1">
        <f t="shared" si="75"/>
        <v>220.00000000000009</v>
      </c>
      <c r="GR22" s="1">
        <f t="shared" si="76"/>
        <v>220.00000000000009</v>
      </c>
      <c r="GS22" s="47">
        <f t="shared" si="116"/>
        <v>0.24500000000000008</v>
      </c>
      <c r="GT22" s="1">
        <f t="shared" si="77"/>
        <v>2450.0000000000009</v>
      </c>
      <c r="GU22" s="1">
        <f t="shared" si="78"/>
        <v>2450.0000000000009</v>
      </c>
    </row>
    <row r="23" spans="1:203" x14ac:dyDescent="0.15">
      <c r="A23" s="1" t="s">
        <v>1881</v>
      </c>
      <c r="B23" s="1">
        <v>1</v>
      </c>
      <c r="C23" s="1">
        <v>3</v>
      </c>
      <c r="D23" s="1">
        <v>12</v>
      </c>
      <c r="E23" s="1">
        <v>0</v>
      </c>
      <c r="F23" s="1">
        <v>0</v>
      </c>
      <c r="G23" s="1">
        <v>1</v>
      </c>
      <c r="H23" s="1">
        <v>0</v>
      </c>
      <c r="I23" s="1">
        <v>0</v>
      </c>
      <c r="J23" s="1">
        <v>0</v>
      </c>
      <c r="K23" s="1">
        <v>0</v>
      </c>
      <c r="L23" s="1">
        <v>0</v>
      </c>
      <c r="M23" s="1" t="s">
        <v>2474</v>
      </c>
      <c r="N23" s="1">
        <v>2484</v>
      </c>
      <c r="O23" s="1">
        <v>72</v>
      </c>
      <c r="P23" s="1">
        <v>31</v>
      </c>
      <c r="Q23" s="1">
        <v>2</v>
      </c>
      <c r="R23" s="1">
        <v>3</v>
      </c>
      <c r="S23" s="1">
        <v>12</v>
      </c>
      <c r="T23" s="1">
        <v>0</v>
      </c>
      <c r="U23" s="1">
        <v>0</v>
      </c>
      <c r="V23" s="1">
        <v>1</v>
      </c>
      <c r="W23" s="1">
        <v>0</v>
      </c>
      <c r="X23" s="1">
        <v>0</v>
      </c>
      <c r="Y23" s="1">
        <v>0</v>
      </c>
      <c r="Z23" s="1">
        <v>0</v>
      </c>
      <c r="AA23" s="1">
        <v>0</v>
      </c>
      <c r="AB23" s="1" t="s">
        <v>2474</v>
      </c>
      <c r="AC23" s="1">
        <v>2786</v>
      </c>
      <c r="AD23" s="1">
        <v>81</v>
      </c>
      <c r="AE23" s="1">
        <v>35</v>
      </c>
      <c r="AF23" s="44">
        <v>3</v>
      </c>
      <c r="AG23" s="44">
        <v>1.002</v>
      </c>
      <c r="AH23" s="44">
        <v>3</v>
      </c>
      <c r="AI23" s="1">
        <f t="shared" si="18"/>
        <v>7460</v>
      </c>
      <c r="AJ23" s="1">
        <f t="shared" si="18"/>
        <v>80</v>
      </c>
      <c r="AK23" s="1">
        <f t="shared" si="18"/>
        <v>100</v>
      </c>
      <c r="AL23" s="1">
        <f t="shared" si="19"/>
        <v>910</v>
      </c>
      <c r="AM23" s="1">
        <f t="shared" si="19"/>
        <v>10</v>
      </c>
      <c r="AN23" s="1">
        <f t="shared" si="19"/>
        <v>20</v>
      </c>
      <c r="AP23" s="45" t="s">
        <v>1867</v>
      </c>
      <c r="AQ23" s="1">
        <f>DY3</f>
        <v>57270</v>
      </c>
      <c r="AR23" s="1">
        <f>DZ3</f>
        <v>57730</v>
      </c>
      <c r="AS23" s="1">
        <f>DZ1</f>
        <v>1265</v>
      </c>
      <c r="AT23" s="1">
        <f t="shared" ref="AT23:AV26" si="121">ROUNDUP(AQ23*(1+$AV$21)/5,0)</f>
        <v>14891</v>
      </c>
      <c r="AU23" s="1">
        <f t="shared" si="121"/>
        <v>15010</v>
      </c>
      <c r="AV23" s="1">
        <f t="shared" si="121"/>
        <v>329</v>
      </c>
      <c r="AW23" s="1">
        <f t="shared" ref="AW23:AY26" si="122">ROUNDUP(AQ23*(1+$AY$21)/3,0)</f>
        <v>21954</v>
      </c>
      <c r="AX23" s="1">
        <f t="shared" si="122"/>
        <v>22130</v>
      </c>
      <c r="AY23" s="1">
        <f t="shared" si="122"/>
        <v>485</v>
      </c>
      <c r="BC23" s="45">
        <v>21</v>
      </c>
      <c r="BD23" s="46">
        <f t="shared" si="79"/>
        <v>5.8000000000000007</v>
      </c>
      <c r="BE23" s="1">
        <f t="shared" si="2"/>
        <v>57000.000000000007</v>
      </c>
      <c r="BF23" s="1">
        <f t="shared" si="3"/>
        <v>59000</v>
      </c>
      <c r="BG23" s="45">
        <v>21</v>
      </c>
      <c r="BH23" s="44">
        <f t="shared" si="80"/>
        <v>3.3000000000000007</v>
      </c>
      <c r="BI23" s="1">
        <f t="shared" si="22"/>
        <v>32000.000000000007</v>
      </c>
      <c r="BJ23" s="1">
        <f t="shared" si="23"/>
        <v>34000.000000000007</v>
      </c>
      <c r="BK23" s="45">
        <v>21</v>
      </c>
      <c r="BL23" s="44">
        <f t="shared" si="81"/>
        <v>6.3000000000000007</v>
      </c>
      <c r="BM23" s="1">
        <f t="shared" si="4"/>
        <v>62000.000000000007</v>
      </c>
      <c r="BN23" s="1">
        <f t="shared" si="5"/>
        <v>64000</v>
      </c>
      <c r="BO23" s="45">
        <v>21</v>
      </c>
      <c r="BP23" s="44">
        <f t="shared" si="82"/>
        <v>3.8000000000000007</v>
      </c>
      <c r="BQ23" s="1">
        <f t="shared" si="24"/>
        <v>37000.000000000007</v>
      </c>
      <c r="BR23" s="1">
        <f t="shared" si="25"/>
        <v>39000.000000000007</v>
      </c>
      <c r="BS23" s="45">
        <v>21</v>
      </c>
      <c r="BT23" s="44">
        <f t="shared" si="83"/>
        <v>6.8000000000000007</v>
      </c>
      <c r="BU23" s="1">
        <f t="shared" si="6"/>
        <v>67000.000000000015</v>
      </c>
      <c r="BV23" s="1">
        <f t="shared" si="7"/>
        <v>69000</v>
      </c>
      <c r="BW23" s="45">
        <v>21</v>
      </c>
      <c r="BX23" s="44">
        <f t="shared" si="84"/>
        <v>4.3000000000000007</v>
      </c>
      <c r="BY23" s="1">
        <f t="shared" si="26"/>
        <v>42000.000000000007</v>
      </c>
      <c r="BZ23" s="1">
        <f t="shared" si="27"/>
        <v>44000</v>
      </c>
      <c r="CA23" s="45">
        <v>21</v>
      </c>
      <c r="CB23" s="44">
        <f t="shared" si="85"/>
        <v>5.8000000000000007</v>
      </c>
      <c r="CC23" s="1">
        <f t="shared" si="8"/>
        <v>57000.000000000007</v>
      </c>
      <c r="CD23" s="1">
        <f t="shared" si="9"/>
        <v>59000</v>
      </c>
      <c r="CE23" s="45">
        <v>21</v>
      </c>
      <c r="CF23" s="44">
        <f t="shared" si="86"/>
        <v>3.3000000000000007</v>
      </c>
      <c r="CG23" s="1">
        <f t="shared" si="28"/>
        <v>32000.000000000007</v>
      </c>
      <c r="CH23" s="1">
        <f t="shared" si="29"/>
        <v>34000.000000000007</v>
      </c>
      <c r="CO23" s="45">
        <v>21</v>
      </c>
      <c r="CP23" s="46">
        <f t="shared" si="87"/>
        <v>4.8000000000000007</v>
      </c>
      <c r="CQ23" s="1">
        <f t="shared" si="10"/>
        <v>47000.000000000007</v>
      </c>
      <c r="CR23" s="1">
        <f t="shared" si="11"/>
        <v>49000</v>
      </c>
      <c r="CS23" s="45">
        <v>21</v>
      </c>
      <c r="CT23" s="44">
        <f t="shared" si="88"/>
        <v>2.8000000000000007</v>
      </c>
      <c r="CU23" s="1">
        <f t="shared" si="30"/>
        <v>27000.000000000007</v>
      </c>
      <c r="CV23" s="1">
        <f t="shared" si="31"/>
        <v>29000.000000000007</v>
      </c>
      <c r="CW23" s="45">
        <v>21</v>
      </c>
      <c r="CX23" s="44">
        <f t="shared" si="89"/>
        <v>5.3000000000000007</v>
      </c>
      <c r="CY23" s="1">
        <f t="shared" si="12"/>
        <v>52000.000000000007</v>
      </c>
      <c r="CZ23" s="1">
        <f t="shared" si="13"/>
        <v>54000</v>
      </c>
      <c r="DA23" s="45">
        <v>21</v>
      </c>
      <c r="DB23" s="44">
        <f t="shared" si="90"/>
        <v>3.3000000000000007</v>
      </c>
      <c r="DC23" s="1">
        <f t="shared" si="32"/>
        <v>32000.000000000007</v>
      </c>
      <c r="DD23" s="1">
        <f t="shared" si="33"/>
        <v>34000.000000000007</v>
      </c>
      <c r="DE23" s="45">
        <v>21</v>
      </c>
      <c r="DF23" s="44">
        <f t="shared" si="91"/>
        <v>5.8000000000000007</v>
      </c>
      <c r="DG23" s="1">
        <f t="shared" si="14"/>
        <v>57000.000000000007</v>
      </c>
      <c r="DH23" s="1">
        <f t="shared" si="15"/>
        <v>59000</v>
      </c>
      <c r="DI23" s="45">
        <v>21</v>
      </c>
      <c r="DJ23" s="44">
        <f t="shared" si="92"/>
        <v>3.8000000000000007</v>
      </c>
      <c r="DK23" s="1">
        <f t="shared" si="34"/>
        <v>37000.000000000007</v>
      </c>
      <c r="DL23" s="1">
        <f t="shared" si="35"/>
        <v>39000.000000000007</v>
      </c>
      <c r="DM23" s="45">
        <v>21</v>
      </c>
      <c r="DN23" s="44">
        <f t="shared" si="93"/>
        <v>4.8000000000000007</v>
      </c>
      <c r="DO23" s="1">
        <f t="shared" si="16"/>
        <v>47000.000000000007</v>
      </c>
      <c r="DP23" s="1">
        <f t="shared" si="17"/>
        <v>49000</v>
      </c>
      <c r="DQ23" s="45">
        <v>21</v>
      </c>
      <c r="DR23" s="44">
        <f t="shared" si="94"/>
        <v>2.8000000000000007</v>
      </c>
      <c r="DS23" s="1">
        <f t="shared" si="36"/>
        <v>27000.000000000007</v>
      </c>
      <c r="DT23" s="1">
        <f t="shared" si="37"/>
        <v>29000.000000000007</v>
      </c>
      <c r="DW23" s="45">
        <v>21</v>
      </c>
      <c r="DX23" s="47">
        <f t="shared" si="95"/>
        <v>0.3600000000000001</v>
      </c>
      <c r="DY23" s="1">
        <f t="shared" si="38"/>
        <v>82570.000000000015</v>
      </c>
      <c r="DZ23" s="1">
        <f t="shared" si="39"/>
        <v>83030.000000000015</v>
      </c>
      <c r="EA23" s="45">
        <v>21</v>
      </c>
      <c r="EB23" s="47">
        <f t="shared" si="96"/>
        <v>0.26000000000000006</v>
      </c>
      <c r="EC23" s="1">
        <f t="shared" si="40"/>
        <v>59570.000000000007</v>
      </c>
      <c r="ED23" s="1">
        <f t="shared" si="97"/>
        <v>60030.000000000007</v>
      </c>
      <c r="EE23" s="45">
        <v>21</v>
      </c>
      <c r="EF23" s="47">
        <f t="shared" si="98"/>
        <v>0.28000000000000008</v>
      </c>
      <c r="EG23" s="1">
        <f t="shared" si="41"/>
        <v>64170.000000000022</v>
      </c>
      <c r="EH23" s="1">
        <f t="shared" si="42"/>
        <v>64630.000000000022</v>
      </c>
      <c r="EI23" s="45">
        <v>21</v>
      </c>
      <c r="EJ23" s="47">
        <f t="shared" si="99"/>
        <v>0.21000000000000005</v>
      </c>
      <c r="EK23" s="1">
        <f t="shared" si="43"/>
        <v>48070.000000000007</v>
      </c>
      <c r="EL23" s="1">
        <f t="shared" si="44"/>
        <v>48530.000000000007</v>
      </c>
      <c r="EO23" s="45">
        <v>21</v>
      </c>
      <c r="EP23" s="47">
        <f t="shared" si="100"/>
        <v>0.23000000000000007</v>
      </c>
      <c r="EQ23" s="1">
        <f t="shared" si="45"/>
        <v>52670.000000000007</v>
      </c>
      <c r="ER23" s="1">
        <f t="shared" si="46"/>
        <v>53130.000000000007</v>
      </c>
      <c r="ES23" s="45">
        <v>21</v>
      </c>
      <c r="ET23" s="47">
        <f t="shared" si="101"/>
        <v>0.15000000000000005</v>
      </c>
      <c r="EU23" s="1">
        <f t="shared" si="47"/>
        <v>34270.000000000007</v>
      </c>
      <c r="EV23" s="1">
        <f t="shared" si="48"/>
        <v>34730.000000000007</v>
      </c>
      <c r="EW23" s="45">
        <v>21</v>
      </c>
      <c r="EX23" s="47">
        <f t="shared" si="102"/>
        <v>0.15000000000000005</v>
      </c>
      <c r="EY23" s="1">
        <f t="shared" si="49"/>
        <v>34270.000000000007</v>
      </c>
      <c r="EZ23" s="1">
        <f t="shared" si="50"/>
        <v>34730.000000000007</v>
      </c>
      <c r="FA23" s="45">
        <v>21</v>
      </c>
      <c r="FB23" s="47">
        <f t="shared" si="103"/>
        <v>8.0000000000000029E-2</v>
      </c>
      <c r="FC23" s="1">
        <f t="shared" si="51"/>
        <v>18170.000000000007</v>
      </c>
      <c r="FD23" s="1">
        <f t="shared" si="52"/>
        <v>18630.000000000007</v>
      </c>
      <c r="FF23" s="45">
        <v>21</v>
      </c>
      <c r="FG23" s="47">
        <f t="shared" si="104"/>
        <v>0.62000000000000011</v>
      </c>
      <c r="FH23" s="1">
        <f t="shared" si="53"/>
        <v>6200.0000000000009</v>
      </c>
      <c r="FI23" s="1">
        <f t="shared" si="54"/>
        <v>6200.0000000000009</v>
      </c>
      <c r="FJ23" s="47">
        <f t="shared" si="105"/>
        <v>0.62000000000000011</v>
      </c>
      <c r="FK23" s="1">
        <f t="shared" si="55"/>
        <v>6200.0000000000009</v>
      </c>
      <c r="FL23" s="1">
        <f t="shared" si="56"/>
        <v>6200.0000000000009</v>
      </c>
      <c r="FM23" s="47">
        <f t="shared" si="106"/>
        <v>0.40000000000000019</v>
      </c>
      <c r="FN23" s="1">
        <f t="shared" si="57"/>
        <v>4000.0000000000018</v>
      </c>
      <c r="FO23" s="1">
        <f t="shared" si="58"/>
        <v>4000.0000000000018</v>
      </c>
      <c r="FP23" s="47">
        <f t="shared" si="107"/>
        <v>0.20000000000000009</v>
      </c>
      <c r="FQ23" s="1">
        <f t="shared" si="59"/>
        <v>2000.0000000000009</v>
      </c>
      <c r="FR23" s="1">
        <f t="shared" si="60"/>
        <v>2000.0000000000009</v>
      </c>
      <c r="FS23" s="47">
        <f t="shared" si="108"/>
        <v>0.20000000000000009</v>
      </c>
      <c r="FT23" s="1">
        <f t="shared" si="61"/>
        <v>2000.0000000000009</v>
      </c>
      <c r="FU23" s="1">
        <f t="shared" si="62"/>
        <v>2000.0000000000009</v>
      </c>
      <c r="FV23" s="47">
        <f t="shared" si="109"/>
        <v>0.10000000000000005</v>
      </c>
      <c r="FW23" s="1">
        <f t="shared" si="63"/>
        <v>1000.0000000000005</v>
      </c>
      <c r="FX23" s="1">
        <f t="shared" si="64"/>
        <v>1000.0000000000005</v>
      </c>
      <c r="FZ23" s="45">
        <v>21</v>
      </c>
      <c r="GA23" s="47">
        <f t="shared" si="110"/>
        <v>1.4000000000000004</v>
      </c>
      <c r="GB23" s="1">
        <f t="shared" si="65"/>
        <v>14000.000000000004</v>
      </c>
      <c r="GC23" s="1">
        <f t="shared" si="66"/>
        <v>14000.000000000004</v>
      </c>
      <c r="GD23" s="47">
        <f t="shared" si="111"/>
        <v>0.5</v>
      </c>
      <c r="GE23" s="1">
        <f t="shared" si="67"/>
        <v>5000</v>
      </c>
      <c r="GF23" s="1">
        <f t="shared" si="68"/>
        <v>5000</v>
      </c>
      <c r="GG23" s="47">
        <f t="shared" si="112"/>
        <v>0.20000000000000009</v>
      </c>
      <c r="GH23" s="1">
        <f t="shared" si="69"/>
        <v>40000.000000000015</v>
      </c>
      <c r="GI23" s="1">
        <f t="shared" si="70"/>
        <v>40000.000000000015</v>
      </c>
      <c r="GJ23" s="47">
        <f t="shared" si="113"/>
        <v>0.11000000000000006</v>
      </c>
      <c r="GK23" s="1">
        <f t="shared" si="71"/>
        <v>22000.000000000007</v>
      </c>
      <c r="GL23" s="1">
        <f t="shared" si="72"/>
        <v>22000.000000000007</v>
      </c>
      <c r="GM23" s="47">
        <f t="shared" si="114"/>
        <v>0.3000000000000001</v>
      </c>
      <c r="GN23" s="1">
        <f t="shared" si="73"/>
        <v>3000.0000000000009</v>
      </c>
      <c r="GO23" s="1">
        <f t="shared" si="74"/>
        <v>3000.0000000000009</v>
      </c>
      <c r="GP23" s="47">
        <f t="shared" si="115"/>
        <v>9.0000000000000038E-2</v>
      </c>
      <c r="GQ23" s="1">
        <f t="shared" si="75"/>
        <v>225.00000000000009</v>
      </c>
      <c r="GR23" s="1">
        <f t="shared" si="76"/>
        <v>225.00000000000009</v>
      </c>
      <c r="GS23" s="47">
        <f t="shared" si="116"/>
        <v>0.25000000000000006</v>
      </c>
      <c r="GT23" s="1">
        <f t="shared" si="77"/>
        <v>2500.0000000000005</v>
      </c>
      <c r="GU23" s="1">
        <f t="shared" si="78"/>
        <v>2500.0000000000005</v>
      </c>
    </row>
    <row r="24" spans="1:203" x14ac:dyDescent="0.15">
      <c r="A24" s="33" t="s">
        <v>1882</v>
      </c>
      <c r="B24" s="1">
        <v>1</v>
      </c>
      <c r="C24" s="1">
        <v>2</v>
      </c>
      <c r="D24" s="1">
        <v>7</v>
      </c>
      <c r="E24" s="1">
        <v>0</v>
      </c>
      <c r="F24" s="1">
        <v>0</v>
      </c>
      <c r="G24" s="1">
        <v>1</v>
      </c>
      <c r="H24" s="1">
        <v>0</v>
      </c>
      <c r="I24" s="1">
        <v>0</v>
      </c>
      <c r="J24" s="1">
        <v>0</v>
      </c>
      <c r="K24" s="1">
        <v>0</v>
      </c>
      <c r="L24" s="1">
        <v>0</v>
      </c>
      <c r="M24" s="1" t="s">
        <v>2480</v>
      </c>
      <c r="N24" s="1">
        <v>1656</v>
      </c>
      <c r="O24" s="1">
        <v>41</v>
      </c>
      <c r="P24" s="1">
        <v>20</v>
      </c>
      <c r="Q24" s="1">
        <v>2</v>
      </c>
      <c r="R24" s="1">
        <v>2</v>
      </c>
      <c r="S24" s="1">
        <v>7</v>
      </c>
      <c r="T24" s="1">
        <v>0</v>
      </c>
      <c r="U24" s="1">
        <v>0</v>
      </c>
      <c r="V24" s="1">
        <v>1</v>
      </c>
      <c r="W24" s="1">
        <v>0</v>
      </c>
      <c r="X24" s="1">
        <v>0</v>
      </c>
      <c r="Y24" s="1">
        <v>0</v>
      </c>
      <c r="Z24" s="1">
        <v>0</v>
      </c>
      <c r="AA24" s="1">
        <v>0</v>
      </c>
      <c r="AB24" s="1" t="s">
        <v>2480</v>
      </c>
      <c r="AC24" s="1">
        <v>1866</v>
      </c>
      <c r="AD24" s="1">
        <v>47</v>
      </c>
      <c r="AE24" s="1">
        <v>23</v>
      </c>
      <c r="AF24" s="44">
        <v>3</v>
      </c>
      <c r="AG24" s="50">
        <v>1.002</v>
      </c>
      <c r="AH24" s="44">
        <v>3</v>
      </c>
      <c r="AI24" s="1">
        <f t="shared" si="18"/>
        <v>4970</v>
      </c>
      <c r="AJ24" s="33">
        <f t="shared" si="18"/>
        <v>50</v>
      </c>
      <c r="AK24" s="1">
        <f t="shared" si="18"/>
        <v>60</v>
      </c>
      <c r="AL24" s="1">
        <f t="shared" si="19"/>
        <v>630</v>
      </c>
      <c r="AM24" s="33">
        <f t="shared" si="19"/>
        <v>10</v>
      </c>
      <c r="AN24" s="1">
        <f t="shared" si="19"/>
        <v>10</v>
      </c>
      <c r="AP24" s="45" t="s">
        <v>1869</v>
      </c>
      <c r="AQ24" s="1">
        <f>EC3</f>
        <v>41170</v>
      </c>
      <c r="AR24" s="1">
        <f>ED3</f>
        <v>41630</v>
      </c>
      <c r="AS24" s="1">
        <f>ED1</f>
        <v>920</v>
      </c>
      <c r="AT24" s="1">
        <f t="shared" si="121"/>
        <v>10705</v>
      </c>
      <c r="AU24" s="1">
        <f t="shared" si="121"/>
        <v>10824</v>
      </c>
      <c r="AV24" s="1">
        <f t="shared" si="121"/>
        <v>240</v>
      </c>
      <c r="AW24" s="1">
        <f t="shared" si="122"/>
        <v>15782</v>
      </c>
      <c r="AX24" s="1">
        <f t="shared" si="122"/>
        <v>15959</v>
      </c>
      <c r="AY24" s="1">
        <f t="shared" si="122"/>
        <v>353</v>
      </c>
      <c r="BC24" s="45">
        <v>22</v>
      </c>
      <c r="BD24" s="46">
        <f t="shared" si="79"/>
        <v>5.8400000000000007</v>
      </c>
      <c r="BE24" s="1">
        <f t="shared" si="2"/>
        <v>57400.000000000015</v>
      </c>
      <c r="BF24" s="1">
        <f t="shared" si="3"/>
        <v>59400.000000000007</v>
      </c>
      <c r="BG24" s="45">
        <v>22</v>
      </c>
      <c r="BH24" s="44">
        <f t="shared" si="80"/>
        <v>3.3400000000000007</v>
      </c>
      <c r="BI24" s="1">
        <f t="shared" si="22"/>
        <v>32400.000000000007</v>
      </c>
      <c r="BJ24" s="1">
        <f t="shared" si="23"/>
        <v>34400.000000000007</v>
      </c>
      <c r="BK24" s="45">
        <v>22</v>
      </c>
      <c r="BL24" s="44">
        <f t="shared" si="81"/>
        <v>6.3400000000000007</v>
      </c>
      <c r="BM24" s="1">
        <f t="shared" si="4"/>
        <v>62400.000000000015</v>
      </c>
      <c r="BN24" s="1">
        <f t="shared" si="5"/>
        <v>64400.000000000007</v>
      </c>
      <c r="BO24" s="45">
        <v>22</v>
      </c>
      <c r="BP24" s="44">
        <f t="shared" si="82"/>
        <v>3.8400000000000007</v>
      </c>
      <c r="BQ24" s="1">
        <f t="shared" si="24"/>
        <v>37400.000000000007</v>
      </c>
      <c r="BR24" s="1">
        <f t="shared" si="25"/>
        <v>39400.000000000007</v>
      </c>
      <c r="BS24" s="45">
        <v>22</v>
      </c>
      <c r="BT24" s="44">
        <f t="shared" si="83"/>
        <v>6.8400000000000007</v>
      </c>
      <c r="BU24" s="1">
        <f t="shared" si="6"/>
        <v>67400.000000000015</v>
      </c>
      <c r="BV24" s="1">
        <f t="shared" si="7"/>
        <v>69400</v>
      </c>
      <c r="BW24" s="45">
        <v>22</v>
      </c>
      <c r="BX24" s="44">
        <f t="shared" si="84"/>
        <v>4.3400000000000007</v>
      </c>
      <c r="BY24" s="1">
        <f t="shared" si="26"/>
        <v>42400.000000000015</v>
      </c>
      <c r="BZ24" s="1">
        <f t="shared" si="27"/>
        <v>44400.000000000007</v>
      </c>
      <c r="CA24" s="45">
        <v>22</v>
      </c>
      <c r="CB24" s="44">
        <f t="shared" si="85"/>
        <v>5.8400000000000007</v>
      </c>
      <c r="CC24" s="1">
        <f t="shared" si="8"/>
        <v>57400.000000000015</v>
      </c>
      <c r="CD24" s="1">
        <f t="shared" si="9"/>
        <v>59400.000000000007</v>
      </c>
      <c r="CE24" s="45">
        <v>22</v>
      </c>
      <c r="CF24" s="44">
        <f t="shared" si="86"/>
        <v>3.3400000000000007</v>
      </c>
      <c r="CG24" s="1">
        <f t="shared" si="28"/>
        <v>32400.000000000007</v>
      </c>
      <c r="CH24" s="1">
        <f t="shared" si="29"/>
        <v>34400.000000000007</v>
      </c>
      <c r="CO24" s="45">
        <v>22</v>
      </c>
      <c r="CP24" s="46">
        <f t="shared" si="87"/>
        <v>4.8400000000000007</v>
      </c>
      <c r="CQ24" s="1">
        <f t="shared" si="10"/>
        <v>47400.000000000015</v>
      </c>
      <c r="CR24" s="1">
        <f t="shared" si="11"/>
        <v>49400.000000000007</v>
      </c>
      <c r="CS24" s="45">
        <v>22</v>
      </c>
      <c r="CT24" s="44">
        <f t="shared" si="88"/>
        <v>2.8400000000000007</v>
      </c>
      <c r="CU24" s="1">
        <f t="shared" si="30"/>
        <v>27400.000000000007</v>
      </c>
      <c r="CV24" s="1">
        <f t="shared" si="31"/>
        <v>29400.000000000007</v>
      </c>
      <c r="CW24" s="45">
        <v>22</v>
      </c>
      <c r="CX24" s="44">
        <f t="shared" si="89"/>
        <v>5.3400000000000007</v>
      </c>
      <c r="CY24" s="1">
        <f t="shared" si="12"/>
        <v>52400.000000000015</v>
      </c>
      <c r="CZ24" s="1">
        <f t="shared" si="13"/>
        <v>54400.000000000007</v>
      </c>
      <c r="DA24" s="45">
        <v>22</v>
      </c>
      <c r="DB24" s="44">
        <f t="shared" si="90"/>
        <v>3.3400000000000007</v>
      </c>
      <c r="DC24" s="1">
        <f t="shared" si="32"/>
        <v>32400.000000000007</v>
      </c>
      <c r="DD24" s="1">
        <f t="shared" si="33"/>
        <v>34400.000000000007</v>
      </c>
      <c r="DE24" s="45">
        <v>22</v>
      </c>
      <c r="DF24" s="44">
        <f t="shared" si="91"/>
        <v>5.8400000000000007</v>
      </c>
      <c r="DG24" s="1">
        <f t="shared" si="14"/>
        <v>57400.000000000015</v>
      </c>
      <c r="DH24" s="1">
        <f t="shared" si="15"/>
        <v>59400.000000000007</v>
      </c>
      <c r="DI24" s="45">
        <v>22</v>
      </c>
      <c r="DJ24" s="44">
        <f t="shared" si="92"/>
        <v>3.8400000000000007</v>
      </c>
      <c r="DK24" s="1">
        <f t="shared" si="34"/>
        <v>37400.000000000007</v>
      </c>
      <c r="DL24" s="1">
        <f t="shared" si="35"/>
        <v>39400.000000000007</v>
      </c>
      <c r="DM24" s="45">
        <v>22</v>
      </c>
      <c r="DN24" s="44">
        <f t="shared" si="93"/>
        <v>4.8400000000000007</v>
      </c>
      <c r="DO24" s="1">
        <f t="shared" si="16"/>
        <v>47400.000000000015</v>
      </c>
      <c r="DP24" s="1">
        <f t="shared" si="17"/>
        <v>49400.000000000007</v>
      </c>
      <c r="DQ24" s="45">
        <v>22</v>
      </c>
      <c r="DR24" s="44">
        <f t="shared" si="94"/>
        <v>2.8400000000000007</v>
      </c>
      <c r="DS24" s="1">
        <f t="shared" si="36"/>
        <v>27400.000000000007</v>
      </c>
      <c r="DT24" s="1">
        <f t="shared" si="37"/>
        <v>29400.000000000007</v>
      </c>
      <c r="DW24" s="45">
        <v>22</v>
      </c>
      <c r="DX24" s="47">
        <f t="shared" si="95"/>
        <v>0.3655000000000001</v>
      </c>
      <c r="DY24" s="1">
        <f t="shared" si="38"/>
        <v>83835.000000000015</v>
      </c>
      <c r="DZ24" s="1">
        <f t="shared" si="39"/>
        <v>84295.000000000015</v>
      </c>
      <c r="EA24" s="45">
        <v>22</v>
      </c>
      <c r="EB24" s="47">
        <f t="shared" si="96"/>
        <v>0.26400000000000007</v>
      </c>
      <c r="EC24" s="1">
        <f t="shared" si="40"/>
        <v>60490.000000000007</v>
      </c>
      <c r="ED24" s="1">
        <f t="shared" si="97"/>
        <v>60950.000000000022</v>
      </c>
      <c r="EE24" s="45">
        <v>22</v>
      </c>
      <c r="EF24" s="47">
        <f t="shared" si="98"/>
        <v>0.28400000000000009</v>
      </c>
      <c r="EG24" s="1">
        <f t="shared" si="41"/>
        <v>65090.000000000022</v>
      </c>
      <c r="EH24" s="1">
        <f t="shared" si="42"/>
        <v>65550.000000000015</v>
      </c>
      <c r="EI24" s="45">
        <v>22</v>
      </c>
      <c r="EJ24" s="47">
        <f t="shared" si="99"/>
        <v>0.21300000000000005</v>
      </c>
      <c r="EK24" s="1">
        <f t="shared" si="43"/>
        <v>48760.000000000007</v>
      </c>
      <c r="EL24" s="1">
        <f t="shared" si="44"/>
        <v>49220.000000000007</v>
      </c>
      <c r="EO24" s="45">
        <v>22</v>
      </c>
      <c r="EP24" s="47">
        <f t="shared" si="100"/>
        <v>0.23400000000000007</v>
      </c>
      <c r="EQ24" s="1">
        <f t="shared" si="45"/>
        <v>53590.000000000007</v>
      </c>
      <c r="ER24" s="1">
        <f t="shared" si="46"/>
        <v>54050.000000000022</v>
      </c>
      <c r="ES24" s="45">
        <v>22</v>
      </c>
      <c r="ET24" s="47">
        <f t="shared" si="101"/>
        <v>0.15250000000000005</v>
      </c>
      <c r="EU24" s="1">
        <f t="shared" si="47"/>
        <v>34845.000000000007</v>
      </c>
      <c r="EV24" s="1">
        <f t="shared" si="48"/>
        <v>35305.000000000007</v>
      </c>
      <c r="EW24" s="45">
        <v>22</v>
      </c>
      <c r="EX24" s="47">
        <f t="shared" si="102"/>
        <v>0.15250000000000005</v>
      </c>
      <c r="EY24" s="1">
        <f t="shared" si="49"/>
        <v>34845.000000000007</v>
      </c>
      <c r="EZ24" s="1">
        <f t="shared" si="50"/>
        <v>35305.000000000007</v>
      </c>
      <c r="FA24" s="45">
        <v>22</v>
      </c>
      <c r="FB24" s="47">
        <f t="shared" si="103"/>
        <v>8.1500000000000031E-2</v>
      </c>
      <c r="FC24" s="1">
        <f t="shared" si="51"/>
        <v>18515.000000000007</v>
      </c>
      <c r="FD24" s="1">
        <f t="shared" si="52"/>
        <v>18975.000000000007</v>
      </c>
      <c r="FF24" s="45">
        <v>22</v>
      </c>
      <c r="FG24" s="47">
        <f t="shared" si="104"/>
        <v>0.62600000000000011</v>
      </c>
      <c r="FH24" s="1">
        <f t="shared" si="53"/>
        <v>6260.0000000000009</v>
      </c>
      <c r="FI24" s="1">
        <f t="shared" si="54"/>
        <v>6260.0000000000009</v>
      </c>
      <c r="FJ24" s="47">
        <f t="shared" si="105"/>
        <v>0.62600000000000011</v>
      </c>
      <c r="FK24" s="1">
        <f t="shared" si="55"/>
        <v>6260.0000000000009</v>
      </c>
      <c r="FL24" s="1">
        <f t="shared" si="56"/>
        <v>6260.0000000000009</v>
      </c>
      <c r="FM24" s="47">
        <f t="shared" si="106"/>
        <v>0.4100000000000002</v>
      </c>
      <c r="FN24" s="1">
        <f t="shared" si="57"/>
        <v>4100.0000000000018</v>
      </c>
      <c r="FO24" s="1">
        <f t="shared" si="58"/>
        <v>4100.0000000000018</v>
      </c>
      <c r="FP24" s="47">
        <f t="shared" si="107"/>
        <v>0.2050000000000001</v>
      </c>
      <c r="FQ24" s="1">
        <f t="shared" si="59"/>
        <v>2050.0000000000009</v>
      </c>
      <c r="FR24" s="1">
        <f t="shared" si="60"/>
        <v>2050.0000000000009</v>
      </c>
      <c r="FS24" s="47">
        <f t="shared" si="108"/>
        <v>0.2050000000000001</v>
      </c>
      <c r="FT24" s="1">
        <f t="shared" si="61"/>
        <v>2050.0000000000009</v>
      </c>
      <c r="FU24" s="1">
        <f t="shared" si="62"/>
        <v>2050.0000000000009</v>
      </c>
      <c r="FV24" s="47">
        <f t="shared" si="109"/>
        <v>0.10250000000000005</v>
      </c>
      <c r="FW24" s="1">
        <f t="shared" si="63"/>
        <v>1025.0000000000005</v>
      </c>
      <c r="FX24" s="1">
        <f t="shared" si="64"/>
        <v>1025.0000000000005</v>
      </c>
      <c r="FZ24" s="45">
        <v>22</v>
      </c>
      <c r="GA24" s="47">
        <f t="shared" si="110"/>
        <v>1.4200000000000004</v>
      </c>
      <c r="GB24" s="1">
        <f t="shared" si="65"/>
        <v>14200.000000000004</v>
      </c>
      <c r="GC24" s="1">
        <f t="shared" si="66"/>
        <v>14200.000000000004</v>
      </c>
      <c r="GD24" s="47">
        <f t="shared" si="111"/>
        <v>0.5</v>
      </c>
      <c r="GE24" s="1">
        <f t="shared" si="67"/>
        <v>5000</v>
      </c>
      <c r="GF24" s="1">
        <f t="shared" si="68"/>
        <v>5000</v>
      </c>
      <c r="GG24" s="47">
        <f t="shared" si="112"/>
        <v>0.2050000000000001</v>
      </c>
      <c r="GH24" s="1">
        <f t="shared" si="69"/>
        <v>41000.000000000015</v>
      </c>
      <c r="GI24" s="1">
        <f t="shared" si="70"/>
        <v>41000.000000000015</v>
      </c>
      <c r="GJ24" s="47">
        <f t="shared" si="113"/>
        <v>0.11300000000000006</v>
      </c>
      <c r="GK24" s="1">
        <f t="shared" si="71"/>
        <v>22600.000000000015</v>
      </c>
      <c r="GL24" s="1">
        <f t="shared" si="72"/>
        <v>22600.000000000015</v>
      </c>
      <c r="GM24" s="47">
        <f t="shared" si="114"/>
        <v>0.3050000000000001</v>
      </c>
      <c r="GN24" s="1">
        <f t="shared" si="73"/>
        <v>3050.0000000000009</v>
      </c>
      <c r="GO24" s="1">
        <f t="shared" si="74"/>
        <v>3050.0000000000009</v>
      </c>
      <c r="GP24" s="47">
        <f t="shared" si="115"/>
        <v>9.200000000000004E-2</v>
      </c>
      <c r="GQ24" s="1">
        <f t="shared" si="75"/>
        <v>230.00000000000011</v>
      </c>
      <c r="GR24" s="1">
        <f t="shared" si="76"/>
        <v>230.00000000000011</v>
      </c>
      <c r="GS24" s="47">
        <f t="shared" si="116"/>
        <v>0.25500000000000006</v>
      </c>
      <c r="GT24" s="1">
        <f t="shared" si="77"/>
        <v>2550.0000000000005</v>
      </c>
      <c r="GU24" s="1">
        <f t="shared" si="78"/>
        <v>2550.0000000000005</v>
      </c>
    </row>
    <row r="25" spans="1:203" x14ac:dyDescent="0.15">
      <c r="A25" s="33" t="s">
        <v>1883</v>
      </c>
      <c r="B25" s="1">
        <v>1</v>
      </c>
      <c r="C25" s="1">
        <v>4</v>
      </c>
      <c r="D25" s="1">
        <v>7</v>
      </c>
      <c r="E25" s="1">
        <v>0</v>
      </c>
      <c r="F25" s="1">
        <v>0</v>
      </c>
      <c r="G25" s="1">
        <v>1</v>
      </c>
      <c r="H25" s="1">
        <v>0</v>
      </c>
      <c r="I25" s="1">
        <v>0</v>
      </c>
      <c r="J25" s="1">
        <v>0</v>
      </c>
      <c r="K25" s="1">
        <v>0</v>
      </c>
      <c r="L25" s="1">
        <v>0</v>
      </c>
      <c r="M25" s="1" t="s">
        <v>2481</v>
      </c>
      <c r="N25" s="1">
        <v>1738</v>
      </c>
      <c r="O25" s="1">
        <v>39</v>
      </c>
      <c r="P25" s="1">
        <v>19</v>
      </c>
      <c r="Q25" s="1">
        <v>2</v>
      </c>
      <c r="R25" s="1">
        <v>4</v>
      </c>
      <c r="S25" s="1">
        <v>7</v>
      </c>
      <c r="T25" s="1">
        <v>0</v>
      </c>
      <c r="U25" s="1">
        <v>0</v>
      </c>
      <c r="V25" s="1">
        <v>1</v>
      </c>
      <c r="W25" s="1">
        <v>0</v>
      </c>
      <c r="X25" s="1">
        <v>0</v>
      </c>
      <c r="Y25" s="1">
        <v>0</v>
      </c>
      <c r="Z25" s="1">
        <v>0</v>
      </c>
      <c r="AA25" s="1">
        <v>0</v>
      </c>
      <c r="AB25" s="1" t="s">
        <v>2481</v>
      </c>
      <c r="AC25" s="1">
        <v>1958</v>
      </c>
      <c r="AD25" s="1">
        <v>44</v>
      </c>
      <c r="AE25" s="1">
        <v>22</v>
      </c>
      <c r="AF25" s="51">
        <v>0.15</v>
      </c>
      <c r="AG25" s="44">
        <v>1.002</v>
      </c>
      <c r="AH25" s="44">
        <v>3</v>
      </c>
      <c r="AI25" s="4">
        <f t="shared" si="18"/>
        <v>270</v>
      </c>
      <c r="AJ25" s="1">
        <f t="shared" si="18"/>
        <v>40</v>
      </c>
      <c r="AK25" s="1">
        <f t="shared" si="18"/>
        <v>60</v>
      </c>
      <c r="AL25" s="4">
        <f t="shared" si="19"/>
        <v>40</v>
      </c>
      <c r="AM25" s="1">
        <f t="shared" si="19"/>
        <v>10</v>
      </c>
      <c r="AN25" s="1">
        <f t="shared" si="19"/>
        <v>10</v>
      </c>
      <c r="AP25" s="45" t="s">
        <v>1884</v>
      </c>
      <c r="AQ25" s="1">
        <f>EG3</f>
        <v>45770</v>
      </c>
      <c r="AR25" s="1">
        <f>EH3</f>
        <v>46230.000000000007</v>
      </c>
      <c r="AS25" s="1">
        <f>EH1</f>
        <v>919.99999999999272</v>
      </c>
      <c r="AT25" s="1">
        <f t="shared" si="121"/>
        <v>11901</v>
      </c>
      <c r="AU25" s="1">
        <f t="shared" si="121"/>
        <v>12020</v>
      </c>
      <c r="AV25" s="1">
        <f t="shared" si="121"/>
        <v>240</v>
      </c>
      <c r="AW25" s="1">
        <f t="shared" si="122"/>
        <v>17546</v>
      </c>
      <c r="AX25" s="1">
        <f t="shared" si="122"/>
        <v>17722</v>
      </c>
      <c r="AY25" s="1">
        <f t="shared" si="122"/>
        <v>353</v>
      </c>
      <c r="BC25" s="45">
        <v>23</v>
      </c>
      <c r="BD25" s="46">
        <f t="shared" si="79"/>
        <v>5.8800000000000008</v>
      </c>
      <c r="BE25" s="1">
        <f t="shared" si="2"/>
        <v>57800.000000000015</v>
      </c>
      <c r="BF25" s="1">
        <f t="shared" si="3"/>
        <v>59800.000000000007</v>
      </c>
      <c r="BG25" s="45">
        <v>23</v>
      </c>
      <c r="BH25" s="44">
        <f t="shared" si="80"/>
        <v>3.3800000000000008</v>
      </c>
      <c r="BI25" s="1">
        <f t="shared" si="22"/>
        <v>32800.000000000007</v>
      </c>
      <c r="BJ25" s="1">
        <f t="shared" si="23"/>
        <v>34800.000000000007</v>
      </c>
      <c r="BK25" s="45">
        <v>23</v>
      </c>
      <c r="BL25" s="44">
        <f t="shared" si="81"/>
        <v>6.3800000000000008</v>
      </c>
      <c r="BM25" s="1">
        <f t="shared" si="4"/>
        <v>62800.000000000015</v>
      </c>
      <c r="BN25" s="1">
        <f t="shared" si="5"/>
        <v>64800.000000000007</v>
      </c>
      <c r="BO25" s="45">
        <v>23</v>
      </c>
      <c r="BP25" s="44">
        <f t="shared" si="82"/>
        <v>3.8800000000000008</v>
      </c>
      <c r="BQ25" s="1">
        <f t="shared" si="24"/>
        <v>37800.000000000007</v>
      </c>
      <c r="BR25" s="1">
        <f t="shared" si="25"/>
        <v>39800.000000000007</v>
      </c>
      <c r="BS25" s="45">
        <v>23</v>
      </c>
      <c r="BT25" s="44">
        <f t="shared" si="83"/>
        <v>6.8800000000000008</v>
      </c>
      <c r="BU25" s="1">
        <f t="shared" si="6"/>
        <v>67800.000000000015</v>
      </c>
      <c r="BV25" s="1">
        <f t="shared" si="7"/>
        <v>69800</v>
      </c>
      <c r="BW25" s="45">
        <v>23</v>
      </c>
      <c r="BX25" s="44">
        <f t="shared" si="84"/>
        <v>4.3800000000000008</v>
      </c>
      <c r="BY25" s="1">
        <f t="shared" si="26"/>
        <v>42800.000000000015</v>
      </c>
      <c r="BZ25" s="1">
        <f t="shared" si="27"/>
        <v>44800.000000000007</v>
      </c>
      <c r="CA25" s="45">
        <v>23</v>
      </c>
      <c r="CB25" s="44">
        <f t="shared" si="85"/>
        <v>5.8800000000000008</v>
      </c>
      <c r="CC25" s="1">
        <f t="shared" si="8"/>
        <v>57800.000000000015</v>
      </c>
      <c r="CD25" s="1">
        <f t="shared" si="9"/>
        <v>59800.000000000007</v>
      </c>
      <c r="CE25" s="45">
        <v>23</v>
      </c>
      <c r="CF25" s="44">
        <f t="shared" si="86"/>
        <v>3.3800000000000008</v>
      </c>
      <c r="CG25" s="1">
        <f t="shared" si="28"/>
        <v>32800.000000000007</v>
      </c>
      <c r="CH25" s="1">
        <f t="shared" si="29"/>
        <v>34800.000000000007</v>
      </c>
      <c r="CO25" s="45">
        <v>23</v>
      </c>
      <c r="CP25" s="46">
        <f t="shared" si="87"/>
        <v>4.8800000000000008</v>
      </c>
      <c r="CQ25" s="1">
        <f t="shared" si="10"/>
        <v>47800.000000000015</v>
      </c>
      <c r="CR25" s="1">
        <f t="shared" si="11"/>
        <v>49800.000000000007</v>
      </c>
      <c r="CS25" s="45">
        <v>23</v>
      </c>
      <c r="CT25" s="44">
        <f t="shared" si="88"/>
        <v>2.8800000000000008</v>
      </c>
      <c r="CU25" s="1">
        <f t="shared" si="30"/>
        <v>27800.000000000007</v>
      </c>
      <c r="CV25" s="1">
        <f t="shared" si="31"/>
        <v>29800.000000000007</v>
      </c>
      <c r="CW25" s="45">
        <v>23</v>
      </c>
      <c r="CX25" s="44">
        <f t="shared" si="89"/>
        <v>5.3800000000000008</v>
      </c>
      <c r="CY25" s="1">
        <f t="shared" si="12"/>
        <v>52800.000000000015</v>
      </c>
      <c r="CZ25" s="1">
        <f t="shared" si="13"/>
        <v>54800.000000000007</v>
      </c>
      <c r="DA25" s="45">
        <v>23</v>
      </c>
      <c r="DB25" s="44">
        <f t="shared" si="90"/>
        <v>3.3800000000000008</v>
      </c>
      <c r="DC25" s="1">
        <f t="shared" si="32"/>
        <v>32800.000000000007</v>
      </c>
      <c r="DD25" s="1">
        <f t="shared" si="33"/>
        <v>34800.000000000007</v>
      </c>
      <c r="DE25" s="45">
        <v>23</v>
      </c>
      <c r="DF25" s="44">
        <f t="shared" si="91"/>
        <v>5.8800000000000008</v>
      </c>
      <c r="DG25" s="1">
        <f t="shared" si="14"/>
        <v>57800.000000000015</v>
      </c>
      <c r="DH25" s="1">
        <f t="shared" si="15"/>
        <v>59800.000000000007</v>
      </c>
      <c r="DI25" s="45">
        <v>23</v>
      </c>
      <c r="DJ25" s="44">
        <f t="shared" si="92"/>
        <v>3.8800000000000008</v>
      </c>
      <c r="DK25" s="1">
        <f t="shared" si="34"/>
        <v>37800.000000000007</v>
      </c>
      <c r="DL25" s="1">
        <f t="shared" si="35"/>
        <v>39800.000000000007</v>
      </c>
      <c r="DM25" s="45">
        <v>23</v>
      </c>
      <c r="DN25" s="44">
        <f t="shared" si="93"/>
        <v>4.8800000000000008</v>
      </c>
      <c r="DO25" s="1">
        <f t="shared" si="16"/>
        <v>47800.000000000015</v>
      </c>
      <c r="DP25" s="1">
        <f t="shared" si="17"/>
        <v>49800.000000000007</v>
      </c>
      <c r="DQ25" s="45">
        <v>23</v>
      </c>
      <c r="DR25" s="44">
        <f t="shared" si="94"/>
        <v>2.8800000000000008</v>
      </c>
      <c r="DS25" s="1">
        <f t="shared" si="36"/>
        <v>27800.000000000007</v>
      </c>
      <c r="DT25" s="1">
        <f t="shared" si="37"/>
        <v>29800.000000000007</v>
      </c>
      <c r="DW25" s="45">
        <v>23</v>
      </c>
      <c r="DX25" s="47">
        <f t="shared" si="95"/>
        <v>0.37100000000000011</v>
      </c>
      <c r="DY25" s="1">
        <f t="shared" si="38"/>
        <v>85100.000000000015</v>
      </c>
      <c r="DZ25" s="1">
        <f t="shared" si="39"/>
        <v>85560.000000000015</v>
      </c>
      <c r="EA25" s="45">
        <v>23</v>
      </c>
      <c r="EB25" s="47">
        <f t="shared" si="96"/>
        <v>0.26800000000000007</v>
      </c>
      <c r="EC25" s="1">
        <f t="shared" si="40"/>
        <v>61410.000000000022</v>
      </c>
      <c r="ED25" s="1">
        <f t="shared" si="97"/>
        <v>61870.000000000022</v>
      </c>
      <c r="EE25" s="45">
        <v>23</v>
      </c>
      <c r="EF25" s="47">
        <f t="shared" si="98"/>
        <v>0.28800000000000009</v>
      </c>
      <c r="EG25" s="1">
        <f t="shared" si="41"/>
        <v>66010.000000000015</v>
      </c>
      <c r="EH25" s="1">
        <f t="shared" si="42"/>
        <v>66470.000000000015</v>
      </c>
      <c r="EI25" s="45">
        <v>23</v>
      </c>
      <c r="EJ25" s="47">
        <f t="shared" si="99"/>
        <v>0.21600000000000005</v>
      </c>
      <c r="EK25" s="1">
        <f t="shared" si="43"/>
        <v>49450.000000000007</v>
      </c>
      <c r="EL25" s="1">
        <f t="shared" si="44"/>
        <v>49910.000000000007</v>
      </c>
      <c r="EO25" s="45">
        <v>23</v>
      </c>
      <c r="EP25" s="47">
        <f t="shared" si="100"/>
        <v>0.23800000000000007</v>
      </c>
      <c r="EQ25" s="1">
        <f t="shared" si="45"/>
        <v>54510.000000000022</v>
      </c>
      <c r="ER25" s="1">
        <f t="shared" si="46"/>
        <v>54970.000000000022</v>
      </c>
      <c r="ES25" s="45">
        <v>23</v>
      </c>
      <c r="ET25" s="47">
        <f t="shared" si="101"/>
        <v>0.15500000000000005</v>
      </c>
      <c r="EU25" s="1">
        <f t="shared" si="47"/>
        <v>35420.000000000007</v>
      </c>
      <c r="EV25" s="1">
        <f t="shared" si="48"/>
        <v>35880.000000000007</v>
      </c>
      <c r="EW25" s="45">
        <v>23</v>
      </c>
      <c r="EX25" s="47">
        <f t="shared" si="102"/>
        <v>0.15500000000000005</v>
      </c>
      <c r="EY25" s="1">
        <f t="shared" si="49"/>
        <v>35420.000000000007</v>
      </c>
      <c r="EZ25" s="1">
        <f t="shared" si="50"/>
        <v>35880.000000000007</v>
      </c>
      <c r="FA25" s="45">
        <v>23</v>
      </c>
      <c r="FB25" s="47">
        <f t="shared" si="103"/>
        <v>8.3000000000000032E-2</v>
      </c>
      <c r="FC25" s="1">
        <f t="shared" si="51"/>
        <v>18860.000000000007</v>
      </c>
      <c r="FD25" s="1">
        <f t="shared" si="52"/>
        <v>19320.000000000007</v>
      </c>
      <c r="FF25" s="45">
        <v>23</v>
      </c>
      <c r="FG25" s="47">
        <f t="shared" si="104"/>
        <v>0.63200000000000012</v>
      </c>
      <c r="FH25" s="1">
        <f t="shared" si="53"/>
        <v>6320.0000000000009</v>
      </c>
      <c r="FI25" s="1">
        <f t="shared" si="54"/>
        <v>6320.0000000000009</v>
      </c>
      <c r="FJ25" s="47">
        <f t="shared" si="105"/>
        <v>0.63200000000000012</v>
      </c>
      <c r="FK25" s="1">
        <f t="shared" si="55"/>
        <v>6320.0000000000009</v>
      </c>
      <c r="FL25" s="1">
        <f t="shared" si="56"/>
        <v>6320.0000000000009</v>
      </c>
      <c r="FM25" s="47">
        <f t="shared" si="106"/>
        <v>0.42000000000000021</v>
      </c>
      <c r="FN25" s="1">
        <f t="shared" si="57"/>
        <v>4200.0000000000018</v>
      </c>
      <c r="FO25" s="1">
        <f t="shared" si="58"/>
        <v>4200.0000000000018</v>
      </c>
      <c r="FP25" s="47">
        <f t="shared" si="107"/>
        <v>0.2100000000000001</v>
      </c>
      <c r="FQ25" s="1">
        <f t="shared" si="59"/>
        <v>2100.0000000000009</v>
      </c>
      <c r="FR25" s="1">
        <f t="shared" si="60"/>
        <v>2100.0000000000009</v>
      </c>
      <c r="FS25" s="47">
        <f t="shared" si="108"/>
        <v>0.2100000000000001</v>
      </c>
      <c r="FT25" s="1">
        <f t="shared" si="61"/>
        <v>2100.0000000000009</v>
      </c>
      <c r="FU25" s="1">
        <f t="shared" si="62"/>
        <v>2100.0000000000009</v>
      </c>
      <c r="FV25" s="47">
        <f t="shared" si="109"/>
        <v>0.10500000000000005</v>
      </c>
      <c r="FW25" s="1">
        <f t="shared" si="63"/>
        <v>1050.0000000000005</v>
      </c>
      <c r="FX25" s="1">
        <f t="shared" si="64"/>
        <v>1050.0000000000005</v>
      </c>
      <c r="FZ25" s="45">
        <v>23</v>
      </c>
      <c r="GA25" s="47">
        <f t="shared" si="110"/>
        <v>1.4400000000000004</v>
      </c>
      <c r="GB25" s="1">
        <f t="shared" si="65"/>
        <v>14400.000000000004</v>
      </c>
      <c r="GC25" s="1">
        <f t="shared" si="66"/>
        <v>14400.000000000004</v>
      </c>
      <c r="GD25" s="47">
        <f t="shared" si="111"/>
        <v>0.5</v>
      </c>
      <c r="GE25" s="1">
        <f t="shared" si="67"/>
        <v>5000</v>
      </c>
      <c r="GF25" s="1">
        <f t="shared" si="68"/>
        <v>5000</v>
      </c>
      <c r="GG25" s="47">
        <f t="shared" si="112"/>
        <v>0.2100000000000001</v>
      </c>
      <c r="GH25" s="1">
        <f t="shared" si="69"/>
        <v>42000.000000000015</v>
      </c>
      <c r="GI25" s="1">
        <f t="shared" si="70"/>
        <v>42000.000000000015</v>
      </c>
      <c r="GJ25" s="47">
        <f t="shared" si="113"/>
        <v>0.11600000000000006</v>
      </c>
      <c r="GK25" s="1">
        <f t="shared" si="71"/>
        <v>23200.000000000015</v>
      </c>
      <c r="GL25" s="1">
        <f t="shared" si="72"/>
        <v>23200.000000000015</v>
      </c>
      <c r="GM25" s="47">
        <f t="shared" si="114"/>
        <v>0.31000000000000011</v>
      </c>
      <c r="GN25" s="1">
        <f t="shared" si="73"/>
        <v>3100.0000000000009</v>
      </c>
      <c r="GO25" s="1">
        <f t="shared" si="74"/>
        <v>3100.0000000000009</v>
      </c>
      <c r="GP25" s="47">
        <f t="shared" si="115"/>
        <v>9.4000000000000042E-2</v>
      </c>
      <c r="GQ25" s="1">
        <f t="shared" si="75"/>
        <v>235.00000000000011</v>
      </c>
      <c r="GR25" s="1">
        <f t="shared" si="76"/>
        <v>235.00000000000011</v>
      </c>
      <c r="GS25" s="47">
        <f t="shared" si="116"/>
        <v>0.26000000000000006</v>
      </c>
      <c r="GT25" s="1">
        <f t="shared" si="77"/>
        <v>2600.0000000000005</v>
      </c>
      <c r="GU25" s="1">
        <f t="shared" si="78"/>
        <v>2600.0000000000005</v>
      </c>
    </row>
    <row r="26" spans="1:203" x14ac:dyDescent="0.15">
      <c r="A26" s="33" t="s">
        <v>1885</v>
      </c>
      <c r="B26" s="1">
        <v>1</v>
      </c>
      <c r="C26" s="1">
        <v>2</v>
      </c>
      <c r="D26" s="1">
        <v>7</v>
      </c>
      <c r="E26" s="1">
        <v>0</v>
      </c>
      <c r="F26" s="1">
        <v>0</v>
      </c>
      <c r="G26" s="1">
        <v>1</v>
      </c>
      <c r="H26" s="1">
        <v>0</v>
      </c>
      <c r="I26" s="1">
        <v>0</v>
      </c>
      <c r="J26" s="1">
        <v>0</v>
      </c>
      <c r="K26" s="1">
        <v>0</v>
      </c>
      <c r="L26" s="1">
        <v>0</v>
      </c>
      <c r="M26" s="1" t="s">
        <v>2480</v>
      </c>
      <c r="N26" s="1">
        <v>1656</v>
      </c>
      <c r="O26" s="1">
        <v>41</v>
      </c>
      <c r="P26" s="1">
        <v>20</v>
      </c>
      <c r="Q26" s="1">
        <v>2</v>
      </c>
      <c r="R26" s="1">
        <v>2</v>
      </c>
      <c r="S26" s="1">
        <v>7</v>
      </c>
      <c r="T26" s="1">
        <v>0</v>
      </c>
      <c r="U26" s="1">
        <v>0</v>
      </c>
      <c r="V26" s="1">
        <v>1</v>
      </c>
      <c r="W26" s="1">
        <v>0</v>
      </c>
      <c r="X26" s="1">
        <v>0</v>
      </c>
      <c r="Y26" s="1">
        <v>0</v>
      </c>
      <c r="Z26" s="1">
        <v>0</v>
      </c>
      <c r="AA26" s="1">
        <v>0</v>
      </c>
      <c r="AB26" s="1" t="s">
        <v>2480</v>
      </c>
      <c r="AC26" s="1">
        <v>1866</v>
      </c>
      <c r="AD26" s="1">
        <v>47</v>
      </c>
      <c r="AE26" s="1">
        <v>23</v>
      </c>
      <c r="AF26" s="44">
        <v>3</v>
      </c>
      <c r="AG26" s="44">
        <v>1.002</v>
      </c>
      <c r="AH26" s="44">
        <v>3</v>
      </c>
      <c r="AI26" s="1">
        <f t="shared" si="18"/>
        <v>4970</v>
      </c>
      <c r="AJ26" s="1">
        <f t="shared" si="18"/>
        <v>50</v>
      </c>
      <c r="AK26" s="1">
        <f t="shared" si="18"/>
        <v>60</v>
      </c>
      <c r="AL26" s="1">
        <f t="shared" si="19"/>
        <v>630</v>
      </c>
      <c r="AM26" s="1">
        <f t="shared" si="19"/>
        <v>10</v>
      </c>
      <c r="AN26" s="1">
        <f t="shared" si="19"/>
        <v>10</v>
      </c>
      <c r="AP26" s="45" t="s">
        <v>1886</v>
      </c>
      <c r="AQ26" s="1">
        <f>EK3</f>
        <v>34270</v>
      </c>
      <c r="AR26" s="1">
        <f>EL3</f>
        <v>34730</v>
      </c>
      <c r="AS26" s="1">
        <f>EL1</f>
        <v>690</v>
      </c>
      <c r="AT26" s="1">
        <f t="shared" si="121"/>
        <v>8911</v>
      </c>
      <c r="AU26" s="1">
        <f t="shared" si="121"/>
        <v>9030</v>
      </c>
      <c r="AV26" s="1">
        <f t="shared" si="121"/>
        <v>180</v>
      </c>
      <c r="AW26" s="1">
        <f t="shared" si="122"/>
        <v>13137</v>
      </c>
      <c r="AX26" s="1">
        <f t="shared" si="122"/>
        <v>13314</v>
      </c>
      <c r="AY26" s="1">
        <f t="shared" si="122"/>
        <v>265</v>
      </c>
      <c r="BC26" s="45">
        <v>24</v>
      </c>
      <c r="BD26" s="46">
        <f t="shared" si="79"/>
        <v>5.9200000000000008</v>
      </c>
      <c r="BE26" s="1">
        <f t="shared" si="2"/>
        <v>58200.000000000015</v>
      </c>
      <c r="BF26" s="1">
        <f t="shared" si="3"/>
        <v>60200.000000000007</v>
      </c>
      <c r="BG26" s="45">
        <v>24</v>
      </c>
      <c r="BH26" s="44">
        <f t="shared" si="80"/>
        <v>3.4200000000000008</v>
      </c>
      <c r="BI26" s="1">
        <f t="shared" si="22"/>
        <v>33200.000000000007</v>
      </c>
      <c r="BJ26" s="1">
        <f t="shared" si="23"/>
        <v>35200.000000000007</v>
      </c>
      <c r="BK26" s="45">
        <v>24</v>
      </c>
      <c r="BL26" s="44">
        <f t="shared" si="81"/>
        <v>6.4200000000000008</v>
      </c>
      <c r="BM26" s="1">
        <f t="shared" si="4"/>
        <v>63200.000000000015</v>
      </c>
      <c r="BN26" s="1">
        <f t="shared" si="5"/>
        <v>65200.000000000007</v>
      </c>
      <c r="BO26" s="45">
        <v>24</v>
      </c>
      <c r="BP26" s="44">
        <f t="shared" si="82"/>
        <v>3.9200000000000008</v>
      </c>
      <c r="BQ26" s="1">
        <f t="shared" si="24"/>
        <v>38200.000000000007</v>
      </c>
      <c r="BR26" s="1">
        <f t="shared" si="25"/>
        <v>40200.000000000007</v>
      </c>
      <c r="BS26" s="45">
        <v>24</v>
      </c>
      <c r="BT26" s="44">
        <f t="shared" si="83"/>
        <v>6.9200000000000008</v>
      </c>
      <c r="BU26" s="1">
        <f t="shared" si="6"/>
        <v>68200.000000000015</v>
      </c>
      <c r="BV26" s="1">
        <f t="shared" si="7"/>
        <v>70200</v>
      </c>
      <c r="BW26" s="45">
        <v>24</v>
      </c>
      <c r="BX26" s="44">
        <f t="shared" si="84"/>
        <v>4.4200000000000008</v>
      </c>
      <c r="BY26" s="1">
        <f t="shared" si="26"/>
        <v>43200.000000000015</v>
      </c>
      <c r="BZ26" s="1">
        <f t="shared" si="27"/>
        <v>45200.000000000007</v>
      </c>
      <c r="CA26" s="45">
        <v>24</v>
      </c>
      <c r="CB26" s="44">
        <f t="shared" si="85"/>
        <v>5.9200000000000008</v>
      </c>
      <c r="CC26" s="1">
        <f t="shared" si="8"/>
        <v>58200.000000000015</v>
      </c>
      <c r="CD26" s="1">
        <f t="shared" si="9"/>
        <v>60200.000000000007</v>
      </c>
      <c r="CE26" s="45">
        <v>24</v>
      </c>
      <c r="CF26" s="44">
        <f t="shared" si="86"/>
        <v>3.4200000000000008</v>
      </c>
      <c r="CG26" s="1">
        <f t="shared" si="28"/>
        <v>33200.000000000007</v>
      </c>
      <c r="CH26" s="1">
        <f t="shared" si="29"/>
        <v>35200.000000000007</v>
      </c>
      <c r="CO26" s="45">
        <v>24</v>
      </c>
      <c r="CP26" s="46">
        <f t="shared" si="87"/>
        <v>4.9200000000000008</v>
      </c>
      <c r="CQ26" s="1">
        <f t="shared" si="10"/>
        <v>48200.000000000015</v>
      </c>
      <c r="CR26" s="1">
        <f t="shared" si="11"/>
        <v>50200.000000000007</v>
      </c>
      <c r="CS26" s="45">
        <v>24</v>
      </c>
      <c r="CT26" s="44">
        <f t="shared" si="88"/>
        <v>2.9200000000000008</v>
      </c>
      <c r="CU26" s="1">
        <f t="shared" si="30"/>
        <v>28200.000000000007</v>
      </c>
      <c r="CV26" s="1">
        <f t="shared" si="31"/>
        <v>30200.000000000007</v>
      </c>
      <c r="CW26" s="45">
        <v>24</v>
      </c>
      <c r="CX26" s="44">
        <f t="shared" si="89"/>
        <v>5.4200000000000008</v>
      </c>
      <c r="CY26" s="1">
        <f t="shared" si="12"/>
        <v>53200.000000000015</v>
      </c>
      <c r="CZ26" s="1">
        <f t="shared" si="13"/>
        <v>55200.000000000007</v>
      </c>
      <c r="DA26" s="45">
        <v>24</v>
      </c>
      <c r="DB26" s="44">
        <f t="shared" si="90"/>
        <v>3.4200000000000008</v>
      </c>
      <c r="DC26" s="1">
        <f t="shared" si="32"/>
        <v>33200.000000000007</v>
      </c>
      <c r="DD26" s="1">
        <f t="shared" si="33"/>
        <v>35200.000000000007</v>
      </c>
      <c r="DE26" s="45">
        <v>24</v>
      </c>
      <c r="DF26" s="44">
        <f t="shared" si="91"/>
        <v>5.9200000000000008</v>
      </c>
      <c r="DG26" s="1">
        <f t="shared" si="14"/>
        <v>58200.000000000015</v>
      </c>
      <c r="DH26" s="1">
        <f t="shared" si="15"/>
        <v>60200.000000000007</v>
      </c>
      <c r="DI26" s="45">
        <v>24</v>
      </c>
      <c r="DJ26" s="44">
        <f t="shared" si="92"/>
        <v>3.9200000000000008</v>
      </c>
      <c r="DK26" s="1">
        <f t="shared" si="34"/>
        <v>38200.000000000007</v>
      </c>
      <c r="DL26" s="1">
        <f t="shared" si="35"/>
        <v>40200.000000000007</v>
      </c>
      <c r="DM26" s="45">
        <v>24</v>
      </c>
      <c r="DN26" s="44">
        <f t="shared" si="93"/>
        <v>4.9200000000000008</v>
      </c>
      <c r="DO26" s="1">
        <f t="shared" si="16"/>
        <v>48200.000000000015</v>
      </c>
      <c r="DP26" s="1">
        <f t="shared" si="17"/>
        <v>50200.000000000007</v>
      </c>
      <c r="DQ26" s="45">
        <v>24</v>
      </c>
      <c r="DR26" s="44">
        <f t="shared" si="94"/>
        <v>2.9200000000000008</v>
      </c>
      <c r="DS26" s="1">
        <f t="shared" si="36"/>
        <v>28200.000000000007</v>
      </c>
      <c r="DT26" s="1">
        <f t="shared" si="37"/>
        <v>30200.000000000007</v>
      </c>
      <c r="DW26" s="45">
        <v>24</v>
      </c>
      <c r="DX26" s="47">
        <f t="shared" si="95"/>
        <v>0.37650000000000011</v>
      </c>
      <c r="DY26" s="1">
        <f t="shared" si="38"/>
        <v>86365.000000000015</v>
      </c>
      <c r="DZ26" s="1">
        <f t="shared" si="39"/>
        <v>86825.000000000015</v>
      </c>
      <c r="EA26" s="45">
        <v>24</v>
      </c>
      <c r="EB26" s="47">
        <f t="shared" si="96"/>
        <v>0.27200000000000008</v>
      </c>
      <c r="EC26" s="1">
        <f t="shared" si="40"/>
        <v>62330.000000000022</v>
      </c>
      <c r="ED26" s="1">
        <f t="shared" si="97"/>
        <v>62790.000000000022</v>
      </c>
      <c r="EE26" s="45">
        <v>24</v>
      </c>
      <c r="EF26" s="47">
        <f t="shared" si="98"/>
        <v>0.29200000000000009</v>
      </c>
      <c r="EG26" s="1">
        <f t="shared" si="41"/>
        <v>66930.000000000015</v>
      </c>
      <c r="EH26" s="1">
        <f t="shared" si="42"/>
        <v>67390.000000000015</v>
      </c>
      <c r="EI26" s="45">
        <v>24</v>
      </c>
      <c r="EJ26" s="47">
        <f t="shared" si="99"/>
        <v>0.21900000000000006</v>
      </c>
      <c r="EK26" s="1">
        <f t="shared" si="43"/>
        <v>50140.000000000007</v>
      </c>
      <c r="EL26" s="1">
        <f t="shared" si="44"/>
        <v>50600.000000000007</v>
      </c>
      <c r="EO26" s="45">
        <v>24</v>
      </c>
      <c r="EP26" s="47">
        <f t="shared" si="100"/>
        <v>0.24200000000000008</v>
      </c>
      <c r="EQ26" s="1">
        <f t="shared" si="45"/>
        <v>55430.000000000022</v>
      </c>
      <c r="ER26" s="1">
        <f t="shared" si="46"/>
        <v>55890.000000000022</v>
      </c>
      <c r="ES26" s="45">
        <v>24</v>
      </c>
      <c r="ET26" s="47">
        <f t="shared" si="101"/>
        <v>0.15750000000000006</v>
      </c>
      <c r="EU26" s="1">
        <f t="shared" si="47"/>
        <v>35995.000000000007</v>
      </c>
      <c r="EV26" s="1">
        <f t="shared" si="48"/>
        <v>36455.000000000015</v>
      </c>
      <c r="EW26" s="45">
        <v>24</v>
      </c>
      <c r="EX26" s="47">
        <f t="shared" si="102"/>
        <v>0.15750000000000006</v>
      </c>
      <c r="EY26" s="1">
        <f t="shared" si="49"/>
        <v>35995.000000000007</v>
      </c>
      <c r="EZ26" s="1">
        <f t="shared" si="50"/>
        <v>36455.000000000015</v>
      </c>
      <c r="FA26" s="45">
        <v>24</v>
      </c>
      <c r="FB26" s="47">
        <f t="shared" si="103"/>
        <v>8.4500000000000033E-2</v>
      </c>
      <c r="FC26" s="1">
        <f t="shared" si="51"/>
        <v>19205.000000000007</v>
      </c>
      <c r="FD26" s="1">
        <f t="shared" si="52"/>
        <v>19665.000000000007</v>
      </c>
      <c r="FF26" s="45">
        <v>24</v>
      </c>
      <c r="FG26" s="47">
        <f t="shared" si="104"/>
        <v>0.63800000000000012</v>
      </c>
      <c r="FH26" s="1">
        <f t="shared" si="53"/>
        <v>6380.0000000000009</v>
      </c>
      <c r="FI26" s="1">
        <f t="shared" si="54"/>
        <v>6380.0000000000009</v>
      </c>
      <c r="FJ26" s="47">
        <f t="shared" si="105"/>
        <v>0.63800000000000012</v>
      </c>
      <c r="FK26" s="1">
        <f t="shared" si="55"/>
        <v>6380.0000000000009</v>
      </c>
      <c r="FL26" s="1">
        <f t="shared" si="56"/>
        <v>6380.0000000000009</v>
      </c>
      <c r="FM26" s="47">
        <f t="shared" si="106"/>
        <v>0.43000000000000022</v>
      </c>
      <c r="FN26" s="1">
        <f t="shared" si="57"/>
        <v>4300.0000000000018</v>
      </c>
      <c r="FO26" s="1">
        <f t="shared" si="58"/>
        <v>4300.0000000000018</v>
      </c>
      <c r="FP26" s="47">
        <f t="shared" si="107"/>
        <v>0.21500000000000011</v>
      </c>
      <c r="FQ26" s="1">
        <f t="shared" si="59"/>
        <v>2150.0000000000009</v>
      </c>
      <c r="FR26" s="1">
        <f t="shared" si="60"/>
        <v>2150.0000000000009</v>
      </c>
      <c r="FS26" s="47">
        <f t="shared" si="108"/>
        <v>0.21500000000000011</v>
      </c>
      <c r="FT26" s="1">
        <f t="shared" si="61"/>
        <v>2150.0000000000009</v>
      </c>
      <c r="FU26" s="1">
        <f t="shared" si="62"/>
        <v>2150.0000000000009</v>
      </c>
      <c r="FV26" s="47">
        <f t="shared" si="109"/>
        <v>0.10750000000000005</v>
      </c>
      <c r="FW26" s="1">
        <f t="shared" si="63"/>
        <v>1075.0000000000005</v>
      </c>
      <c r="FX26" s="1">
        <f t="shared" si="64"/>
        <v>1075.0000000000005</v>
      </c>
      <c r="FZ26" s="45">
        <v>24</v>
      </c>
      <c r="GA26" s="47">
        <f t="shared" si="110"/>
        <v>1.4600000000000004</v>
      </c>
      <c r="GB26" s="1">
        <f t="shared" si="65"/>
        <v>14600.000000000004</v>
      </c>
      <c r="GC26" s="1">
        <f t="shared" si="66"/>
        <v>14600.000000000004</v>
      </c>
      <c r="GD26" s="47">
        <f t="shared" si="111"/>
        <v>0.5</v>
      </c>
      <c r="GE26" s="1">
        <f t="shared" si="67"/>
        <v>5000</v>
      </c>
      <c r="GF26" s="1">
        <f t="shared" si="68"/>
        <v>5000</v>
      </c>
      <c r="GG26" s="47">
        <f t="shared" si="112"/>
        <v>0.21500000000000011</v>
      </c>
      <c r="GH26" s="1">
        <f t="shared" si="69"/>
        <v>43000.000000000015</v>
      </c>
      <c r="GI26" s="1">
        <f t="shared" si="70"/>
        <v>43000.000000000015</v>
      </c>
      <c r="GJ26" s="47">
        <f t="shared" si="113"/>
        <v>0.11900000000000006</v>
      </c>
      <c r="GK26" s="1">
        <f t="shared" si="71"/>
        <v>23800.000000000015</v>
      </c>
      <c r="GL26" s="1">
        <f t="shared" si="72"/>
        <v>23800.000000000015</v>
      </c>
      <c r="GM26" s="47">
        <f t="shared" si="114"/>
        <v>0.31500000000000011</v>
      </c>
      <c r="GN26" s="1">
        <f t="shared" si="73"/>
        <v>3150.0000000000009</v>
      </c>
      <c r="GO26" s="1">
        <f t="shared" si="74"/>
        <v>3150.0000000000009</v>
      </c>
      <c r="GP26" s="47">
        <f t="shared" si="115"/>
        <v>9.6000000000000044E-2</v>
      </c>
      <c r="GQ26" s="1">
        <f t="shared" si="75"/>
        <v>240.00000000000011</v>
      </c>
      <c r="GR26" s="1">
        <f t="shared" si="76"/>
        <v>240.00000000000011</v>
      </c>
      <c r="GS26" s="47">
        <f t="shared" si="116"/>
        <v>0.26500000000000007</v>
      </c>
      <c r="GT26" s="1">
        <f t="shared" si="77"/>
        <v>2650.0000000000009</v>
      </c>
      <c r="GU26" s="1">
        <f t="shared" si="78"/>
        <v>2650.0000000000009</v>
      </c>
    </row>
    <row r="27" spans="1:203" x14ac:dyDescent="0.15">
      <c r="A27" s="1" t="s">
        <v>1887</v>
      </c>
      <c r="B27" s="1">
        <v>1</v>
      </c>
      <c r="C27" s="1">
        <v>2</v>
      </c>
      <c r="D27" s="1">
        <v>7</v>
      </c>
      <c r="E27" s="1">
        <v>0</v>
      </c>
      <c r="F27" s="1">
        <v>0</v>
      </c>
      <c r="G27" s="1">
        <v>1</v>
      </c>
      <c r="H27" s="1">
        <v>0</v>
      </c>
      <c r="I27" s="1">
        <v>0</v>
      </c>
      <c r="J27" s="1">
        <v>0</v>
      </c>
      <c r="K27" s="1">
        <v>0</v>
      </c>
      <c r="L27" s="1">
        <v>0</v>
      </c>
      <c r="M27" s="1" t="s">
        <v>2480</v>
      </c>
      <c r="N27" s="1">
        <v>1656</v>
      </c>
      <c r="O27" s="1">
        <v>41</v>
      </c>
      <c r="P27" s="1">
        <v>20</v>
      </c>
      <c r="Q27" s="1">
        <v>2</v>
      </c>
      <c r="R27" s="1">
        <v>2</v>
      </c>
      <c r="S27" s="1">
        <v>7</v>
      </c>
      <c r="T27" s="1">
        <v>0</v>
      </c>
      <c r="U27" s="1">
        <v>0</v>
      </c>
      <c r="V27" s="1">
        <v>1</v>
      </c>
      <c r="W27" s="1">
        <v>0</v>
      </c>
      <c r="X27" s="1">
        <v>0</v>
      </c>
      <c r="Y27" s="1">
        <v>0</v>
      </c>
      <c r="Z27" s="1">
        <v>0</v>
      </c>
      <c r="AA27" s="1">
        <v>0</v>
      </c>
      <c r="AB27" s="1" t="s">
        <v>2480</v>
      </c>
      <c r="AC27" s="1">
        <v>1866</v>
      </c>
      <c r="AD27" s="1">
        <v>47</v>
      </c>
      <c r="AE27" s="1">
        <v>23</v>
      </c>
      <c r="AF27" s="44">
        <v>3</v>
      </c>
      <c r="AG27" s="44">
        <v>1.002</v>
      </c>
      <c r="AH27" s="44">
        <v>3</v>
      </c>
      <c r="AI27" s="1">
        <f t="shared" si="18"/>
        <v>4970</v>
      </c>
      <c r="AJ27" s="1">
        <f t="shared" si="18"/>
        <v>50</v>
      </c>
      <c r="AK27" s="1">
        <f t="shared" si="18"/>
        <v>60</v>
      </c>
      <c r="AL27" s="1">
        <f t="shared" si="19"/>
        <v>630</v>
      </c>
      <c r="AM27" s="1">
        <f t="shared" si="19"/>
        <v>10</v>
      </c>
      <c r="AN27" s="1">
        <f t="shared" si="19"/>
        <v>10</v>
      </c>
      <c r="AT27" s="1" t="s">
        <v>1999</v>
      </c>
      <c r="AU27" s="1" t="s">
        <v>2000</v>
      </c>
      <c r="AV27" s="44">
        <v>0.3</v>
      </c>
      <c r="AW27" s="1" t="s">
        <v>2001</v>
      </c>
      <c r="AX27" s="1" t="s">
        <v>2000</v>
      </c>
      <c r="AY27" s="44">
        <v>0.15</v>
      </c>
      <c r="AZ27" s="4"/>
      <c r="BC27" s="45">
        <v>25</v>
      </c>
      <c r="BD27" s="46">
        <f t="shared" si="79"/>
        <v>5.9600000000000009</v>
      </c>
      <c r="BE27" s="1">
        <f t="shared" si="2"/>
        <v>58600.000000000015</v>
      </c>
      <c r="BF27" s="1">
        <f t="shared" si="3"/>
        <v>60600.000000000007</v>
      </c>
      <c r="BG27" s="45">
        <v>25</v>
      </c>
      <c r="BH27" s="44">
        <f t="shared" si="80"/>
        <v>3.4600000000000009</v>
      </c>
      <c r="BI27" s="1">
        <f t="shared" si="22"/>
        <v>33600.000000000007</v>
      </c>
      <c r="BJ27" s="1">
        <f t="shared" si="23"/>
        <v>35600.000000000007</v>
      </c>
      <c r="BK27" s="45">
        <v>25</v>
      </c>
      <c r="BL27" s="44">
        <f t="shared" si="81"/>
        <v>6.4600000000000009</v>
      </c>
      <c r="BM27" s="1">
        <f t="shared" si="4"/>
        <v>63600.000000000015</v>
      </c>
      <c r="BN27" s="1">
        <f t="shared" si="5"/>
        <v>65600</v>
      </c>
      <c r="BO27" s="45">
        <v>25</v>
      </c>
      <c r="BP27" s="44">
        <f t="shared" si="82"/>
        <v>3.9600000000000009</v>
      </c>
      <c r="BQ27" s="1">
        <f t="shared" si="24"/>
        <v>38600.000000000007</v>
      </c>
      <c r="BR27" s="1">
        <f t="shared" si="25"/>
        <v>40600.000000000007</v>
      </c>
      <c r="BS27" s="45">
        <v>25</v>
      </c>
      <c r="BT27" s="44">
        <f t="shared" si="83"/>
        <v>6.9600000000000009</v>
      </c>
      <c r="BU27" s="1">
        <f t="shared" si="6"/>
        <v>68600.000000000015</v>
      </c>
      <c r="BV27" s="1">
        <f t="shared" si="7"/>
        <v>70600</v>
      </c>
      <c r="BW27" s="45">
        <v>25</v>
      </c>
      <c r="BX27" s="44">
        <f t="shared" si="84"/>
        <v>4.4600000000000009</v>
      </c>
      <c r="BY27" s="1">
        <f t="shared" si="26"/>
        <v>43600.000000000015</v>
      </c>
      <c r="BZ27" s="1">
        <f t="shared" si="27"/>
        <v>45600.000000000007</v>
      </c>
      <c r="CA27" s="45">
        <v>25</v>
      </c>
      <c r="CB27" s="44">
        <f t="shared" si="85"/>
        <v>5.9600000000000009</v>
      </c>
      <c r="CC27" s="1">
        <f t="shared" si="8"/>
        <v>58600.000000000015</v>
      </c>
      <c r="CD27" s="1">
        <f t="shared" si="9"/>
        <v>60600.000000000007</v>
      </c>
      <c r="CE27" s="45">
        <v>25</v>
      </c>
      <c r="CF27" s="44">
        <f t="shared" si="86"/>
        <v>3.4600000000000009</v>
      </c>
      <c r="CG27" s="1">
        <f t="shared" si="28"/>
        <v>33600.000000000007</v>
      </c>
      <c r="CH27" s="1">
        <f t="shared" si="29"/>
        <v>35600.000000000007</v>
      </c>
      <c r="CO27" s="45">
        <v>25</v>
      </c>
      <c r="CP27" s="46">
        <f t="shared" si="87"/>
        <v>4.9600000000000009</v>
      </c>
      <c r="CQ27" s="1">
        <f t="shared" si="10"/>
        <v>48600.000000000015</v>
      </c>
      <c r="CR27" s="1">
        <f t="shared" si="11"/>
        <v>50600.000000000007</v>
      </c>
      <c r="CS27" s="45">
        <v>25</v>
      </c>
      <c r="CT27" s="44">
        <f t="shared" si="88"/>
        <v>2.9600000000000009</v>
      </c>
      <c r="CU27" s="1">
        <f t="shared" si="30"/>
        <v>28600.000000000007</v>
      </c>
      <c r="CV27" s="1">
        <f t="shared" si="31"/>
        <v>30600.000000000011</v>
      </c>
      <c r="CW27" s="45">
        <v>25</v>
      </c>
      <c r="CX27" s="44">
        <f t="shared" si="89"/>
        <v>5.4600000000000009</v>
      </c>
      <c r="CY27" s="1">
        <f t="shared" si="12"/>
        <v>53600.000000000015</v>
      </c>
      <c r="CZ27" s="1">
        <f t="shared" si="13"/>
        <v>55600.000000000007</v>
      </c>
      <c r="DA27" s="45">
        <v>25</v>
      </c>
      <c r="DB27" s="44">
        <f t="shared" si="90"/>
        <v>3.4600000000000009</v>
      </c>
      <c r="DC27" s="1">
        <f t="shared" si="32"/>
        <v>33600.000000000007</v>
      </c>
      <c r="DD27" s="1">
        <f t="shared" si="33"/>
        <v>35600.000000000007</v>
      </c>
      <c r="DE27" s="45">
        <v>25</v>
      </c>
      <c r="DF27" s="44">
        <f t="shared" si="91"/>
        <v>5.9600000000000009</v>
      </c>
      <c r="DG27" s="1">
        <f t="shared" si="14"/>
        <v>58600.000000000015</v>
      </c>
      <c r="DH27" s="1">
        <f t="shared" si="15"/>
        <v>60600.000000000007</v>
      </c>
      <c r="DI27" s="45">
        <v>25</v>
      </c>
      <c r="DJ27" s="44">
        <f t="shared" si="92"/>
        <v>3.9600000000000009</v>
      </c>
      <c r="DK27" s="1">
        <f t="shared" si="34"/>
        <v>38600.000000000007</v>
      </c>
      <c r="DL27" s="1">
        <f t="shared" si="35"/>
        <v>40600.000000000007</v>
      </c>
      <c r="DM27" s="45">
        <v>25</v>
      </c>
      <c r="DN27" s="44">
        <f t="shared" si="93"/>
        <v>4.9600000000000009</v>
      </c>
      <c r="DO27" s="1">
        <f t="shared" si="16"/>
        <v>48600.000000000015</v>
      </c>
      <c r="DP27" s="1">
        <f t="shared" si="17"/>
        <v>50600.000000000007</v>
      </c>
      <c r="DQ27" s="45">
        <v>25</v>
      </c>
      <c r="DR27" s="44">
        <f t="shared" si="94"/>
        <v>2.9600000000000009</v>
      </c>
      <c r="DS27" s="1">
        <f t="shared" si="36"/>
        <v>28600.000000000007</v>
      </c>
      <c r="DT27" s="1">
        <f t="shared" si="37"/>
        <v>30600.000000000011</v>
      </c>
      <c r="DW27" s="45">
        <v>25</v>
      </c>
      <c r="DX27" s="47">
        <f t="shared" si="95"/>
        <v>0.38200000000000012</v>
      </c>
      <c r="DY27" s="1">
        <f t="shared" si="38"/>
        <v>87630.000000000029</v>
      </c>
      <c r="DZ27" s="1">
        <f t="shared" si="39"/>
        <v>88090.000000000029</v>
      </c>
      <c r="EA27" s="45">
        <v>25</v>
      </c>
      <c r="EB27" s="47">
        <f t="shared" si="96"/>
        <v>0.27600000000000008</v>
      </c>
      <c r="EC27" s="1">
        <f t="shared" si="40"/>
        <v>63250.000000000022</v>
      </c>
      <c r="ED27" s="1">
        <f t="shared" si="97"/>
        <v>63710.000000000022</v>
      </c>
      <c r="EE27" s="45">
        <v>25</v>
      </c>
      <c r="EF27" s="47">
        <f t="shared" si="98"/>
        <v>0.2960000000000001</v>
      </c>
      <c r="EG27" s="1">
        <f t="shared" si="41"/>
        <v>67850.000000000015</v>
      </c>
      <c r="EH27" s="1">
        <f t="shared" si="42"/>
        <v>68310.000000000015</v>
      </c>
      <c r="EI27" s="45">
        <v>25</v>
      </c>
      <c r="EJ27" s="47">
        <f t="shared" si="99"/>
        <v>0.22200000000000006</v>
      </c>
      <c r="EK27" s="1">
        <f t="shared" si="43"/>
        <v>50830.000000000007</v>
      </c>
      <c r="EL27" s="1">
        <f t="shared" si="44"/>
        <v>51290.000000000007</v>
      </c>
      <c r="EO27" s="45">
        <v>25</v>
      </c>
      <c r="EP27" s="47">
        <f t="shared" si="100"/>
        <v>0.24600000000000008</v>
      </c>
      <c r="EQ27" s="1">
        <f t="shared" si="45"/>
        <v>56350.000000000022</v>
      </c>
      <c r="ER27" s="1">
        <f t="shared" si="46"/>
        <v>56810.000000000022</v>
      </c>
      <c r="ES27" s="45">
        <v>25</v>
      </c>
      <c r="ET27" s="47">
        <f t="shared" si="101"/>
        <v>0.16000000000000006</v>
      </c>
      <c r="EU27" s="1">
        <f t="shared" si="47"/>
        <v>36570.000000000015</v>
      </c>
      <c r="EV27" s="1">
        <f t="shared" si="48"/>
        <v>37030.000000000015</v>
      </c>
      <c r="EW27" s="45">
        <v>25</v>
      </c>
      <c r="EX27" s="47">
        <f t="shared" si="102"/>
        <v>0.16000000000000006</v>
      </c>
      <c r="EY27" s="1">
        <f t="shared" si="49"/>
        <v>36570.000000000015</v>
      </c>
      <c r="EZ27" s="1">
        <f t="shared" si="50"/>
        <v>37030.000000000015</v>
      </c>
      <c r="FA27" s="45">
        <v>25</v>
      </c>
      <c r="FB27" s="47">
        <f t="shared" si="103"/>
        <v>8.6000000000000035E-2</v>
      </c>
      <c r="FC27" s="1">
        <f t="shared" si="51"/>
        <v>19550.000000000007</v>
      </c>
      <c r="FD27" s="1">
        <f t="shared" si="52"/>
        <v>20010.000000000007</v>
      </c>
      <c r="FF27" s="45">
        <v>25</v>
      </c>
      <c r="FG27" s="47">
        <f t="shared" si="104"/>
        <v>0.64400000000000013</v>
      </c>
      <c r="FH27" s="1">
        <f t="shared" si="53"/>
        <v>6440.0000000000009</v>
      </c>
      <c r="FI27" s="1">
        <f t="shared" si="54"/>
        <v>6440.0000000000009</v>
      </c>
      <c r="FJ27" s="47">
        <f t="shared" si="105"/>
        <v>0.64400000000000013</v>
      </c>
      <c r="FK27" s="1">
        <f t="shared" si="55"/>
        <v>6440.0000000000009</v>
      </c>
      <c r="FL27" s="1">
        <f t="shared" si="56"/>
        <v>6440.0000000000009</v>
      </c>
      <c r="FM27" s="47">
        <f t="shared" si="106"/>
        <v>0.44000000000000022</v>
      </c>
      <c r="FN27" s="1">
        <f t="shared" si="57"/>
        <v>4400.0000000000018</v>
      </c>
      <c r="FO27" s="1">
        <f t="shared" si="58"/>
        <v>4400.0000000000018</v>
      </c>
      <c r="FP27" s="47">
        <f t="shared" si="107"/>
        <v>0.22000000000000011</v>
      </c>
      <c r="FQ27" s="1">
        <f t="shared" si="59"/>
        <v>2200.0000000000009</v>
      </c>
      <c r="FR27" s="1">
        <f t="shared" si="60"/>
        <v>2200.0000000000009</v>
      </c>
      <c r="FS27" s="47">
        <f t="shared" si="108"/>
        <v>0.22000000000000011</v>
      </c>
      <c r="FT27" s="1">
        <f t="shared" si="61"/>
        <v>2200.0000000000009</v>
      </c>
      <c r="FU27" s="1">
        <f t="shared" si="62"/>
        <v>2200.0000000000009</v>
      </c>
      <c r="FV27" s="47">
        <f t="shared" si="109"/>
        <v>0.11000000000000006</v>
      </c>
      <c r="FW27" s="1">
        <f t="shared" si="63"/>
        <v>1100.0000000000005</v>
      </c>
      <c r="FX27" s="1">
        <f t="shared" si="64"/>
        <v>1100.0000000000005</v>
      </c>
      <c r="FZ27" s="45">
        <v>25</v>
      </c>
      <c r="GA27" s="47">
        <f t="shared" si="110"/>
        <v>1.4800000000000004</v>
      </c>
      <c r="GB27" s="1">
        <f t="shared" si="65"/>
        <v>14800.000000000004</v>
      </c>
      <c r="GC27" s="1">
        <f t="shared" si="66"/>
        <v>14800.000000000004</v>
      </c>
      <c r="GD27" s="47">
        <f t="shared" si="111"/>
        <v>0.5</v>
      </c>
      <c r="GE27" s="1">
        <f t="shared" si="67"/>
        <v>5000</v>
      </c>
      <c r="GF27" s="1">
        <f t="shared" si="68"/>
        <v>5000</v>
      </c>
      <c r="GG27" s="47">
        <f t="shared" si="112"/>
        <v>0.22000000000000011</v>
      </c>
      <c r="GH27" s="1">
        <f t="shared" si="69"/>
        <v>44000.000000000015</v>
      </c>
      <c r="GI27" s="1">
        <f t="shared" si="70"/>
        <v>44000.000000000015</v>
      </c>
      <c r="GJ27" s="47">
        <f t="shared" si="113"/>
        <v>0.12200000000000007</v>
      </c>
      <c r="GK27" s="1">
        <f t="shared" si="71"/>
        <v>24400.000000000015</v>
      </c>
      <c r="GL27" s="1">
        <f t="shared" si="72"/>
        <v>24400.000000000015</v>
      </c>
      <c r="GM27" s="47">
        <f t="shared" si="114"/>
        <v>0.32000000000000012</v>
      </c>
      <c r="GN27" s="1">
        <f t="shared" si="73"/>
        <v>3200.0000000000014</v>
      </c>
      <c r="GO27" s="1">
        <f t="shared" si="74"/>
        <v>3200.0000000000014</v>
      </c>
      <c r="GP27" s="47">
        <f t="shared" si="115"/>
        <v>9.8000000000000045E-2</v>
      </c>
      <c r="GQ27" s="1">
        <f t="shared" si="75"/>
        <v>245.00000000000011</v>
      </c>
      <c r="GR27" s="1">
        <f t="shared" si="76"/>
        <v>245.00000000000011</v>
      </c>
      <c r="GS27" s="47">
        <f t="shared" si="116"/>
        <v>0.27000000000000007</v>
      </c>
      <c r="GT27" s="1">
        <f t="shared" si="77"/>
        <v>2700.0000000000009</v>
      </c>
      <c r="GU27" s="1">
        <f t="shared" si="78"/>
        <v>2700.0000000000009</v>
      </c>
    </row>
    <row r="28" spans="1:203" x14ac:dyDescent="0.15">
      <c r="A28" s="33" t="s">
        <v>1888</v>
      </c>
      <c r="B28" s="1">
        <v>1</v>
      </c>
      <c r="C28" s="1">
        <v>3</v>
      </c>
      <c r="D28" s="1">
        <v>7</v>
      </c>
      <c r="E28" s="1">
        <v>0</v>
      </c>
      <c r="F28" s="1">
        <v>0</v>
      </c>
      <c r="G28" s="1">
        <v>1</v>
      </c>
      <c r="H28" s="1">
        <v>0</v>
      </c>
      <c r="I28" s="1">
        <v>0</v>
      </c>
      <c r="J28" s="1">
        <v>0</v>
      </c>
      <c r="K28" s="1">
        <v>0</v>
      </c>
      <c r="L28" s="1">
        <v>0</v>
      </c>
      <c r="M28" s="1" t="s">
        <v>2482</v>
      </c>
      <c r="N28" s="1">
        <v>1490</v>
      </c>
      <c r="O28" s="1">
        <v>43</v>
      </c>
      <c r="P28" s="1">
        <v>18</v>
      </c>
      <c r="Q28" s="1">
        <v>2</v>
      </c>
      <c r="R28" s="1">
        <v>3</v>
      </c>
      <c r="S28" s="1">
        <v>7</v>
      </c>
      <c r="T28" s="1">
        <v>0</v>
      </c>
      <c r="U28" s="1">
        <v>0</v>
      </c>
      <c r="V28" s="1">
        <v>1</v>
      </c>
      <c r="W28" s="1">
        <v>0</v>
      </c>
      <c r="X28" s="1">
        <v>0</v>
      </c>
      <c r="Y28" s="1">
        <v>0</v>
      </c>
      <c r="Z28" s="1">
        <v>0</v>
      </c>
      <c r="AA28" s="1">
        <v>0</v>
      </c>
      <c r="AB28" s="1" t="s">
        <v>2482</v>
      </c>
      <c r="AC28" s="1">
        <v>1679</v>
      </c>
      <c r="AD28" s="1">
        <v>49</v>
      </c>
      <c r="AE28" s="1">
        <v>21</v>
      </c>
      <c r="AF28" s="44">
        <v>3</v>
      </c>
      <c r="AG28" s="44">
        <v>1.002</v>
      </c>
      <c r="AH28" s="44">
        <v>3</v>
      </c>
      <c r="AI28" s="1">
        <f t="shared" si="18"/>
        <v>4470</v>
      </c>
      <c r="AJ28" s="1">
        <f t="shared" si="18"/>
        <v>50</v>
      </c>
      <c r="AK28" s="1">
        <f t="shared" si="18"/>
        <v>60</v>
      </c>
      <c r="AL28" s="1">
        <f t="shared" si="19"/>
        <v>570</v>
      </c>
      <c r="AM28" s="1">
        <f t="shared" si="19"/>
        <v>10</v>
      </c>
      <c r="AN28" s="1">
        <f t="shared" si="19"/>
        <v>10</v>
      </c>
      <c r="AP28" s="1" t="s">
        <v>1957</v>
      </c>
      <c r="AQ28" s="1" t="s">
        <v>1981</v>
      </c>
      <c r="AR28" s="1" t="s">
        <v>1982</v>
      </c>
      <c r="AS28" s="1" t="s">
        <v>1983</v>
      </c>
      <c r="AT28" s="1" t="s">
        <v>1981</v>
      </c>
      <c r="AU28" s="1" t="s">
        <v>1982</v>
      </c>
      <c r="AV28" s="1" t="s">
        <v>1983</v>
      </c>
      <c r="AW28" s="1" t="s">
        <v>1981</v>
      </c>
      <c r="AX28" s="1" t="s">
        <v>1982</v>
      </c>
      <c r="AY28" s="1" t="s">
        <v>1983</v>
      </c>
      <c r="BC28" s="45">
        <v>26</v>
      </c>
      <c r="BD28" s="46">
        <f t="shared" si="79"/>
        <v>6.0000000000000009</v>
      </c>
      <c r="BE28" s="1">
        <f t="shared" si="2"/>
        <v>59000.000000000015</v>
      </c>
      <c r="BF28" s="1">
        <f t="shared" si="3"/>
        <v>61000.000000000007</v>
      </c>
      <c r="BG28" s="45">
        <v>26</v>
      </c>
      <c r="BH28" s="44">
        <f t="shared" si="80"/>
        <v>3.5000000000000009</v>
      </c>
      <c r="BI28" s="1">
        <f t="shared" si="22"/>
        <v>34000.000000000007</v>
      </c>
      <c r="BJ28" s="1">
        <f t="shared" si="23"/>
        <v>36000.000000000007</v>
      </c>
      <c r="BK28" s="45">
        <v>26</v>
      </c>
      <c r="BL28" s="44">
        <f t="shared" si="81"/>
        <v>6.5000000000000009</v>
      </c>
      <c r="BM28" s="1">
        <f t="shared" si="4"/>
        <v>64000.000000000015</v>
      </c>
      <c r="BN28" s="1">
        <f t="shared" si="5"/>
        <v>66000</v>
      </c>
      <c r="BO28" s="45">
        <v>26</v>
      </c>
      <c r="BP28" s="44">
        <f t="shared" si="82"/>
        <v>4.0000000000000009</v>
      </c>
      <c r="BQ28" s="1">
        <f t="shared" si="24"/>
        <v>39000.000000000007</v>
      </c>
      <c r="BR28" s="1">
        <f t="shared" si="25"/>
        <v>41000.000000000007</v>
      </c>
      <c r="BS28" s="45">
        <v>26</v>
      </c>
      <c r="BT28" s="44">
        <f t="shared" si="83"/>
        <v>7.0000000000000009</v>
      </c>
      <c r="BU28" s="1">
        <f t="shared" si="6"/>
        <v>69000.000000000015</v>
      </c>
      <c r="BV28" s="1">
        <f t="shared" si="7"/>
        <v>71000</v>
      </c>
      <c r="BW28" s="45">
        <v>26</v>
      </c>
      <c r="BX28" s="44">
        <f t="shared" si="84"/>
        <v>4.5000000000000009</v>
      </c>
      <c r="BY28" s="1">
        <f t="shared" si="26"/>
        <v>44000.000000000015</v>
      </c>
      <c r="BZ28" s="1">
        <f t="shared" si="27"/>
        <v>46000.000000000007</v>
      </c>
      <c r="CA28" s="45">
        <v>26</v>
      </c>
      <c r="CB28" s="44">
        <f t="shared" si="85"/>
        <v>6.0000000000000009</v>
      </c>
      <c r="CC28" s="1">
        <f t="shared" si="8"/>
        <v>59000.000000000015</v>
      </c>
      <c r="CD28" s="1">
        <f t="shared" si="9"/>
        <v>61000.000000000007</v>
      </c>
      <c r="CE28" s="45">
        <v>26</v>
      </c>
      <c r="CF28" s="44">
        <f t="shared" si="86"/>
        <v>3.5000000000000009</v>
      </c>
      <c r="CG28" s="1">
        <f t="shared" si="28"/>
        <v>34000.000000000007</v>
      </c>
      <c r="CH28" s="1">
        <f t="shared" si="29"/>
        <v>36000.000000000007</v>
      </c>
      <c r="CO28" s="45">
        <v>26</v>
      </c>
      <c r="CP28" s="46">
        <f t="shared" si="87"/>
        <v>5.0000000000000009</v>
      </c>
      <c r="CQ28" s="1">
        <f t="shared" si="10"/>
        <v>49000.000000000015</v>
      </c>
      <c r="CR28" s="1">
        <f t="shared" si="11"/>
        <v>51000.000000000007</v>
      </c>
      <c r="CS28" s="45">
        <v>26</v>
      </c>
      <c r="CT28" s="44">
        <f t="shared" si="88"/>
        <v>3.0000000000000009</v>
      </c>
      <c r="CU28" s="1">
        <f t="shared" si="30"/>
        <v>29000.000000000007</v>
      </c>
      <c r="CV28" s="1">
        <f t="shared" si="31"/>
        <v>31000.000000000011</v>
      </c>
      <c r="CW28" s="45">
        <v>26</v>
      </c>
      <c r="CX28" s="44">
        <f t="shared" si="89"/>
        <v>5.5000000000000009</v>
      </c>
      <c r="CY28" s="1">
        <f t="shared" si="12"/>
        <v>54000.000000000015</v>
      </c>
      <c r="CZ28" s="1">
        <f t="shared" si="13"/>
        <v>56000.000000000007</v>
      </c>
      <c r="DA28" s="45">
        <v>26</v>
      </c>
      <c r="DB28" s="44">
        <f t="shared" si="90"/>
        <v>3.5000000000000009</v>
      </c>
      <c r="DC28" s="1">
        <f t="shared" si="32"/>
        <v>34000.000000000007</v>
      </c>
      <c r="DD28" s="1">
        <f t="shared" si="33"/>
        <v>36000.000000000007</v>
      </c>
      <c r="DE28" s="45">
        <v>26</v>
      </c>
      <c r="DF28" s="44">
        <f t="shared" si="91"/>
        <v>6.0000000000000009</v>
      </c>
      <c r="DG28" s="1">
        <f t="shared" si="14"/>
        <v>59000.000000000015</v>
      </c>
      <c r="DH28" s="1">
        <f t="shared" si="15"/>
        <v>61000.000000000007</v>
      </c>
      <c r="DI28" s="45">
        <v>26</v>
      </c>
      <c r="DJ28" s="44">
        <f t="shared" si="92"/>
        <v>4.0000000000000009</v>
      </c>
      <c r="DK28" s="1">
        <f t="shared" si="34"/>
        <v>39000.000000000007</v>
      </c>
      <c r="DL28" s="1">
        <f t="shared" si="35"/>
        <v>41000.000000000007</v>
      </c>
      <c r="DM28" s="45">
        <v>26</v>
      </c>
      <c r="DN28" s="44">
        <f t="shared" si="93"/>
        <v>5.0000000000000009</v>
      </c>
      <c r="DO28" s="1">
        <f t="shared" si="16"/>
        <v>49000.000000000015</v>
      </c>
      <c r="DP28" s="1">
        <f t="shared" si="17"/>
        <v>51000.000000000007</v>
      </c>
      <c r="DQ28" s="45">
        <v>26</v>
      </c>
      <c r="DR28" s="44">
        <f t="shared" si="94"/>
        <v>3.0000000000000009</v>
      </c>
      <c r="DS28" s="1">
        <f t="shared" si="36"/>
        <v>29000.000000000007</v>
      </c>
      <c r="DT28" s="1">
        <f t="shared" si="37"/>
        <v>31000.000000000011</v>
      </c>
      <c r="DW28" s="45">
        <v>26</v>
      </c>
      <c r="DX28" s="47">
        <f t="shared" si="95"/>
        <v>0.38750000000000012</v>
      </c>
      <c r="DY28" s="1">
        <f t="shared" si="38"/>
        <v>88895.000000000029</v>
      </c>
      <c r="DZ28" s="1">
        <f t="shared" si="39"/>
        <v>89355.000000000029</v>
      </c>
      <c r="EA28" s="45">
        <v>26</v>
      </c>
      <c r="EB28" s="47">
        <f t="shared" si="96"/>
        <v>0.28000000000000008</v>
      </c>
      <c r="EC28" s="1">
        <f t="shared" si="40"/>
        <v>64170.000000000022</v>
      </c>
      <c r="ED28" s="1">
        <f t="shared" si="97"/>
        <v>64630.000000000022</v>
      </c>
      <c r="EE28" s="45">
        <v>26</v>
      </c>
      <c r="EF28" s="47">
        <f t="shared" si="98"/>
        <v>0.3000000000000001</v>
      </c>
      <c r="EG28" s="1">
        <f t="shared" si="41"/>
        <v>68770.000000000015</v>
      </c>
      <c r="EH28" s="1">
        <f t="shared" si="42"/>
        <v>69230.000000000015</v>
      </c>
      <c r="EI28" s="45">
        <v>26</v>
      </c>
      <c r="EJ28" s="47">
        <f t="shared" si="99"/>
        <v>0.22500000000000006</v>
      </c>
      <c r="EK28" s="1">
        <f t="shared" si="43"/>
        <v>51520.000000000007</v>
      </c>
      <c r="EL28" s="1">
        <f t="shared" si="44"/>
        <v>51980.000000000007</v>
      </c>
      <c r="EO28" s="45">
        <v>26</v>
      </c>
      <c r="EP28" s="47">
        <f t="shared" si="100"/>
        <v>0.25000000000000006</v>
      </c>
      <c r="EQ28" s="1">
        <f t="shared" si="45"/>
        <v>57270.000000000007</v>
      </c>
      <c r="ER28" s="1">
        <f t="shared" si="46"/>
        <v>57730.000000000007</v>
      </c>
      <c r="ES28" s="45">
        <v>26</v>
      </c>
      <c r="ET28" s="47">
        <f t="shared" si="101"/>
        <v>0.16250000000000006</v>
      </c>
      <c r="EU28" s="1">
        <f t="shared" si="47"/>
        <v>37145.000000000015</v>
      </c>
      <c r="EV28" s="1">
        <f t="shared" si="48"/>
        <v>37605.000000000015</v>
      </c>
      <c r="EW28" s="45">
        <v>26</v>
      </c>
      <c r="EX28" s="47">
        <f t="shared" si="102"/>
        <v>0.16250000000000006</v>
      </c>
      <c r="EY28" s="1">
        <f t="shared" si="49"/>
        <v>37145.000000000015</v>
      </c>
      <c r="EZ28" s="1">
        <f t="shared" si="50"/>
        <v>37605.000000000015</v>
      </c>
      <c r="FA28" s="45">
        <v>26</v>
      </c>
      <c r="FB28" s="47">
        <f t="shared" si="103"/>
        <v>8.7500000000000036E-2</v>
      </c>
      <c r="FC28" s="1">
        <f t="shared" si="51"/>
        <v>19895.000000000007</v>
      </c>
      <c r="FD28" s="1">
        <f t="shared" si="52"/>
        <v>20355.000000000007</v>
      </c>
      <c r="FF28" s="45">
        <v>26</v>
      </c>
      <c r="FG28" s="47">
        <f t="shared" si="104"/>
        <v>0.65000000000000013</v>
      </c>
      <c r="FH28" s="1">
        <f t="shared" si="53"/>
        <v>6500.0000000000009</v>
      </c>
      <c r="FI28" s="1">
        <f t="shared" si="54"/>
        <v>6500.0000000000009</v>
      </c>
      <c r="FJ28" s="47">
        <f t="shared" si="105"/>
        <v>0.65000000000000013</v>
      </c>
      <c r="FK28" s="1">
        <f t="shared" si="55"/>
        <v>6500.0000000000009</v>
      </c>
      <c r="FL28" s="1">
        <f t="shared" si="56"/>
        <v>6500.0000000000009</v>
      </c>
      <c r="FM28" s="47">
        <f t="shared" si="106"/>
        <v>0.45000000000000023</v>
      </c>
      <c r="FN28" s="1">
        <f t="shared" si="57"/>
        <v>4500.0000000000027</v>
      </c>
      <c r="FO28" s="1">
        <f t="shared" si="58"/>
        <v>4500.0000000000027</v>
      </c>
      <c r="FP28" s="47">
        <f t="shared" si="107"/>
        <v>0.22500000000000012</v>
      </c>
      <c r="FQ28" s="1">
        <f t="shared" si="59"/>
        <v>2250.0000000000014</v>
      </c>
      <c r="FR28" s="1">
        <f t="shared" si="60"/>
        <v>2250.0000000000014</v>
      </c>
      <c r="FS28" s="47">
        <f t="shared" si="108"/>
        <v>0.22500000000000012</v>
      </c>
      <c r="FT28" s="1">
        <f t="shared" si="61"/>
        <v>2250.0000000000014</v>
      </c>
      <c r="FU28" s="1">
        <f t="shared" si="62"/>
        <v>2250.0000000000014</v>
      </c>
      <c r="FV28" s="47">
        <f t="shared" si="109"/>
        <v>0.11250000000000006</v>
      </c>
      <c r="FW28" s="1">
        <f t="shared" si="63"/>
        <v>1125.0000000000007</v>
      </c>
      <c r="FX28" s="1">
        <f t="shared" si="64"/>
        <v>1125.0000000000007</v>
      </c>
      <c r="FZ28" s="45">
        <v>26</v>
      </c>
      <c r="GA28" s="47">
        <f t="shared" si="110"/>
        <v>1.5000000000000004</v>
      </c>
      <c r="GB28" s="1">
        <f t="shared" si="65"/>
        <v>15000.000000000004</v>
      </c>
      <c r="GC28" s="1">
        <f t="shared" si="66"/>
        <v>15000.000000000004</v>
      </c>
      <c r="GD28" s="47">
        <f t="shared" si="111"/>
        <v>0.5</v>
      </c>
      <c r="GE28" s="1">
        <f t="shared" si="67"/>
        <v>5000</v>
      </c>
      <c r="GF28" s="1">
        <f t="shared" si="68"/>
        <v>5000</v>
      </c>
      <c r="GG28" s="47">
        <f t="shared" si="112"/>
        <v>0.22500000000000012</v>
      </c>
      <c r="GH28" s="1">
        <f t="shared" si="69"/>
        <v>45000.000000000029</v>
      </c>
      <c r="GI28" s="1">
        <f t="shared" si="70"/>
        <v>45000.000000000029</v>
      </c>
      <c r="GJ28" s="47">
        <f t="shared" si="113"/>
        <v>0.12500000000000006</v>
      </c>
      <c r="GK28" s="1">
        <f t="shared" si="71"/>
        <v>25000.000000000007</v>
      </c>
      <c r="GL28" s="1">
        <f t="shared" si="72"/>
        <v>25000.000000000007</v>
      </c>
      <c r="GM28" s="47">
        <f t="shared" si="114"/>
        <v>0.32500000000000012</v>
      </c>
      <c r="GN28" s="1">
        <f t="shared" si="73"/>
        <v>3250.0000000000014</v>
      </c>
      <c r="GO28" s="1">
        <f t="shared" si="74"/>
        <v>3250.0000000000014</v>
      </c>
      <c r="GP28" s="47">
        <f t="shared" si="115"/>
        <v>0.10000000000000005</v>
      </c>
      <c r="GQ28" s="1">
        <f t="shared" si="75"/>
        <v>250.00000000000011</v>
      </c>
      <c r="GR28" s="1">
        <f t="shared" si="76"/>
        <v>250.00000000000011</v>
      </c>
      <c r="GS28" s="47">
        <f t="shared" si="116"/>
        <v>0.27500000000000008</v>
      </c>
      <c r="GT28" s="1">
        <f t="shared" si="77"/>
        <v>2750.0000000000009</v>
      </c>
      <c r="GU28" s="1">
        <f t="shared" si="78"/>
        <v>2750.0000000000009</v>
      </c>
    </row>
    <row r="29" spans="1:203" x14ac:dyDescent="0.15">
      <c r="A29" s="33" t="s">
        <v>1889</v>
      </c>
      <c r="B29" s="1">
        <v>1</v>
      </c>
      <c r="C29" s="1">
        <v>2</v>
      </c>
      <c r="D29" s="1">
        <v>7</v>
      </c>
      <c r="E29" s="1">
        <v>0</v>
      </c>
      <c r="F29" s="1">
        <v>0</v>
      </c>
      <c r="G29" s="1">
        <v>1</v>
      </c>
      <c r="H29" s="1">
        <v>0</v>
      </c>
      <c r="I29" s="1">
        <v>0</v>
      </c>
      <c r="J29" s="1">
        <v>0</v>
      </c>
      <c r="K29" s="1">
        <v>0</v>
      </c>
      <c r="L29" s="1">
        <v>0</v>
      </c>
      <c r="M29" s="1" t="s">
        <v>2480</v>
      </c>
      <c r="N29" s="1">
        <v>1656</v>
      </c>
      <c r="O29" s="1">
        <v>41</v>
      </c>
      <c r="P29" s="1">
        <v>20</v>
      </c>
      <c r="Q29" s="1">
        <v>2</v>
      </c>
      <c r="R29" s="1">
        <v>2</v>
      </c>
      <c r="S29" s="1">
        <v>7</v>
      </c>
      <c r="T29" s="1">
        <v>0</v>
      </c>
      <c r="U29" s="1">
        <v>0</v>
      </c>
      <c r="V29" s="1">
        <v>1</v>
      </c>
      <c r="W29" s="1">
        <v>0</v>
      </c>
      <c r="X29" s="1">
        <v>0</v>
      </c>
      <c r="Y29" s="1">
        <v>0</v>
      </c>
      <c r="Z29" s="1">
        <v>0</v>
      </c>
      <c r="AA29" s="1">
        <v>0</v>
      </c>
      <c r="AB29" s="1" t="s">
        <v>2480</v>
      </c>
      <c r="AC29" s="1">
        <v>1866</v>
      </c>
      <c r="AD29" s="1">
        <v>47</v>
      </c>
      <c r="AE29" s="1">
        <v>23</v>
      </c>
      <c r="AF29" s="51">
        <v>0.04</v>
      </c>
      <c r="AG29" s="44">
        <v>1.002</v>
      </c>
      <c r="AH29" s="44">
        <v>3</v>
      </c>
      <c r="AI29" s="4">
        <f t="shared" si="18"/>
        <v>70</v>
      </c>
      <c r="AJ29" s="1">
        <f t="shared" si="18"/>
        <v>50</v>
      </c>
      <c r="AK29" s="1">
        <f t="shared" si="18"/>
        <v>60</v>
      </c>
      <c r="AL29" s="4">
        <f t="shared" si="19"/>
        <v>10</v>
      </c>
      <c r="AM29" s="1">
        <f t="shared" si="19"/>
        <v>10</v>
      </c>
      <c r="AN29" s="1">
        <f t="shared" si="19"/>
        <v>10</v>
      </c>
      <c r="AP29" s="45" t="s">
        <v>1867</v>
      </c>
      <c r="AQ29" s="1">
        <f>EQ3</f>
        <v>34270</v>
      </c>
      <c r="AR29" s="1">
        <f>ER3</f>
        <v>34730</v>
      </c>
      <c r="AS29" s="1">
        <f>ER1</f>
        <v>920</v>
      </c>
      <c r="AT29" s="1">
        <f t="shared" ref="AT29:AV32" si="123">ROUNDUP(AQ29*(1+$AV$21)/5,0)</f>
        <v>8911</v>
      </c>
      <c r="AU29" s="1">
        <f t="shared" si="123"/>
        <v>9030</v>
      </c>
      <c r="AV29" s="1">
        <f t="shared" si="123"/>
        <v>240</v>
      </c>
      <c r="AW29" s="1">
        <f t="shared" ref="AW29:AY32" si="124">ROUNDUP(AQ29*(1+$AY$21)/3,0)</f>
        <v>13137</v>
      </c>
      <c r="AX29" s="1">
        <f t="shared" si="124"/>
        <v>13314</v>
      </c>
      <c r="AY29" s="1">
        <f t="shared" si="124"/>
        <v>353</v>
      </c>
      <c r="BC29" s="45">
        <v>27</v>
      </c>
      <c r="BD29" s="46">
        <f t="shared" si="79"/>
        <v>6.0400000000000009</v>
      </c>
      <c r="BE29" s="1">
        <f t="shared" si="2"/>
        <v>59400.000000000015</v>
      </c>
      <c r="BF29" s="1">
        <f t="shared" si="3"/>
        <v>61400.000000000007</v>
      </c>
      <c r="BG29" s="45">
        <v>27</v>
      </c>
      <c r="BH29" s="44">
        <f t="shared" si="80"/>
        <v>3.5400000000000009</v>
      </c>
      <c r="BI29" s="1">
        <f t="shared" si="22"/>
        <v>34400.000000000007</v>
      </c>
      <c r="BJ29" s="1">
        <f t="shared" si="23"/>
        <v>36400.000000000007</v>
      </c>
      <c r="BK29" s="45">
        <v>27</v>
      </c>
      <c r="BL29" s="44">
        <f t="shared" si="81"/>
        <v>6.5400000000000009</v>
      </c>
      <c r="BM29" s="1">
        <f t="shared" si="4"/>
        <v>64400.000000000015</v>
      </c>
      <c r="BN29" s="1">
        <f t="shared" si="5"/>
        <v>66400</v>
      </c>
      <c r="BO29" s="45">
        <v>27</v>
      </c>
      <c r="BP29" s="44">
        <f t="shared" si="82"/>
        <v>4.0400000000000009</v>
      </c>
      <c r="BQ29" s="1">
        <f t="shared" si="24"/>
        <v>39400.000000000007</v>
      </c>
      <c r="BR29" s="1">
        <f t="shared" si="25"/>
        <v>41400.000000000007</v>
      </c>
      <c r="BS29" s="45">
        <v>27</v>
      </c>
      <c r="BT29" s="44">
        <f t="shared" si="83"/>
        <v>7.0400000000000009</v>
      </c>
      <c r="BU29" s="1">
        <f t="shared" si="6"/>
        <v>69400.000000000015</v>
      </c>
      <c r="BV29" s="1">
        <f t="shared" si="7"/>
        <v>71400</v>
      </c>
      <c r="BW29" s="45">
        <v>27</v>
      </c>
      <c r="BX29" s="44">
        <f t="shared" si="84"/>
        <v>4.5400000000000009</v>
      </c>
      <c r="BY29" s="1">
        <f t="shared" si="26"/>
        <v>44400.000000000015</v>
      </c>
      <c r="BZ29" s="1">
        <f t="shared" si="27"/>
        <v>46400.000000000007</v>
      </c>
      <c r="CA29" s="45">
        <v>27</v>
      </c>
      <c r="CB29" s="44">
        <f t="shared" si="85"/>
        <v>6.0400000000000009</v>
      </c>
      <c r="CC29" s="1">
        <f t="shared" si="8"/>
        <v>59400.000000000015</v>
      </c>
      <c r="CD29" s="1">
        <f t="shared" si="9"/>
        <v>61400.000000000007</v>
      </c>
      <c r="CE29" s="45">
        <v>27</v>
      </c>
      <c r="CF29" s="44">
        <f t="shared" si="86"/>
        <v>3.5400000000000009</v>
      </c>
      <c r="CG29" s="1">
        <f t="shared" si="28"/>
        <v>34400.000000000007</v>
      </c>
      <c r="CH29" s="1">
        <f t="shared" si="29"/>
        <v>36400.000000000007</v>
      </c>
      <c r="CO29" s="45">
        <v>27</v>
      </c>
      <c r="CP29" s="46">
        <f t="shared" si="87"/>
        <v>5.0400000000000009</v>
      </c>
      <c r="CQ29" s="1">
        <f t="shared" si="10"/>
        <v>49400.000000000015</v>
      </c>
      <c r="CR29" s="1">
        <f t="shared" si="11"/>
        <v>51400.000000000007</v>
      </c>
      <c r="CS29" s="45">
        <v>27</v>
      </c>
      <c r="CT29" s="44">
        <f t="shared" si="88"/>
        <v>3.0400000000000009</v>
      </c>
      <c r="CU29" s="1">
        <f t="shared" si="30"/>
        <v>29400.000000000007</v>
      </c>
      <c r="CV29" s="1">
        <f t="shared" si="31"/>
        <v>31400.000000000011</v>
      </c>
      <c r="CW29" s="45">
        <v>27</v>
      </c>
      <c r="CX29" s="44">
        <f t="shared" si="89"/>
        <v>5.5400000000000009</v>
      </c>
      <c r="CY29" s="1">
        <f t="shared" si="12"/>
        <v>54400.000000000015</v>
      </c>
      <c r="CZ29" s="1">
        <f t="shared" si="13"/>
        <v>56400.000000000007</v>
      </c>
      <c r="DA29" s="45">
        <v>27</v>
      </c>
      <c r="DB29" s="44">
        <f t="shared" si="90"/>
        <v>3.5400000000000009</v>
      </c>
      <c r="DC29" s="1">
        <f t="shared" si="32"/>
        <v>34400.000000000007</v>
      </c>
      <c r="DD29" s="1">
        <f t="shared" si="33"/>
        <v>36400.000000000007</v>
      </c>
      <c r="DE29" s="45">
        <v>27</v>
      </c>
      <c r="DF29" s="44">
        <f t="shared" si="91"/>
        <v>6.0400000000000009</v>
      </c>
      <c r="DG29" s="1">
        <f t="shared" si="14"/>
        <v>59400.000000000015</v>
      </c>
      <c r="DH29" s="1">
        <f t="shared" si="15"/>
        <v>61400.000000000007</v>
      </c>
      <c r="DI29" s="45">
        <v>27</v>
      </c>
      <c r="DJ29" s="44">
        <f t="shared" si="92"/>
        <v>4.0400000000000009</v>
      </c>
      <c r="DK29" s="1">
        <f t="shared" si="34"/>
        <v>39400.000000000007</v>
      </c>
      <c r="DL29" s="1">
        <f t="shared" si="35"/>
        <v>41400.000000000007</v>
      </c>
      <c r="DM29" s="45">
        <v>27</v>
      </c>
      <c r="DN29" s="44">
        <f t="shared" si="93"/>
        <v>5.0400000000000009</v>
      </c>
      <c r="DO29" s="1">
        <f t="shared" si="16"/>
        <v>49400.000000000015</v>
      </c>
      <c r="DP29" s="1">
        <f t="shared" si="17"/>
        <v>51400.000000000007</v>
      </c>
      <c r="DQ29" s="45">
        <v>27</v>
      </c>
      <c r="DR29" s="44">
        <f t="shared" si="94"/>
        <v>3.0400000000000009</v>
      </c>
      <c r="DS29" s="1">
        <f t="shared" si="36"/>
        <v>29400.000000000007</v>
      </c>
      <c r="DT29" s="1">
        <f t="shared" si="37"/>
        <v>31400.000000000011</v>
      </c>
      <c r="DW29" s="45">
        <v>27</v>
      </c>
      <c r="DX29" s="47">
        <f t="shared" si="95"/>
        <v>0.39300000000000013</v>
      </c>
      <c r="DY29" s="1">
        <f t="shared" si="38"/>
        <v>90160.000000000029</v>
      </c>
      <c r="DZ29" s="1">
        <f t="shared" si="39"/>
        <v>90620.000000000029</v>
      </c>
      <c r="EA29" s="45">
        <v>27</v>
      </c>
      <c r="EB29" s="47">
        <f t="shared" si="96"/>
        <v>0.28400000000000009</v>
      </c>
      <c r="EC29" s="1">
        <f t="shared" si="40"/>
        <v>65090.000000000022</v>
      </c>
      <c r="ED29" s="1">
        <f t="shared" si="97"/>
        <v>65550.000000000015</v>
      </c>
      <c r="EE29" s="45">
        <v>27</v>
      </c>
      <c r="EF29" s="47">
        <f t="shared" si="98"/>
        <v>0.3040000000000001</v>
      </c>
      <c r="EG29" s="1">
        <f t="shared" si="41"/>
        <v>69690.000000000015</v>
      </c>
      <c r="EH29" s="1">
        <f t="shared" si="42"/>
        <v>70150.000000000015</v>
      </c>
      <c r="EI29" s="45">
        <v>27</v>
      </c>
      <c r="EJ29" s="47">
        <f t="shared" si="99"/>
        <v>0.22800000000000006</v>
      </c>
      <c r="EK29" s="1">
        <f t="shared" si="43"/>
        <v>52210.000000000007</v>
      </c>
      <c r="EL29" s="1">
        <f t="shared" si="44"/>
        <v>52670.000000000007</v>
      </c>
      <c r="EO29" s="45">
        <v>27</v>
      </c>
      <c r="EP29" s="47">
        <f t="shared" si="100"/>
        <v>0.25400000000000006</v>
      </c>
      <c r="EQ29" s="1">
        <f t="shared" si="45"/>
        <v>58190.000000000007</v>
      </c>
      <c r="ER29" s="1">
        <f t="shared" si="46"/>
        <v>58650.000000000007</v>
      </c>
      <c r="ES29" s="45">
        <v>27</v>
      </c>
      <c r="ET29" s="47">
        <f t="shared" si="101"/>
        <v>0.16500000000000006</v>
      </c>
      <c r="EU29" s="1">
        <f t="shared" si="47"/>
        <v>37720.000000000015</v>
      </c>
      <c r="EV29" s="1">
        <f t="shared" si="48"/>
        <v>38180.000000000015</v>
      </c>
      <c r="EW29" s="45">
        <v>27</v>
      </c>
      <c r="EX29" s="47">
        <f t="shared" si="102"/>
        <v>0.16500000000000006</v>
      </c>
      <c r="EY29" s="1">
        <f t="shared" si="49"/>
        <v>37720.000000000015</v>
      </c>
      <c r="EZ29" s="1">
        <f t="shared" si="50"/>
        <v>38180.000000000015</v>
      </c>
      <c r="FA29" s="45">
        <v>27</v>
      </c>
      <c r="FB29" s="47">
        <f t="shared" si="103"/>
        <v>8.9000000000000037E-2</v>
      </c>
      <c r="FC29" s="1">
        <f t="shared" si="51"/>
        <v>20240.000000000007</v>
      </c>
      <c r="FD29" s="1">
        <f t="shared" si="52"/>
        <v>20700.000000000007</v>
      </c>
      <c r="FF29" s="45">
        <v>27</v>
      </c>
      <c r="FG29" s="47">
        <f t="shared" si="104"/>
        <v>0.65600000000000014</v>
      </c>
      <c r="FH29" s="1">
        <f t="shared" si="53"/>
        <v>6560.0000000000018</v>
      </c>
      <c r="FI29" s="1">
        <f t="shared" si="54"/>
        <v>6560.0000000000018</v>
      </c>
      <c r="FJ29" s="47">
        <f t="shared" si="105"/>
        <v>0.65600000000000014</v>
      </c>
      <c r="FK29" s="1">
        <f t="shared" si="55"/>
        <v>6560.0000000000018</v>
      </c>
      <c r="FL29" s="1">
        <f t="shared" si="56"/>
        <v>6560.0000000000018</v>
      </c>
      <c r="FM29" s="47">
        <f t="shared" si="106"/>
        <v>0.46000000000000024</v>
      </c>
      <c r="FN29" s="1">
        <f t="shared" si="57"/>
        <v>4600.0000000000027</v>
      </c>
      <c r="FO29" s="1">
        <f t="shared" si="58"/>
        <v>4600.0000000000027</v>
      </c>
      <c r="FP29" s="47">
        <f t="shared" si="107"/>
        <v>0.23000000000000012</v>
      </c>
      <c r="FQ29" s="1">
        <f t="shared" si="59"/>
        <v>2300.0000000000014</v>
      </c>
      <c r="FR29" s="1">
        <f t="shared" si="60"/>
        <v>2300.0000000000014</v>
      </c>
      <c r="FS29" s="47">
        <f t="shared" si="108"/>
        <v>0.23000000000000012</v>
      </c>
      <c r="FT29" s="1">
        <f t="shared" si="61"/>
        <v>2300.0000000000014</v>
      </c>
      <c r="FU29" s="1">
        <f t="shared" si="62"/>
        <v>2300.0000000000014</v>
      </c>
      <c r="FV29" s="47">
        <f t="shared" si="109"/>
        <v>0.11500000000000006</v>
      </c>
      <c r="FW29" s="1">
        <f t="shared" si="63"/>
        <v>1150.0000000000007</v>
      </c>
      <c r="FX29" s="1">
        <f t="shared" si="64"/>
        <v>1150.0000000000007</v>
      </c>
      <c r="FZ29" s="45">
        <v>27</v>
      </c>
      <c r="GA29" s="47">
        <f t="shared" si="110"/>
        <v>1.5200000000000005</v>
      </c>
      <c r="GB29" s="1">
        <f t="shared" si="65"/>
        <v>15200.000000000005</v>
      </c>
      <c r="GC29" s="1">
        <f t="shared" si="66"/>
        <v>15200.000000000005</v>
      </c>
      <c r="GD29" s="47">
        <f t="shared" si="111"/>
        <v>0.5</v>
      </c>
      <c r="GE29" s="1">
        <f t="shared" si="67"/>
        <v>5000</v>
      </c>
      <c r="GF29" s="1">
        <f t="shared" si="68"/>
        <v>5000</v>
      </c>
      <c r="GG29" s="47">
        <f t="shared" si="112"/>
        <v>0.23000000000000012</v>
      </c>
      <c r="GH29" s="1">
        <f t="shared" si="69"/>
        <v>46000.000000000029</v>
      </c>
      <c r="GI29" s="1">
        <f t="shared" si="70"/>
        <v>46000.000000000029</v>
      </c>
      <c r="GJ29" s="47">
        <f t="shared" si="113"/>
        <v>0.12800000000000006</v>
      </c>
      <c r="GK29" s="1">
        <f t="shared" si="71"/>
        <v>25600.000000000015</v>
      </c>
      <c r="GL29" s="1">
        <f t="shared" si="72"/>
        <v>25600.000000000015</v>
      </c>
      <c r="GM29" s="47">
        <f t="shared" si="114"/>
        <v>0.33000000000000013</v>
      </c>
      <c r="GN29" s="1">
        <f t="shared" si="73"/>
        <v>3300.0000000000014</v>
      </c>
      <c r="GO29" s="1">
        <f t="shared" si="74"/>
        <v>3300.0000000000014</v>
      </c>
      <c r="GP29" s="47">
        <f t="shared" si="115"/>
        <v>0.10200000000000005</v>
      </c>
      <c r="GQ29" s="1">
        <f t="shared" si="75"/>
        <v>255.00000000000011</v>
      </c>
      <c r="GR29" s="1">
        <f t="shared" si="76"/>
        <v>255.00000000000011</v>
      </c>
      <c r="GS29" s="47">
        <f t="shared" si="116"/>
        <v>0.28000000000000008</v>
      </c>
      <c r="GT29" s="1">
        <f t="shared" si="77"/>
        <v>2800.0000000000009</v>
      </c>
      <c r="GU29" s="1">
        <f t="shared" si="78"/>
        <v>2800.0000000000009</v>
      </c>
    </row>
    <row r="30" spans="1:203" x14ac:dyDescent="0.15">
      <c r="A30" s="1" t="s">
        <v>1890</v>
      </c>
      <c r="B30" s="1">
        <v>1</v>
      </c>
      <c r="C30" s="1">
        <v>4</v>
      </c>
      <c r="D30" s="1">
        <v>7</v>
      </c>
      <c r="E30" s="1">
        <v>0</v>
      </c>
      <c r="F30" s="1">
        <v>0</v>
      </c>
      <c r="G30" s="1">
        <v>1</v>
      </c>
      <c r="H30" s="1">
        <v>0</v>
      </c>
      <c r="I30" s="1">
        <v>0</v>
      </c>
      <c r="J30" s="1">
        <v>0</v>
      </c>
      <c r="K30" s="1">
        <v>0</v>
      </c>
      <c r="L30" s="1">
        <v>0</v>
      </c>
      <c r="M30" s="1" t="s">
        <v>2481</v>
      </c>
      <c r="N30" s="1">
        <v>1738</v>
      </c>
      <c r="O30" s="1">
        <v>39</v>
      </c>
      <c r="P30" s="1">
        <v>19</v>
      </c>
      <c r="Q30" s="1">
        <v>2</v>
      </c>
      <c r="R30" s="1">
        <v>4</v>
      </c>
      <c r="S30" s="1">
        <v>7</v>
      </c>
      <c r="T30" s="1">
        <v>0</v>
      </c>
      <c r="U30" s="1">
        <v>0</v>
      </c>
      <c r="V30" s="1">
        <v>1</v>
      </c>
      <c r="W30" s="1">
        <v>0</v>
      </c>
      <c r="X30" s="1">
        <v>0</v>
      </c>
      <c r="Y30" s="1">
        <v>0</v>
      </c>
      <c r="Z30" s="1">
        <v>0</v>
      </c>
      <c r="AA30" s="1">
        <v>0</v>
      </c>
      <c r="AB30" s="1" t="s">
        <v>2481</v>
      </c>
      <c r="AC30" s="1">
        <v>1958</v>
      </c>
      <c r="AD30" s="1">
        <v>44</v>
      </c>
      <c r="AE30" s="1">
        <v>22</v>
      </c>
      <c r="AF30" s="44">
        <v>3</v>
      </c>
      <c r="AG30" s="44">
        <v>1.002</v>
      </c>
      <c r="AH30" s="44">
        <v>3</v>
      </c>
      <c r="AI30" s="1">
        <f t="shared" si="18"/>
        <v>5220</v>
      </c>
      <c r="AJ30" s="1">
        <f t="shared" si="18"/>
        <v>40</v>
      </c>
      <c r="AK30" s="1">
        <f t="shared" si="18"/>
        <v>60</v>
      </c>
      <c r="AL30" s="1">
        <f t="shared" si="19"/>
        <v>660</v>
      </c>
      <c r="AM30" s="1">
        <f t="shared" si="19"/>
        <v>10</v>
      </c>
      <c r="AN30" s="1">
        <f t="shared" si="19"/>
        <v>10</v>
      </c>
      <c r="AP30" s="45" t="s">
        <v>1869</v>
      </c>
      <c r="AQ30" s="1">
        <f>EU3</f>
        <v>22770</v>
      </c>
      <c r="AR30" s="1">
        <f>EV3</f>
        <v>23230.000000000004</v>
      </c>
      <c r="AS30" s="1">
        <f>EV1</f>
        <v>574.99999999999636</v>
      </c>
      <c r="AT30" s="1">
        <f t="shared" si="123"/>
        <v>5921</v>
      </c>
      <c r="AU30" s="1">
        <f t="shared" si="123"/>
        <v>6040</v>
      </c>
      <c r="AV30" s="1">
        <f t="shared" si="123"/>
        <v>150</v>
      </c>
      <c r="AW30" s="1">
        <f t="shared" si="124"/>
        <v>8729</v>
      </c>
      <c r="AX30" s="1">
        <f t="shared" si="124"/>
        <v>8905</v>
      </c>
      <c r="AY30" s="1">
        <f t="shared" si="124"/>
        <v>221</v>
      </c>
      <c r="BC30" s="45">
        <v>28</v>
      </c>
      <c r="BD30" s="46">
        <f t="shared" si="79"/>
        <v>6.080000000000001</v>
      </c>
      <c r="BE30" s="1">
        <f t="shared" si="2"/>
        <v>59800.000000000015</v>
      </c>
      <c r="BF30" s="1">
        <f t="shared" si="3"/>
        <v>61800.000000000007</v>
      </c>
      <c r="BG30" s="45">
        <v>28</v>
      </c>
      <c r="BH30" s="44">
        <f t="shared" si="80"/>
        <v>3.580000000000001</v>
      </c>
      <c r="BI30" s="1">
        <f t="shared" si="22"/>
        <v>34800.000000000007</v>
      </c>
      <c r="BJ30" s="1">
        <f t="shared" si="23"/>
        <v>36800.000000000007</v>
      </c>
      <c r="BK30" s="45">
        <v>28</v>
      </c>
      <c r="BL30" s="44">
        <f t="shared" si="81"/>
        <v>6.580000000000001</v>
      </c>
      <c r="BM30" s="1">
        <f t="shared" si="4"/>
        <v>64800.000000000015</v>
      </c>
      <c r="BN30" s="1">
        <f t="shared" si="5"/>
        <v>66800</v>
      </c>
      <c r="BO30" s="45">
        <v>28</v>
      </c>
      <c r="BP30" s="44">
        <f t="shared" si="82"/>
        <v>4.080000000000001</v>
      </c>
      <c r="BQ30" s="1">
        <f t="shared" si="24"/>
        <v>39800.000000000007</v>
      </c>
      <c r="BR30" s="1">
        <f t="shared" si="25"/>
        <v>41800.000000000007</v>
      </c>
      <c r="BS30" s="45">
        <v>28</v>
      </c>
      <c r="BT30" s="44">
        <f t="shared" si="83"/>
        <v>7.080000000000001</v>
      </c>
      <c r="BU30" s="1">
        <f t="shared" si="6"/>
        <v>69800.000000000015</v>
      </c>
      <c r="BV30" s="1">
        <f t="shared" si="7"/>
        <v>71800</v>
      </c>
      <c r="BW30" s="45">
        <v>28</v>
      </c>
      <c r="BX30" s="44">
        <f t="shared" si="84"/>
        <v>4.580000000000001</v>
      </c>
      <c r="BY30" s="1">
        <f t="shared" si="26"/>
        <v>44800.000000000015</v>
      </c>
      <c r="BZ30" s="1">
        <f t="shared" si="27"/>
        <v>46800.000000000007</v>
      </c>
      <c r="CA30" s="45">
        <v>28</v>
      </c>
      <c r="CB30" s="44">
        <f t="shared" si="85"/>
        <v>6.080000000000001</v>
      </c>
      <c r="CC30" s="1">
        <f t="shared" si="8"/>
        <v>59800.000000000015</v>
      </c>
      <c r="CD30" s="1">
        <f t="shared" si="9"/>
        <v>61800.000000000007</v>
      </c>
      <c r="CE30" s="45">
        <v>28</v>
      </c>
      <c r="CF30" s="44">
        <f t="shared" si="86"/>
        <v>3.580000000000001</v>
      </c>
      <c r="CG30" s="1">
        <f t="shared" si="28"/>
        <v>34800.000000000007</v>
      </c>
      <c r="CH30" s="1">
        <f t="shared" si="29"/>
        <v>36800.000000000007</v>
      </c>
      <c r="CO30" s="45">
        <v>28</v>
      </c>
      <c r="CP30" s="46">
        <f t="shared" si="87"/>
        <v>5.080000000000001</v>
      </c>
      <c r="CQ30" s="1">
        <f t="shared" si="10"/>
        <v>49800.000000000015</v>
      </c>
      <c r="CR30" s="1">
        <f t="shared" si="11"/>
        <v>51800.000000000007</v>
      </c>
      <c r="CS30" s="45">
        <v>28</v>
      </c>
      <c r="CT30" s="44">
        <f t="shared" si="88"/>
        <v>3.080000000000001</v>
      </c>
      <c r="CU30" s="1">
        <f t="shared" si="30"/>
        <v>29800.000000000007</v>
      </c>
      <c r="CV30" s="1">
        <f t="shared" si="31"/>
        <v>31800.000000000011</v>
      </c>
      <c r="CW30" s="45">
        <v>28</v>
      </c>
      <c r="CX30" s="44">
        <f t="shared" si="89"/>
        <v>5.580000000000001</v>
      </c>
      <c r="CY30" s="1">
        <f t="shared" si="12"/>
        <v>54800.000000000015</v>
      </c>
      <c r="CZ30" s="1">
        <f t="shared" si="13"/>
        <v>56800.000000000007</v>
      </c>
      <c r="DA30" s="45">
        <v>28</v>
      </c>
      <c r="DB30" s="44">
        <f t="shared" si="90"/>
        <v>3.580000000000001</v>
      </c>
      <c r="DC30" s="1">
        <f t="shared" si="32"/>
        <v>34800.000000000007</v>
      </c>
      <c r="DD30" s="1">
        <f t="shared" si="33"/>
        <v>36800.000000000007</v>
      </c>
      <c r="DE30" s="45">
        <v>28</v>
      </c>
      <c r="DF30" s="44">
        <f t="shared" si="91"/>
        <v>6.080000000000001</v>
      </c>
      <c r="DG30" s="1">
        <f t="shared" si="14"/>
        <v>59800.000000000015</v>
      </c>
      <c r="DH30" s="1">
        <f t="shared" si="15"/>
        <v>61800.000000000007</v>
      </c>
      <c r="DI30" s="45">
        <v>28</v>
      </c>
      <c r="DJ30" s="44">
        <f t="shared" si="92"/>
        <v>4.080000000000001</v>
      </c>
      <c r="DK30" s="1">
        <f t="shared" si="34"/>
        <v>39800.000000000007</v>
      </c>
      <c r="DL30" s="1">
        <f t="shared" si="35"/>
        <v>41800.000000000007</v>
      </c>
      <c r="DM30" s="45">
        <v>28</v>
      </c>
      <c r="DN30" s="44">
        <f t="shared" si="93"/>
        <v>5.080000000000001</v>
      </c>
      <c r="DO30" s="1">
        <f t="shared" si="16"/>
        <v>49800.000000000015</v>
      </c>
      <c r="DP30" s="1">
        <f t="shared" si="17"/>
        <v>51800.000000000007</v>
      </c>
      <c r="DQ30" s="45">
        <v>28</v>
      </c>
      <c r="DR30" s="44">
        <f t="shared" si="94"/>
        <v>3.080000000000001</v>
      </c>
      <c r="DS30" s="1">
        <f t="shared" si="36"/>
        <v>29800.000000000007</v>
      </c>
      <c r="DT30" s="1">
        <f t="shared" si="37"/>
        <v>31800.000000000011</v>
      </c>
      <c r="DW30" s="45">
        <v>28</v>
      </c>
      <c r="DX30" s="47">
        <f t="shared" si="95"/>
        <v>0.39850000000000013</v>
      </c>
      <c r="DY30" s="1">
        <f t="shared" si="38"/>
        <v>91425.000000000029</v>
      </c>
      <c r="DZ30" s="1">
        <f t="shared" si="39"/>
        <v>91885.000000000029</v>
      </c>
      <c r="EA30" s="45">
        <v>28</v>
      </c>
      <c r="EB30" s="47">
        <f t="shared" si="96"/>
        <v>0.28800000000000009</v>
      </c>
      <c r="EC30" s="1">
        <f t="shared" si="40"/>
        <v>66010.000000000015</v>
      </c>
      <c r="ED30" s="1">
        <f t="shared" si="97"/>
        <v>66470.000000000015</v>
      </c>
      <c r="EE30" s="45">
        <v>28</v>
      </c>
      <c r="EF30" s="47">
        <f t="shared" si="98"/>
        <v>0.30800000000000011</v>
      </c>
      <c r="EG30" s="1">
        <f t="shared" si="41"/>
        <v>70610.000000000015</v>
      </c>
      <c r="EH30" s="1">
        <f t="shared" si="42"/>
        <v>71070.000000000015</v>
      </c>
      <c r="EI30" s="45">
        <v>28</v>
      </c>
      <c r="EJ30" s="47">
        <f t="shared" si="99"/>
        <v>0.23100000000000007</v>
      </c>
      <c r="EK30" s="1">
        <f t="shared" si="43"/>
        <v>52900.000000000007</v>
      </c>
      <c r="EL30" s="1">
        <f t="shared" si="44"/>
        <v>53360.000000000007</v>
      </c>
      <c r="EO30" s="45">
        <v>28</v>
      </c>
      <c r="EP30" s="47">
        <f t="shared" si="100"/>
        <v>0.25800000000000006</v>
      </c>
      <c r="EQ30" s="1">
        <f t="shared" si="45"/>
        <v>59110.000000000007</v>
      </c>
      <c r="ER30" s="1">
        <f t="shared" si="46"/>
        <v>59570.000000000007</v>
      </c>
      <c r="ES30" s="45">
        <v>28</v>
      </c>
      <c r="ET30" s="47">
        <f t="shared" si="101"/>
        <v>0.16750000000000007</v>
      </c>
      <c r="EU30" s="1">
        <f t="shared" si="47"/>
        <v>38295.000000000015</v>
      </c>
      <c r="EV30" s="1">
        <f t="shared" si="48"/>
        <v>38755.000000000015</v>
      </c>
      <c r="EW30" s="45">
        <v>28</v>
      </c>
      <c r="EX30" s="47">
        <f t="shared" si="102"/>
        <v>0.16750000000000007</v>
      </c>
      <c r="EY30" s="1">
        <f t="shared" si="49"/>
        <v>38295.000000000015</v>
      </c>
      <c r="EZ30" s="1">
        <f t="shared" si="50"/>
        <v>38755.000000000015</v>
      </c>
      <c r="FA30" s="45">
        <v>28</v>
      </c>
      <c r="FB30" s="47">
        <f t="shared" si="103"/>
        <v>9.0500000000000039E-2</v>
      </c>
      <c r="FC30" s="1">
        <f t="shared" si="51"/>
        <v>20585.000000000007</v>
      </c>
      <c r="FD30" s="1">
        <f t="shared" si="52"/>
        <v>21045.000000000007</v>
      </c>
      <c r="FF30" s="45">
        <v>28</v>
      </c>
      <c r="FG30" s="47">
        <f t="shared" si="104"/>
        <v>0.66200000000000014</v>
      </c>
      <c r="FH30" s="1">
        <f t="shared" si="53"/>
        <v>6620.0000000000018</v>
      </c>
      <c r="FI30" s="1">
        <f t="shared" si="54"/>
        <v>6620.0000000000018</v>
      </c>
      <c r="FJ30" s="47">
        <f t="shared" si="105"/>
        <v>0.66200000000000014</v>
      </c>
      <c r="FK30" s="1">
        <f t="shared" si="55"/>
        <v>6620.0000000000018</v>
      </c>
      <c r="FL30" s="1">
        <f t="shared" si="56"/>
        <v>6620.0000000000018</v>
      </c>
      <c r="FM30" s="47">
        <f t="shared" si="106"/>
        <v>0.47000000000000025</v>
      </c>
      <c r="FN30" s="1">
        <f t="shared" si="57"/>
        <v>4700.0000000000027</v>
      </c>
      <c r="FO30" s="1">
        <f t="shared" si="58"/>
        <v>4700.0000000000027</v>
      </c>
      <c r="FP30" s="47">
        <f t="shared" si="107"/>
        <v>0.23500000000000013</v>
      </c>
      <c r="FQ30" s="1">
        <f t="shared" si="59"/>
        <v>2350.0000000000014</v>
      </c>
      <c r="FR30" s="1">
        <f t="shared" si="60"/>
        <v>2350.0000000000014</v>
      </c>
      <c r="FS30" s="47">
        <f t="shared" si="108"/>
        <v>0.23500000000000013</v>
      </c>
      <c r="FT30" s="1">
        <f t="shared" si="61"/>
        <v>2350.0000000000014</v>
      </c>
      <c r="FU30" s="1">
        <f t="shared" si="62"/>
        <v>2350.0000000000014</v>
      </c>
      <c r="FV30" s="47">
        <f t="shared" si="109"/>
        <v>0.11750000000000006</v>
      </c>
      <c r="FW30" s="1">
        <f t="shared" si="63"/>
        <v>1175.0000000000007</v>
      </c>
      <c r="FX30" s="1">
        <f t="shared" si="64"/>
        <v>1175.0000000000007</v>
      </c>
      <c r="FZ30" s="45">
        <v>28</v>
      </c>
      <c r="GA30" s="47">
        <f t="shared" si="110"/>
        <v>1.5400000000000005</v>
      </c>
      <c r="GB30" s="1">
        <f t="shared" si="65"/>
        <v>15400.000000000005</v>
      </c>
      <c r="GC30" s="1">
        <f t="shared" si="66"/>
        <v>15400.000000000005</v>
      </c>
      <c r="GD30" s="47">
        <f t="shared" si="111"/>
        <v>0.5</v>
      </c>
      <c r="GE30" s="1">
        <f t="shared" si="67"/>
        <v>5000</v>
      </c>
      <c r="GF30" s="1">
        <f t="shared" si="68"/>
        <v>5000</v>
      </c>
      <c r="GG30" s="47">
        <f t="shared" si="112"/>
        <v>0.23500000000000013</v>
      </c>
      <c r="GH30" s="1">
        <f t="shared" si="69"/>
        <v>47000.000000000029</v>
      </c>
      <c r="GI30" s="1">
        <f t="shared" si="70"/>
        <v>47000.000000000029</v>
      </c>
      <c r="GJ30" s="47">
        <f t="shared" si="113"/>
        <v>0.13100000000000006</v>
      </c>
      <c r="GK30" s="1">
        <f t="shared" si="71"/>
        <v>26200.000000000015</v>
      </c>
      <c r="GL30" s="1">
        <f t="shared" si="72"/>
        <v>26200.000000000015</v>
      </c>
      <c r="GM30" s="47">
        <f t="shared" si="114"/>
        <v>0.33500000000000013</v>
      </c>
      <c r="GN30" s="1">
        <f t="shared" si="73"/>
        <v>3350.0000000000014</v>
      </c>
      <c r="GO30" s="1">
        <f t="shared" si="74"/>
        <v>3350.0000000000014</v>
      </c>
      <c r="GP30" s="47">
        <f t="shared" si="115"/>
        <v>0.10400000000000005</v>
      </c>
      <c r="GQ30" s="1">
        <f t="shared" si="75"/>
        <v>260.00000000000011</v>
      </c>
      <c r="GR30" s="1">
        <f t="shared" si="76"/>
        <v>260.00000000000011</v>
      </c>
      <c r="GS30" s="47">
        <f t="shared" si="116"/>
        <v>0.28500000000000009</v>
      </c>
      <c r="GT30" s="1">
        <f t="shared" si="77"/>
        <v>2850.0000000000009</v>
      </c>
      <c r="GU30" s="1">
        <f t="shared" si="78"/>
        <v>2850.0000000000009</v>
      </c>
    </row>
    <row r="31" spans="1:203" x14ac:dyDescent="0.15">
      <c r="A31" s="1" t="s">
        <v>1891</v>
      </c>
      <c r="B31" s="1">
        <v>1</v>
      </c>
      <c r="C31" s="1">
        <v>2</v>
      </c>
      <c r="D31" s="1">
        <v>7</v>
      </c>
      <c r="E31" s="1">
        <v>0</v>
      </c>
      <c r="F31" s="1">
        <v>0</v>
      </c>
      <c r="G31" s="1">
        <v>1</v>
      </c>
      <c r="H31" s="1">
        <v>0</v>
      </c>
      <c r="I31" s="1">
        <v>0</v>
      </c>
      <c r="J31" s="1">
        <v>0</v>
      </c>
      <c r="K31" s="1">
        <v>0</v>
      </c>
      <c r="L31" s="1">
        <v>0</v>
      </c>
      <c r="M31" s="1" t="s">
        <v>2480</v>
      </c>
      <c r="N31" s="1">
        <v>1656</v>
      </c>
      <c r="O31" s="1">
        <v>41</v>
      </c>
      <c r="P31" s="1">
        <v>20</v>
      </c>
      <c r="Q31" s="1">
        <v>2</v>
      </c>
      <c r="R31" s="1">
        <v>2</v>
      </c>
      <c r="S31" s="1">
        <v>7</v>
      </c>
      <c r="T31" s="1">
        <v>0</v>
      </c>
      <c r="U31" s="1">
        <v>0</v>
      </c>
      <c r="V31" s="1">
        <v>1</v>
      </c>
      <c r="W31" s="1">
        <v>0</v>
      </c>
      <c r="X31" s="1">
        <v>0</v>
      </c>
      <c r="Y31" s="1">
        <v>0</v>
      </c>
      <c r="Z31" s="1">
        <v>0</v>
      </c>
      <c r="AA31" s="1">
        <v>0</v>
      </c>
      <c r="AB31" s="1" t="s">
        <v>2480</v>
      </c>
      <c r="AC31" s="1">
        <v>1866</v>
      </c>
      <c r="AD31" s="1">
        <v>47</v>
      </c>
      <c r="AE31" s="1">
        <v>23</v>
      </c>
      <c r="AF31" s="44">
        <v>3</v>
      </c>
      <c r="AG31" s="44">
        <v>1.002</v>
      </c>
      <c r="AH31" s="44">
        <v>3</v>
      </c>
      <c r="AI31" s="1">
        <f t="shared" si="18"/>
        <v>4970</v>
      </c>
      <c r="AJ31" s="1">
        <f t="shared" si="18"/>
        <v>50</v>
      </c>
      <c r="AK31" s="1">
        <f t="shared" si="18"/>
        <v>60</v>
      </c>
      <c r="AL31" s="1">
        <f t="shared" si="19"/>
        <v>630</v>
      </c>
      <c r="AM31" s="1">
        <f t="shared" si="19"/>
        <v>10</v>
      </c>
      <c r="AN31" s="1">
        <f t="shared" si="19"/>
        <v>10</v>
      </c>
      <c r="AP31" s="45" t="s">
        <v>1884</v>
      </c>
      <c r="AQ31" s="1">
        <f>EY3</f>
        <v>22770</v>
      </c>
      <c r="AR31" s="1">
        <f>EZ3</f>
        <v>23230.000000000004</v>
      </c>
      <c r="AS31" s="1">
        <f>EZ1</f>
        <v>574.99999999999636</v>
      </c>
      <c r="AT31" s="1">
        <f t="shared" si="123"/>
        <v>5921</v>
      </c>
      <c r="AU31" s="1">
        <f t="shared" si="123"/>
        <v>6040</v>
      </c>
      <c r="AV31" s="1">
        <f t="shared" si="123"/>
        <v>150</v>
      </c>
      <c r="AW31" s="1">
        <f t="shared" si="124"/>
        <v>8729</v>
      </c>
      <c r="AX31" s="1">
        <f t="shared" si="124"/>
        <v>8905</v>
      </c>
      <c r="AY31" s="1">
        <f t="shared" si="124"/>
        <v>221</v>
      </c>
      <c r="BC31" s="45">
        <v>29</v>
      </c>
      <c r="BD31" s="46">
        <f t="shared" si="79"/>
        <v>6.120000000000001</v>
      </c>
      <c r="BE31" s="1">
        <f t="shared" si="2"/>
        <v>60200.000000000015</v>
      </c>
      <c r="BF31" s="1">
        <f t="shared" si="3"/>
        <v>62200.000000000007</v>
      </c>
      <c r="BG31" s="45">
        <v>29</v>
      </c>
      <c r="BH31" s="44">
        <f t="shared" si="80"/>
        <v>3.620000000000001</v>
      </c>
      <c r="BI31" s="1">
        <f t="shared" si="22"/>
        <v>35200.000000000007</v>
      </c>
      <c r="BJ31" s="1">
        <f t="shared" si="23"/>
        <v>37200.000000000007</v>
      </c>
      <c r="BK31" s="45">
        <v>29</v>
      </c>
      <c r="BL31" s="44">
        <f t="shared" si="81"/>
        <v>6.620000000000001</v>
      </c>
      <c r="BM31" s="1">
        <f t="shared" si="4"/>
        <v>65200.000000000015</v>
      </c>
      <c r="BN31" s="1">
        <f t="shared" si="5"/>
        <v>67200</v>
      </c>
      <c r="BO31" s="45">
        <v>29</v>
      </c>
      <c r="BP31" s="44">
        <f t="shared" si="82"/>
        <v>4.120000000000001</v>
      </c>
      <c r="BQ31" s="1">
        <f t="shared" si="24"/>
        <v>40200.000000000015</v>
      </c>
      <c r="BR31" s="1">
        <f t="shared" si="25"/>
        <v>42200.000000000007</v>
      </c>
      <c r="BS31" s="45">
        <v>29</v>
      </c>
      <c r="BT31" s="44">
        <f t="shared" si="83"/>
        <v>7.120000000000001</v>
      </c>
      <c r="BU31" s="1">
        <f t="shared" si="6"/>
        <v>70200.000000000015</v>
      </c>
      <c r="BV31" s="1">
        <f t="shared" si="7"/>
        <v>72200</v>
      </c>
      <c r="BW31" s="45">
        <v>29</v>
      </c>
      <c r="BX31" s="44">
        <f t="shared" si="84"/>
        <v>4.620000000000001</v>
      </c>
      <c r="BY31" s="1">
        <f t="shared" si="26"/>
        <v>45200.000000000015</v>
      </c>
      <c r="BZ31" s="1">
        <f t="shared" si="27"/>
        <v>47200.000000000007</v>
      </c>
      <c r="CA31" s="45">
        <v>29</v>
      </c>
      <c r="CB31" s="44">
        <f t="shared" si="85"/>
        <v>6.120000000000001</v>
      </c>
      <c r="CC31" s="1">
        <f t="shared" si="8"/>
        <v>60200.000000000015</v>
      </c>
      <c r="CD31" s="1">
        <f t="shared" si="9"/>
        <v>62200.000000000007</v>
      </c>
      <c r="CE31" s="45">
        <v>29</v>
      </c>
      <c r="CF31" s="44">
        <f t="shared" si="86"/>
        <v>3.620000000000001</v>
      </c>
      <c r="CG31" s="1">
        <f t="shared" si="28"/>
        <v>35200.000000000007</v>
      </c>
      <c r="CH31" s="1">
        <f t="shared" si="29"/>
        <v>37200.000000000007</v>
      </c>
      <c r="CO31" s="45">
        <v>29</v>
      </c>
      <c r="CP31" s="46">
        <f t="shared" si="87"/>
        <v>5.120000000000001</v>
      </c>
      <c r="CQ31" s="1">
        <f t="shared" si="10"/>
        <v>50200.000000000015</v>
      </c>
      <c r="CR31" s="1">
        <f t="shared" si="11"/>
        <v>52200.000000000007</v>
      </c>
      <c r="CS31" s="45">
        <v>29</v>
      </c>
      <c r="CT31" s="44">
        <f t="shared" si="88"/>
        <v>3.120000000000001</v>
      </c>
      <c r="CU31" s="1">
        <f t="shared" si="30"/>
        <v>30200.000000000007</v>
      </c>
      <c r="CV31" s="1">
        <f t="shared" si="31"/>
        <v>32200.000000000011</v>
      </c>
      <c r="CW31" s="45">
        <v>29</v>
      </c>
      <c r="CX31" s="44">
        <f t="shared" si="89"/>
        <v>5.620000000000001</v>
      </c>
      <c r="CY31" s="1">
        <f t="shared" si="12"/>
        <v>55200.000000000015</v>
      </c>
      <c r="CZ31" s="1">
        <f t="shared" si="13"/>
        <v>57200.000000000007</v>
      </c>
      <c r="DA31" s="45">
        <v>29</v>
      </c>
      <c r="DB31" s="44">
        <f t="shared" si="90"/>
        <v>3.620000000000001</v>
      </c>
      <c r="DC31" s="1">
        <f t="shared" si="32"/>
        <v>35200.000000000007</v>
      </c>
      <c r="DD31" s="1">
        <f t="shared" si="33"/>
        <v>37200.000000000007</v>
      </c>
      <c r="DE31" s="45">
        <v>29</v>
      </c>
      <c r="DF31" s="44">
        <f t="shared" si="91"/>
        <v>6.120000000000001</v>
      </c>
      <c r="DG31" s="1">
        <f t="shared" si="14"/>
        <v>60200.000000000015</v>
      </c>
      <c r="DH31" s="1">
        <f t="shared" si="15"/>
        <v>62200.000000000007</v>
      </c>
      <c r="DI31" s="45">
        <v>29</v>
      </c>
      <c r="DJ31" s="44">
        <f t="shared" si="92"/>
        <v>4.120000000000001</v>
      </c>
      <c r="DK31" s="1">
        <f t="shared" si="34"/>
        <v>40200.000000000015</v>
      </c>
      <c r="DL31" s="1">
        <f t="shared" si="35"/>
        <v>42200.000000000007</v>
      </c>
      <c r="DM31" s="45">
        <v>29</v>
      </c>
      <c r="DN31" s="44">
        <f t="shared" si="93"/>
        <v>5.120000000000001</v>
      </c>
      <c r="DO31" s="1">
        <f t="shared" si="16"/>
        <v>50200.000000000015</v>
      </c>
      <c r="DP31" s="1">
        <f t="shared" si="17"/>
        <v>52200.000000000007</v>
      </c>
      <c r="DQ31" s="45">
        <v>29</v>
      </c>
      <c r="DR31" s="44">
        <f t="shared" si="94"/>
        <v>3.120000000000001</v>
      </c>
      <c r="DS31" s="1">
        <f t="shared" si="36"/>
        <v>30200.000000000007</v>
      </c>
      <c r="DT31" s="1">
        <f t="shared" si="37"/>
        <v>32200.000000000011</v>
      </c>
      <c r="DW31" s="45">
        <v>29</v>
      </c>
      <c r="DX31" s="47">
        <f t="shared" si="95"/>
        <v>0.40400000000000014</v>
      </c>
      <c r="DY31" s="1">
        <f t="shared" si="38"/>
        <v>92690.000000000029</v>
      </c>
      <c r="DZ31" s="1">
        <f t="shared" si="39"/>
        <v>93150.000000000029</v>
      </c>
      <c r="EA31" s="45">
        <v>29</v>
      </c>
      <c r="EB31" s="47">
        <f t="shared" si="96"/>
        <v>0.29200000000000009</v>
      </c>
      <c r="EC31" s="1">
        <f t="shared" si="40"/>
        <v>66930.000000000015</v>
      </c>
      <c r="ED31" s="1">
        <f t="shared" si="97"/>
        <v>67390.000000000015</v>
      </c>
      <c r="EE31" s="45">
        <v>29</v>
      </c>
      <c r="EF31" s="47">
        <f t="shared" si="98"/>
        <v>0.31200000000000011</v>
      </c>
      <c r="EG31" s="1">
        <f t="shared" si="41"/>
        <v>71530.000000000015</v>
      </c>
      <c r="EH31" s="1">
        <f t="shared" si="42"/>
        <v>71990.000000000015</v>
      </c>
      <c r="EI31" s="45">
        <v>29</v>
      </c>
      <c r="EJ31" s="47">
        <f t="shared" si="99"/>
        <v>0.23400000000000007</v>
      </c>
      <c r="EK31" s="1">
        <f t="shared" si="43"/>
        <v>53590.000000000007</v>
      </c>
      <c r="EL31" s="1">
        <f t="shared" si="44"/>
        <v>54050.000000000022</v>
      </c>
      <c r="EO31" s="45">
        <v>29</v>
      </c>
      <c r="EP31" s="47">
        <f t="shared" si="100"/>
        <v>0.26200000000000007</v>
      </c>
      <c r="EQ31" s="1">
        <f t="shared" si="45"/>
        <v>60030.000000000007</v>
      </c>
      <c r="ER31" s="1">
        <f t="shared" si="46"/>
        <v>60490.000000000007</v>
      </c>
      <c r="ES31" s="45">
        <v>29</v>
      </c>
      <c r="ET31" s="47">
        <f t="shared" si="101"/>
        <v>0.17000000000000007</v>
      </c>
      <c r="EU31" s="1">
        <f t="shared" si="47"/>
        <v>38870.000000000015</v>
      </c>
      <c r="EV31" s="1">
        <f t="shared" si="48"/>
        <v>39330.000000000015</v>
      </c>
      <c r="EW31" s="45">
        <v>29</v>
      </c>
      <c r="EX31" s="47">
        <f t="shared" si="102"/>
        <v>0.17000000000000007</v>
      </c>
      <c r="EY31" s="1">
        <f t="shared" si="49"/>
        <v>38870.000000000015</v>
      </c>
      <c r="EZ31" s="1">
        <f t="shared" si="50"/>
        <v>39330.000000000015</v>
      </c>
      <c r="FA31" s="45">
        <v>29</v>
      </c>
      <c r="FB31" s="47">
        <f t="shared" si="103"/>
        <v>9.200000000000004E-2</v>
      </c>
      <c r="FC31" s="1">
        <f t="shared" si="51"/>
        <v>20930.000000000007</v>
      </c>
      <c r="FD31" s="1">
        <f t="shared" si="52"/>
        <v>21390.000000000011</v>
      </c>
      <c r="FF31" s="45">
        <v>29</v>
      </c>
      <c r="FG31" s="47">
        <f t="shared" si="104"/>
        <v>0.66800000000000015</v>
      </c>
      <c r="FH31" s="1">
        <f t="shared" si="53"/>
        <v>6680.0000000000018</v>
      </c>
      <c r="FI31" s="1">
        <f t="shared" si="54"/>
        <v>6680.0000000000018</v>
      </c>
      <c r="FJ31" s="47">
        <f t="shared" si="105"/>
        <v>0.66800000000000015</v>
      </c>
      <c r="FK31" s="1">
        <f t="shared" si="55"/>
        <v>6680.0000000000018</v>
      </c>
      <c r="FL31" s="1">
        <f t="shared" si="56"/>
        <v>6680.0000000000018</v>
      </c>
      <c r="FM31" s="47">
        <f t="shared" si="106"/>
        <v>0.48000000000000026</v>
      </c>
      <c r="FN31" s="1">
        <f t="shared" si="57"/>
        <v>4800.0000000000027</v>
      </c>
      <c r="FO31" s="1">
        <f t="shared" si="58"/>
        <v>4800.0000000000027</v>
      </c>
      <c r="FP31" s="47">
        <f t="shared" si="107"/>
        <v>0.24000000000000013</v>
      </c>
      <c r="FQ31" s="1">
        <f t="shared" si="59"/>
        <v>2400.0000000000014</v>
      </c>
      <c r="FR31" s="1">
        <f t="shared" si="60"/>
        <v>2400.0000000000014</v>
      </c>
      <c r="FS31" s="47">
        <f t="shared" si="108"/>
        <v>0.24000000000000013</v>
      </c>
      <c r="FT31" s="1">
        <f t="shared" si="61"/>
        <v>2400.0000000000014</v>
      </c>
      <c r="FU31" s="1">
        <f t="shared" si="62"/>
        <v>2400.0000000000014</v>
      </c>
      <c r="FV31" s="47">
        <f t="shared" si="109"/>
        <v>0.12000000000000006</v>
      </c>
      <c r="FW31" s="1">
        <f t="shared" si="63"/>
        <v>1200.0000000000007</v>
      </c>
      <c r="FX31" s="1">
        <f t="shared" si="64"/>
        <v>1200.0000000000007</v>
      </c>
      <c r="FZ31" s="45">
        <v>29</v>
      </c>
      <c r="GA31" s="47">
        <f t="shared" si="110"/>
        <v>1.5600000000000005</v>
      </c>
      <c r="GB31" s="1">
        <f t="shared" si="65"/>
        <v>15600.000000000005</v>
      </c>
      <c r="GC31" s="1">
        <f t="shared" si="66"/>
        <v>15600.000000000005</v>
      </c>
      <c r="GD31" s="47">
        <f t="shared" si="111"/>
        <v>0.5</v>
      </c>
      <c r="GE31" s="1">
        <f t="shared" si="67"/>
        <v>5000</v>
      </c>
      <c r="GF31" s="1">
        <f t="shared" si="68"/>
        <v>5000</v>
      </c>
      <c r="GG31" s="47">
        <f t="shared" si="112"/>
        <v>0.24000000000000013</v>
      </c>
      <c r="GH31" s="1">
        <f t="shared" si="69"/>
        <v>48000.000000000029</v>
      </c>
      <c r="GI31" s="1">
        <f t="shared" si="70"/>
        <v>48000.000000000029</v>
      </c>
      <c r="GJ31" s="47">
        <f t="shared" si="113"/>
        <v>0.13400000000000006</v>
      </c>
      <c r="GK31" s="1">
        <f t="shared" si="71"/>
        <v>26800.000000000015</v>
      </c>
      <c r="GL31" s="1">
        <f t="shared" si="72"/>
        <v>26800.000000000015</v>
      </c>
      <c r="GM31" s="47">
        <f t="shared" si="114"/>
        <v>0.34000000000000014</v>
      </c>
      <c r="GN31" s="1">
        <f t="shared" si="73"/>
        <v>3400.0000000000014</v>
      </c>
      <c r="GO31" s="1">
        <f t="shared" si="74"/>
        <v>3400.0000000000014</v>
      </c>
      <c r="GP31" s="47">
        <f t="shared" si="115"/>
        <v>0.10600000000000005</v>
      </c>
      <c r="GQ31" s="1">
        <f t="shared" si="75"/>
        <v>265.00000000000011</v>
      </c>
      <c r="GR31" s="1">
        <f t="shared" si="76"/>
        <v>265.00000000000011</v>
      </c>
      <c r="GS31" s="47">
        <f t="shared" si="116"/>
        <v>0.29000000000000009</v>
      </c>
      <c r="GT31" s="1">
        <f t="shared" si="77"/>
        <v>2900.0000000000009</v>
      </c>
      <c r="GU31" s="1">
        <f t="shared" si="78"/>
        <v>2900.0000000000009</v>
      </c>
    </row>
    <row r="32" spans="1:203" x14ac:dyDescent="0.15">
      <c r="A32" s="33" t="s">
        <v>1892</v>
      </c>
      <c r="B32" s="1">
        <v>1</v>
      </c>
      <c r="C32" s="1">
        <v>2</v>
      </c>
      <c r="D32" s="1">
        <v>11</v>
      </c>
      <c r="E32" s="1">
        <v>0</v>
      </c>
      <c r="F32" s="1">
        <v>0</v>
      </c>
      <c r="G32" s="1">
        <v>1</v>
      </c>
      <c r="H32" s="1">
        <v>0</v>
      </c>
      <c r="I32" s="1">
        <v>0</v>
      </c>
      <c r="J32" s="1">
        <v>0</v>
      </c>
      <c r="K32" s="1">
        <v>0</v>
      </c>
      <c r="L32" s="1">
        <v>0</v>
      </c>
      <c r="M32" s="1" t="s">
        <v>2483</v>
      </c>
      <c r="N32" s="1">
        <v>2400</v>
      </c>
      <c r="O32" s="1">
        <v>60</v>
      </c>
      <c r="P32" s="1">
        <v>30</v>
      </c>
      <c r="Q32" s="1">
        <v>2</v>
      </c>
      <c r="R32" s="1">
        <v>2</v>
      </c>
      <c r="S32" s="1">
        <v>11</v>
      </c>
      <c r="T32" s="1">
        <v>0</v>
      </c>
      <c r="U32" s="1">
        <v>0</v>
      </c>
      <c r="V32" s="1">
        <v>1</v>
      </c>
      <c r="W32" s="1">
        <v>0</v>
      </c>
      <c r="X32" s="1">
        <v>0</v>
      </c>
      <c r="Y32" s="1">
        <v>0</v>
      </c>
      <c r="Z32" s="1">
        <v>0</v>
      </c>
      <c r="AA32" s="1">
        <v>0</v>
      </c>
      <c r="AB32" s="1" t="s">
        <v>2483</v>
      </c>
      <c r="AC32" s="1">
        <v>2704</v>
      </c>
      <c r="AD32" s="1">
        <v>68</v>
      </c>
      <c r="AE32" s="1">
        <v>34</v>
      </c>
      <c r="AF32" s="44">
        <v>3</v>
      </c>
      <c r="AG32" s="50">
        <v>1.002</v>
      </c>
      <c r="AH32" s="44">
        <v>3</v>
      </c>
      <c r="AI32" s="1">
        <f t="shared" si="18"/>
        <v>7200</v>
      </c>
      <c r="AJ32" s="33">
        <f t="shared" si="18"/>
        <v>70</v>
      </c>
      <c r="AK32" s="1">
        <f t="shared" si="18"/>
        <v>90</v>
      </c>
      <c r="AL32" s="1">
        <f t="shared" si="19"/>
        <v>920</v>
      </c>
      <c r="AM32" s="33">
        <f t="shared" si="19"/>
        <v>10</v>
      </c>
      <c r="AN32" s="1">
        <f t="shared" si="19"/>
        <v>20</v>
      </c>
      <c r="AP32" s="45" t="s">
        <v>1886</v>
      </c>
      <c r="AQ32" s="1">
        <f>FC3</f>
        <v>11270</v>
      </c>
      <c r="AR32" s="1">
        <f>FD3</f>
        <v>11730.000000000002</v>
      </c>
      <c r="AS32" s="1">
        <f>FD1</f>
        <v>344.99999999999818</v>
      </c>
      <c r="AT32" s="1">
        <f t="shared" si="123"/>
        <v>2931</v>
      </c>
      <c r="AU32" s="1">
        <f t="shared" si="123"/>
        <v>3050</v>
      </c>
      <c r="AV32" s="1">
        <f t="shared" si="123"/>
        <v>90</v>
      </c>
      <c r="AW32" s="1">
        <f t="shared" si="124"/>
        <v>4321</v>
      </c>
      <c r="AX32" s="1">
        <f t="shared" si="124"/>
        <v>4497</v>
      </c>
      <c r="AY32" s="1">
        <f t="shared" si="124"/>
        <v>133</v>
      </c>
      <c r="BC32" s="45">
        <v>30</v>
      </c>
      <c r="BD32" s="46">
        <f t="shared" si="79"/>
        <v>6.160000000000001</v>
      </c>
      <c r="BE32" s="1">
        <f t="shared" si="2"/>
        <v>60600.000000000015</v>
      </c>
      <c r="BF32" s="1">
        <f t="shared" si="3"/>
        <v>62600.000000000007</v>
      </c>
      <c r="BG32" s="45">
        <v>30</v>
      </c>
      <c r="BH32" s="44">
        <f t="shared" si="80"/>
        <v>3.660000000000001</v>
      </c>
      <c r="BI32" s="1">
        <f t="shared" si="22"/>
        <v>35600.000000000007</v>
      </c>
      <c r="BJ32" s="1">
        <f t="shared" si="23"/>
        <v>37600.000000000015</v>
      </c>
      <c r="BK32" s="45">
        <v>30</v>
      </c>
      <c r="BL32" s="44">
        <f t="shared" si="81"/>
        <v>6.660000000000001</v>
      </c>
      <c r="BM32" s="1">
        <f t="shared" si="4"/>
        <v>65600.000000000015</v>
      </c>
      <c r="BN32" s="1">
        <f t="shared" si="5"/>
        <v>67600</v>
      </c>
      <c r="BO32" s="45">
        <v>30</v>
      </c>
      <c r="BP32" s="44">
        <f t="shared" si="82"/>
        <v>4.160000000000001</v>
      </c>
      <c r="BQ32" s="1">
        <f t="shared" si="24"/>
        <v>40600.000000000015</v>
      </c>
      <c r="BR32" s="1">
        <f t="shared" si="25"/>
        <v>42600.000000000007</v>
      </c>
      <c r="BS32" s="45">
        <v>30</v>
      </c>
      <c r="BT32" s="44">
        <f t="shared" si="83"/>
        <v>7.160000000000001</v>
      </c>
      <c r="BU32" s="1">
        <f t="shared" si="6"/>
        <v>70600.000000000015</v>
      </c>
      <c r="BV32" s="1">
        <f t="shared" si="7"/>
        <v>72600</v>
      </c>
      <c r="BW32" s="45">
        <v>30</v>
      </c>
      <c r="BX32" s="44">
        <f t="shared" si="84"/>
        <v>4.660000000000001</v>
      </c>
      <c r="BY32" s="1">
        <f t="shared" si="26"/>
        <v>45600.000000000015</v>
      </c>
      <c r="BZ32" s="1">
        <f t="shared" si="27"/>
        <v>47600.000000000007</v>
      </c>
      <c r="CA32" s="45">
        <v>30</v>
      </c>
      <c r="CB32" s="44">
        <f t="shared" si="85"/>
        <v>6.160000000000001</v>
      </c>
      <c r="CC32" s="1">
        <f t="shared" si="8"/>
        <v>60600.000000000015</v>
      </c>
      <c r="CD32" s="1">
        <f t="shared" si="9"/>
        <v>62600.000000000007</v>
      </c>
      <c r="CE32" s="45">
        <v>30</v>
      </c>
      <c r="CF32" s="44">
        <f t="shared" si="86"/>
        <v>3.660000000000001</v>
      </c>
      <c r="CG32" s="1">
        <f t="shared" si="28"/>
        <v>35600.000000000007</v>
      </c>
      <c r="CH32" s="1">
        <f t="shared" si="29"/>
        <v>37600.000000000015</v>
      </c>
      <c r="CO32" s="45">
        <v>30</v>
      </c>
      <c r="CP32" s="46">
        <f t="shared" si="87"/>
        <v>5.160000000000001</v>
      </c>
      <c r="CQ32" s="1">
        <f t="shared" si="10"/>
        <v>50600.000000000015</v>
      </c>
      <c r="CR32" s="1">
        <f t="shared" si="11"/>
        <v>52600.000000000007</v>
      </c>
      <c r="CS32" s="45">
        <v>30</v>
      </c>
      <c r="CT32" s="44">
        <f t="shared" si="88"/>
        <v>3.160000000000001</v>
      </c>
      <c r="CU32" s="1">
        <f t="shared" si="30"/>
        <v>30600.000000000011</v>
      </c>
      <c r="CV32" s="1">
        <f t="shared" si="31"/>
        <v>32600.000000000011</v>
      </c>
      <c r="CW32" s="45">
        <v>30</v>
      </c>
      <c r="CX32" s="44">
        <f t="shared" si="89"/>
        <v>5.660000000000001</v>
      </c>
      <c r="CY32" s="1">
        <f t="shared" si="12"/>
        <v>55600.000000000015</v>
      </c>
      <c r="CZ32" s="1">
        <f t="shared" si="13"/>
        <v>57600.000000000007</v>
      </c>
      <c r="DA32" s="45">
        <v>30</v>
      </c>
      <c r="DB32" s="44">
        <f t="shared" si="90"/>
        <v>3.660000000000001</v>
      </c>
      <c r="DC32" s="1">
        <f t="shared" si="32"/>
        <v>35600.000000000007</v>
      </c>
      <c r="DD32" s="1">
        <f t="shared" si="33"/>
        <v>37600.000000000015</v>
      </c>
      <c r="DE32" s="45">
        <v>30</v>
      </c>
      <c r="DF32" s="44">
        <f t="shared" si="91"/>
        <v>6.160000000000001</v>
      </c>
      <c r="DG32" s="1">
        <f t="shared" si="14"/>
        <v>60600.000000000015</v>
      </c>
      <c r="DH32" s="1">
        <f t="shared" si="15"/>
        <v>62600.000000000007</v>
      </c>
      <c r="DI32" s="45">
        <v>30</v>
      </c>
      <c r="DJ32" s="44">
        <f t="shared" si="92"/>
        <v>4.160000000000001</v>
      </c>
      <c r="DK32" s="1">
        <f t="shared" si="34"/>
        <v>40600.000000000015</v>
      </c>
      <c r="DL32" s="1">
        <f t="shared" si="35"/>
        <v>42600.000000000007</v>
      </c>
      <c r="DM32" s="45">
        <v>30</v>
      </c>
      <c r="DN32" s="44">
        <f t="shared" si="93"/>
        <v>5.160000000000001</v>
      </c>
      <c r="DO32" s="1">
        <f t="shared" si="16"/>
        <v>50600.000000000015</v>
      </c>
      <c r="DP32" s="1">
        <f t="shared" si="17"/>
        <v>52600.000000000007</v>
      </c>
      <c r="DQ32" s="45">
        <v>30</v>
      </c>
      <c r="DR32" s="44">
        <f t="shared" si="94"/>
        <v>3.160000000000001</v>
      </c>
      <c r="DS32" s="1">
        <f t="shared" si="36"/>
        <v>30600.000000000011</v>
      </c>
      <c r="DT32" s="1">
        <f t="shared" si="37"/>
        <v>32600.000000000011</v>
      </c>
      <c r="DW32" s="45">
        <v>30</v>
      </c>
      <c r="DX32" s="47">
        <f t="shared" si="95"/>
        <v>0.40950000000000014</v>
      </c>
      <c r="DY32" s="1">
        <f t="shared" si="38"/>
        <v>93955.000000000029</v>
      </c>
      <c r="DZ32" s="1">
        <f t="shared" si="39"/>
        <v>94415.000000000044</v>
      </c>
      <c r="EA32" s="45">
        <v>30</v>
      </c>
      <c r="EB32" s="47">
        <f t="shared" si="96"/>
        <v>0.2960000000000001</v>
      </c>
      <c r="EC32" s="1">
        <f t="shared" si="40"/>
        <v>67850.000000000015</v>
      </c>
      <c r="ED32" s="1">
        <f t="shared" si="97"/>
        <v>68310.000000000015</v>
      </c>
      <c r="EE32" s="45">
        <v>30</v>
      </c>
      <c r="EF32" s="47">
        <f t="shared" si="98"/>
        <v>0.31600000000000011</v>
      </c>
      <c r="EG32" s="1">
        <f t="shared" si="41"/>
        <v>72450.000000000015</v>
      </c>
      <c r="EH32" s="1">
        <f t="shared" si="42"/>
        <v>72910.000000000029</v>
      </c>
      <c r="EI32" s="45">
        <v>30</v>
      </c>
      <c r="EJ32" s="47">
        <f t="shared" si="99"/>
        <v>0.23700000000000007</v>
      </c>
      <c r="EK32" s="1">
        <f t="shared" si="43"/>
        <v>54280.000000000022</v>
      </c>
      <c r="EL32" s="1">
        <f t="shared" si="44"/>
        <v>54740.000000000022</v>
      </c>
      <c r="EO32" s="45">
        <v>30</v>
      </c>
      <c r="EP32" s="47">
        <f t="shared" si="100"/>
        <v>0.26600000000000007</v>
      </c>
      <c r="EQ32" s="1">
        <f t="shared" si="45"/>
        <v>60950.000000000022</v>
      </c>
      <c r="ER32" s="1">
        <f t="shared" si="46"/>
        <v>61410.000000000022</v>
      </c>
      <c r="ES32" s="45">
        <v>30</v>
      </c>
      <c r="ET32" s="47">
        <f t="shared" si="101"/>
        <v>0.17250000000000007</v>
      </c>
      <c r="EU32" s="1">
        <f t="shared" si="47"/>
        <v>39445.000000000015</v>
      </c>
      <c r="EV32" s="1">
        <f t="shared" si="48"/>
        <v>39905.000000000015</v>
      </c>
      <c r="EW32" s="45">
        <v>30</v>
      </c>
      <c r="EX32" s="47">
        <f t="shared" si="102"/>
        <v>0.17250000000000007</v>
      </c>
      <c r="EY32" s="1">
        <f t="shared" si="49"/>
        <v>39445.000000000015</v>
      </c>
      <c r="EZ32" s="1">
        <f t="shared" si="50"/>
        <v>39905.000000000015</v>
      </c>
      <c r="FA32" s="45">
        <v>30</v>
      </c>
      <c r="FB32" s="47">
        <f t="shared" si="103"/>
        <v>9.3500000000000041E-2</v>
      </c>
      <c r="FC32" s="1">
        <f t="shared" si="51"/>
        <v>21275.000000000011</v>
      </c>
      <c r="FD32" s="1">
        <f t="shared" si="52"/>
        <v>21735.000000000011</v>
      </c>
      <c r="FF32" s="45">
        <v>30</v>
      </c>
      <c r="FG32" s="47">
        <f t="shared" si="104"/>
        <v>0.67400000000000015</v>
      </c>
      <c r="FH32" s="1">
        <f t="shared" si="53"/>
        <v>6740.0000000000018</v>
      </c>
      <c r="FI32" s="1">
        <f t="shared" si="54"/>
        <v>6740.0000000000018</v>
      </c>
      <c r="FJ32" s="47">
        <f t="shared" si="105"/>
        <v>0.67400000000000015</v>
      </c>
      <c r="FK32" s="1">
        <f t="shared" si="55"/>
        <v>6740.0000000000018</v>
      </c>
      <c r="FL32" s="1">
        <f t="shared" si="56"/>
        <v>6740.0000000000018</v>
      </c>
      <c r="FM32" s="47">
        <f t="shared" si="106"/>
        <v>0.49000000000000027</v>
      </c>
      <c r="FN32" s="1">
        <f t="shared" si="57"/>
        <v>4900.0000000000027</v>
      </c>
      <c r="FO32" s="1">
        <f t="shared" si="58"/>
        <v>4900.0000000000027</v>
      </c>
      <c r="FP32" s="47">
        <f t="shared" si="107"/>
        <v>0.24500000000000013</v>
      </c>
      <c r="FQ32" s="1">
        <f t="shared" si="59"/>
        <v>2450.0000000000014</v>
      </c>
      <c r="FR32" s="1">
        <f t="shared" si="60"/>
        <v>2450.0000000000014</v>
      </c>
      <c r="FS32" s="47">
        <f t="shared" si="108"/>
        <v>0.24500000000000013</v>
      </c>
      <c r="FT32" s="1">
        <f t="shared" si="61"/>
        <v>2450.0000000000014</v>
      </c>
      <c r="FU32" s="1">
        <f t="shared" si="62"/>
        <v>2450.0000000000014</v>
      </c>
      <c r="FV32" s="47">
        <f t="shared" si="109"/>
        <v>0.12250000000000007</v>
      </c>
      <c r="FW32" s="1">
        <f t="shared" si="63"/>
        <v>1225.0000000000007</v>
      </c>
      <c r="FX32" s="1">
        <f t="shared" si="64"/>
        <v>1225.0000000000007</v>
      </c>
      <c r="FZ32" s="45">
        <v>30</v>
      </c>
      <c r="GA32" s="47">
        <f t="shared" si="110"/>
        <v>1.5800000000000005</v>
      </c>
      <c r="GB32" s="1">
        <f t="shared" si="65"/>
        <v>15800.000000000005</v>
      </c>
      <c r="GC32" s="1">
        <f t="shared" si="66"/>
        <v>15800.000000000005</v>
      </c>
      <c r="GD32" s="47">
        <f t="shared" si="111"/>
        <v>0.5</v>
      </c>
      <c r="GE32" s="1">
        <f t="shared" si="67"/>
        <v>5000</v>
      </c>
      <c r="GF32" s="1">
        <f t="shared" si="68"/>
        <v>5000</v>
      </c>
      <c r="GG32" s="47">
        <f t="shared" si="112"/>
        <v>0.24500000000000013</v>
      </c>
      <c r="GH32" s="1">
        <f t="shared" si="69"/>
        <v>49000.000000000029</v>
      </c>
      <c r="GI32" s="1">
        <f t="shared" si="70"/>
        <v>49000.000000000029</v>
      </c>
      <c r="GJ32" s="47">
        <f t="shared" si="113"/>
        <v>0.13700000000000007</v>
      </c>
      <c r="GK32" s="1">
        <f t="shared" si="71"/>
        <v>27400.000000000015</v>
      </c>
      <c r="GL32" s="1">
        <f t="shared" si="72"/>
        <v>27400.000000000015</v>
      </c>
      <c r="GM32" s="47">
        <f t="shared" si="114"/>
        <v>0.34500000000000014</v>
      </c>
      <c r="GN32" s="1">
        <f t="shared" si="73"/>
        <v>3450.0000000000014</v>
      </c>
      <c r="GO32" s="1">
        <f t="shared" si="74"/>
        <v>3450.0000000000014</v>
      </c>
      <c r="GP32" s="47">
        <f t="shared" si="115"/>
        <v>0.10800000000000005</v>
      </c>
      <c r="GQ32" s="1">
        <f t="shared" si="75"/>
        <v>270.00000000000011</v>
      </c>
      <c r="GR32" s="1">
        <f t="shared" si="76"/>
        <v>270.00000000000011</v>
      </c>
      <c r="GS32" s="47">
        <f t="shared" si="116"/>
        <v>0.2950000000000001</v>
      </c>
      <c r="GT32" s="1">
        <f t="shared" si="77"/>
        <v>2950.0000000000009</v>
      </c>
      <c r="GU32" s="1">
        <f t="shared" si="78"/>
        <v>2950.0000000000009</v>
      </c>
    </row>
    <row r="33" spans="1:203" x14ac:dyDescent="0.15">
      <c r="A33" s="33" t="s">
        <v>1893</v>
      </c>
      <c r="B33" s="1">
        <v>1</v>
      </c>
      <c r="C33" s="1">
        <v>4</v>
      </c>
      <c r="D33" s="1">
        <v>11</v>
      </c>
      <c r="E33" s="1">
        <v>0</v>
      </c>
      <c r="F33" s="1">
        <v>0</v>
      </c>
      <c r="G33" s="1">
        <v>1</v>
      </c>
      <c r="H33" s="1">
        <v>0</v>
      </c>
      <c r="I33" s="1">
        <v>0</v>
      </c>
      <c r="J33" s="1">
        <v>0</v>
      </c>
      <c r="K33" s="1">
        <v>0</v>
      </c>
      <c r="L33" s="1">
        <v>0</v>
      </c>
      <c r="M33" s="1" t="s">
        <v>2484</v>
      </c>
      <c r="N33" s="1">
        <v>2520</v>
      </c>
      <c r="O33" s="1">
        <v>57</v>
      </c>
      <c r="P33" s="1">
        <v>28</v>
      </c>
      <c r="Q33" s="1">
        <v>2</v>
      </c>
      <c r="R33" s="1">
        <v>4</v>
      </c>
      <c r="S33" s="1">
        <v>11</v>
      </c>
      <c r="T33" s="1">
        <v>0</v>
      </c>
      <c r="U33" s="1">
        <v>0</v>
      </c>
      <c r="V33" s="1">
        <v>1</v>
      </c>
      <c r="W33" s="1">
        <v>0</v>
      </c>
      <c r="X33" s="1">
        <v>0</v>
      </c>
      <c r="Y33" s="1">
        <v>0</v>
      </c>
      <c r="Z33" s="1">
        <v>0</v>
      </c>
      <c r="AA33" s="1">
        <v>0</v>
      </c>
      <c r="AB33" s="1" t="s">
        <v>2484</v>
      </c>
      <c r="AC33" s="1">
        <v>2839</v>
      </c>
      <c r="AD33" s="1">
        <v>65</v>
      </c>
      <c r="AE33" s="1">
        <v>32</v>
      </c>
      <c r="AF33" s="51">
        <v>0.15</v>
      </c>
      <c r="AG33" s="44">
        <v>1.002</v>
      </c>
      <c r="AH33" s="44">
        <v>3</v>
      </c>
      <c r="AI33" s="4">
        <f t="shared" si="18"/>
        <v>380</v>
      </c>
      <c r="AJ33" s="1">
        <f t="shared" si="18"/>
        <v>60</v>
      </c>
      <c r="AK33" s="1">
        <f t="shared" si="18"/>
        <v>90</v>
      </c>
      <c r="AL33" s="4">
        <f t="shared" si="19"/>
        <v>50</v>
      </c>
      <c r="AM33" s="1">
        <f t="shared" si="19"/>
        <v>10</v>
      </c>
      <c r="AN33" s="1">
        <f t="shared" si="19"/>
        <v>20</v>
      </c>
      <c r="BC33" s="45">
        <v>31</v>
      </c>
      <c r="BD33" s="46">
        <f t="shared" si="79"/>
        <v>6.2000000000000011</v>
      </c>
      <c r="BE33" s="1">
        <f t="shared" si="2"/>
        <v>61000.000000000015</v>
      </c>
      <c r="BF33" s="1">
        <f t="shared" si="3"/>
        <v>63000.000000000007</v>
      </c>
      <c r="BG33" s="45">
        <v>31</v>
      </c>
      <c r="BH33" s="44">
        <f t="shared" si="80"/>
        <v>3.7000000000000011</v>
      </c>
      <c r="BI33" s="1">
        <f t="shared" si="22"/>
        <v>36000.000000000007</v>
      </c>
      <c r="BJ33" s="1">
        <f t="shared" si="23"/>
        <v>38000.000000000015</v>
      </c>
      <c r="BK33" s="45">
        <v>31</v>
      </c>
      <c r="BL33" s="44">
        <f t="shared" si="81"/>
        <v>6.7000000000000011</v>
      </c>
      <c r="BM33" s="1">
        <f t="shared" si="4"/>
        <v>66000.000000000015</v>
      </c>
      <c r="BN33" s="1">
        <f t="shared" si="5"/>
        <v>68000</v>
      </c>
      <c r="BO33" s="45">
        <v>31</v>
      </c>
      <c r="BP33" s="44">
        <f t="shared" si="82"/>
        <v>4.2000000000000011</v>
      </c>
      <c r="BQ33" s="1">
        <f t="shared" si="24"/>
        <v>41000.000000000015</v>
      </c>
      <c r="BR33" s="1">
        <f t="shared" si="25"/>
        <v>43000.000000000007</v>
      </c>
      <c r="BS33" s="45">
        <v>31</v>
      </c>
      <c r="BT33" s="44">
        <f t="shared" si="83"/>
        <v>7.2000000000000011</v>
      </c>
      <c r="BU33" s="1">
        <f t="shared" si="6"/>
        <v>71000.000000000015</v>
      </c>
      <c r="BV33" s="1">
        <f t="shared" si="7"/>
        <v>73000</v>
      </c>
      <c r="BW33" s="45">
        <v>31</v>
      </c>
      <c r="BX33" s="44">
        <f t="shared" si="84"/>
        <v>4.7000000000000011</v>
      </c>
      <c r="BY33" s="1">
        <f t="shared" si="26"/>
        <v>46000.000000000015</v>
      </c>
      <c r="BZ33" s="1">
        <f t="shared" si="27"/>
        <v>48000.000000000007</v>
      </c>
      <c r="CA33" s="45">
        <v>31</v>
      </c>
      <c r="CB33" s="44">
        <f t="shared" si="85"/>
        <v>6.2000000000000011</v>
      </c>
      <c r="CC33" s="1">
        <f t="shared" si="8"/>
        <v>61000.000000000015</v>
      </c>
      <c r="CD33" s="1">
        <f t="shared" si="9"/>
        <v>63000.000000000007</v>
      </c>
      <c r="CE33" s="45">
        <v>31</v>
      </c>
      <c r="CF33" s="44">
        <f t="shared" si="86"/>
        <v>3.7000000000000011</v>
      </c>
      <c r="CG33" s="1">
        <f t="shared" si="28"/>
        <v>36000.000000000007</v>
      </c>
      <c r="CH33" s="1">
        <f t="shared" si="29"/>
        <v>38000.000000000015</v>
      </c>
      <c r="CO33" s="45">
        <v>31</v>
      </c>
      <c r="CP33" s="46">
        <f t="shared" si="87"/>
        <v>5.2000000000000011</v>
      </c>
      <c r="CQ33" s="1">
        <f t="shared" si="10"/>
        <v>51000.000000000015</v>
      </c>
      <c r="CR33" s="1">
        <f t="shared" si="11"/>
        <v>53000.000000000007</v>
      </c>
      <c r="CS33" s="45">
        <v>31</v>
      </c>
      <c r="CT33" s="44">
        <f t="shared" si="88"/>
        <v>3.2000000000000011</v>
      </c>
      <c r="CU33" s="1">
        <f t="shared" si="30"/>
        <v>31000.000000000011</v>
      </c>
      <c r="CV33" s="1">
        <f t="shared" si="31"/>
        <v>33000.000000000015</v>
      </c>
      <c r="CW33" s="45">
        <v>31</v>
      </c>
      <c r="CX33" s="44">
        <f t="shared" si="89"/>
        <v>5.7000000000000011</v>
      </c>
      <c r="CY33" s="1">
        <f t="shared" si="12"/>
        <v>56000.000000000015</v>
      </c>
      <c r="CZ33" s="1">
        <f t="shared" si="13"/>
        <v>58000.000000000007</v>
      </c>
      <c r="DA33" s="45">
        <v>31</v>
      </c>
      <c r="DB33" s="44">
        <f t="shared" si="90"/>
        <v>3.7000000000000011</v>
      </c>
      <c r="DC33" s="1">
        <f t="shared" si="32"/>
        <v>36000.000000000007</v>
      </c>
      <c r="DD33" s="1">
        <f t="shared" si="33"/>
        <v>38000.000000000015</v>
      </c>
      <c r="DE33" s="45">
        <v>31</v>
      </c>
      <c r="DF33" s="44">
        <f t="shared" si="91"/>
        <v>6.2000000000000011</v>
      </c>
      <c r="DG33" s="1">
        <f t="shared" si="14"/>
        <v>61000.000000000015</v>
      </c>
      <c r="DH33" s="1">
        <f t="shared" si="15"/>
        <v>63000.000000000007</v>
      </c>
      <c r="DI33" s="45">
        <v>31</v>
      </c>
      <c r="DJ33" s="44">
        <f t="shared" si="92"/>
        <v>4.2000000000000011</v>
      </c>
      <c r="DK33" s="1">
        <f t="shared" si="34"/>
        <v>41000.000000000015</v>
      </c>
      <c r="DL33" s="1">
        <f t="shared" si="35"/>
        <v>43000.000000000007</v>
      </c>
      <c r="DM33" s="45">
        <v>31</v>
      </c>
      <c r="DN33" s="44">
        <f t="shared" si="93"/>
        <v>5.2000000000000011</v>
      </c>
      <c r="DO33" s="1">
        <f t="shared" si="16"/>
        <v>51000.000000000015</v>
      </c>
      <c r="DP33" s="1">
        <f t="shared" si="17"/>
        <v>53000.000000000007</v>
      </c>
      <c r="DQ33" s="45">
        <v>31</v>
      </c>
      <c r="DR33" s="44">
        <f t="shared" si="94"/>
        <v>3.2000000000000011</v>
      </c>
      <c r="DS33" s="1">
        <f t="shared" si="36"/>
        <v>31000.000000000011</v>
      </c>
      <c r="DT33" s="1">
        <f t="shared" si="37"/>
        <v>33000.000000000015</v>
      </c>
      <c r="DW33" s="45">
        <v>31</v>
      </c>
      <c r="DX33" s="47">
        <f t="shared" si="95"/>
        <v>0.41500000000000015</v>
      </c>
      <c r="DY33" s="1">
        <f t="shared" si="38"/>
        <v>95220.000000000044</v>
      </c>
      <c r="DZ33" s="1">
        <f t="shared" si="39"/>
        <v>95680.000000000044</v>
      </c>
      <c r="EA33" s="45">
        <v>31</v>
      </c>
      <c r="EB33" s="47">
        <f t="shared" si="96"/>
        <v>0.3000000000000001</v>
      </c>
      <c r="EC33" s="1">
        <f t="shared" si="40"/>
        <v>68770.000000000015</v>
      </c>
      <c r="ED33" s="1">
        <f t="shared" si="97"/>
        <v>69230.000000000015</v>
      </c>
      <c r="EE33" s="45">
        <v>31</v>
      </c>
      <c r="EF33" s="47">
        <f t="shared" si="98"/>
        <v>0.32000000000000012</v>
      </c>
      <c r="EG33" s="1">
        <f t="shared" si="41"/>
        <v>73370.000000000029</v>
      </c>
      <c r="EH33" s="1">
        <f t="shared" si="42"/>
        <v>73830.000000000029</v>
      </c>
      <c r="EI33" s="45">
        <v>31</v>
      </c>
      <c r="EJ33" s="47">
        <f t="shared" si="99"/>
        <v>0.24000000000000007</v>
      </c>
      <c r="EK33" s="1">
        <f t="shared" si="43"/>
        <v>54970.000000000022</v>
      </c>
      <c r="EL33" s="1">
        <f t="shared" si="44"/>
        <v>55430.000000000022</v>
      </c>
      <c r="EO33" s="45">
        <v>31</v>
      </c>
      <c r="EP33" s="47">
        <f t="shared" si="100"/>
        <v>0.27000000000000007</v>
      </c>
      <c r="EQ33" s="1">
        <f t="shared" si="45"/>
        <v>61870.000000000022</v>
      </c>
      <c r="ER33" s="1">
        <f t="shared" si="46"/>
        <v>62330.000000000022</v>
      </c>
      <c r="ES33" s="45">
        <v>31</v>
      </c>
      <c r="ET33" s="47">
        <f t="shared" si="101"/>
        <v>0.17500000000000007</v>
      </c>
      <c r="EU33" s="1">
        <f t="shared" si="47"/>
        <v>40020.000000000015</v>
      </c>
      <c r="EV33" s="1">
        <f t="shared" si="48"/>
        <v>40480.000000000015</v>
      </c>
      <c r="EW33" s="45">
        <v>31</v>
      </c>
      <c r="EX33" s="47">
        <f t="shared" si="102"/>
        <v>0.17500000000000007</v>
      </c>
      <c r="EY33" s="1">
        <f t="shared" si="49"/>
        <v>40020.000000000015</v>
      </c>
      <c r="EZ33" s="1">
        <f t="shared" si="50"/>
        <v>40480.000000000015</v>
      </c>
      <c r="FA33" s="45">
        <v>31</v>
      </c>
      <c r="FB33" s="47">
        <f t="shared" si="103"/>
        <v>9.5000000000000043E-2</v>
      </c>
      <c r="FC33" s="1">
        <f t="shared" si="51"/>
        <v>21620.000000000011</v>
      </c>
      <c r="FD33" s="1">
        <f t="shared" si="52"/>
        <v>22080.000000000011</v>
      </c>
      <c r="FF33" s="45">
        <v>31</v>
      </c>
      <c r="FG33" s="47">
        <f t="shared" si="104"/>
        <v>0.68000000000000016</v>
      </c>
      <c r="FH33" s="1">
        <f t="shared" si="53"/>
        <v>6800.0000000000018</v>
      </c>
      <c r="FI33" s="1">
        <f t="shared" si="54"/>
        <v>6800.0000000000018</v>
      </c>
      <c r="FJ33" s="47">
        <f t="shared" si="105"/>
        <v>0.68000000000000016</v>
      </c>
      <c r="FK33" s="1">
        <f t="shared" si="55"/>
        <v>6800.0000000000018</v>
      </c>
      <c r="FL33" s="1">
        <f t="shared" si="56"/>
        <v>6800.0000000000018</v>
      </c>
      <c r="FM33" s="47">
        <f t="shared" si="106"/>
        <v>0.50000000000000022</v>
      </c>
      <c r="FN33" s="1">
        <f t="shared" si="57"/>
        <v>5000.0000000000018</v>
      </c>
      <c r="FO33" s="1">
        <f t="shared" si="58"/>
        <v>5000.0000000000018</v>
      </c>
      <c r="FP33" s="47">
        <f t="shared" si="107"/>
        <v>0.25000000000000011</v>
      </c>
      <c r="FQ33" s="1">
        <f t="shared" si="59"/>
        <v>2500.0000000000009</v>
      </c>
      <c r="FR33" s="1">
        <f t="shared" si="60"/>
        <v>2500.0000000000009</v>
      </c>
      <c r="FS33" s="47">
        <f t="shared" si="108"/>
        <v>0.25000000000000011</v>
      </c>
      <c r="FT33" s="1">
        <f t="shared" si="61"/>
        <v>2500.0000000000009</v>
      </c>
      <c r="FU33" s="1">
        <f t="shared" si="62"/>
        <v>2500.0000000000009</v>
      </c>
      <c r="FV33" s="47">
        <f t="shared" si="109"/>
        <v>0.12500000000000006</v>
      </c>
      <c r="FW33" s="1">
        <f t="shared" si="63"/>
        <v>1250.0000000000005</v>
      </c>
      <c r="FX33" s="1">
        <f t="shared" si="64"/>
        <v>1250.0000000000005</v>
      </c>
      <c r="FZ33" s="45">
        <v>31</v>
      </c>
      <c r="GA33" s="47">
        <f t="shared" si="110"/>
        <v>1.6000000000000005</v>
      </c>
      <c r="GB33" s="1">
        <f t="shared" si="65"/>
        <v>16000.000000000005</v>
      </c>
      <c r="GC33" s="1">
        <f t="shared" si="66"/>
        <v>16000.000000000005</v>
      </c>
      <c r="GD33" s="47">
        <f t="shared" si="111"/>
        <v>0.5</v>
      </c>
      <c r="GE33" s="1">
        <f t="shared" si="67"/>
        <v>5000</v>
      </c>
      <c r="GF33" s="1">
        <f t="shared" si="68"/>
        <v>5000</v>
      </c>
      <c r="GG33" s="47">
        <f t="shared" si="112"/>
        <v>0.25000000000000011</v>
      </c>
      <c r="GH33" s="1">
        <f t="shared" si="69"/>
        <v>50000.000000000015</v>
      </c>
      <c r="GI33" s="1">
        <f t="shared" si="70"/>
        <v>50000.000000000015</v>
      </c>
      <c r="GJ33" s="47">
        <f t="shared" si="113"/>
        <v>0.14000000000000007</v>
      </c>
      <c r="GK33" s="1">
        <f t="shared" si="71"/>
        <v>28000.000000000015</v>
      </c>
      <c r="GL33" s="1">
        <f t="shared" si="72"/>
        <v>28000.000000000015</v>
      </c>
      <c r="GM33" s="47">
        <f t="shared" si="114"/>
        <v>0.35000000000000014</v>
      </c>
      <c r="GN33" s="1">
        <f t="shared" si="73"/>
        <v>3500.0000000000014</v>
      </c>
      <c r="GO33" s="1">
        <f t="shared" si="74"/>
        <v>3500.0000000000014</v>
      </c>
      <c r="GP33" s="47">
        <f t="shared" si="115"/>
        <v>0.11000000000000006</v>
      </c>
      <c r="GQ33" s="1">
        <f t="shared" si="75"/>
        <v>275.00000000000011</v>
      </c>
      <c r="GR33" s="1">
        <f t="shared" si="76"/>
        <v>275.00000000000011</v>
      </c>
      <c r="GS33" s="47">
        <f t="shared" si="116"/>
        <v>0.3000000000000001</v>
      </c>
      <c r="GT33" s="1">
        <f t="shared" si="77"/>
        <v>3000.0000000000009</v>
      </c>
      <c r="GU33" s="1">
        <f t="shared" si="78"/>
        <v>3000.0000000000009</v>
      </c>
    </row>
    <row r="34" spans="1:203" x14ac:dyDescent="0.15">
      <c r="A34" s="33" t="s">
        <v>1894</v>
      </c>
      <c r="B34" s="1">
        <v>1</v>
      </c>
      <c r="C34" s="1">
        <v>3</v>
      </c>
      <c r="D34" s="1">
        <v>16</v>
      </c>
      <c r="E34" s="1">
        <v>0</v>
      </c>
      <c r="F34" s="1">
        <v>0</v>
      </c>
      <c r="G34" s="1">
        <v>1</v>
      </c>
      <c r="H34" s="1">
        <v>0</v>
      </c>
      <c r="I34" s="1">
        <v>0</v>
      </c>
      <c r="J34" s="1">
        <v>0</v>
      </c>
      <c r="K34" s="1">
        <v>0</v>
      </c>
      <c r="L34" s="1">
        <v>0</v>
      </c>
      <c r="M34" s="1" t="s">
        <v>2485</v>
      </c>
      <c r="N34" s="1">
        <v>3888</v>
      </c>
      <c r="O34" s="1">
        <v>113</v>
      </c>
      <c r="P34" s="1">
        <v>48</v>
      </c>
      <c r="Q34" s="1">
        <v>2</v>
      </c>
      <c r="R34" s="1">
        <v>3</v>
      </c>
      <c r="S34" s="1">
        <v>16</v>
      </c>
      <c r="T34" s="1">
        <v>0</v>
      </c>
      <c r="U34" s="1">
        <v>0</v>
      </c>
      <c r="V34" s="1">
        <v>1</v>
      </c>
      <c r="W34" s="1">
        <v>0</v>
      </c>
      <c r="X34" s="1">
        <v>0</v>
      </c>
      <c r="Y34" s="1">
        <v>0</v>
      </c>
      <c r="Z34" s="1">
        <v>0</v>
      </c>
      <c r="AA34" s="1">
        <v>0</v>
      </c>
      <c r="AB34" s="1" t="s">
        <v>2485</v>
      </c>
      <c r="AC34" s="1">
        <v>4381</v>
      </c>
      <c r="AD34" s="1">
        <v>128</v>
      </c>
      <c r="AE34" s="1">
        <v>55</v>
      </c>
      <c r="AF34" s="44">
        <v>3</v>
      </c>
      <c r="AG34" s="50">
        <v>1.002</v>
      </c>
      <c r="AH34" s="44">
        <v>3</v>
      </c>
      <c r="AI34" s="1">
        <f t="shared" si="18"/>
        <v>11670</v>
      </c>
      <c r="AJ34" s="33">
        <f t="shared" si="18"/>
        <v>120</v>
      </c>
      <c r="AK34" s="1">
        <f t="shared" si="18"/>
        <v>150</v>
      </c>
      <c r="AL34" s="1">
        <f t="shared" si="19"/>
        <v>1480</v>
      </c>
      <c r="AM34" s="33">
        <f t="shared" si="19"/>
        <v>20</v>
      </c>
      <c r="AN34" s="1">
        <f t="shared" si="19"/>
        <v>30</v>
      </c>
      <c r="AP34" s="1" t="s">
        <v>2002</v>
      </c>
      <c r="AQ34" s="1" t="s">
        <v>1981</v>
      </c>
      <c r="AR34" s="1" t="s">
        <v>1982</v>
      </c>
      <c r="AS34" s="1" t="s">
        <v>1983</v>
      </c>
      <c r="BC34" s="45">
        <v>32</v>
      </c>
      <c r="BD34" s="46">
        <f t="shared" si="79"/>
        <v>6.2400000000000011</v>
      </c>
      <c r="BE34" s="1">
        <f t="shared" si="2"/>
        <v>61400.000000000015</v>
      </c>
      <c r="BF34" s="1">
        <f t="shared" si="3"/>
        <v>63400.000000000007</v>
      </c>
      <c r="BG34" s="45">
        <v>32</v>
      </c>
      <c r="BH34" s="44">
        <f t="shared" si="80"/>
        <v>3.7400000000000011</v>
      </c>
      <c r="BI34" s="1">
        <f t="shared" si="22"/>
        <v>36400.000000000007</v>
      </c>
      <c r="BJ34" s="1">
        <f t="shared" si="23"/>
        <v>38400.000000000015</v>
      </c>
      <c r="BK34" s="45">
        <v>32</v>
      </c>
      <c r="BL34" s="44">
        <f t="shared" si="81"/>
        <v>6.7400000000000011</v>
      </c>
      <c r="BM34" s="1">
        <f t="shared" si="4"/>
        <v>66400.000000000015</v>
      </c>
      <c r="BN34" s="1">
        <f t="shared" si="5"/>
        <v>68400.000000000015</v>
      </c>
      <c r="BO34" s="45">
        <v>32</v>
      </c>
      <c r="BP34" s="44">
        <f t="shared" si="82"/>
        <v>4.2400000000000011</v>
      </c>
      <c r="BQ34" s="1">
        <f t="shared" si="24"/>
        <v>41400.000000000015</v>
      </c>
      <c r="BR34" s="1">
        <f t="shared" si="25"/>
        <v>43400.000000000007</v>
      </c>
      <c r="BS34" s="45">
        <v>32</v>
      </c>
      <c r="BT34" s="44">
        <f t="shared" si="83"/>
        <v>7.2400000000000011</v>
      </c>
      <c r="BU34" s="1">
        <f t="shared" si="6"/>
        <v>71400.000000000015</v>
      </c>
      <c r="BV34" s="1">
        <f t="shared" si="7"/>
        <v>73400.000000000015</v>
      </c>
      <c r="BW34" s="45">
        <v>32</v>
      </c>
      <c r="BX34" s="44">
        <f t="shared" si="84"/>
        <v>4.7400000000000011</v>
      </c>
      <c r="BY34" s="1">
        <f t="shared" si="26"/>
        <v>46400.000000000015</v>
      </c>
      <c r="BZ34" s="1">
        <f t="shared" si="27"/>
        <v>48400.000000000007</v>
      </c>
      <c r="CA34" s="45">
        <v>32</v>
      </c>
      <c r="CB34" s="44">
        <f t="shared" si="85"/>
        <v>6.2400000000000011</v>
      </c>
      <c r="CC34" s="1">
        <f t="shared" si="8"/>
        <v>61400.000000000015</v>
      </c>
      <c r="CD34" s="1">
        <f t="shared" si="9"/>
        <v>63400.000000000007</v>
      </c>
      <c r="CE34" s="45">
        <v>32</v>
      </c>
      <c r="CF34" s="44">
        <f t="shared" si="86"/>
        <v>3.7400000000000011</v>
      </c>
      <c r="CG34" s="1">
        <f t="shared" si="28"/>
        <v>36400.000000000007</v>
      </c>
      <c r="CH34" s="1">
        <f t="shared" si="29"/>
        <v>38400.000000000015</v>
      </c>
      <c r="CO34" s="45">
        <v>32</v>
      </c>
      <c r="CP34" s="46">
        <f t="shared" si="87"/>
        <v>5.2400000000000011</v>
      </c>
      <c r="CQ34" s="1">
        <f t="shared" si="10"/>
        <v>51400.000000000015</v>
      </c>
      <c r="CR34" s="1">
        <f t="shared" si="11"/>
        <v>53400.000000000007</v>
      </c>
      <c r="CS34" s="45">
        <v>32</v>
      </c>
      <c r="CT34" s="44">
        <f t="shared" si="88"/>
        <v>3.2400000000000011</v>
      </c>
      <c r="CU34" s="1">
        <f t="shared" si="30"/>
        <v>31400.000000000011</v>
      </c>
      <c r="CV34" s="1">
        <f t="shared" si="31"/>
        <v>33400.000000000015</v>
      </c>
      <c r="CW34" s="45">
        <v>32</v>
      </c>
      <c r="CX34" s="44">
        <f t="shared" si="89"/>
        <v>5.7400000000000011</v>
      </c>
      <c r="CY34" s="1">
        <f t="shared" si="12"/>
        <v>56400.000000000015</v>
      </c>
      <c r="CZ34" s="1">
        <f t="shared" si="13"/>
        <v>58400.000000000007</v>
      </c>
      <c r="DA34" s="45">
        <v>32</v>
      </c>
      <c r="DB34" s="44">
        <f t="shared" si="90"/>
        <v>3.7400000000000011</v>
      </c>
      <c r="DC34" s="1">
        <f t="shared" si="32"/>
        <v>36400.000000000007</v>
      </c>
      <c r="DD34" s="1">
        <f t="shared" si="33"/>
        <v>38400.000000000015</v>
      </c>
      <c r="DE34" s="45">
        <v>32</v>
      </c>
      <c r="DF34" s="44">
        <f t="shared" si="91"/>
        <v>6.2400000000000011</v>
      </c>
      <c r="DG34" s="1">
        <f t="shared" si="14"/>
        <v>61400.000000000015</v>
      </c>
      <c r="DH34" s="1">
        <f t="shared" si="15"/>
        <v>63400.000000000007</v>
      </c>
      <c r="DI34" s="45">
        <v>32</v>
      </c>
      <c r="DJ34" s="44">
        <f t="shared" si="92"/>
        <v>4.2400000000000011</v>
      </c>
      <c r="DK34" s="1">
        <f t="shared" si="34"/>
        <v>41400.000000000015</v>
      </c>
      <c r="DL34" s="1">
        <f t="shared" si="35"/>
        <v>43400.000000000007</v>
      </c>
      <c r="DM34" s="45">
        <v>32</v>
      </c>
      <c r="DN34" s="44">
        <f t="shared" si="93"/>
        <v>5.2400000000000011</v>
      </c>
      <c r="DO34" s="1">
        <f t="shared" si="16"/>
        <v>51400.000000000015</v>
      </c>
      <c r="DP34" s="1">
        <f t="shared" si="17"/>
        <v>53400.000000000007</v>
      </c>
      <c r="DQ34" s="45">
        <v>32</v>
      </c>
      <c r="DR34" s="44">
        <f t="shared" si="94"/>
        <v>3.2400000000000011</v>
      </c>
      <c r="DS34" s="1">
        <f t="shared" si="36"/>
        <v>31400.000000000011</v>
      </c>
      <c r="DT34" s="1">
        <f t="shared" si="37"/>
        <v>33400.000000000015</v>
      </c>
      <c r="DW34" s="45">
        <v>32</v>
      </c>
      <c r="DX34" s="47">
        <f t="shared" si="95"/>
        <v>0.42050000000000015</v>
      </c>
      <c r="DY34" s="1">
        <f t="shared" si="38"/>
        <v>96485.000000000044</v>
      </c>
      <c r="DZ34" s="1">
        <f t="shared" si="39"/>
        <v>96945.000000000044</v>
      </c>
      <c r="EA34" s="45">
        <v>32</v>
      </c>
      <c r="EB34" s="47">
        <f t="shared" si="96"/>
        <v>0.3040000000000001</v>
      </c>
      <c r="EC34" s="1">
        <f t="shared" si="40"/>
        <v>69690.000000000015</v>
      </c>
      <c r="ED34" s="1">
        <f t="shared" si="97"/>
        <v>70150.000000000015</v>
      </c>
      <c r="EE34" s="45">
        <v>32</v>
      </c>
      <c r="EF34" s="47">
        <f t="shared" si="98"/>
        <v>0.32400000000000012</v>
      </c>
      <c r="EG34" s="1">
        <f t="shared" si="41"/>
        <v>74290.000000000029</v>
      </c>
      <c r="EH34" s="1">
        <f t="shared" si="42"/>
        <v>74750.000000000029</v>
      </c>
      <c r="EI34" s="45">
        <v>32</v>
      </c>
      <c r="EJ34" s="47">
        <f t="shared" si="99"/>
        <v>0.24300000000000008</v>
      </c>
      <c r="EK34" s="1">
        <f t="shared" si="43"/>
        <v>55660.000000000022</v>
      </c>
      <c r="EL34" s="1">
        <f t="shared" si="44"/>
        <v>56120.000000000022</v>
      </c>
      <c r="EO34" s="45">
        <v>32</v>
      </c>
      <c r="EP34" s="47">
        <f t="shared" si="100"/>
        <v>0.27400000000000008</v>
      </c>
      <c r="EQ34" s="1">
        <f t="shared" si="45"/>
        <v>62790.000000000022</v>
      </c>
      <c r="ER34" s="1">
        <f t="shared" si="46"/>
        <v>63250.000000000022</v>
      </c>
      <c r="ES34" s="45">
        <v>32</v>
      </c>
      <c r="ET34" s="47">
        <f t="shared" si="101"/>
        <v>0.17750000000000007</v>
      </c>
      <c r="EU34" s="1">
        <f t="shared" si="47"/>
        <v>40595.000000000015</v>
      </c>
      <c r="EV34" s="1">
        <f t="shared" si="48"/>
        <v>41055.000000000015</v>
      </c>
      <c r="EW34" s="45">
        <v>32</v>
      </c>
      <c r="EX34" s="47">
        <f t="shared" si="102"/>
        <v>0.17750000000000007</v>
      </c>
      <c r="EY34" s="1">
        <f t="shared" si="49"/>
        <v>40595.000000000015</v>
      </c>
      <c r="EZ34" s="1">
        <f t="shared" si="50"/>
        <v>41055.000000000015</v>
      </c>
      <c r="FA34" s="45">
        <v>32</v>
      </c>
      <c r="FB34" s="47">
        <f t="shared" si="103"/>
        <v>9.6500000000000044E-2</v>
      </c>
      <c r="FC34" s="1">
        <f t="shared" si="51"/>
        <v>21965.000000000011</v>
      </c>
      <c r="FD34" s="1">
        <f t="shared" si="52"/>
        <v>22425.000000000011</v>
      </c>
      <c r="FF34" s="45">
        <v>32</v>
      </c>
      <c r="FG34" s="47">
        <f t="shared" si="104"/>
        <v>0.68600000000000017</v>
      </c>
      <c r="FH34" s="1">
        <f t="shared" si="53"/>
        <v>6860.0000000000018</v>
      </c>
      <c r="FI34" s="1">
        <f t="shared" si="54"/>
        <v>6860.0000000000018</v>
      </c>
      <c r="FJ34" s="47">
        <f t="shared" si="105"/>
        <v>0.68600000000000017</v>
      </c>
      <c r="FK34" s="1">
        <f t="shared" si="55"/>
        <v>6860.0000000000018</v>
      </c>
      <c r="FL34" s="1">
        <f t="shared" si="56"/>
        <v>6860.0000000000018</v>
      </c>
      <c r="FM34" s="47">
        <f t="shared" si="106"/>
        <v>0.51000000000000023</v>
      </c>
      <c r="FN34" s="1">
        <f t="shared" si="57"/>
        <v>5100.0000000000027</v>
      </c>
      <c r="FO34" s="1">
        <f t="shared" si="58"/>
        <v>5100.0000000000027</v>
      </c>
      <c r="FP34" s="47">
        <f t="shared" si="107"/>
        <v>0.25500000000000012</v>
      </c>
      <c r="FQ34" s="1">
        <f t="shared" si="59"/>
        <v>2550.0000000000014</v>
      </c>
      <c r="FR34" s="1">
        <f t="shared" si="60"/>
        <v>2550.0000000000014</v>
      </c>
      <c r="FS34" s="47">
        <f t="shared" si="108"/>
        <v>0.25500000000000012</v>
      </c>
      <c r="FT34" s="1">
        <f t="shared" si="61"/>
        <v>2550.0000000000014</v>
      </c>
      <c r="FU34" s="1">
        <f t="shared" si="62"/>
        <v>2550.0000000000014</v>
      </c>
      <c r="FV34" s="47">
        <f t="shared" si="109"/>
        <v>0.12750000000000006</v>
      </c>
      <c r="FW34" s="1">
        <f t="shared" si="63"/>
        <v>1275.0000000000007</v>
      </c>
      <c r="FX34" s="1">
        <f t="shared" si="64"/>
        <v>1275.0000000000007</v>
      </c>
      <c r="FZ34" s="45">
        <v>32</v>
      </c>
      <c r="GA34" s="47">
        <f t="shared" si="110"/>
        <v>1.6200000000000006</v>
      </c>
      <c r="GB34" s="1">
        <f t="shared" si="65"/>
        <v>16200.000000000005</v>
      </c>
      <c r="GC34" s="1">
        <f t="shared" si="66"/>
        <v>16200.000000000005</v>
      </c>
      <c r="GD34" s="47">
        <f t="shared" si="111"/>
        <v>0.5</v>
      </c>
      <c r="GE34" s="1">
        <f t="shared" si="67"/>
        <v>5000</v>
      </c>
      <c r="GF34" s="1">
        <f t="shared" si="68"/>
        <v>5000</v>
      </c>
      <c r="GG34" s="47">
        <f t="shared" si="112"/>
        <v>0.25500000000000012</v>
      </c>
      <c r="GH34" s="1">
        <f t="shared" si="69"/>
        <v>51000.000000000029</v>
      </c>
      <c r="GI34" s="1">
        <f t="shared" si="70"/>
        <v>51000.000000000029</v>
      </c>
      <c r="GJ34" s="47">
        <f t="shared" si="113"/>
        <v>0.14300000000000007</v>
      </c>
      <c r="GK34" s="1">
        <f t="shared" si="71"/>
        <v>28600.000000000015</v>
      </c>
      <c r="GL34" s="1">
        <f t="shared" si="72"/>
        <v>28600.000000000015</v>
      </c>
      <c r="GM34" s="47">
        <f t="shared" si="114"/>
        <v>0.35500000000000015</v>
      </c>
      <c r="GN34" s="1">
        <f t="shared" si="73"/>
        <v>3550.0000000000014</v>
      </c>
      <c r="GO34" s="1">
        <f t="shared" si="74"/>
        <v>3550.0000000000014</v>
      </c>
      <c r="GP34" s="47">
        <f t="shared" si="115"/>
        <v>0.11200000000000006</v>
      </c>
      <c r="GQ34" s="1">
        <f t="shared" si="75"/>
        <v>280.00000000000017</v>
      </c>
      <c r="GR34" s="1">
        <f t="shared" si="76"/>
        <v>280.00000000000017</v>
      </c>
      <c r="GS34" s="47">
        <f t="shared" si="116"/>
        <v>0.3050000000000001</v>
      </c>
      <c r="GT34" s="1">
        <f t="shared" si="77"/>
        <v>3050.0000000000009</v>
      </c>
      <c r="GU34" s="1">
        <f t="shared" si="78"/>
        <v>3050.0000000000009</v>
      </c>
    </row>
    <row r="35" spans="1:203" x14ac:dyDescent="0.15">
      <c r="A35" s="33" t="s">
        <v>1895</v>
      </c>
      <c r="B35" s="1">
        <v>1</v>
      </c>
      <c r="C35" s="1">
        <v>3</v>
      </c>
      <c r="D35" s="1">
        <v>11</v>
      </c>
      <c r="E35" s="1">
        <v>0</v>
      </c>
      <c r="F35" s="1">
        <v>0</v>
      </c>
      <c r="G35" s="1">
        <v>1</v>
      </c>
      <c r="H35" s="1">
        <v>0</v>
      </c>
      <c r="I35" s="1">
        <v>0</v>
      </c>
      <c r="J35" s="1">
        <v>0</v>
      </c>
      <c r="K35" s="1">
        <v>0</v>
      </c>
      <c r="L35" s="1">
        <v>0</v>
      </c>
      <c r="M35" s="1" t="s">
        <v>2486</v>
      </c>
      <c r="N35" s="1">
        <v>2160</v>
      </c>
      <c r="O35" s="1">
        <v>63</v>
      </c>
      <c r="P35" s="1">
        <v>27</v>
      </c>
      <c r="Q35" s="1">
        <v>2</v>
      </c>
      <c r="R35" s="1">
        <v>3</v>
      </c>
      <c r="S35" s="1">
        <v>11</v>
      </c>
      <c r="T35" s="1">
        <v>0</v>
      </c>
      <c r="U35" s="1">
        <v>0</v>
      </c>
      <c r="V35" s="1">
        <v>1</v>
      </c>
      <c r="W35" s="1">
        <v>0</v>
      </c>
      <c r="X35" s="1">
        <v>0</v>
      </c>
      <c r="Y35" s="1">
        <v>0</v>
      </c>
      <c r="Z35" s="1">
        <v>0</v>
      </c>
      <c r="AA35" s="1">
        <v>0</v>
      </c>
      <c r="AB35" s="1" t="s">
        <v>2486</v>
      </c>
      <c r="AC35" s="1">
        <v>2434</v>
      </c>
      <c r="AD35" s="1">
        <v>71</v>
      </c>
      <c r="AE35" s="1">
        <v>31</v>
      </c>
      <c r="AF35" s="44">
        <v>3</v>
      </c>
      <c r="AG35" s="50">
        <v>1.002</v>
      </c>
      <c r="AH35" s="44">
        <v>3</v>
      </c>
      <c r="AI35" s="1">
        <f t="shared" si="18"/>
        <v>6480</v>
      </c>
      <c r="AJ35" s="33">
        <f t="shared" si="18"/>
        <v>70</v>
      </c>
      <c r="AK35" s="1">
        <f t="shared" si="18"/>
        <v>90</v>
      </c>
      <c r="AL35" s="1">
        <f t="shared" si="19"/>
        <v>830</v>
      </c>
      <c r="AM35" s="33">
        <f t="shared" si="19"/>
        <v>10</v>
      </c>
      <c r="AN35" s="1">
        <f t="shared" si="19"/>
        <v>20</v>
      </c>
      <c r="AP35" s="1" t="s">
        <v>1992</v>
      </c>
      <c r="AQ35" s="1">
        <f>GB3</f>
        <v>10000</v>
      </c>
      <c r="AR35" s="1">
        <f>GC3</f>
        <v>10000</v>
      </c>
      <c r="AS35" s="1">
        <f>GC1</f>
        <v>200</v>
      </c>
      <c r="BC35" s="45">
        <v>33</v>
      </c>
      <c r="BD35" s="46">
        <f t="shared" si="79"/>
        <v>6.2800000000000011</v>
      </c>
      <c r="BE35" s="1">
        <f t="shared" si="2"/>
        <v>61800.000000000015</v>
      </c>
      <c r="BF35" s="1">
        <f t="shared" si="3"/>
        <v>63800.000000000007</v>
      </c>
      <c r="BG35" s="45">
        <v>33</v>
      </c>
      <c r="BH35" s="44">
        <f t="shared" si="80"/>
        <v>3.7800000000000011</v>
      </c>
      <c r="BI35" s="1">
        <f t="shared" si="22"/>
        <v>36800.000000000007</v>
      </c>
      <c r="BJ35" s="1">
        <f t="shared" si="23"/>
        <v>38800.000000000015</v>
      </c>
      <c r="BK35" s="45">
        <v>33</v>
      </c>
      <c r="BL35" s="44">
        <f t="shared" si="81"/>
        <v>6.7800000000000011</v>
      </c>
      <c r="BM35" s="1">
        <f t="shared" si="4"/>
        <v>66800.000000000015</v>
      </c>
      <c r="BN35" s="1">
        <f t="shared" si="5"/>
        <v>68800.000000000015</v>
      </c>
      <c r="BO35" s="45">
        <v>33</v>
      </c>
      <c r="BP35" s="44">
        <f t="shared" si="82"/>
        <v>4.2800000000000011</v>
      </c>
      <c r="BQ35" s="1">
        <f t="shared" si="24"/>
        <v>41800.000000000015</v>
      </c>
      <c r="BR35" s="1">
        <f t="shared" si="25"/>
        <v>43800.000000000007</v>
      </c>
      <c r="BS35" s="45">
        <v>33</v>
      </c>
      <c r="BT35" s="44">
        <f t="shared" si="83"/>
        <v>7.2800000000000011</v>
      </c>
      <c r="BU35" s="1">
        <f t="shared" si="6"/>
        <v>71800.000000000015</v>
      </c>
      <c r="BV35" s="1">
        <f t="shared" si="7"/>
        <v>73800.000000000015</v>
      </c>
      <c r="BW35" s="45">
        <v>33</v>
      </c>
      <c r="BX35" s="44">
        <f t="shared" si="84"/>
        <v>4.7800000000000011</v>
      </c>
      <c r="BY35" s="1">
        <f t="shared" si="26"/>
        <v>46800.000000000015</v>
      </c>
      <c r="BZ35" s="1">
        <f t="shared" si="27"/>
        <v>48800.000000000007</v>
      </c>
      <c r="CA35" s="45">
        <v>33</v>
      </c>
      <c r="CB35" s="44">
        <f t="shared" si="85"/>
        <v>6.2800000000000011</v>
      </c>
      <c r="CC35" s="1">
        <f t="shared" si="8"/>
        <v>61800.000000000015</v>
      </c>
      <c r="CD35" s="1">
        <f t="shared" si="9"/>
        <v>63800.000000000007</v>
      </c>
      <c r="CE35" s="45">
        <v>33</v>
      </c>
      <c r="CF35" s="44">
        <f t="shared" si="86"/>
        <v>3.7800000000000011</v>
      </c>
      <c r="CG35" s="1">
        <f t="shared" si="28"/>
        <v>36800.000000000007</v>
      </c>
      <c r="CH35" s="1">
        <f t="shared" si="29"/>
        <v>38800.000000000015</v>
      </c>
      <c r="CO35" s="45">
        <v>33</v>
      </c>
      <c r="CP35" s="46">
        <f t="shared" si="87"/>
        <v>5.2800000000000011</v>
      </c>
      <c r="CQ35" s="1">
        <f t="shared" si="10"/>
        <v>51800.000000000015</v>
      </c>
      <c r="CR35" s="1">
        <f t="shared" si="11"/>
        <v>53800.000000000007</v>
      </c>
      <c r="CS35" s="45">
        <v>33</v>
      </c>
      <c r="CT35" s="44">
        <f t="shared" si="88"/>
        <v>3.2800000000000011</v>
      </c>
      <c r="CU35" s="1">
        <f t="shared" si="30"/>
        <v>31800.000000000011</v>
      </c>
      <c r="CV35" s="1">
        <f t="shared" si="31"/>
        <v>33800.000000000015</v>
      </c>
      <c r="CW35" s="45">
        <v>33</v>
      </c>
      <c r="CX35" s="44">
        <f t="shared" si="89"/>
        <v>5.7800000000000011</v>
      </c>
      <c r="CY35" s="1">
        <f t="shared" si="12"/>
        <v>56800.000000000015</v>
      </c>
      <c r="CZ35" s="1">
        <f t="shared" si="13"/>
        <v>58800.000000000007</v>
      </c>
      <c r="DA35" s="45">
        <v>33</v>
      </c>
      <c r="DB35" s="44">
        <f t="shared" si="90"/>
        <v>3.7800000000000011</v>
      </c>
      <c r="DC35" s="1">
        <f t="shared" si="32"/>
        <v>36800.000000000007</v>
      </c>
      <c r="DD35" s="1">
        <f t="shared" si="33"/>
        <v>38800.000000000015</v>
      </c>
      <c r="DE35" s="45">
        <v>33</v>
      </c>
      <c r="DF35" s="44">
        <f t="shared" si="91"/>
        <v>6.2800000000000011</v>
      </c>
      <c r="DG35" s="1">
        <f t="shared" si="14"/>
        <v>61800.000000000015</v>
      </c>
      <c r="DH35" s="1">
        <f t="shared" si="15"/>
        <v>63800.000000000007</v>
      </c>
      <c r="DI35" s="45">
        <v>33</v>
      </c>
      <c r="DJ35" s="44">
        <f t="shared" si="92"/>
        <v>4.2800000000000011</v>
      </c>
      <c r="DK35" s="1">
        <f t="shared" si="34"/>
        <v>41800.000000000015</v>
      </c>
      <c r="DL35" s="1">
        <f t="shared" si="35"/>
        <v>43800.000000000007</v>
      </c>
      <c r="DM35" s="45">
        <v>33</v>
      </c>
      <c r="DN35" s="44">
        <f t="shared" si="93"/>
        <v>5.2800000000000011</v>
      </c>
      <c r="DO35" s="1">
        <f t="shared" si="16"/>
        <v>51800.000000000015</v>
      </c>
      <c r="DP35" s="1">
        <f t="shared" si="17"/>
        <v>53800.000000000007</v>
      </c>
      <c r="DQ35" s="45">
        <v>33</v>
      </c>
      <c r="DR35" s="44">
        <f t="shared" si="94"/>
        <v>3.2800000000000011</v>
      </c>
      <c r="DS35" s="1">
        <f t="shared" si="36"/>
        <v>31800.000000000011</v>
      </c>
      <c r="DT35" s="1">
        <f t="shared" si="37"/>
        <v>33800.000000000015</v>
      </c>
      <c r="DW35" s="45">
        <v>33</v>
      </c>
      <c r="DX35" s="47">
        <f t="shared" si="95"/>
        <v>0.42600000000000016</v>
      </c>
      <c r="DY35" s="1">
        <f t="shared" si="38"/>
        <v>97750.000000000044</v>
      </c>
      <c r="DZ35" s="1">
        <f t="shared" si="39"/>
        <v>98210.000000000044</v>
      </c>
      <c r="EA35" s="45">
        <v>33</v>
      </c>
      <c r="EB35" s="47">
        <f t="shared" si="96"/>
        <v>0.30800000000000011</v>
      </c>
      <c r="EC35" s="1">
        <f t="shared" si="40"/>
        <v>70610.000000000015</v>
      </c>
      <c r="ED35" s="1">
        <f t="shared" si="97"/>
        <v>71070.000000000015</v>
      </c>
      <c r="EE35" s="45">
        <v>33</v>
      </c>
      <c r="EF35" s="47">
        <f t="shared" si="98"/>
        <v>0.32800000000000012</v>
      </c>
      <c r="EG35" s="1">
        <f t="shared" si="41"/>
        <v>75210.000000000029</v>
      </c>
      <c r="EH35" s="1">
        <f t="shared" si="42"/>
        <v>75670.000000000029</v>
      </c>
      <c r="EI35" s="45">
        <v>33</v>
      </c>
      <c r="EJ35" s="47">
        <f t="shared" si="99"/>
        <v>0.24600000000000008</v>
      </c>
      <c r="EK35" s="1">
        <f t="shared" si="43"/>
        <v>56350.000000000022</v>
      </c>
      <c r="EL35" s="1">
        <f t="shared" si="44"/>
        <v>56810.000000000022</v>
      </c>
      <c r="EO35" s="45">
        <v>33</v>
      </c>
      <c r="EP35" s="47">
        <f t="shared" si="100"/>
        <v>0.27800000000000008</v>
      </c>
      <c r="EQ35" s="1">
        <f t="shared" si="45"/>
        <v>63710.000000000022</v>
      </c>
      <c r="ER35" s="1">
        <f t="shared" si="46"/>
        <v>64170.000000000022</v>
      </c>
      <c r="ES35" s="45">
        <v>33</v>
      </c>
      <c r="ET35" s="47">
        <f t="shared" si="101"/>
        <v>0.18000000000000008</v>
      </c>
      <c r="EU35" s="1">
        <f t="shared" si="47"/>
        <v>41170.000000000015</v>
      </c>
      <c r="EV35" s="1">
        <f t="shared" si="48"/>
        <v>41630.000000000015</v>
      </c>
      <c r="EW35" s="45">
        <v>33</v>
      </c>
      <c r="EX35" s="47">
        <f t="shared" si="102"/>
        <v>0.18000000000000008</v>
      </c>
      <c r="EY35" s="1">
        <f t="shared" si="49"/>
        <v>41170.000000000015</v>
      </c>
      <c r="EZ35" s="1">
        <f t="shared" si="50"/>
        <v>41630.000000000015</v>
      </c>
      <c r="FA35" s="45">
        <v>33</v>
      </c>
      <c r="FB35" s="47">
        <f t="shared" si="103"/>
        <v>9.8000000000000045E-2</v>
      </c>
      <c r="FC35" s="1">
        <f t="shared" si="51"/>
        <v>22310.000000000011</v>
      </c>
      <c r="FD35" s="1">
        <f t="shared" si="52"/>
        <v>22770.000000000011</v>
      </c>
      <c r="FF35" s="45">
        <v>33</v>
      </c>
      <c r="FG35" s="47">
        <f t="shared" si="104"/>
        <v>0.69200000000000017</v>
      </c>
      <c r="FH35" s="1">
        <f t="shared" si="53"/>
        <v>6920.0000000000018</v>
      </c>
      <c r="FI35" s="1">
        <f t="shared" si="54"/>
        <v>6920.0000000000018</v>
      </c>
      <c r="FJ35" s="47">
        <f t="shared" si="105"/>
        <v>0.69200000000000017</v>
      </c>
      <c r="FK35" s="1">
        <f t="shared" si="55"/>
        <v>6920.0000000000018</v>
      </c>
      <c r="FL35" s="1">
        <f t="shared" si="56"/>
        <v>6920.0000000000018</v>
      </c>
      <c r="FM35" s="47">
        <f t="shared" si="106"/>
        <v>0.52000000000000024</v>
      </c>
      <c r="FN35" s="1">
        <f t="shared" si="57"/>
        <v>5200.0000000000027</v>
      </c>
      <c r="FO35" s="1">
        <f t="shared" si="58"/>
        <v>5200.0000000000027</v>
      </c>
      <c r="FP35" s="47">
        <f t="shared" si="107"/>
        <v>0.26000000000000012</v>
      </c>
      <c r="FQ35" s="1">
        <f t="shared" si="59"/>
        <v>2600.0000000000014</v>
      </c>
      <c r="FR35" s="1">
        <f t="shared" si="60"/>
        <v>2600.0000000000014</v>
      </c>
      <c r="FS35" s="47">
        <f t="shared" si="108"/>
        <v>0.26000000000000012</v>
      </c>
      <c r="FT35" s="1">
        <f t="shared" si="61"/>
        <v>2600.0000000000014</v>
      </c>
      <c r="FU35" s="1">
        <f t="shared" si="62"/>
        <v>2600.0000000000014</v>
      </c>
      <c r="FV35" s="47">
        <f t="shared" si="109"/>
        <v>0.13000000000000006</v>
      </c>
      <c r="FW35" s="1">
        <f t="shared" si="63"/>
        <v>1300.0000000000007</v>
      </c>
      <c r="FX35" s="1">
        <f t="shared" si="64"/>
        <v>1300.0000000000007</v>
      </c>
      <c r="FZ35" s="45">
        <v>33</v>
      </c>
      <c r="GA35" s="47">
        <f t="shared" si="110"/>
        <v>1.6400000000000006</v>
      </c>
      <c r="GB35" s="1">
        <f t="shared" si="65"/>
        <v>16400.000000000007</v>
      </c>
      <c r="GC35" s="1">
        <f t="shared" si="66"/>
        <v>16400.000000000007</v>
      </c>
      <c r="GD35" s="47">
        <f t="shared" si="111"/>
        <v>0.5</v>
      </c>
      <c r="GE35" s="1">
        <f t="shared" si="67"/>
        <v>5000</v>
      </c>
      <c r="GF35" s="1">
        <f t="shared" si="68"/>
        <v>5000</v>
      </c>
      <c r="GG35" s="47">
        <f t="shared" si="112"/>
        <v>0.26000000000000012</v>
      </c>
      <c r="GH35" s="1">
        <f t="shared" si="69"/>
        <v>52000.000000000029</v>
      </c>
      <c r="GI35" s="1">
        <f t="shared" si="70"/>
        <v>52000.000000000029</v>
      </c>
      <c r="GJ35" s="47">
        <f t="shared" si="113"/>
        <v>0.14600000000000007</v>
      </c>
      <c r="GK35" s="1">
        <f t="shared" si="71"/>
        <v>29200.000000000015</v>
      </c>
      <c r="GL35" s="1">
        <f t="shared" si="72"/>
        <v>29200.000000000015</v>
      </c>
      <c r="GM35" s="47">
        <f t="shared" si="114"/>
        <v>0.36000000000000015</v>
      </c>
      <c r="GN35" s="1">
        <f t="shared" si="73"/>
        <v>3600.0000000000014</v>
      </c>
      <c r="GO35" s="1">
        <f t="shared" si="74"/>
        <v>3600.0000000000014</v>
      </c>
      <c r="GP35" s="47">
        <f t="shared" si="115"/>
        <v>0.11400000000000006</v>
      </c>
      <c r="GQ35" s="1">
        <f t="shared" si="75"/>
        <v>285.00000000000017</v>
      </c>
      <c r="GR35" s="1">
        <f t="shared" si="76"/>
        <v>285.00000000000017</v>
      </c>
      <c r="GS35" s="47">
        <f t="shared" si="116"/>
        <v>0.31000000000000011</v>
      </c>
      <c r="GT35" s="1">
        <f t="shared" si="77"/>
        <v>3100.0000000000009</v>
      </c>
      <c r="GU35" s="1">
        <f t="shared" si="78"/>
        <v>3100.0000000000009</v>
      </c>
    </row>
    <row r="36" spans="1:203" x14ac:dyDescent="0.15">
      <c r="A36" s="33" t="s">
        <v>1896</v>
      </c>
      <c r="B36" s="1">
        <v>1</v>
      </c>
      <c r="C36" s="1">
        <v>4</v>
      </c>
      <c r="D36" s="1">
        <v>11</v>
      </c>
      <c r="E36" s="1">
        <v>0</v>
      </c>
      <c r="F36" s="1">
        <v>0</v>
      </c>
      <c r="G36" s="1">
        <v>1</v>
      </c>
      <c r="H36" s="1">
        <v>0</v>
      </c>
      <c r="I36" s="1">
        <v>0</v>
      </c>
      <c r="J36" s="1">
        <v>0</v>
      </c>
      <c r="K36" s="1">
        <v>0</v>
      </c>
      <c r="L36" s="1">
        <v>0</v>
      </c>
      <c r="M36" s="1" t="s">
        <v>2484</v>
      </c>
      <c r="N36" s="1">
        <v>2520</v>
      </c>
      <c r="O36" s="1">
        <v>57</v>
      </c>
      <c r="P36" s="1">
        <v>28</v>
      </c>
      <c r="Q36" s="1">
        <v>2</v>
      </c>
      <c r="R36" s="1">
        <v>4</v>
      </c>
      <c r="S36" s="1">
        <v>11</v>
      </c>
      <c r="T36" s="1">
        <v>0</v>
      </c>
      <c r="U36" s="1">
        <v>0</v>
      </c>
      <c r="V36" s="1">
        <v>1</v>
      </c>
      <c r="W36" s="1">
        <v>0</v>
      </c>
      <c r="X36" s="1">
        <v>0</v>
      </c>
      <c r="Y36" s="1">
        <v>0</v>
      </c>
      <c r="Z36" s="1">
        <v>0</v>
      </c>
      <c r="AA36" s="1">
        <v>0</v>
      </c>
      <c r="AB36" s="1" t="s">
        <v>2484</v>
      </c>
      <c r="AC36" s="1">
        <v>2839</v>
      </c>
      <c r="AD36" s="1">
        <v>65</v>
      </c>
      <c r="AE36" s="1">
        <v>32</v>
      </c>
      <c r="AF36" s="51">
        <v>0.15</v>
      </c>
      <c r="AG36" s="44">
        <v>1.002</v>
      </c>
      <c r="AH36" s="44">
        <v>3</v>
      </c>
      <c r="AI36" s="4">
        <f t="shared" si="18"/>
        <v>380</v>
      </c>
      <c r="AJ36" s="1">
        <f t="shared" si="18"/>
        <v>60</v>
      </c>
      <c r="AK36" s="1">
        <f t="shared" si="18"/>
        <v>90</v>
      </c>
      <c r="AL36" s="4">
        <f t="shared" si="19"/>
        <v>50</v>
      </c>
      <c r="AM36" s="1">
        <f t="shared" si="19"/>
        <v>10</v>
      </c>
      <c r="AN36" s="1">
        <f t="shared" si="19"/>
        <v>20</v>
      </c>
      <c r="AP36" s="1" t="s">
        <v>1993</v>
      </c>
      <c r="AQ36" s="1">
        <f>GE3</f>
        <v>5000</v>
      </c>
      <c r="AR36" s="1">
        <f>GF3</f>
        <v>5000</v>
      </c>
      <c r="AS36" s="1">
        <f>GF1</f>
        <v>0</v>
      </c>
      <c r="BC36" s="45">
        <v>34</v>
      </c>
      <c r="BD36" s="46">
        <f t="shared" si="79"/>
        <v>6.3200000000000012</v>
      </c>
      <c r="BE36" s="1">
        <f t="shared" si="2"/>
        <v>62200.000000000015</v>
      </c>
      <c r="BF36" s="1">
        <f t="shared" si="3"/>
        <v>64200.000000000007</v>
      </c>
      <c r="BG36" s="45">
        <v>34</v>
      </c>
      <c r="BH36" s="44">
        <f t="shared" si="80"/>
        <v>3.8200000000000012</v>
      </c>
      <c r="BI36" s="1">
        <f t="shared" si="22"/>
        <v>37200.000000000007</v>
      </c>
      <c r="BJ36" s="1">
        <f t="shared" si="23"/>
        <v>39200.000000000015</v>
      </c>
      <c r="BK36" s="45">
        <v>34</v>
      </c>
      <c r="BL36" s="44">
        <f t="shared" si="81"/>
        <v>6.8200000000000012</v>
      </c>
      <c r="BM36" s="1">
        <f t="shared" si="4"/>
        <v>67200.000000000015</v>
      </c>
      <c r="BN36" s="1">
        <f t="shared" si="5"/>
        <v>69200.000000000015</v>
      </c>
      <c r="BO36" s="45">
        <v>34</v>
      </c>
      <c r="BP36" s="44">
        <f t="shared" si="82"/>
        <v>4.3200000000000012</v>
      </c>
      <c r="BQ36" s="1">
        <f t="shared" si="24"/>
        <v>42200.000000000015</v>
      </c>
      <c r="BR36" s="1">
        <f t="shared" si="25"/>
        <v>44200.000000000007</v>
      </c>
      <c r="BS36" s="45">
        <v>34</v>
      </c>
      <c r="BT36" s="44">
        <f t="shared" si="83"/>
        <v>7.3200000000000012</v>
      </c>
      <c r="BU36" s="1">
        <f t="shared" si="6"/>
        <v>72200.000000000015</v>
      </c>
      <c r="BV36" s="1">
        <f t="shared" si="7"/>
        <v>74200.000000000015</v>
      </c>
      <c r="BW36" s="45">
        <v>34</v>
      </c>
      <c r="BX36" s="44">
        <f t="shared" si="84"/>
        <v>4.8200000000000012</v>
      </c>
      <c r="BY36" s="1">
        <f t="shared" si="26"/>
        <v>47200.000000000015</v>
      </c>
      <c r="BZ36" s="1">
        <f t="shared" si="27"/>
        <v>49200.000000000007</v>
      </c>
      <c r="CA36" s="45">
        <v>34</v>
      </c>
      <c r="CB36" s="44">
        <f t="shared" si="85"/>
        <v>6.3200000000000012</v>
      </c>
      <c r="CC36" s="1">
        <f t="shared" si="8"/>
        <v>62200.000000000015</v>
      </c>
      <c r="CD36" s="1">
        <f t="shared" si="9"/>
        <v>64200.000000000007</v>
      </c>
      <c r="CE36" s="45">
        <v>34</v>
      </c>
      <c r="CF36" s="44">
        <f t="shared" si="86"/>
        <v>3.8200000000000012</v>
      </c>
      <c r="CG36" s="1">
        <f t="shared" si="28"/>
        <v>37200.000000000007</v>
      </c>
      <c r="CH36" s="1">
        <f t="shared" si="29"/>
        <v>39200.000000000015</v>
      </c>
      <c r="CO36" s="45">
        <v>34</v>
      </c>
      <c r="CP36" s="46">
        <f t="shared" si="87"/>
        <v>5.3200000000000012</v>
      </c>
      <c r="CQ36" s="1">
        <f t="shared" si="10"/>
        <v>52200.000000000015</v>
      </c>
      <c r="CR36" s="1">
        <f t="shared" si="11"/>
        <v>54200.000000000007</v>
      </c>
      <c r="CS36" s="45">
        <v>34</v>
      </c>
      <c r="CT36" s="44">
        <f t="shared" si="88"/>
        <v>3.3200000000000012</v>
      </c>
      <c r="CU36" s="1">
        <f t="shared" si="30"/>
        <v>32200.000000000011</v>
      </c>
      <c r="CV36" s="1">
        <f t="shared" si="31"/>
        <v>34200.000000000015</v>
      </c>
      <c r="CW36" s="45">
        <v>34</v>
      </c>
      <c r="CX36" s="44">
        <f t="shared" si="89"/>
        <v>5.8200000000000012</v>
      </c>
      <c r="CY36" s="1">
        <f t="shared" si="12"/>
        <v>57200.000000000015</v>
      </c>
      <c r="CZ36" s="1">
        <f t="shared" si="13"/>
        <v>59200.000000000007</v>
      </c>
      <c r="DA36" s="45">
        <v>34</v>
      </c>
      <c r="DB36" s="44">
        <f t="shared" si="90"/>
        <v>3.8200000000000012</v>
      </c>
      <c r="DC36" s="1">
        <f t="shared" si="32"/>
        <v>37200.000000000007</v>
      </c>
      <c r="DD36" s="1">
        <f t="shared" si="33"/>
        <v>39200.000000000015</v>
      </c>
      <c r="DE36" s="45">
        <v>34</v>
      </c>
      <c r="DF36" s="44">
        <f t="shared" si="91"/>
        <v>6.3200000000000012</v>
      </c>
      <c r="DG36" s="1">
        <f t="shared" si="14"/>
        <v>62200.000000000015</v>
      </c>
      <c r="DH36" s="1">
        <f t="shared" si="15"/>
        <v>64200.000000000007</v>
      </c>
      <c r="DI36" s="45">
        <v>34</v>
      </c>
      <c r="DJ36" s="44">
        <f t="shared" si="92"/>
        <v>4.3200000000000012</v>
      </c>
      <c r="DK36" s="1">
        <f t="shared" si="34"/>
        <v>42200.000000000015</v>
      </c>
      <c r="DL36" s="1">
        <f t="shared" si="35"/>
        <v>44200.000000000007</v>
      </c>
      <c r="DM36" s="45">
        <v>34</v>
      </c>
      <c r="DN36" s="44">
        <f t="shared" si="93"/>
        <v>5.3200000000000012</v>
      </c>
      <c r="DO36" s="1">
        <f t="shared" si="16"/>
        <v>52200.000000000015</v>
      </c>
      <c r="DP36" s="1">
        <f t="shared" si="17"/>
        <v>54200.000000000007</v>
      </c>
      <c r="DQ36" s="45">
        <v>34</v>
      </c>
      <c r="DR36" s="44">
        <f t="shared" si="94"/>
        <v>3.3200000000000012</v>
      </c>
      <c r="DS36" s="1">
        <f t="shared" si="36"/>
        <v>32200.000000000011</v>
      </c>
      <c r="DT36" s="1">
        <f t="shared" si="37"/>
        <v>34200.000000000015</v>
      </c>
      <c r="DW36" s="45">
        <v>34</v>
      </c>
      <c r="DX36" s="47">
        <f t="shared" si="95"/>
        <v>0.43150000000000016</v>
      </c>
      <c r="DY36" s="1">
        <f t="shared" si="38"/>
        <v>99015.000000000044</v>
      </c>
      <c r="DZ36" s="1">
        <f t="shared" si="39"/>
        <v>99475.000000000044</v>
      </c>
      <c r="EA36" s="45">
        <v>34</v>
      </c>
      <c r="EB36" s="47">
        <f t="shared" si="96"/>
        <v>0.31200000000000011</v>
      </c>
      <c r="EC36" s="1">
        <f t="shared" si="40"/>
        <v>71530.000000000015</v>
      </c>
      <c r="ED36" s="1">
        <f t="shared" si="97"/>
        <v>71990.000000000015</v>
      </c>
      <c r="EE36" s="45">
        <v>34</v>
      </c>
      <c r="EF36" s="47">
        <f t="shared" si="98"/>
        <v>0.33200000000000013</v>
      </c>
      <c r="EG36" s="1">
        <f t="shared" si="41"/>
        <v>76130.000000000029</v>
      </c>
      <c r="EH36" s="1">
        <f t="shared" si="42"/>
        <v>76590.000000000029</v>
      </c>
      <c r="EI36" s="45">
        <v>34</v>
      </c>
      <c r="EJ36" s="47">
        <f t="shared" si="99"/>
        <v>0.24900000000000008</v>
      </c>
      <c r="EK36" s="1">
        <f t="shared" si="43"/>
        <v>57040.000000000022</v>
      </c>
      <c r="EL36" s="1">
        <f t="shared" si="44"/>
        <v>57500.000000000007</v>
      </c>
      <c r="EO36" s="45">
        <v>34</v>
      </c>
      <c r="EP36" s="47">
        <f t="shared" si="100"/>
        <v>0.28200000000000008</v>
      </c>
      <c r="EQ36" s="1">
        <f t="shared" si="45"/>
        <v>64630.000000000022</v>
      </c>
      <c r="ER36" s="1">
        <f t="shared" si="46"/>
        <v>65090.000000000022</v>
      </c>
      <c r="ES36" s="45">
        <v>34</v>
      </c>
      <c r="ET36" s="47">
        <f t="shared" si="101"/>
        <v>0.18250000000000008</v>
      </c>
      <c r="EU36" s="1">
        <f t="shared" si="47"/>
        <v>41745.000000000015</v>
      </c>
      <c r="EV36" s="1">
        <f t="shared" si="48"/>
        <v>42205.000000000022</v>
      </c>
      <c r="EW36" s="45">
        <v>34</v>
      </c>
      <c r="EX36" s="47">
        <f t="shared" si="102"/>
        <v>0.18250000000000008</v>
      </c>
      <c r="EY36" s="1">
        <f t="shared" si="49"/>
        <v>41745.000000000015</v>
      </c>
      <c r="EZ36" s="1">
        <f t="shared" si="50"/>
        <v>42205.000000000022</v>
      </c>
      <c r="FA36" s="45">
        <v>34</v>
      </c>
      <c r="FB36" s="47">
        <f t="shared" si="103"/>
        <v>9.9500000000000047E-2</v>
      </c>
      <c r="FC36" s="1">
        <f t="shared" si="51"/>
        <v>22655.000000000011</v>
      </c>
      <c r="FD36" s="1">
        <f t="shared" si="52"/>
        <v>23115.000000000011</v>
      </c>
      <c r="FF36" s="45">
        <v>34</v>
      </c>
      <c r="FG36" s="47">
        <f t="shared" si="104"/>
        <v>0.69800000000000018</v>
      </c>
      <c r="FH36" s="1">
        <f t="shared" si="53"/>
        <v>6980.0000000000018</v>
      </c>
      <c r="FI36" s="1">
        <f t="shared" si="54"/>
        <v>6980.0000000000018</v>
      </c>
      <c r="FJ36" s="47">
        <f t="shared" si="105"/>
        <v>0.69800000000000018</v>
      </c>
      <c r="FK36" s="1">
        <f t="shared" si="55"/>
        <v>6980.0000000000018</v>
      </c>
      <c r="FL36" s="1">
        <f t="shared" si="56"/>
        <v>6980.0000000000018</v>
      </c>
      <c r="FM36" s="47">
        <f t="shared" si="106"/>
        <v>0.53000000000000025</v>
      </c>
      <c r="FN36" s="1">
        <f t="shared" si="57"/>
        <v>5300.0000000000027</v>
      </c>
      <c r="FO36" s="1">
        <f t="shared" si="58"/>
        <v>5300.0000000000027</v>
      </c>
      <c r="FP36" s="47">
        <f t="shared" si="107"/>
        <v>0.26500000000000012</v>
      </c>
      <c r="FQ36" s="1">
        <f t="shared" si="59"/>
        <v>2650.0000000000014</v>
      </c>
      <c r="FR36" s="1">
        <f t="shared" si="60"/>
        <v>2650.0000000000014</v>
      </c>
      <c r="FS36" s="47">
        <f t="shared" si="108"/>
        <v>0.26500000000000012</v>
      </c>
      <c r="FT36" s="1">
        <f t="shared" si="61"/>
        <v>2650.0000000000014</v>
      </c>
      <c r="FU36" s="1">
        <f t="shared" si="62"/>
        <v>2650.0000000000014</v>
      </c>
      <c r="FV36" s="47">
        <f t="shared" si="109"/>
        <v>0.13250000000000006</v>
      </c>
      <c r="FW36" s="1">
        <f t="shared" si="63"/>
        <v>1325.0000000000007</v>
      </c>
      <c r="FX36" s="1">
        <f t="shared" si="64"/>
        <v>1325.0000000000007</v>
      </c>
      <c r="FZ36" s="45">
        <v>34</v>
      </c>
      <c r="GA36" s="47">
        <f t="shared" si="110"/>
        <v>1.6600000000000006</v>
      </c>
      <c r="GB36" s="1">
        <f t="shared" si="65"/>
        <v>16600.000000000007</v>
      </c>
      <c r="GC36" s="1">
        <f t="shared" si="66"/>
        <v>16600.000000000007</v>
      </c>
      <c r="GD36" s="47">
        <f t="shared" si="111"/>
        <v>0.5</v>
      </c>
      <c r="GE36" s="1">
        <f t="shared" si="67"/>
        <v>5000</v>
      </c>
      <c r="GF36" s="1">
        <f t="shared" si="68"/>
        <v>5000</v>
      </c>
      <c r="GG36" s="47">
        <f t="shared" si="112"/>
        <v>0.26500000000000012</v>
      </c>
      <c r="GH36" s="1">
        <f t="shared" si="69"/>
        <v>53000.000000000029</v>
      </c>
      <c r="GI36" s="1">
        <f t="shared" si="70"/>
        <v>53000.000000000029</v>
      </c>
      <c r="GJ36" s="47">
        <f t="shared" si="113"/>
        <v>0.14900000000000008</v>
      </c>
      <c r="GK36" s="1">
        <f t="shared" si="71"/>
        <v>29800.000000000015</v>
      </c>
      <c r="GL36" s="1">
        <f t="shared" si="72"/>
        <v>29800.000000000015</v>
      </c>
      <c r="GM36" s="47">
        <f t="shared" si="114"/>
        <v>0.36500000000000016</v>
      </c>
      <c r="GN36" s="1">
        <f t="shared" si="73"/>
        <v>3650.0000000000014</v>
      </c>
      <c r="GO36" s="1">
        <f t="shared" si="74"/>
        <v>3650.0000000000014</v>
      </c>
      <c r="GP36" s="47">
        <f t="shared" si="115"/>
        <v>0.11600000000000006</v>
      </c>
      <c r="GQ36" s="1">
        <f t="shared" si="75"/>
        <v>290.00000000000017</v>
      </c>
      <c r="GR36" s="1">
        <f t="shared" si="76"/>
        <v>290.00000000000017</v>
      </c>
      <c r="GS36" s="47">
        <f t="shared" si="116"/>
        <v>0.31500000000000011</v>
      </c>
      <c r="GT36" s="1">
        <f t="shared" si="77"/>
        <v>3150.0000000000009</v>
      </c>
      <c r="GU36" s="1">
        <f t="shared" si="78"/>
        <v>3150.0000000000009</v>
      </c>
    </row>
    <row r="37" spans="1:203" x14ac:dyDescent="0.15">
      <c r="A37" s="33" t="s">
        <v>1897</v>
      </c>
      <c r="B37" s="1">
        <v>1</v>
      </c>
      <c r="C37" s="1">
        <v>1</v>
      </c>
      <c r="D37" s="1">
        <v>16</v>
      </c>
      <c r="E37" s="1">
        <v>0</v>
      </c>
      <c r="F37" s="1">
        <v>0</v>
      </c>
      <c r="G37" s="1">
        <v>1</v>
      </c>
      <c r="H37" s="1">
        <v>0</v>
      </c>
      <c r="I37" s="1">
        <v>0</v>
      </c>
      <c r="J37" s="1">
        <v>0</v>
      </c>
      <c r="K37" s="1">
        <v>0</v>
      </c>
      <c r="L37" s="1">
        <v>0</v>
      </c>
      <c r="M37" s="1" t="s">
        <v>2487</v>
      </c>
      <c r="N37" s="1">
        <v>4752</v>
      </c>
      <c r="O37" s="1">
        <v>97</v>
      </c>
      <c r="P37" s="1">
        <v>59</v>
      </c>
      <c r="Q37" s="1">
        <v>2</v>
      </c>
      <c r="R37" s="1">
        <v>1</v>
      </c>
      <c r="S37" s="1">
        <v>16</v>
      </c>
      <c r="T37" s="1">
        <v>0</v>
      </c>
      <c r="U37" s="1">
        <v>0</v>
      </c>
      <c r="V37" s="1">
        <v>1</v>
      </c>
      <c r="W37" s="1">
        <v>0</v>
      </c>
      <c r="X37" s="1">
        <v>0</v>
      </c>
      <c r="Y37" s="1">
        <v>0</v>
      </c>
      <c r="Z37" s="1">
        <v>0</v>
      </c>
      <c r="AA37" s="1">
        <v>0</v>
      </c>
      <c r="AB37" s="1" t="s">
        <v>2487</v>
      </c>
      <c r="AC37" s="1">
        <v>5354</v>
      </c>
      <c r="AD37" s="1">
        <v>110</v>
      </c>
      <c r="AE37" s="1">
        <v>67</v>
      </c>
      <c r="AF37" s="44">
        <v>3</v>
      </c>
      <c r="AG37" s="50">
        <v>1.002</v>
      </c>
      <c r="AH37" s="44">
        <v>3</v>
      </c>
      <c r="AI37" s="1">
        <f t="shared" si="18"/>
        <v>14260</v>
      </c>
      <c r="AJ37" s="33">
        <f t="shared" si="18"/>
        <v>100</v>
      </c>
      <c r="AK37" s="1">
        <f t="shared" si="18"/>
        <v>180</v>
      </c>
      <c r="AL37" s="1">
        <f t="shared" si="19"/>
        <v>1810</v>
      </c>
      <c r="AM37" s="33">
        <f t="shared" si="19"/>
        <v>20</v>
      </c>
      <c r="AN37" s="1">
        <f t="shared" si="19"/>
        <v>30</v>
      </c>
      <c r="AP37" s="1" t="s">
        <v>2003</v>
      </c>
      <c r="AQ37" s="1">
        <v>2500</v>
      </c>
      <c r="AR37" s="1">
        <v>2500</v>
      </c>
      <c r="BC37" s="45">
        <v>35</v>
      </c>
      <c r="BD37" s="46">
        <f t="shared" si="79"/>
        <v>6.3600000000000012</v>
      </c>
      <c r="BE37" s="1">
        <f t="shared" si="2"/>
        <v>62600.000000000015</v>
      </c>
      <c r="BF37" s="1">
        <f t="shared" si="3"/>
        <v>64600.000000000007</v>
      </c>
      <c r="BG37" s="45">
        <v>35</v>
      </c>
      <c r="BH37" s="44">
        <f t="shared" si="80"/>
        <v>3.8600000000000012</v>
      </c>
      <c r="BI37" s="1">
        <f t="shared" si="22"/>
        <v>37600.000000000015</v>
      </c>
      <c r="BJ37" s="1">
        <f t="shared" si="23"/>
        <v>39600.000000000015</v>
      </c>
      <c r="BK37" s="45">
        <v>35</v>
      </c>
      <c r="BL37" s="44">
        <f t="shared" si="81"/>
        <v>6.8600000000000012</v>
      </c>
      <c r="BM37" s="1">
        <f t="shared" si="4"/>
        <v>67600.000000000015</v>
      </c>
      <c r="BN37" s="1">
        <f t="shared" si="5"/>
        <v>69600.000000000015</v>
      </c>
      <c r="BO37" s="45">
        <v>35</v>
      </c>
      <c r="BP37" s="44">
        <f t="shared" si="82"/>
        <v>4.3600000000000012</v>
      </c>
      <c r="BQ37" s="1">
        <f t="shared" si="24"/>
        <v>42600.000000000015</v>
      </c>
      <c r="BR37" s="1">
        <f t="shared" si="25"/>
        <v>44600.000000000007</v>
      </c>
      <c r="BS37" s="45">
        <v>35</v>
      </c>
      <c r="BT37" s="44">
        <f t="shared" si="83"/>
        <v>7.3600000000000012</v>
      </c>
      <c r="BU37" s="1">
        <f t="shared" si="6"/>
        <v>72600.000000000015</v>
      </c>
      <c r="BV37" s="1">
        <f t="shared" si="7"/>
        <v>74600.000000000015</v>
      </c>
      <c r="BW37" s="45">
        <v>35</v>
      </c>
      <c r="BX37" s="44">
        <f t="shared" si="84"/>
        <v>4.8600000000000012</v>
      </c>
      <c r="BY37" s="1">
        <f t="shared" si="26"/>
        <v>47600.000000000015</v>
      </c>
      <c r="BZ37" s="1">
        <f t="shared" si="27"/>
        <v>49600.000000000007</v>
      </c>
      <c r="CA37" s="45">
        <v>35</v>
      </c>
      <c r="CB37" s="44">
        <f t="shared" si="85"/>
        <v>6.3600000000000012</v>
      </c>
      <c r="CC37" s="1">
        <f t="shared" si="8"/>
        <v>62600.000000000015</v>
      </c>
      <c r="CD37" s="1">
        <f t="shared" si="9"/>
        <v>64600.000000000007</v>
      </c>
      <c r="CE37" s="45">
        <v>35</v>
      </c>
      <c r="CF37" s="44">
        <f t="shared" si="86"/>
        <v>3.8600000000000012</v>
      </c>
      <c r="CG37" s="1">
        <f t="shared" si="28"/>
        <v>37600.000000000015</v>
      </c>
      <c r="CH37" s="1">
        <f t="shared" si="29"/>
        <v>39600.000000000015</v>
      </c>
      <c r="CO37" s="45">
        <v>35</v>
      </c>
      <c r="CP37" s="46">
        <f t="shared" si="87"/>
        <v>5.3600000000000012</v>
      </c>
      <c r="CQ37" s="1">
        <f t="shared" si="10"/>
        <v>52600.000000000015</v>
      </c>
      <c r="CR37" s="1">
        <f t="shared" si="11"/>
        <v>54600.000000000007</v>
      </c>
      <c r="CS37" s="45">
        <v>35</v>
      </c>
      <c r="CT37" s="44">
        <f t="shared" si="88"/>
        <v>3.3600000000000012</v>
      </c>
      <c r="CU37" s="1">
        <f t="shared" si="30"/>
        <v>32600.000000000011</v>
      </c>
      <c r="CV37" s="1">
        <f t="shared" si="31"/>
        <v>34600.000000000015</v>
      </c>
      <c r="CW37" s="45">
        <v>35</v>
      </c>
      <c r="CX37" s="44">
        <f t="shared" si="89"/>
        <v>5.8600000000000012</v>
      </c>
      <c r="CY37" s="1">
        <f t="shared" si="12"/>
        <v>57600.000000000015</v>
      </c>
      <c r="CZ37" s="1">
        <f t="shared" si="13"/>
        <v>59600.000000000007</v>
      </c>
      <c r="DA37" s="45">
        <v>35</v>
      </c>
      <c r="DB37" s="44">
        <f t="shared" si="90"/>
        <v>3.8600000000000012</v>
      </c>
      <c r="DC37" s="1">
        <f t="shared" si="32"/>
        <v>37600.000000000015</v>
      </c>
      <c r="DD37" s="1">
        <f t="shared" si="33"/>
        <v>39600.000000000015</v>
      </c>
      <c r="DE37" s="45">
        <v>35</v>
      </c>
      <c r="DF37" s="44">
        <f t="shared" si="91"/>
        <v>6.3600000000000012</v>
      </c>
      <c r="DG37" s="1">
        <f t="shared" si="14"/>
        <v>62600.000000000015</v>
      </c>
      <c r="DH37" s="1">
        <f t="shared" si="15"/>
        <v>64600.000000000007</v>
      </c>
      <c r="DI37" s="45">
        <v>35</v>
      </c>
      <c r="DJ37" s="44">
        <f t="shared" si="92"/>
        <v>4.3600000000000012</v>
      </c>
      <c r="DK37" s="1">
        <f t="shared" si="34"/>
        <v>42600.000000000015</v>
      </c>
      <c r="DL37" s="1">
        <f t="shared" si="35"/>
        <v>44600.000000000007</v>
      </c>
      <c r="DM37" s="45">
        <v>35</v>
      </c>
      <c r="DN37" s="44">
        <f t="shared" si="93"/>
        <v>5.3600000000000012</v>
      </c>
      <c r="DO37" s="1">
        <f t="shared" si="16"/>
        <v>52600.000000000015</v>
      </c>
      <c r="DP37" s="1">
        <f t="shared" si="17"/>
        <v>54600.000000000007</v>
      </c>
      <c r="DQ37" s="45">
        <v>35</v>
      </c>
      <c r="DR37" s="44">
        <f t="shared" si="94"/>
        <v>3.3600000000000012</v>
      </c>
      <c r="DS37" s="1">
        <f t="shared" si="36"/>
        <v>32600.000000000011</v>
      </c>
      <c r="DT37" s="1">
        <f t="shared" si="37"/>
        <v>34600.000000000015</v>
      </c>
      <c r="DW37" s="45">
        <v>35</v>
      </c>
      <c r="DX37" s="47">
        <f t="shared" si="95"/>
        <v>0.43700000000000017</v>
      </c>
      <c r="DY37" s="1">
        <f t="shared" si="38"/>
        <v>100280.00000000004</v>
      </c>
      <c r="DZ37" s="1">
        <f t="shared" si="39"/>
        <v>100740.00000000004</v>
      </c>
      <c r="EA37" s="45">
        <v>35</v>
      </c>
      <c r="EB37" s="47">
        <f t="shared" si="96"/>
        <v>0.31600000000000011</v>
      </c>
      <c r="EC37" s="1">
        <f t="shared" si="40"/>
        <v>72450.000000000015</v>
      </c>
      <c r="ED37" s="1">
        <f t="shared" si="97"/>
        <v>72910.000000000029</v>
      </c>
      <c r="EE37" s="45">
        <v>35</v>
      </c>
      <c r="EF37" s="47">
        <f t="shared" si="98"/>
        <v>0.33600000000000013</v>
      </c>
      <c r="EG37" s="1">
        <f t="shared" si="41"/>
        <v>77050.000000000029</v>
      </c>
      <c r="EH37" s="1">
        <f t="shared" si="42"/>
        <v>77510.000000000029</v>
      </c>
      <c r="EI37" s="45">
        <v>35</v>
      </c>
      <c r="EJ37" s="47">
        <f t="shared" si="99"/>
        <v>0.25200000000000006</v>
      </c>
      <c r="EK37" s="1">
        <f t="shared" si="43"/>
        <v>57730.000000000007</v>
      </c>
      <c r="EL37" s="1">
        <f t="shared" si="44"/>
        <v>58190.000000000007</v>
      </c>
      <c r="EO37" s="45">
        <v>35</v>
      </c>
      <c r="EP37" s="47">
        <f t="shared" si="100"/>
        <v>0.28600000000000009</v>
      </c>
      <c r="EQ37" s="1">
        <f t="shared" si="45"/>
        <v>65550.000000000015</v>
      </c>
      <c r="ER37" s="1">
        <f t="shared" si="46"/>
        <v>66010.000000000015</v>
      </c>
      <c r="ES37" s="45">
        <v>35</v>
      </c>
      <c r="ET37" s="47">
        <f t="shared" si="101"/>
        <v>0.18500000000000008</v>
      </c>
      <c r="EU37" s="1">
        <f t="shared" si="47"/>
        <v>42320.000000000022</v>
      </c>
      <c r="EV37" s="1">
        <f t="shared" si="48"/>
        <v>42780.000000000022</v>
      </c>
      <c r="EW37" s="45">
        <v>35</v>
      </c>
      <c r="EX37" s="47">
        <f t="shared" si="102"/>
        <v>0.18500000000000008</v>
      </c>
      <c r="EY37" s="1">
        <f t="shared" si="49"/>
        <v>42320.000000000022</v>
      </c>
      <c r="EZ37" s="1">
        <f t="shared" si="50"/>
        <v>42780.000000000022</v>
      </c>
      <c r="FA37" s="45">
        <v>35</v>
      </c>
      <c r="FB37" s="47">
        <f t="shared" si="103"/>
        <v>0.10100000000000005</v>
      </c>
      <c r="FC37" s="1">
        <f t="shared" si="51"/>
        <v>23000.000000000011</v>
      </c>
      <c r="FD37" s="1">
        <f t="shared" si="52"/>
        <v>23460.000000000011</v>
      </c>
      <c r="FF37" s="45">
        <v>35</v>
      </c>
      <c r="FG37" s="47">
        <f t="shared" si="104"/>
        <v>0.70400000000000018</v>
      </c>
      <c r="FH37" s="1">
        <f t="shared" si="53"/>
        <v>7040.0000000000018</v>
      </c>
      <c r="FI37" s="1">
        <f t="shared" si="54"/>
        <v>7040.0000000000018</v>
      </c>
      <c r="FJ37" s="47">
        <f t="shared" si="105"/>
        <v>0.70400000000000018</v>
      </c>
      <c r="FK37" s="1">
        <f t="shared" si="55"/>
        <v>7040.0000000000018</v>
      </c>
      <c r="FL37" s="1">
        <f t="shared" si="56"/>
        <v>7040.0000000000018</v>
      </c>
      <c r="FM37" s="47">
        <f t="shared" si="106"/>
        <v>0.54000000000000026</v>
      </c>
      <c r="FN37" s="1">
        <f t="shared" si="57"/>
        <v>5400.0000000000027</v>
      </c>
      <c r="FO37" s="1">
        <f t="shared" si="58"/>
        <v>5400.0000000000027</v>
      </c>
      <c r="FP37" s="47">
        <f t="shared" si="107"/>
        <v>0.27000000000000013</v>
      </c>
      <c r="FQ37" s="1">
        <f t="shared" si="59"/>
        <v>2700.0000000000014</v>
      </c>
      <c r="FR37" s="1">
        <f t="shared" si="60"/>
        <v>2700.0000000000014</v>
      </c>
      <c r="FS37" s="47">
        <f t="shared" si="108"/>
        <v>0.27000000000000013</v>
      </c>
      <c r="FT37" s="1">
        <f t="shared" si="61"/>
        <v>2700.0000000000014</v>
      </c>
      <c r="FU37" s="1">
        <f t="shared" si="62"/>
        <v>2700.0000000000014</v>
      </c>
      <c r="FV37" s="47">
        <f t="shared" si="109"/>
        <v>0.13500000000000006</v>
      </c>
      <c r="FW37" s="1">
        <f t="shared" si="63"/>
        <v>1350.0000000000007</v>
      </c>
      <c r="FX37" s="1">
        <f t="shared" si="64"/>
        <v>1350.0000000000007</v>
      </c>
      <c r="FZ37" s="45">
        <v>35</v>
      </c>
      <c r="GA37" s="47">
        <f t="shared" si="110"/>
        <v>1.6800000000000006</v>
      </c>
      <c r="GB37" s="1">
        <f t="shared" si="65"/>
        <v>16800.000000000007</v>
      </c>
      <c r="GC37" s="1">
        <f t="shared" si="66"/>
        <v>16800.000000000007</v>
      </c>
      <c r="GD37" s="47">
        <f t="shared" si="111"/>
        <v>0.5</v>
      </c>
      <c r="GE37" s="1">
        <f t="shared" si="67"/>
        <v>5000</v>
      </c>
      <c r="GF37" s="1">
        <f t="shared" si="68"/>
        <v>5000</v>
      </c>
      <c r="GG37" s="47">
        <f t="shared" si="112"/>
        <v>0.27000000000000013</v>
      </c>
      <c r="GH37" s="1">
        <f t="shared" si="69"/>
        <v>54000.000000000029</v>
      </c>
      <c r="GI37" s="1">
        <f t="shared" si="70"/>
        <v>54000.000000000029</v>
      </c>
      <c r="GJ37" s="47">
        <f t="shared" si="113"/>
        <v>0.15200000000000008</v>
      </c>
      <c r="GK37" s="1">
        <f t="shared" si="71"/>
        <v>30400.000000000015</v>
      </c>
      <c r="GL37" s="1">
        <f t="shared" si="72"/>
        <v>30400.000000000015</v>
      </c>
      <c r="GM37" s="47">
        <f t="shared" si="114"/>
        <v>0.37000000000000016</v>
      </c>
      <c r="GN37" s="1">
        <f t="shared" si="73"/>
        <v>3700.0000000000018</v>
      </c>
      <c r="GO37" s="1">
        <f t="shared" si="74"/>
        <v>3700.0000000000018</v>
      </c>
      <c r="GP37" s="47">
        <f t="shared" si="115"/>
        <v>0.11800000000000006</v>
      </c>
      <c r="GQ37" s="1">
        <f t="shared" si="75"/>
        <v>295.00000000000017</v>
      </c>
      <c r="GR37" s="1">
        <f t="shared" si="76"/>
        <v>295.00000000000017</v>
      </c>
      <c r="GS37" s="47">
        <f t="shared" si="116"/>
        <v>0.32000000000000012</v>
      </c>
      <c r="GT37" s="1">
        <f t="shared" si="77"/>
        <v>3200.0000000000014</v>
      </c>
      <c r="GU37" s="1">
        <f t="shared" si="78"/>
        <v>3200.0000000000014</v>
      </c>
    </row>
    <row r="38" spans="1:203" x14ac:dyDescent="0.15">
      <c r="A38" s="33" t="s">
        <v>1898</v>
      </c>
      <c r="B38" s="1">
        <v>1</v>
      </c>
      <c r="C38" s="1">
        <v>3</v>
      </c>
      <c r="D38" s="1">
        <v>11</v>
      </c>
      <c r="E38" s="1">
        <v>0</v>
      </c>
      <c r="F38" s="1">
        <v>0</v>
      </c>
      <c r="G38" s="1">
        <v>1</v>
      </c>
      <c r="H38" s="1">
        <v>0</v>
      </c>
      <c r="I38" s="1">
        <v>0</v>
      </c>
      <c r="J38" s="1">
        <v>0</v>
      </c>
      <c r="K38" s="1">
        <v>0</v>
      </c>
      <c r="L38" s="1">
        <v>0</v>
      </c>
      <c r="M38" s="1" t="s">
        <v>2486</v>
      </c>
      <c r="N38" s="1">
        <v>2160</v>
      </c>
      <c r="O38" s="1">
        <v>63</v>
      </c>
      <c r="P38" s="1">
        <v>27</v>
      </c>
      <c r="Q38" s="1">
        <v>2</v>
      </c>
      <c r="R38" s="1">
        <v>3</v>
      </c>
      <c r="S38" s="1">
        <v>11</v>
      </c>
      <c r="T38" s="1">
        <v>0</v>
      </c>
      <c r="U38" s="1">
        <v>0</v>
      </c>
      <c r="V38" s="1">
        <v>1</v>
      </c>
      <c r="W38" s="1">
        <v>0</v>
      </c>
      <c r="X38" s="1">
        <v>0</v>
      </c>
      <c r="Y38" s="1">
        <v>0</v>
      </c>
      <c r="Z38" s="1">
        <v>0</v>
      </c>
      <c r="AA38" s="1">
        <v>0</v>
      </c>
      <c r="AB38" s="1" t="s">
        <v>2486</v>
      </c>
      <c r="AC38" s="1">
        <v>2434</v>
      </c>
      <c r="AD38" s="1">
        <v>71</v>
      </c>
      <c r="AE38" s="1">
        <v>31</v>
      </c>
      <c r="AF38" s="44">
        <v>3</v>
      </c>
      <c r="AG38" s="50">
        <v>1.002</v>
      </c>
      <c r="AH38" s="44">
        <v>3</v>
      </c>
      <c r="AI38" s="1">
        <f t="shared" si="18"/>
        <v>6480</v>
      </c>
      <c r="AJ38" s="33">
        <f t="shared" si="18"/>
        <v>70</v>
      </c>
      <c r="AK38" s="1">
        <f t="shared" si="18"/>
        <v>90</v>
      </c>
      <c r="AL38" s="1">
        <f t="shared" si="19"/>
        <v>830</v>
      </c>
      <c r="AM38" s="33">
        <f t="shared" si="19"/>
        <v>10</v>
      </c>
      <c r="AN38" s="1">
        <f t="shared" si="19"/>
        <v>20</v>
      </c>
      <c r="AP38" s="1" t="s">
        <v>1994</v>
      </c>
      <c r="AQ38" s="1">
        <f>GH3</f>
        <v>20000</v>
      </c>
      <c r="AR38" s="1">
        <f>GI3</f>
        <v>20000</v>
      </c>
      <c r="AS38" s="1">
        <f>GI1</f>
        <v>1000</v>
      </c>
      <c r="BC38" s="45">
        <v>36</v>
      </c>
      <c r="BD38" s="46">
        <f t="shared" si="79"/>
        <v>6.4000000000000012</v>
      </c>
      <c r="BE38" s="1">
        <f t="shared" si="2"/>
        <v>63000.000000000015</v>
      </c>
      <c r="BF38" s="1">
        <f t="shared" si="3"/>
        <v>65000.000000000007</v>
      </c>
      <c r="BG38" s="45">
        <v>36</v>
      </c>
      <c r="BH38" s="44">
        <f t="shared" si="80"/>
        <v>3.9000000000000012</v>
      </c>
      <c r="BI38" s="1">
        <f t="shared" si="22"/>
        <v>38000.000000000015</v>
      </c>
      <c r="BJ38" s="1">
        <f t="shared" si="23"/>
        <v>40000.000000000007</v>
      </c>
      <c r="BK38" s="45">
        <v>36</v>
      </c>
      <c r="BL38" s="44">
        <f t="shared" si="81"/>
        <v>6.9000000000000012</v>
      </c>
      <c r="BM38" s="1">
        <f t="shared" si="4"/>
        <v>68000.000000000015</v>
      </c>
      <c r="BN38" s="1">
        <f t="shared" si="5"/>
        <v>70000.000000000015</v>
      </c>
      <c r="BO38" s="45">
        <v>36</v>
      </c>
      <c r="BP38" s="44">
        <f t="shared" si="82"/>
        <v>4.4000000000000012</v>
      </c>
      <c r="BQ38" s="1">
        <f t="shared" si="24"/>
        <v>43000.000000000015</v>
      </c>
      <c r="BR38" s="1">
        <f t="shared" si="25"/>
        <v>45000.000000000007</v>
      </c>
      <c r="BS38" s="45">
        <v>36</v>
      </c>
      <c r="BT38" s="44">
        <f t="shared" si="83"/>
        <v>7.4000000000000012</v>
      </c>
      <c r="BU38" s="1">
        <f t="shared" si="6"/>
        <v>73000.000000000015</v>
      </c>
      <c r="BV38" s="1">
        <f t="shared" si="7"/>
        <v>75000.000000000015</v>
      </c>
      <c r="BW38" s="45">
        <v>36</v>
      </c>
      <c r="BX38" s="44">
        <f t="shared" si="84"/>
        <v>4.9000000000000012</v>
      </c>
      <c r="BY38" s="1">
        <f t="shared" si="26"/>
        <v>48000.000000000015</v>
      </c>
      <c r="BZ38" s="1">
        <f t="shared" si="27"/>
        <v>50000.000000000007</v>
      </c>
      <c r="CA38" s="45">
        <v>36</v>
      </c>
      <c r="CB38" s="44">
        <f t="shared" si="85"/>
        <v>6.4000000000000012</v>
      </c>
      <c r="CC38" s="1">
        <f t="shared" si="8"/>
        <v>63000.000000000015</v>
      </c>
      <c r="CD38" s="1">
        <f t="shared" si="9"/>
        <v>65000.000000000007</v>
      </c>
      <c r="CE38" s="45">
        <v>36</v>
      </c>
      <c r="CF38" s="44">
        <f t="shared" si="86"/>
        <v>3.9000000000000012</v>
      </c>
      <c r="CG38" s="1">
        <f t="shared" si="28"/>
        <v>38000.000000000015</v>
      </c>
      <c r="CH38" s="1">
        <f t="shared" si="29"/>
        <v>40000.000000000007</v>
      </c>
      <c r="CO38" s="45">
        <v>36</v>
      </c>
      <c r="CP38" s="46">
        <f t="shared" si="87"/>
        <v>5.4000000000000012</v>
      </c>
      <c r="CQ38" s="1">
        <f t="shared" si="10"/>
        <v>53000.000000000015</v>
      </c>
      <c r="CR38" s="1">
        <f t="shared" si="11"/>
        <v>55000.000000000007</v>
      </c>
      <c r="CS38" s="45">
        <v>36</v>
      </c>
      <c r="CT38" s="44">
        <f t="shared" si="88"/>
        <v>3.4000000000000012</v>
      </c>
      <c r="CU38" s="1">
        <f t="shared" si="30"/>
        <v>33000.000000000015</v>
      </c>
      <c r="CV38" s="1">
        <f t="shared" si="31"/>
        <v>35000.000000000015</v>
      </c>
      <c r="CW38" s="45">
        <v>36</v>
      </c>
      <c r="CX38" s="44">
        <f t="shared" si="89"/>
        <v>5.9000000000000012</v>
      </c>
      <c r="CY38" s="1">
        <f t="shared" si="12"/>
        <v>58000.000000000015</v>
      </c>
      <c r="CZ38" s="1">
        <f t="shared" si="13"/>
        <v>60000.000000000007</v>
      </c>
      <c r="DA38" s="45">
        <v>36</v>
      </c>
      <c r="DB38" s="44">
        <f t="shared" si="90"/>
        <v>3.9000000000000012</v>
      </c>
      <c r="DC38" s="1">
        <f t="shared" si="32"/>
        <v>38000.000000000015</v>
      </c>
      <c r="DD38" s="1">
        <f t="shared" si="33"/>
        <v>40000.000000000007</v>
      </c>
      <c r="DE38" s="45">
        <v>36</v>
      </c>
      <c r="DF38" s="44">
        <f t="shared" si="91"/>
        <v>6.4000000000000012</v>
      </c>
      <c r="DG38" s="1">
        <f t="shared" si="14"/>
        <v>63000.000000000015</v>
      </c>
      <c r="DH38" s="1">
        <f t="shared" si="15"/>
        <v>65000.000000000007</v>
      </c>
      <c r="DI38" s="45">
        <v>36</v>
      </c>
      <c r="DJ38" s="44">
        <f t="shared" si="92"/>
        <v>4.4000000000000012</v>
      </c>
      <c r="DK38" s="1">
        <f t="shared" si="34"/>
        <v>43000.000000000015</v>
      </c>
      <c r="DL38" s="1">
        <f t="shared" si="35"/>
        <v>45000.000000000007</v>
      </c>
      <c r="DM38" s="45">
        <v>36</v>
      </c>
      <c r="DN38" s="44">
        <f t="shared" si="93"/>
        <v>5.4000000000000012</v>
      </c>
      <c r="DO38" s="1">
        <f t="shared" si="16"/>
        <v>53000.000000000015</v>
      </c>
      <c r="DP38" s="1">
        <f t="shared" si="17"/>
        <v>55000.000000000007</v>
      </c>
      <c r="DQ38" s="45">
        <v>36</v>
      </c>
      <c r="DR38" s="44">
        <f t="shared" si="94"/>
        <v>3.4000000000000012</v>
      </c>
      <c r="DS38" s="1">
        <f t="shared" si="36"/>
        <v>33000.000000000015</v>
      </c>
      <c r="DT38" s="1">
        <f t="shared" si="37"/>
        <v>35000.000000000015</v>
      </c>
      <c r="DW38" s="45">
        <v>36</v>
      </c>
      <c r="DX38" s="47">
        <f t="shared" si="95"/>
        <v>0.44250000000000017</v>
      </c>
      <c r="DY38" s="1">
        <f t="shared" si="38"/>
        <v>101545.00000000004</v>
      </c>
      <c r="DZ38" s="1">
        <f t="shared" si="39"/>
        <v>102005.00000000004</v>
      </c>
      <c r="EA38" s="45">
        <v>36</v>
      </c>
      <c r="EB38" s="47">
        <f t="shared" si="96"/>
        <v>0.32000000000000012</v>
      </c>
      <c r="EC38" s="1">
        <f t="shared" si="40"/>
        <v>73370.000000000029</v>
      </c>
      <c r="ED38" s="1">
        <f t="shared" si="97"/>
        <v>73830.000000000029</v>
      </c>
      <c r="EE38" s="45">
        <v>36</v>
      </c>
      <c r="EF38" s="47">
        <f t="shared" si="98"/>
        <v>0.34000000000000014</v>
      </c>
      <c r="EG38" s="1">
        <f t="shared" si="41"/>
        <v>77970.000000000029</v>
      </c>
      <c r="EH38" s="1">
        <f t="shared" si="42"/>
        <v>78430.000000000029</v>
      </c>
      <c r="EI38" s="45">
        <v>36</v>
      </c>
      <c r="EJ38" s="47">
        <f t="shared" si="99"/>
        <v>0.25500000000000006</v>
      </c>
      <c r="EK38" s="1">
        <f t="shared" si="43"/>
        <v>58420.000000000007</v>
      </c>
      <c r="EL38" s="1">
        <f t="shared" si="44"/>
        <v>58880.000000000007</v>
      </c>
      <c r="EO38" s="45">
        <v>36</v>
      </c>
      <c r="EP38" s="47">
        <f t="shared" si="100"/>
        <v>0.29000000000000009</v>
      </c>
      <c r="EQ38" s="1">
        <f t="shared" si="45"/>
        <v>66470.000000000015</v>
      </c>
      <c r="ER38" s="1">
        <f t="shared" si="46"/>
        <v>66930.000000000015</v>
      </c>
      <c r="ES38" s="45">
        <v>36</v>
      </c>
      <c r="ET38" s="47">
        <f t="shared" si="101"/>
        <v>0.18750000000000008</v>
      </c>
      <c r="EU38" s="1">
        <f t="shared" si="47"/>
        <v>42895.000000000022</v>
      </c>
      <c r="EV38" s="1">
        <f t="shared" si="48"/>
        <v>43355.000000000022</v>
      </c>
      <c r="EW38" s="45">
        <v>36</v>
      </c>
      <c r="EX38" s="47">
        <f t="shared" si="102"/>
        <v>0.18750000000000008</v>
      </c>
      <c r="EY38" s="1">
        <f t="shared" si="49"/>
        <v>42895.000000000022</v>
      </c>
      <c r="EZ38" s="1">
        <f t="shared" si="50"/>
        <v>43355.000000000022</v>
      </c>
      <c r="FA38" s="45">
        <v>36</v>
      </c>
      <c r="FB38" s="47">
        <f t="shared" si="103"/>
        <v>0.10250000000000005</v>
      </c>
      <c r="FC38" s="1">
        <f t="shared" si="51"/>
        <v>23345.000000000011</v>
      </c>
      <c r="FD38" s="1">
        <f t="shared" si="52"/>
        <v>23805.000000000011</v>
      </c>
      <c r="FF38" s="45">
        <v>36</v>
      </c>
      <c r="FG38" s="47">
        <f t="shared" si="104"/>
        <v>0.71000000000000019</v>
      </c>
      <c r="FH38" s="1">
        <f t="shared" si="53"/>
        <v>7100.0000000000018</v>
      </c>
      <c r="FI38" s="1">
        <f t="shared" si="54"/>
        <v>7100.0000000000018</v>
      </c>
      <c r="FJ38" s="47">
        <f t="shared" si="105"/>
        <v>0.71000000000000019</v>
      </c>
      <c r="FK38" s="1">
        <f t="shared" si="55"/>
        <v>7100.0000000000018</v>
      </c>
      <c r="FL38" s="1">
        <f t="shared" si="56"/>
        <v>7100.0000000000018</v>
      </c>
      <c r="FM38" s="47">
        <f t="shared" si="106"/>
        <v>0.55000000000000027</v>
      </c>
      <c r="FN38" s="1">
        <f t="shared" si="57"/>
        <v>5500.0000000000027</v>
      </c>
      <c r="FO38" s="1">
        <f t="shared" si="58"/>
        <v>5500.0000000000027</v>
      </c>
      <c r="FP38" s="47">
        <f t="shared" si="107"/>
        <v>0.27500000000000013</v>
      </c>
      <c r="FQ38" s="1">
        <f t="shared" si="59"/>
        <v>2750.0000000000014</v>
      </c>
      <c r="FR38" s="1">
        <f t="shared" si="60"/>
        <v>2750.0000000000014</v>
      </c>
      <c r="FS38" s="47">
        <f t="shared" si="108"/>
        <v>0.27500000000000013</v>
      </c>
      <c r="FT38" s="1">
        <f t="shared" si="61"/>
        <v>2750.0000000000014</v>
      </c>
      <c r="FU38" s="1">
        <f t="shared" si="62"/>
        <v>2750.0000000000014</v>
      </c>
      <c r="FV38" s="47">
        <f t="shared" si="109"/>
        <v>0.13750000000000007</v>
      </c>
      <c r="FW38" s="1">
        <f t="shared" si="63"/>
        <v>1375.0000000000007</v>
      </c>
      <c r="FX38" s="1">
        <f t="shared" si="64"/>
        <v>1375.0000000000007</v>
      </c>
      <c r="FZ38" s="45">
        <v>36</v>
      </c>
      <c r="GA38" s="47">
        <f t="shared" si="110"/>
        <v>1.7000000000000006</v>
      </c>
      <c r="GB38" s="1">
        <f t="shared" si="65"/>
        <v>17000.000000000007</v>
      </c>
      <c r="GC38" s="1">
        <f t="shared" si="66"/>
        <v>17000.000000000007</v>
      </c>
      <c r="GD38" s="47">
        <f t="shared" si="111"/>
        <v>0.5</v>
      </c>
      <c r="GE38" s="1">
        <f t="shared" si="67"/>
        <v>5000</v>
      </c>
      <c r="GF38" s="1">
        <f t="shared" si="68"/>
        <v>5000</v>
      </c>
      <c r="GG38" s="47">
        <f t="shared" si="112"/>
        <v>0.27500000000000013</v>
      </c>
      <c r="GH38" s="1">
        <f t="shared" si="69"/>
        <v>55000.000000000029</v>
      </c>
      <c r="GI38" s="1">
        <f t="shared" si="70"/>
        <v>55000.000000000029</v>
      </c>
      <c r="GJ38" s="47">
        <f t="shared" si="113"/>
        <v>0.15500000000000008</v>
      </c>
      <c r="GK38" s="1">
        <f t="shared" si="71"/>
        <v>31000.000000000018</v>
      </c>
      <c r="GL38" s="1">
        <f t="shared" si="72"/>
        <v>31000.000000000018</v>
      </c>
      <c r="GM38" s="47">
        <f t="shared" si="114"/>
        <v>0.37500000000000017</v>
      </c>
      <c r="GN38" s="1">
        <f t="shared" si="73"/>
        <v>3750.0000000000018</v>
      </c>
      <c r="GO38" s="1">
        <f t="shared" si="74"/>
        <v>3750.0000000000018</v>
      </c>
      <c r="GP38" s="47">
        <f t="shared" si="115"/>
        <v>0.12000000000000006</v>
      </c>
      <c r="GQ38" s="1">
        <f t="shared" si="75"/>
        <v>300.00000000000017</v>
      </c>
      <c r="GR38" s="1">
        <f t="shared" si="76"/>
        <v>300.00000000000017</v>
      </c>
      <c r="GS38" s="47">
        <f t="shared" si="116"/>
        <v>0.32500000000000012</v>
      </c>
      <c r="GT38" s="1">
        <f t="shared" si="77"/>
        <v>3250.0000000000014</v>
      </c>
      <c r="GU38" s="1">
        <f t="shared" si="78"/>
        <v>3250.0000000000014</v>
      </c>
    </row>
    <row r="39" spans="1:203" x14ac:dyDescent="0.15">
      <c r="A39" s="33" t="s">
        <v>1899</v>
      </c>
      <c r="B39" s="1">
        <v>1</v>
      </c>
      <c r="C39" s="1">
        <v>4</v>
      </c>
      <c r="D39" s="1">
        <v>11</v>
      </c>
      <c r="E39" s="1">
        <v>0</v>
      </c>
      <c r="F39" s="1">
        <v>0</v>
      </c>
      <c r="G39" s="1">
        <v>1</v>
      </c>
      <c r="H39" s="1">
        <v>0</v>
      </c>
      <c r="I39" s="1">
        <v>0</v>
      </c>
      <c r="J39" s="1">
        <v>0</v>
      </c>
      <c r="K39" s="1">
        <v>0</v>
      </c>
      <c r="L39" s="1">
        <v>0</v>
      </c>
      <c r="M39" s="1" t="s">
        <v>2484</v>
      </c>
      <c r="N39" s="1">
        <v>2520</v>
      </c>
      <c r="O39" s="1">
        <v>57</v>
      </c>
      <c r="P39" s="1">
        <v>28</v>
      </c>
      <c r="Q39" s="1">
        <v>2</v>
      </c>
      <c r="R39" s="1">
        <v>4</v>
      </c>
      <c r="S39" s="1">
        <v>11</v>
      </c>
      <c r="T39" s="1">
        <v>0</v>
      </c>
      <c r="U39" s="1">
        <v>0</v>
      </c>
      <c r="V39" s="1">
        <v>1</v>
      </c>
      <c r="W39" s="1">
        <v>0</v>
      </c>
      <c r="X39" s="1">
        <v>0</v>
      </c>
      <c r="Y39" s="1">
        <v>0</v>
      </c>
      <c r="Z39" s="1">
        <v>0</v>
      </c>
      <c r="AA39" s="1">
        <v>0</v>
      </c>
      <c r="AB39" s="1" t="s">
        <v>2484</v>
      </c>
      <c r="AC39" s="1">
        <v>2839</v>
      </c>
      <c r="AD39" s="1">
        <v>65</v>
      </c>
      <c r="AE39" s="1">
        <v>32</v>
      </c>
      <c r="AF39" s="51">
        <v>0.15</v>
      </c>
      <c r="AG39" s="44">
        <v>1.002</v>
      </c>
      <c r="AH39" s="44">
        <v>3</v>
      </c>
      <c r="AI39" s="4">
        <f t="shared" si="18"/>
        <v>380</v>
      </c>
      <c r="AJ39" s="1">
        <f t="shared" si="18"/>
        <v>60</v>
      </c>
      <c r="AK39" s="1">
        <f t="shared" si="18"/>
        <v>90</v>
      </c>
      <c r="AL39" s="4">
        <f t="shared" si="19"/>
        <v>50</v>
      </c>
      <c r="AM39" s="1">
        <f t="shared" si="19"/>
        <v>10</v>
      </c>
      <c r="AN39" s="1">
        <f t="shared" si="19"/>
        <v>20</v>
      </c>
      <c r="AP39" s="1" t="s">
        <v>1995</v>
      </c>
      <c r="AQ39" s="1">
        <f>GK3</f>
        <v>10000</v>
      </c>
      <c r="AR39" s="1">
        <f>GL3</f>
        <v>10000</v>
      </c>
      <c r="AS39" s="1">
        <f>GL1</f>
        <v>600</v>
      </c>
      <c r="BC39" s="45">
        <v>37</v>
      </c>
      <c r="BD39" s="46">
        <f t="shared" si="79"/>
        <v>6.4400000000000013</v>
      </c>
      <c r="BE39" s="1">
        <f t="shared" si="2"/>
        <v>63400.000000000015</v>
      </c>
      <c r="BF39" s="1">
        <f t="shared" si="3"/>
        <v>65400.000000000007</v>
      </c>
      <c r="BG39" s="45">
        <v>37</v>
      </c>
      <c r="BH39" s="44">
        <f t="shared" si="80"/>
        <v>3.9400000000000013</v>
      </c>
      <c r="BI39" s="1">
        <f t="shared" si="22"/>
        <v>38400.000000000015</v>
      </c>
      <c r="BJ39" s="1">
        <f t="shared" si="23"/>
        <v>40400.000000000007</v>
      </c>
      <c r="BK39" s="45">
        <v>37</v>
      </c>
      <c r="BL39" s="44">
        <f t="shared" si="81"/>
        <v>6.9400000000000013</v>
      </c>
      <c r="BM39" s="1">
        <f t="shared" si="4"/>
        <v>68400.000000000015</v>
      </c>
      <c r="BN39" s="1">
        <f t="shared" si="5"/>
        <v>70400.000000000015</v>
      </c>
      <c r="BO39" s="45">
        <v>37</v>
      </c>
      <c r="BP39" s="44">
        <f t="shared" si="82"/>
        <v>4.4400000000000013</v>
      </c>
      <c r="BQ39" s="1">
        <f t="shared" si="24"/>
        <v>43400.000000000015</v>
      </c>
      <c r="BR39" s="1">
        <f t="shared" si="25"/>
        <v>45400.000000000007</v>
      </c>
      <c r="BS39" s="45">
        <v>37</v>
      </c>
      <c r="BT39" s="44">
        <f t="shared" si="83"/>
        <v>7.4400000000000013</v>
      </c>
      <c r="BU39" s="1">
        <f t="shared" si="6"/>
        <v>73400.000000000015</v>
      </c>
      <c r="BV39" s="1">
        <f t="shared" si="7"/>
        <v>75400.000000000015</v>
      </c>
      <c r="BW39" s="45">
        <v>37</v>
      </c>
      <c r="BX39" s="44">
        <f t="shared" si="84"/>
        <v>4.9400000000000013</v>
      </c>
      <c r="BY39" s="1">
        <f t="shared" si="26"/>
        <v>48400.000000000015</v>
      </c>
      <c r="BZ39" s="1">
        <f t="shared" si="27"/>
        <v>50400.000000000007</v>
      </c>
      <c r="CA39" s="45">
        <v>37</v>
      </c>
      <c r="CB39" s="44">
        <f t="shared" si="85"/>
        <v>6.4400000000000013</v>
      </c>
      <c r="CC39" s="1">
        <f t="shared" si="8"/>
        <v>63400.000000000015</v>
      </c>
      <c r="CD39" s="1">
        <f t="shared" si="9"/>
        <v>65400.000000000007</v>
      </c>
      <c r="CE39" s="45">
        <v>37</v>
      </c>
      <c r="CF39" s="44">
        <f t="shared" si="86"/>
        <v>3.9400000000000013</v>
      </c>
      <c r="CG39" s="1">
        <f t="shared" si="28"/>
        <v>38400.000000000015</v>
      </c>
      <c r="CH39" s="1">
        <f t="shared" si="29"/>
        <v>40400.000000000007</v>
      </c>
      <c r="CO39" s="45">
        <v>37</v>
      </c>
      <c r="CP39" s="46">
        <f t="shared" si="87"/>
        <v>5.4400000000000013</v>
      </c>
      <c r="CQ39" s="1">
        <f t="shared" si="10"/>
        <v>53400.000000000015</v>
      </c>
      <c r="CR39" s="1">
        <f t="shared" si="11"/>
        <v>55400.000000000007</v>
      </c>
      <c r="CS39" s="45">
        <v>37</v>
      </c>
      <c r="CT39" s="44">
        <f t="shared" si="88"/>
        <v>3.4400000000000013</v>
      </c>
      <c r="CU39" s="1">
        <f t="shared" si="30"/>
        <v>33400.000000000015</v>
      </c>
      <c r="CV39" s="1">
        <f t="shared" si="31"/>
        <v>35400.000000000015</v>
      </c>
      <c r="CW39" s="45">
        <v>37</v>
      </c>
      <c r="CX39" s="44">
        <f t="shared" si="89"/>
        <v>5.9400000000000013</v>
      </c>
      <c r="CY39" s="1">
        <f t="shared" si="12"/>
        <v>58400.000000000015</v>
      </c>
      <c r="CZ39" s="1">
        <f t="shared" si="13"/>
        <v>60400.000000000007</v>
      </c>
      <c r="DA39" s="45">
        <v>37</v>
      </c>
      <c r="DB39" s="44">
        <f t="shared" si="90"/>
        <v>3.9400000000000013</v>
      </c>
      <c r="DC39" s="1">
        <f t="shared" si="32"/>
        <v>38400.000000000015</v>
      </c>
      <c r="DD39" s="1">
        <f t="shared" si="33"/>
        <v>40400.000000000007</v>
      </c>
      <c r="DE39" s="45">
        <v>37</v>
      </c>
      <c r="DF39" s="44">
        <f t="shared" si="91"/>
        <v>6.4400000000000013</v>
      </c>
      <c r="DG39" s="1">
        <f t="shared" si="14"/>
        <v>63400.000000000015</v>
      </c>
      <c r="DH39" s="1">
        <f t="shared" si="15"/>
        <v>65400.000000000007</v>
      </c>
      <c r="DI39" s="45">
        <v>37</v>
      </c>
      <c r="DJ39" s="44">
        <f t="shared" si="92"/>
        <v>4.4400000000000013</v>
      </c>
      <c r="DK39" s="1">
        <f t="shared" si="34"/>
        <v>43400.000000000015</v>
      </c>
      <c r="DL39" s="1">
        <f t="shared" si="35"/>
        <v>45400.000000000007</v>
      </c>
      <c r="DM39" s="45">
        <v>37</v>
      </c>
      <c r="DN39" s="44">
        <f t="shared" si="93"/>
        <v>5.4400000000000013</v>
      </c>
      <c r="DO39" s="1">
        <f t="shared" si="16"/>
        <v>53400.000000000015</v>
      </c>
      <c r="DP39" s="1">
        <f t="shared" si="17"/>
        <v>55400.000000000007</v>
      </c>
      <c r="DQ39" s="45">
        <v>37</v>
      </c>
      <c r="DR39" s="44">
        <f t="shared" si="94"/>
        <v>3.4400000000000013</v>
      </c>
      <c r="DS39" s="1">
        <f t="shared" si="36"/>
        <v>33400.000000000015</v>
      </c>
      <c r="DT39" s="1">
        <f t="shared" si="37"/>
        <v>35400.000000000015</v>
      </c>
      <c r="DW39" s="45">
        <v>37</v>
      </c>
      <c r="DX39" s="47">
        <f t="shared" si="95"/>
        <v>0.44800000000000018</v>
      </c>
      <c r="DY39" s="1">
        <f t="shared" si="38"/>
        <v>102810.00000000004</v>
      </c>
      <c r="DZ39" s="1">
        <f t="shared" si="39"/>
        <v>103270.00000000004</v>
      </c>
      <c r="EA39" s="45">
        <v>37</v>
      </c>
      <c r="EB39" s="47">
        <f t="shared" si="96"/>
        <v>0.32400000000000012</v>
      </c>
      <c r="EC39" s="1">
        <f t="shared" si="40"/>
        <v>74290.000000000029</v>
      </c>
      <c r="ED39" s="1">
        <f t="shared" si="97"/>
        <v>74750.000000000029</v>
      </c>
      <c r="EE39" s="45">
        <v>37</v>
      </c>
      <c r="EF39" s="47">
        <f t="shared" si="98"/>
        <v>0.34400000000000014</v>
      </c>
      <c r="EG39" s="1">
        <f t="shared" si="41"/>
        <v>78890.000000000029</v>
      </c>
      <c r="EH39" s="1">
        <f t="shared" si="42"/>
        <v>79350.000000000029</v>
      </c>
      <c r="EI39" s="45">
        <v>37</v>
      </c>
      <c r="EJ39" s="47">
        <f t="shared" si="99"/>
        <v>0.25800000000000006</v>
      </c>
      <c r="EK39" s="1">
        <f t="shared" si="43"/>
        <v>59110.000000000007</v>
      </c>
      <c r="EL39" s="1">
        <f t="shared" si="44"/>
        <v>59570.000000000007</v>
      </c>
      <c r="EO39" s="45">
        <v>37</v>
      </c>
      <c r="EP39" s="47">
        <f t="shared" si="100"/>
        <v>0.29400000000000009</v>
      </c>
      <c r="EQ39" s="1">
        <f t="shared" si="45"/>
        <v>67390.000000000015</v>
      </c>
      <c r="ER39" s="1">
        <f t="shared" si="46"/>
        <v>67850.000000000015</v>
      </c>
      <c r="ES39" s="45">
        <v>37</v>
      </c>
      <c r="ET39" s="47">
        <f t="shared" si="101"/>
        <v>0.19000000000000009</v>
      </c>
      <c r="EU39" s="1">
        <f t="shared" si="47"/>
        <v>43470.000000000022</v>
      </c>
      <c r="EV39" s="1">
        <f t="shared" si="48"/>
        <v>43930.000000000022</v>
      </c>
      <c r="EW39" s="45">
        <v>37</v>
      </c>
      <c r="EX39" s="47">
        <f t="shared" si="102"/>
        <v>0.19000000000000009</v>
      </c>
      <c r="EY39" s="1">
        <f t="shared" si="49"/>
        <v>43470.000000000022</v>
      </c>
      <c r="EZ39" s="1">
        <f t="shared" si="50"/>
        <v>43930.000000000022</v>
      </c>
      <c r="FA39" s="45">
        <v>37</v>
      </c>
      <c r="FB39" s="47">
        <f t="shared" si="103"/>
        <v>0.10400000000000005</v>
      </c>
      <c r="FC39" s="1">
        <f t="shared" si="51"/>
        <v>23690.000000000011</v>
      </c>
      <c r="FD39" s="1">
        <f t="shared" si="52"/>
        <v>24150.000000000011</v>
      </c>
      <c r="FF39" s="45">
        <v>37</v>
      </c>
      <c r="FG39" s="47">
        <f t="shared" si="104"/>
        <v>0.71600000000000019</v>
      </c>
      <c r="FH39" s="1">
        <f t="shared" si="53"/>
        <v>7160.0000000000018</v>
      </c>
      <c r="FI39" s="1">
        <f t="shared" si="54"/>
        <v>7160.0000000000018</v>
      </c>
      <c r="FJ39" s="47">
        <f t="shared" si="105"/>
        <v>0.71600000000000019</v>
      </c>
      <c r="FK39" s="1">
        <f t="shared" si="55"/>
        <v>7160.0000000000018</v>
      </c>
      <c r="FL39" s="1">
        <f t="shared" si="56"/>
        <v>7160.0000000000018</v>
      </c>
      <c r="FM39" s="47">
        <f t="shared" si="106"/>
        <v>0.56000000000000028</v>
      </c>
      <c r="FN39" s="1">
        <f t="shared" si="57"/>
        <v>5600.0000000000027</v>
      </c>
      <c r="FO39" s="1">
        <f t="shared" si="58"/>
        <v>5600.0000000000027</v>
      </c>
      <c r="FP39" s="47">
        <f t="shared" si="107"/>
        <v>0.28000000000000014</v>
      </c>
      <c r="FQ39" s="1">
        <f t="shared" si="59"/>
        <v>2800.0000000000014</v>
      </c>
      <c r="FR39" s="1">
        <f t="shared" si="60"/>
        <v>2800.0000000000014</v>
      </c>
      <c r="FS39" s="47">
        <f t="shared" si="108"/>
        <v>0.28000000000000014</v>
      </c>
      <c r="FT39" s="1">
        <f t="shared" si="61"/>
        <v>2800.0000000000014</v>
      </c>
      <c r="FU39" s="1">
        <f t="shared" si="62"/>
        <v>2800.0000000000014</v>
      </c>
      <c r="FV39" s="47">
        <f t="shared" si="109"/>
        <v>0.14000000000000007</v>
      </c>
      <c r="FW39" s="1">
        <f t="shared" si="63"/>
        <v>1400.0000000000007</v>
      </c>
      <c r="FX39" s="1">
        <f t="shared" si="64"/>
        <v>1400.0000000000007</v>
      </c>
      <c r="FZ39" s="45">
        <v>37</v>
      </c>
      <c r="GA39" s="47">
        <f t="shared" si="110"/>
        <v>1.7200000000000006</v>
      </c>
      <c r="GB39" s="1">
        <f t="shared" si="65"/>
        <v>17200.000000000007</v>
      </c>
      <c r="GC39" s="1">
        <f t="shared" si="66"/>
        <v>17200.000000000007</v>
      </c>
      <c r="GD39" s="47">
        <f t="shared" si="111"/>
        <v>0.5</v>
      </c>
      <c r="GE39" s="1">
        <f t="shared" si="67"/>
        <v>5000</v>
      </c>
      <c r="GF39" s="1">
        <f t="shared" si="68"/>
        <v>5000</v>
      </c>
      <c r="GG39" s="47">
        <f t="shared" si="112"/>
        <v>0.28000000000000014</v>
      </c>
      <c r="GH39" s="1">
        <f t="shared" si="69"/>
        <v>56000.000000000029</v>
      </c>
      <c r="GI39" s="1">
        <f t="shared" si="70"/>
        <v>56000.000000000029</v>
      </c>
      <c r="GJ39" s="47">
        <f t="shared" si="113"/>
        <v>0.15800000000000008</v>
      </c>
      <c r="GK39" s="1">
        <f t="shared" si="71"/>
        <v>31600.000000000018</v>
      </c>
      <c r="GL39" s="1">
        <f t="shared" si="72"/>
        <v>31600.000000000018</v>
      </c>
      <c r="GM39" s="47">
        <f t="shared" si="114"/>
        <v>0.38000000000000017</v>
      </c>
      <c r="GN39" s="1">
        <f t="shared" si="73"/>
        <v>3800.0000000000018</v>
      </c>
      <c r="GO39" s="1">
        <f t="shared" si="74"/>
        <v>3800.0000000000018</v>
      </c>
      <c r="GP39" s="47">
        <f t="shared" si="115"/>
        <v>0.12200000000000007</v>
      </c>
      <c r="GQ39" s="1">
        <f t="shared" si="75"/>
        <v>305.00000000000017</v>
      </c>
      <c r="GR39" s="1">
        <f t="shared" si="76"/>
        <v>305.00000000000017</v>
      </c>
      <c r="GS39" s="47">
        <f t="shared" si="116"/>
        <v>0.33000000000000013</v>
      </c>
      <c r="GT39" s="1">
        <f t="shared" si="77"/>
        <v>3300.0000000000014</v>
      </c>
      <c r="GU39" s="1">
        <f t="shared" si="78"/>
        <v>3300.0000000000014</v>
      </c>
    </row>
    <row r="40" spans="1:203" x14ac:dyDescent="0.15">
      <c r="A40" s="33" t="s">
        <v>1900</v>
      </c>
      <c r="B40" s="1">
        <v>1</v>
      </c>
      <c r="C40" s="1">
        <v>1</v>
      </c>
      <c r="D40" s="1">
        <v>16</v>
      </c>
      <c r="E40" s="1">
        <v>0</v>
      </c>
      <c r="F40" s="1">
        <v>0</v>
      </c>
      <c r="G40" s="1">
        <v>1</v>
      </c>
      <c r="H40" s="1">
        <v>0</v>
      </c>
      <c r="I40" s="1">
        <v>0</v>
      </c>
      <c r="J40" s="1">
        <v>0</v>
      </c>
      <c r="K40" s="1">
        <v>0</v>
      </c>
      <c r="L40" s="1">
        <v>0</v>
      </c>
      <c r="M40" s="1" t="s">
        <v>2487</v>
      </c>
      <c r="N40" s="1">
        <v>4752</v>
      </c>
      <c r="O40" s="1">
        <v>97</v>
      </c>
      <c r="P40" s="1">
        <v>59</v>
      </c>
      <c r="Q40" s="1">
        <v>2</v>
      </c>
      <c r="R40" s="1">
        <v>1</v>
      </c>
      <c r="S40" s="1">
        <v>16</v>
      </c>
      <c r="T40" s="1">
        <v>0</v>
      </c>
      <c r="U40" s="1">
        <v>0</v>
      </c>
      <c r="V40" s="1">
        <v>1</v>
      </c>
      <c r="W40" s="1">
        <v>0</v>
      </c>
      <c r="X40" s="1">
        <v>0</v>
      </c>
      <c r="Y40" s="1">
        <v>0</v>
      </c>
      <c r="Z40" s="1">
        <v>0</v>
      </c>
      <c r="AA40" s="1">
        <v>0</v>
      </c>
      <c r="AB40" s="1" t="s">
        <v>2487</v>
      </c>
      <c r="AC40" s="1">
        <v>5354</v>
      </c>
      <c r="AD40" s="1">
        <v>110</v>
      </c>
      <c r="AE40" s="1">
        <v>67</v>
      </c>
      <c r="AF40" s="44">
        <v>3</v>
      </c>
      <c r="AG40" s="50">
        <v>1.002</v>
      </c>
      <c r="AH40" s="44">
        <v>3</v>
      </c>
      <c r="AI40" s="1">
        <f t="shared" si="18"/>
        <v>14260</v>
      </c>
      <c r="AJ40" s="33">
        <f t="shared" si="18"/>
        <v>100</v>
      </c>
      <c r="AK40" s="1">
        <f t="shared" si="18"/>
        <v>180</v>
      </c>
      <c r="AL40" s="1">
        <f t="shared" si="19"/>
        <v>1810</v>
      </c>
      <c r="AM40" s="33">
        <f t="shared" si="19"/>
        <v>20</v>
      </c>
      <c r="AN40" s="1">
        <f t="shared" si="19"/>
        <v>30</v>
      </c>
      <c r="AP40" s="1" t="s">
        <v>2004</v>
      </c>
      <c r="AQ40" s="1">
        <v>1000</v>
      </c>
      <c r="AR40" s="1">
        <v>1000</v>
      </c>
      <c r="BC40" s="45">
        <v>38</v>
      </c>
      <c r="BD40" s="46">
        <f t="shared" si="79"/>
        <v>6.4800000000000013</v>
      </c>
      <c r="BE40" s="1">
        <f t="shared" si="2"/>
        <v>63800.000000000015</v>
      </c>
      <c r="BF40" s="1">
        <f t="shared" si="3"/>
        <v>65800.000000000015</v>
      </c>
      <c r="BG40" s="45">
        <v>38</v>
      </c>
      <c r="BH40" s="44">
        <f t="shared" si="80"/>
        <v>3.9800000000000013</v>
      </c>
      <c r="BI40" s="1">
        <f t="shared" si="22"/>
        <v>38800.000000000015</v>
      </c>
      <c r="BJ40" s="1">
        <f t="shared" si="23"/>
        <v>40800.000000000007</v>
      </c>
      <c r="BK40" s="45">
        <v>38</v>
      </c>
      <c r="BL40" s="44">
        <f t="shared" si="81"/>
        <v>6.9800000000000013</v>
      </c>
      <c r="BM40" s="1">
        <f t="shared" si="4"/>
        <v>68800.000000000015</v>
      </c>
      <c r="BN40" s="1">
        <f t="shared" si="5"/>
        <v>70800.000000000015</v>
      </c>
      <c r="BO40" s="45">
        <v>38</v>
      </c>
      <c r="BP40" s="44">
        <f t="shared" si="82"/>
        <v>4.4800000000000013</v>
      </c>
      <c r="BQ40" s="1">
        <f t="shared" si="24"/>
        <v>43800.000000000015</v>
      </c>
      <c r="BR40" s="1">
        <f t="shared" si="25"/>
        <v>45800.000000000007</v>
      </c>
      <c r="BS40" s="45">
        <v>38</v>
      </c>
      <c r="BT40" s="44">
        <f t="shared" si="83"/>
        <v>7.4800000000000013</v>
      </c>
      <c r="BU40" s="1">
        <f t="shared" si="6"/>
        <v>73800.000000000015</v>
      </c>
      <c r="BV40" s="1">
        <f t="shared" si="7"/>
        <v>75800.000000000015</v>
      </c>
      <c r="BW40" s="45">
        <v>38</v>
      </c>
      <c r="BX40" s="44">
        <f t="shared" si="84"/>
        <v>4.9800000000000013</v>
      </c>
      <c r="BY40" s="1">
        <f t="shared" si="26"/>
        <v>48800.000000000015</v>
      </c>
      <c r="BZ40" s="1">
        <f t="shared" si="27"/>
        <v>50800.000000000007</v>
      </c>
      <c r="CA40" s="45">
        <v>38</v>
      </c>
      <c r="CB40" s="44">
        <f t="shared" si="85"/>
        <v>6.4800000000000013</v>
      </c>
      <c r="CC40" s="1">
        <f t="shared" si="8"/>
        <v>63800.000000000015</v>
      </c>
      <c r="CD40" s="1">
        <f t="shared" si="9"/>
        <v>65800.000000000015</v>
      </c>
      <c r="CE40" s="45">
        <v>38</v>
      </c>
      <c r="CF40" s="44">
        <f t="shared" si="86"/>
        <v>3.9800000000000013</v>
      </c>
      <c r="CG40" s="1">
        <f t="shared" si="28"/>
        <v>38800.000000000015</v>
      </c>
      <c r="CH40" s="1">
        <f t="shared" si="29"/>
        <v>40800.000000000007</v>
      </c>
      <c r="CO40" s="45">
        <v>38</v>
      </c>
      <c r="CP40" s="46">
        <f t="shared" si="87"/>
        <v>5.4800000000000013</v>
      </c>
      <c r="CQ40" s="1">
        <f t="shared" si="10"/>
        <v>53800.000000000015</v>
      </c>
      <c r="CR40" s="1">
        <f t="shared" si="11"/>
        <v>55800.000000000007</v>
      </c>
      <c r="CS40" s="45">
        <v>38</v>
      </c>
      <c r="CT40" s="44">
        <f t="shared" si="88"/>
        <v>3.4800000000000013</v>
      </c>
      <c r="CU40" s="1">
        <f t="shared" si="30"/>
        <v>33800.000000000015</v>
      </c>
      <c r="CV40" s="1">
        <f t="shared" si="31"/>
        <v>35800.000000000015</v>
      </c>
      <c r="CW40" s="45">
        <v>38</v>
      </c>
      <c r="CX40" s="44">
        <f t="shared" si="89"/>
        <v>5.9800000000000013</v>
      </c>
      <c r="CY40" s="1">
        <f t="shared" si="12"/>
        <v>58800.000000000015</v>
      </c>
      <c r="CZ40" s="1">
        <f t="shared" si="13"/>
        <v>60800.000000000007</v>
      </c>
      <c r="DA40" s="45">
        <v>38</v>
      </c>
      <c r="DB40" s="44">
        <f t="shared" si="90"/>
        <v>3.9800000000000013</v>
      </c>
      <c r="DC40" s="1">
        <f t="shared" si="32"/>
        <v>38800.000000000015</v>
      </c>
      <c r="DD40" s="1">
        <f t="shared" si="33"/>
        <v>40800.000000000007</v>
      </c>
      <c r="DE40" s="45">
        <v>38</v>
      </c>
      <c r="DF40" s="44">
        <f t="shared" si="91"/>
        <v>6.4800000000000013</v>
      </c>
      <c r="DG40" s="1">
        <f t="shared" si="14"/>
        <v>63800.000000000015</v>
      </c>
      <c r="DH40" s="1">
        <f t="shared" si="15"/>
        <v>65800.000000000015</v>
      </c>
      <c r="DI40" s="45">
        <v>38</v>
      </c>
      <c r="DJ40" s="44">
        <f t="shared" si="92"/>
        <v>4.4800000000000013</v>
      </c>
      <c r="DK40" s="1">
        <f t="shared" si="34"/>
        <v>43800.000000000015</v>
      </c>
      <c r="DL40" s="1">
        <f t="shared" si="35"/>
        <v>45800.000000000007</v>
      </c>
      <c r="DM40" s="45">
        <v>38</v>
      </c>
      <c r="DN40" s="44">
        <f t="shared" si="93"/>
        <v>5.4800000000000013</v>
      </c>
      <c r="DO40" s="1">
        <f t="shared" si="16"/>
        <v>53800.000000000015</v>
      </c>
      <c r="DP40" s="1">
        <f t="shared" si="17"/>
        <v>55800.000000000007</v>
      </c>
      <c r="DQ40" s="45">
        <v>38</v>
      </c>
      <c r="DR40" s="44">
        <f t="shared" si="94"/>
        <v>3.4800000000000013</v>
      </c>
      <c r="DS40" s="1">
        <f t="shared" si="36"/>
        <v>33800.000000000015</v>
      </c>
      <c r="DT40" s="1">
        <f t="shared" si="37"/>
        <v>35800.000000000015</v>
      </c>
      <c r="DW40" s="45">
        <v>38</v>
      </c>
      <c r="DX40" s="47">
        <f t="shared" si="95"/>
        <v>0.45350000000000018</v>
      </c>
      <c r="DY40" s="1">
        <f t="shared" si="38"/>
        <v>104075.00000000004</v>
      </c>
      <c r="DZ40" s="1">
        <f t="shared" si="39"/>
        <v>104535.00000000004</v>
      </c>
      <c r="EA40" s="45">
        <v>38</v>
      </c>
      <c r="EB40" s="47">
        <f t="shared" si="96"/>
        <v>0.32800000000000012</v>
      </c>
      <c r="EC40" s="1">
        <f t="shared" si="40"/>
        <v>75210.000000000029</v>
      </c>
      <c r="ED40" s="1">
        <f t="shared" si="97"/>
        <v>75670.000000000029</v>
      </c>
      <c r="EE40" s="45">
        <v>38</v>
      </c>
      <c r="EF40" s="47">
        <f t="shared" si="98"/>
        <v>0.34800000000000014</v>
      </c>
      <c r="EG40" s="1">
        <f t="shared" si="41"/>
        <v>79810.000000000029</v>
      </c>
      <c r="EH40" s="1">
        <f t="shared" si="42"/>
        <v>80270.000000000029</v>
      </c>
      <c r="EI40" s="45">
        <v>38</v>
      </c>
      <c r="EJ40" s="47">
        <f t="shared" si="99"/>
        <v>0.26100000000000007</v>
      </c>
      <c r="EK40" s="1">
        <f t="shared" si="43"/>
        <v>59800.000000000007</v>
      </c>
      <c r="EL40" s="1">
        <f t="shared" si="44"/>
        <v>60260.000000000007</v>
      </c>
      <c r="EO40" s="45">
        <v>38</v>
      </c>
      <c r="EP40" s="47">
        <f t="shared" si="100"/>
        <v>0.2980000000000001</v>
      </c>
      <c r="EQ40" s="1">
        <f t="shared" si="45"/>
        <v>68310.000000000015</v>
      </c>
      <c r="ER40" s="1">
        <f t="shared" si="46"/>
        <v>68770.000000000015</v>
      </c>
      <c r="ES40" s="45">
        <v>38</v>
      </c>
      <c r="ET40" s="47">
        <f t="shared" si="101"/>
        <v>0.19250000000000009</v>
      </c>
      <c r="EU40" s="1">
        <f t="shared" si="47"/>
        <v>44045.000000000022</v>
      </c>
      <c r="EV40" s="1">
        <f t="shared" si="48"/>
        <v>44505.000000000022</v>
      </c>
      <c r="EW40" s="45">
        <v>38</v>
      </c>
      <c r="EX40" s="47">
        <f t="shared" si="102"/>
        <v>0.19250000000000009</v>
      </c>
      <c r="EY40" s="1">
        <f t="shared" si="49"/>
        <v>44045.000000000022</v>
      </c>
      <c r="EZ40" s="1">
        <f t="shared" si="50"/>
        <v>44505.000000000022</v>
      </c>
      <c r="FA40" s="45">
        <v>38</v>
      </c>
      <c r="FB40" s="47">
        <f t="shared" si="103"/>
        <v>0.10550000000000005</v>
      </c>
      <c r="FC40" s="1">
        <f t="shared" si="51"/>
        <v>24035.000000000011</v>
      </c>
      <c r="FD40" s="1">
        <f t="shared" si="52"/>
        <v>24495.000000000011</v>
      </c>
      <c r="FF40" s="45">
        <v>38</v>
      </c>
      <c r="FG40" s="47">
        <f t="shared" si="104"/>
        <v>0.7220000000000002</v>
      </c>
      <c r="FH40" s="1">
        <f t="shared" si="53"/>
        <v>7220.0000000000018</v>
      </c>
      <c r="FI40" s="1">
        <f t="shared" si="54"/>
        <v>7220.0000000000018</v>
      </c>
      <c r="FJ40" s="47">
        <f t="shared" si="105"/>
        <v>0.7220000000000002</v>
      </c>
      <c r="FK40" s="1">
        <f t="shared" si="55"/>
        <v>7220.0000000000018</v>
      </c>
      <c r="FL40" s="1">
        <f t="shared" si="56"/>
        <v>7220.0000000000018</v>
      </c>
      <c r="FM40" s="47">
        <f t="shared" si="106"/>
        <v>0.57000000000000028</v>
      </c>
      <c r="FN40" s="1">
        <f t="shared" si="57"/>
        <v>5700.0000000000027</v>
      </c>
      <c r="FO40" s="1">
        <f t="shared" si="58"/>
        <v>5700.0000000000027</v>
      </c>
      <c r="FP40" s="47">
        <f t="shared" si="107"/>
        <v>0.28500000000000014</v>
      </c>
      <c r="FQ40" s="1">
        <f t="shared" si="59"/>
        <v>2850.0000000000014</v>
      </c>
      <c r="FR40" s="1">
        <f t="shared" si="60"/>
        <v>2850.0000000000014</v>
      </c>
      <c r="FS40" s="47">
        <f t="shared" si="108"/>
        <v>0.28500000000000014</v>
      </c>
      <c r="FT40" s="1">
        <f t="shared" si="61"/>
        <v>2850.0000000000014</v>
      </c>
      <c r="FU40" s="1">
        <f t="shared" si="62"/>
        <v>2850.0000000000014</v>
      </c>
      <c r="FV40" s="47">
        <f t="shared" si="109"/>
        <v>0.14250000000000007</v>
      </c>
      <c r="FW40" s="1">
        <f t="shared" si="63"/>
        <v>1425.0000000000007</v>
      </c>
      <c r="FX40" s="1">
        <f t="shared" si="64"/>
        <v>1425.0000000000007</v>
      </c>
      <c r="FZ40" s="45">
        <v>38</v>
      </c>
      <c r="GA40" s="47">
        <f t="shared" si="110"/>
        <v>1.7400000000000007</v>
      </c>
      <c r="GB40" s="1">
        <f t="shared" si="65"/>
        <v>17400.000000000007</v>
      </c>
      <c r="GC40" s="1">
        <f t="shared" si="66"/>
        <v>17400.000000000007</v>
      </c>
      <c r="GD40" s="47">
        <f t="shared" si="111"/>
        <v>0.5</v>
      </c>
      <c r="GE40" s="1">
        <f t="shared" si="67"/>
        <v>5000</v>
      </c>
      <c r="GF40" s="1">
        <f t="shared" si="68"/>
        <v>5000</v>
      </c>
      <c r="GG40" s="47">
        <f t="shared" si="112"/>
        <v>0.28500000000000014</v>
      </c>
      <c r="GH40" s="1">
        <f t="shared" si="69"/>
        <v>57000.000000000029</v>
      </c>
      <c r="GI40" s="1">
        <f t="shared" si="70"/>
        <v>57000.000000000029</v>
      </c>
      <c r="GJ40" s="47">
        <f t="shared" si="113"/>
        <v>0.16100000000000009</v>
      </c>
      <c r="GK40" s="1">
        <f t="shared" si="71"/>
        <v>32200.000000000018</v>
      </c>
      <c r="GL40" s="1">
        <f t="shared" si="72"/>
        <v>32200.000000000018</v>
      </c>
      <c r="GM40" s="47">
        <f t="shared" si="114"/>
        <v>0.38500000000000018</v>
      </c>
      <c r="GN40" s="1">
        <f t="shared" si="73"/>
        <v>3850.0000000000018</v>
      </c>
      <c r="GO40" s="1">
        <f t="shared" si="74"/>
        <v>3850.0000000000018</v>
      </c>
      <c r="GP40" s="47">
        <f t="shared" si="115"/>
        <v>0.12400000000000007</v>
      </c>
      <c r="GQ40" s="1">
        <f t="shared" si="75"/>
        <v>310.00000000000017</v>
      </c>
      <c r="GR40" s="1">
        <f t="shared" si="76"/>
        <v>310.00000000000017</v>
      </c>
      <c r="GS40" s="47">
        <f t="shared" si="116"/>
        <v>0.33500000000000013</v>
      </c>
      <c r="GT40" s="1">
        <f t="shared" si="77"/>
        <v>3350.0000000000014</v>
      </c>
      <c r="GU40" s="1">
        <f t="shared" si="78"/>
        <v>3350.0000000000014</v>
      </c>
    </row>
    <row r="41" spans="1:203" x14ac:dyDescent="0.15">
      <c r="A41" s="33" t="s">
        <v>1901</v>
      </c>
      <c r="B41" s="1">
        <v>1</v>
      </c>
      <c r="C41" s="1">
        <v>2</v>
      </c>
      <c r="D41" s="1">
        <v>11</v>
      </c>
      <c r="E41" s="1">
        <v>0</v>
      </c>
      <c r="F41" s="1">
        <v>0</v>
      </c>
      <c r="G41" s="1">
        <v>1</v>
      </c>
      <c r="H41" s="1">
        <v>0</v>
      </c>
      <c r="I41" s="1">
        <v>0</v>
      </c>
      <c r="J41" s="1">
        <v>0</v>
      </c>
      <c r="K41" s="1">
        <v>0</v>
      </c>
      <c r="L41" s="1">
        <v>0</v>
      </c>
      <c r="M41" s="1" t="s">
        <v>2483</v>
      </c>
      <c r="N41" s="1">
        <v>2400</v>
      </c>
      <c r="O41" s="1">
        <v>60</v>
      </c>
      <c r="P41" s="1">
        <v>30</v>
      </c>
      <c r="Q41" s="1">
        <v>2</v>
      </c>
      <c r="R41" s="1">
        <v>2</v>
      </c>
      <c r="S41" s="1">
        <v>11</v>
      </c>
      <c r="T41" s="1">
        <v>0</v>
      </c>
      <c r="U41" s="1">
        <v>0</v>
      </c>
      <c r="V41" s="1">
        <v>1</v>
      </c>
      <c r="W41" s="1">
        <v>0</v>
      </c>
      <c r="X41" s="1">
        <v>0</v>
      </c>
      <c r="Y41" s="1">
        <v>0</v>
      </c>
      <c r="Z41" s="1">
        <v>0</v>
      </c>
      <c r="AA41" s="1">
        <v>0</v>
      </c>
      <c r="AB41" s="1" t="s">
        <v>2483</v>
      </c>
      <c r="AC41" s="1">
        <v>2704</v>
      </c>
      <c r="AD41" s="1">
        <v>68</v>
      </c>
      <c r="AE41" s="1">
        <v>34</v>
      </c>
      <c r="AF41" s="44">
        <v>3</v>
      </c>
      <c r="AG41" s="50">
        <v>1.002</v>
      </c>
      <c r="AH41" s="44">
        <v>3</v>
      </c>
      <c r="AI41" s="1">
        <f t="shared" si="18"/>
        <v>7200</v>
      </c>
      <c r="AJ41" s="33">
        <f t="shared" si="18"/>
        <v>70</v>
      </c>
      <c r="AK41" s="1">
        <f t="shared" si="18"/>
        <v>90</v>
      </c>
      <c r="AL41" s="1">
        <f t="shared" si="19"/>
        <v>920</v>
      </c>
      <c r="AM41" s="33">
        <f t="shared" si="19"/>
        <v>10</v>
      </c>
      <c r="AN41" s="1">
        <f t="shared" si="19"/>
        <v>20</v>
      </c>
      <c r="BC41" s="45">
        <v>39</v>
      </c>
      <c r="BD41" s="46">
        <f t="shared" si="79"/>
        <v>6.5200000000000014</v>
      </c>
      <c r="BE41" s="1">
        <f t="shared" si="2"/>
        <v>64200.000000000015</v>
      </c>
      <c r="BF41" s="1">
        <f t="shared" si="3"/>
        <v>66200.000000000015</v>
      </c>
      <c r="BG41" s="45">
        <v>39</v>
      </c>
      <c r="BH41" s="44">
        <f t="shared" si="80"/>
        <v>4.0200000000000014</v>
      </c>
      <c r="BI41" s="1">
        <f t="shared" si="22"/>
        <v>39200.000000000015</v>
      </c>
      <c r="BJ41" s="1">
        <f t="shared" si="23"/>
        <v>41200.000000000007</v>
      </c>
      <c r="BK41" s="45">
        <v>39</v>
      </c>
      <c r="BL41" s="44">
        <f t="shared" si="81"/>
        <v>7.0200000000000014</v>
      </c>
      <c r="BM41" s="1">
        <f t="shared" si="4"/>
        <v>69200.000000000015</v>
      </c>
      <c r="BN41" s="1">
        <f t="shared" si="5"/>
        <v>71200.000000000015</v>
      </c>
      <c r="BO41" s="45">
        <v>39</v>
      </c>
      <c r="BP41" s="44">
        <f t="shared" si="82"/>
        <v>4.5200000000000014</v>
      </c>
      <c r="BQ41" s="1">
        <f t="shared" si="24"/>
        <v>44200.000000000015</v>
      </c>
      <c r="BR41" s="1">
        <f t="shared" si="25"/>
        <v>46200.000000000007</v>
      </c>
      <c r="BS41" s="45">
        <v>39</v>
      </c>
      <c r="BT41" s="44">
        <f t="shared" si="83"/>
        <v>7.5200000000000014</v>
      </c>
      <c r="BU41" s="1">
        <f t="shared" si="6"/>
        <v>74200.000000000015</v>
      </c>
      <c r="BV41" s="1">
        <f t="shared" si="7"/>
        <v>76200.000000000015</v>
      </c>
      <c r="BW41" s="45">
        <v>39</v>
      </c>
      <c r="BX41" s="44">
        <f t="shared" si="84"/>
        <v>5.0200000000000014</v>
      </c>
      <c r="BY41" s="1">
        <f t="shared" si="26"/>
        <v>49200.000000000015</v>
      </c>
      <c r="BZ41" s="1">
        <f t="shared" si="27"/>
        <v>51200.000000000007</v>
      </c>
      <c r="CA41" s="45">
        <v>39</v>
      </c>
      <c r="CB41" s="44">
        <f t="shared" si="85"/>
        <v>6.5200000000000014</v>
      </c>
      <c r="CC41" s="1">
        <f t="shared" si="8"/>
        <v>64200.000000000015</v>
      </c>
      <c r="CD41" s="1">
        <f t="shared" si="9"/>
        <v>66200.000000000015</v>
      </c>
      <c r="CE41" s="45">
        <v>39</v>
      </c>
      <c r="CF41" s="44">
        <f t="shared" si="86"/>
        <v>4.0200000000000014</v>
      </c>
      <c r="CG41" s="1">
        <f t="shared" si="28"/>
        <v>39200.000000000015</v>
      </c>
      <c r="CH41" s="1">
        <f t="shared" si="29"/>
        <v>41200.000000000007</v>
      </c>
      <c r="CO41" s="45">
        <v>39</v>
      </c>
      <c r="CP41" s="46">
        <f t="shared" si="87"/>
        <v>5.5200000000000014</v>
      </c>
      <c r="CQ41" s="1">
        <f t="shared" si="10"/>
        <v>54200.000000000015</v>
      </c>
      <c r="CR41" s="1">
        <f t="shared" si="11"/>
        <v>56200.000000000007</v>
      </c>
      <c r="CS41" s="45">
        <v>39</v>
      </c>
      <c r="CT41" s="44">
        <f t="shared" si="88"/>
        <v>3.5200000000000014</v>
      </c>
      <c r="CU41" s="1">
        <f t="shared" si="30"/>
        <v>34200.000000000015</v>
      </c>
      <c r="CV41" s="1">
        <f t="shared" si="31"/>
        <v>36200.000000000015</v>
      </c>
      <c r="CW41" s="45">
        <v>39</v>
      </c>
      <c r="CX41" s="44">
        <f t="shared" si="89"/>
        <v>6.0200000000000014</v>
      </c>
      <c r="CY41" s="1">
        <f t="shared" si="12"/>
        <v>59200.000000000015</v>
      </c>
      <c r="CZ41" s="1">
        <f t="shared" si="13"/>
        <v>61200.000000000007</v>
      </c>
      <c r="DA41" s="45">
        <v>39</v>
      </c>
      <c r="DB41" s="44">
        <f t="shared" si="90"/>
        <v>4.0200000000000014</v>
      </c>
      <c r="DC41" s="1">
        <f t="shared" si="32"/>
        <v>39200.000000000015</v>
      </c>
      <c r="DD41" s="1">
        <f t="shared" si="33"/>
        <v>41200.000000000007</v>
      </c>
      <c r="DE41" s="45">
        <v>39</v>
      </c>
      <c r="DF41" s="44">
        <f t="shared" si="91"/>
        <v>6.5200000000000014</v>
      </c>
      <c r="DG41" s="1">
        <f t="shared" si="14"/>
        <v>64200.000000000015</v>
      </c>
      <c r="DH41" s="1">
        <f t="shared" si="15"/>
        <v>66200.000000000015</v>
      </c>
      <c r="DI41" s="45">
        <v>39</v>
      </c>
      <c r="DJ41" s="44">
        <f t="shared" si="92"/>
        <v>4.5200000000000014</v>
      </c>
      <c r="DK41" s="1">
        <f t="shared" si="34"/>
        <v>44200.000000000015</v>
      </c>
      <c r="DL41" s="1">
        <f t="shared" si="35"/>
        <v>46200.000000000007</v>
      </c>
      <c r="DM41" s="45">
        <v>39</v>
      </c>
      <c r="DN41" s="44">
        <f t="shared" si="93"/>
        <v>5.5200000000000014</v>
      </c>
      <c r="DO41" s="1">
        <f t="shared" si="16"/>
        <v>54200.000000000015</v>
      </c>
      <c r="DP41" s="1">
        <f t="shared" si="17"/>
        <v>56200.000000000007</v>
      </c>
      <c r="DQ41" s="45">
        <v>39</v>
      </c>
      <c r="DR41" s="44">
        <f t="shared" si="94"/>
        <v>3.5200000000000014</v>
      </c>
      <c r="DS41" s="1">
        <f t="shared" si="36"/>
        <v>34200.000000000015</v>
      </c>
      <c r="DT41" s="1">
        <f t="shared" si="37"/>
        <v>36200.000000000015</v>
      </c>
      <c r="DW41" s="45">
        <v>39</v>
      </c>
      <c r="DX41" s="47">
        <f t="shared" si="95"/>
        <v>0.45900000000000019</v>
      </c>
      <c r="DY41" s="1">
        <f t="shared" si="38"/>
        <v>105340.00000000004</v>
      </c>
      <c r="DZ41" s="1">
        <f t="shared" si="39"/>
        <v>105800.00000000004</v>
      </c>
      <c r="EA41" s="45">
        <v>39</v>
      </c>
      <c r="EB41" s="47">
        <f t="shared" si="96"/>
        <v>0.33200000000000013</v>
      </c>
      <c r="EC41" s="1">
        <f t="shared" si="40"/>
        <v>76130.000000000029</v>
      </c>
      <c r="ED41" s="1">
        <f t="shared" si="97"/>
        <v>76590.000000000029</v>
      </c>
      <c r="EE41" s="45">
        <v>39</v>
      </c>
      <c r="EF41" s="47">
        <f t="shared" si="98"/>
        <v>0.35200000000000015</v>
      </c>
      <c r="EG41" s="1">
        <f t="shared" si="41"/>
        <v>80730.000000000029</v>
      </c>
      <c r="EH41" s="1">
        <f t="shared" si="42"/>
        <v>81190.000000000029</v>
      </c>
      <c r="EI41" s="45">
        <v>39</v>
      </c>
      <c r="EJ41" s="47">
        <f t="shared" si="99"/>
        <v>0.26400000000000007</v>
      </c>
      <c r="EK41" s="1">
        <f t="shared" si="43"/>
        <v>60490.000000000007</v>
      </c>
      <c r="EL41" s="1">
        <f t="shared" si="44"/>
        <v>60950.000000000022</v>
      </c>
      <c r="EO41" s="45">
        <v>39</v>
      </c>
      <c r="EP41" s="47">
        <f t="shared" si="100"/>
        <v>0.3020000000000001</v>
      </c>
      <c r="EQ41" s="1">
        <f t="shared" si="45"/>
        <v>69230.000000000015</v>
      </c>
      <c r="ER41" s="1">
        <f t="shared" si="46"/>
        <v>69690.000000000015</v>
      </c>
      <c r="ES41" s="45">
        <v>39</v>
      </c>
      <c r="ET41" s="47">
        <f t="shared" si="101"/>
        <v>0.19500000000000009</v>
      </c>
      <c r="EU41" s="1">
        <f t="shared" si="47"/>
        <v>44620.000000000022</v>
      </c>
      <c r="EV41" s="1">
        <f t="shared" si="48"/>
        <v>45080.000000000022</v>
      </c>
      <c r="EW41" s="45">
        <v>39</v>
      </c>
      <c r="EX41" s="47">
        <f t="shared" si="102"/>
        <v>0.19500000000000009</v>
      </c>
      <c r="EY41" s="1">
        <f t="shared" si="49"/>
        <v>44620.000000000022</v>
      </c>
      <c r="EZ41" s="1">
        <f t="shared" si="50"/>
        <v>45080.000000000022</v>
      </c>
      <c r="FA41" s="45">
        <v>39</v>
      </c>
      <c r="FB41" s="47">
        <f t="shared" si="103"/>
        <v>0.10700000000000005</v>
      </c>
      <c r="FC41" s="1">
        <f t="shared" si="51"/>
        <v>24380.000000000011</v>
      </c>
      <c r="FD41" s="1">
        <f t="shared" si="52"/>
        <v>24840.000000000011</v>
      </c>
      <c r="FF41" s="45">
        <v>39</v>
      </c>
      <c r="FG41" s="47">
        <f t="shared" si="104"/>
        <v>0.7280000000000002</v>
      </c>
      <c r="FH41" s="1">
        <f t="shared" si="53"/>
        <v>7280.0000000000018</v>
      </c>
      <c r="FI41" s="1">
        <f t="shared" si="54"/>
        <v>7280.0000000000018</v>
      </c>
      <c r="FJ41" s="47">
        <f t="shared" si="105"/>
        <v>0.7280000000000002</v>
      </c>
      <c r="FK41" s="1">
        <f t="shared" si="55"/>
        <v>7280.0000000000018</v>
      </c>
      <c r="FL41" s="1">
        <f t="shared" si="56"/>
        <v>7280.0000000000018</v>
      </c>
      <c r="FM41" s="47">
        <f t="shared" si="106"/>
        <v>0.58000000000000029</v>
      </c>
      <c r="FN41" s="1">
        <f t="shared" si="57"/>
        <v>5800.0000000000027</v>
      </c>
      <c r="FO41" s="1">
        <f t="shared" si="58"/>
        <v>5800.0000000000027</v>
      </c>
      <c r="FP41" s="47">
        <f t="shared" si="107"/>
        <v>0.29000000000000015</v>
      </c>
      <c r="FQ41" s="1">
        <f t="shared" si="59"/>
        <v>2900.0000000000014</v>
      </c>
      <c r="FR41" s="1">
        <f t="shared" si="60"/>
        <v>2900.0000000000014</v>
      </c>
      <c r="FS41" s="47">
        <f t="shared" si="108"/>
        <v>0.29000000000000015</v>
      </c>
      <c r="FT41" s="1">
        <f t="shared" si="61"/>
        <v>2900.0000000000014</v>
      </c>
      <c r="FU41" s="1">
        <f t="shared" si="62"/>
        <v>2900.0000000000014</v>
      </c>
      <c r="FV41" s="47">
        <f t="shared" si="109"/>
        <v>0.14500000000000007</v>
      </c>
      <c r="FW41" s="1">
        <f t="shared" si="63"/>
        <v>1450.0000000000007</v>
      </c>
      <c r="FX41" s="1">
        <f t="shared" si="64"/>
        <v>1450.0000000000007</v>
      </c>
      <c r="FZ41" s="45">
        <v>39</v>
      </c>
      <c r="GA41" s="47">
        <f t="shared" si="110"/>
        <v>1.7600000000000007</v>
      </c>
      <c r="GB41" s="1">
        <f t="shared" si="65"/>
        <v>17600.000000000007</v>
      </c>
      <c r="GC41" s="1">
        <f t="shared" si="66"/>
        <v>17600.000000000007</v>
      </c>
      <c r="GD41" s="47">
        <f t="shared" si="111"/>
        <v>0.5</v>
      </c>
      <c r="GE41" s="1">
        <f t="shared" si="67"/>
        <v>5000</v>
      </c>
      <c r="GF41" s="1">
        <f t="shared" si="68"/>
        <v>5000</v>
      </c>
      <c r="GG41" s="47">
        <f t="shared" si="112"/>
        <v>0.29000000000000015</v>
      </c>
      <c r="GH41" s="1">
        <f t="shared" si="69"/>
        <v>58000.000000000029</v>
      </c>
      <c r="GI41" s="1">
        <f t="shared" si="70"/>
        <v>58000.000000000029</v>
      </c>
      <c r="GJ41" s="47">
        <f t="shared" si="113"/>
        <v>0.16400000000000009</v>
      </c>
      <c r="GK41" s="1">
        <f t="shared" si="71"/>
        <v>32800.000000000015</v>
      </c>
      <c r="GL41" s="1">
        <f t="shared" si="72"/>
        <v>32800.000000000015</v>
      </c>
      <c r="GM41" s="47">
        <f t="shared" si="114"/>
        <v>0.39000000000000018</v>
      </c>
      <c r="GN41" s="1">
        <f t="shared" si="73"/>
        <v>3900.0000000000018</v>
      </c>
      <c r="GO41" s="1">
        <f t="shared" si="74"/>
        <v>3900.0000000000018</v>
      </c>
      <c r="GP41" s="47">
        <f t="shared" si="115"/>
        <v>0.12600000000000006</v>
      </c>
      <c r="GQ41" s="1">
        <f t="shared" si="75"/>
        <v>315.00000000000011</v>
      </c>
      <c r="GR41" s="1">
        <f t="shared" si="76"/>
        <v>315.00000000000011</v>
      </c>
      <c r="GS41" s="47">
        <f t="shared" si="116"/>
        <v>0.34000000000000014</v>
      </c>
      <c r="GT41" s="1">
        <f t="shared" si="77"/>
        <v>3400.0000000000014</v>
      </c>
      <c r="GU41" s="1">
        <f t="shared" si="78"/>
        <v>3400.0000000000014</v>
      </c>
    </row>
    <row r="42" spans="1:203" x14ac:dyDescent="0.15">
      <c r="A42" s="33" t="s">
        <v>1902</v>
      </c>
      <c r="B42" s="1">
        <v>1</v>
      </c>
      <c r="C42" s="1">
        <v>1</v>
      </c>
      <c r="D42" s="1">
        <v>11</v>
      </c>
      <c r="E42" s="1">
        <v>0</v>
      </c>
      <c r="F42" s="1">
        <v>0</v>
      </c>
      <c r="G42" s="1">
        <v>1</v>
      </c>
      <c r="H42" s="1">
        <v>0</v>
      </c>
      <c r="I42" s="1">
        <v>0</v>
      </c>
      <c r="J42" s="1">
        <v>0</v>
      </c>
      <c r="K42" s="1">
        <v>0</v>
      </c>
      <c r="L42" s="1">
        <v>0</v>
      </c>
      <c r="M42" s="1" t="s">
        <v>2488</v>
      </c>
      <c r="N42" s="1">
        <v>2640</v>
      </c>
      <c r="O42" s="1">
        <v>54</v>
      </c>
      <c r="P42" s="1">
        <v>33</v>
      </c>
      <c r="Q42" s="1">
        <v>2</v>
      </c>
      <c r="R42" s="1">
        <v>1</v>
      </c>
      <c r="S42" s="1">
        <v>11</v>
      </c>
      <c r="T42" s="1">
        <v>0</v>
      </c>
      <c r="U42" s="1">
        <v>0</v>
      </c>
      <c r="V42" s="1">
        <v>1</v>
      </c>
      <c r="W42" s="1">
        <v>0</v>
      </c>
      <c r="X42" s="1">
        <v>0</v>
      </c>
      <c r="Y42" s="1">
        <v>0</v>
      </c>
      <c r="Z42" s="1">
        <v>0</v>
      </c>
      <c r="AA42" s="1">
        <v>0</v>
      </c>
      <c r="AB42" s="1" t="s">
        <v>2488</v>
      </c>
      <c r="AC42" s="1">
        <v>2975</v>
      </c>
      <c r="AD42" s="1">
        <v>61</v>
      </c>
      <c r="AE42" s="1">
        <v>38</v>
      </c>
      <c r="AF42" s="44">
        <v>3</v>
      </c>
      <c r="AG42" s="50">
        <v>0.6</v>
      </c>
      <c r="AH42" s="44">
        <v>3</v>
      </c>
      <c r="AI42" s="1">
        <f t="shared" si="18"/>
        <v>7920</v>
      </c>
      <c r="AJ42" s="33">
        <f t="shared" si="18"/>
        <v>40</v>
      </c>
      <c r="AK42" s="1">
        <f t="shared" si="18"/>
        <v>100</v>
      </c>
      <c r="AL42" s="1">
        <f t="shared" si="19"/>
        <v>1010</v>
      </c>
      <c r="AM42" s="33">
        <f t="shared" si="19"/>
        <v>10</v>
      </c>
      <c r="AN42" s="1">
        <f t="shared" si="19"/>
        <v>20</v>
      </c>
      <c r="AQ42" s="1" t="s">
        <v>2005</v>
      </c>
      <c r="AR42" s="1" t="s">
        <v>1981</v>
      </c>
      <c r="AS42" s="1" t="s">
        <v>1982</v>
      </c>
      <c r="AT42" s="1" t="s">
        <v>1983</v>
      </c>
      <c r="BC42" s="45">
        <v>40</v>
      </c>
      <c r="BD42" s="46">
        <f t="shared" si="79"/>
        <v>6.5600000000000014</v>
      </c>
      <c r="BE42" s="1">
        <f t="shared" si="2"/>
        <v>64600.000000000015</v>
      </c>
      <c r="BF42" s="1">
        <f t="shared" si="3"/>
        <v>66600.000000000015</v>
      </c>
      <c r="BG42" s="45">
        <v>40</v>
      </c>
      <c r="BH42" s="44">
        <f t="shared" si="80"/>
        <v>4.0600000000000014</v>
      </c>
      <c r="BI42" s="1">
        <f t="shared" si="22"/>
        <v>39600.000000000015</v>
      </c>
      <c r="BJ42" s="1">
        <f t="shared" si="23"/>
        <v>41600.000000000007</v>
      </c>
      <c r="BK42" s="45">
        <v>40</v>
      </c>
      <c r="BL42" s="44">
        <f t="shared" si="81"/>
        <v>7.0600000000000014</v>
      </c>
      <c r="BM42" s="1">
        <f t="shared" si="4"/>
        <v>69600.000000000015</v>
      </c>
      <c r="BN42" s="1">
        <f t="shared" si="5"/>
        <v>71600.000000000015</v>
      </c>
      <c r="BO42" s="45">
        <v>40</v>
      </c>
      <c r="BP42" s="44">
        <f t="shared" si="82"/>
        <v>4.5600000000000014</v>
      </c>
      <c r="BQ42" s="1">
        <f t="shared" si="24"/>
        <v>44600.000000000015</v>
      </c>
      <c r="BR42" s="1">
        <f t="shared" si="25"/>
        <v>46600.000000000007</v>
      </c>
      <c r="BS42" s="45">
        <v>40</v>
      </c>
      <c r="BT42" s="44">
        <f t="shared" si="83"/>
        <v>7.5600000000000014</v>
      </c>
      <c r="BU42" s="1">
        <f t="shared" si="6"/>
        <v>74600.000000000015</v>
      </c>
      <c r="BV42" s="1">
        <f t="shared" si="7"/>
        <v>76600.000000000015</v>
      </c>
      <c r="BW42" s="45">
        <v>40</v>
      </c>
      <c r="BX42" s="44">
        <f t="shared" si="84"/>
        <v>5.0600000000000014</v>
      </c>
      <c r="BY42" s="1">
        <f t="shared" si="26"/>
        <v>49600.000000000015</v>
      </c>
      <c r="BZ42" s="1">
        <f t="shared" si="27"/>
        <v>51600.000000000007</v>
      </c>
      <c r="CA42" s="45">
        <v>40</v>
      </c>
      <c r="CB42" s="44">
        <f t="shared" si="85"/>
        <v>6.5600000000000014</v>
      </c>
      <c r="CC42" s="1">
        <f t="shared" si="8"/>
        <v>64600.000000000015</v>
      </c>
      <c r="CD42" s="1">
        <f t="shared" si="9"/>
        <v>66600.000000000015</v>
      </c>
      <c r="CE42" s="45">
        <v>40</v>
      </c>
      <c r="CF42" s="44">
        <f t="shared" si="86"/>
        <v>4.0600000000000014</v>
      </c>
      <c r="CG42" s="1">
        <f t="shared" si="28"/>
        <v>39600.000000000015</v>
      </c>
      <c r="CH42" s="1">
        <f t="shared" si="29"/>
        <v>41600.000000000007</v>
      </c>
      <c r="CO42" s="45">
        <v>40</v>
      </c>
      <c r="CP42" s="46">
        <f t="shared" si="87"/>
        <v>5.5600000000000014</v>
      </c>
      <c r="CQ42" s="1">
        <f t="shared" si="10"/>
        <v>54600.000000000015</v>
      </c>
      <c r="CR42" s="1">
        <f t="shared" si="11"/>
        <v>56600.000000000007</v>
      </c>
      <c r="CS42" s="45">
        <v>40</v>
      </c>
      <c r="CT42" s="44">
        <f t="shared" si="88"/>
        <v>3.5600000000000014</v>
      </c>
      <c r="CU42" s="1">
        <f t="shared" si="30"/>
        <v>34600.000000000015</v>
      </c>
      <c r="CV42" s="1">
        <f t="shared" si="31"/>
        <v>36600.000000000015</v>
      </c>
      <c r="CW42" s="45">
        <v>40</v>
      </c>
      <c r="CX42" s="44">
        <f t="shared" si="89"/>
        <v>6.0600000000000014</v>
      </c>
      <c r="CY42" s="1">
        <f t="shared" si="12"/>
        <v>59600.000000000015</v>
      </c>
      <c r="CZ42" s="1">
        <f t="shared" si="13"/>
        <v>61600.000000000007</v>
      </c>
      <c r="DA42" s="45">
        <v>40</v>
      </c>
      <c r="DB42" s="44">
        <f t="shared" si="90"/>
        <v>4.0600000000000014</v>
      </c>
      <c r="DC42" s="1">
        <f t="shared" si="32"/>
        <v>39600.000000000015</v>
      </c>
      <c r="DD42" s="1">
        <f t="shared" si="33"/>
        <v>41600.000000000007</v>
      </c>
      <c r="DE42" s="45">
        <v>40</v>
      </c>
      <c r="DF42" s="44">
        <f t="shared" si="91"/>
        <v>6.5600000000000014</v>
      </c>
      <c r="DG42" s="1">
        <f t="shared" si="14"/>
        <v>64600.000000000015</v>
      </c>
      <c r="DH42" s="1">
        <f t="shared" si="15"/>
        <v>66600.000000000015</v>
      </c>
      <c r="DI42" s="45">
        <v>40</v>
      </c>
      <c r="DJ42" s="44">
        <f t="shared" si="92"/>
        <v>4.5600000000000014</v>
      </c>
      <c r="DK42" s="1">
        <f t="shared" si="34"/>
        <v>44600.000000000015</v>
      </c>
      <c r="DL42" s="1">
        <f t="shared" si="35"/>
        <v>46600.000000000007</v>
      </c>
      <c r="DM42" s="45">
        <v>40</v>
      </c>
      <c r="DN42" s="44">
        <f t="shared" si="93"/>
        <v>5.5600000000000014</v>
      </c>
      <c r="DO42" s="1">
        <f t="shared" si="16"/>
        <v>54600.000000000015</v>
      </c>
      <c r="DP42" s="1">
        <f t="shared" si="17"/>
        <v>56600.000000000007</v>
      </c>
      <c r="DQ42" s="45">
        <v>40</v>
      </c>
      <c r="DR42" s="44">
        <f t="shared" si="94"/>
        <v>3.5600000000000014</v>
      </c>
      <c r="DS42" s="1">
        <f t="shared" si="36"/>
        <v>34600.000000000015</v>
      </c>
      <c r="DT42" s="1">
        <f t="shared" si="37"/>
        <v>36600.000000000015</v>
      </c>
      <c r="DW42" s="45">
        <v>40</v>
      </c>
      <c r="DX42" s="47">
        <f t="shared" si="95"/>
        <v>0.46450000000000019</v>
      </c>
      <c r="DY42" s="1">
        <f t="shared" si="38"/>
        <v>106605.00000000004</v>
      </c>
      <c r="DZ42" s="1">
        <f t="shared" si="39"/>
        <v>107065.00000000004</v>
      </c>
      <c r="EA42" s="45">
        <v>40</v>
      </c>
      <c r="EB42" s="47">
        <f t="shared" si="96"/>
        <v>0.33600000000000013</v>
      </c>
      <c r="EC42" s="1">
        <f t="shared" si="40"/>
        <v>77050.000000000029</v>
      </c>
      <c r="ED42" s="1">
        <f t="shared" si="97"/>
        <v>77510.000000000029</v>
      </c>
      <c r="EE42" s="45">
        <v>40</v>
      </c>
      <c r="EF42" s="47">
        <f t="shared" si="98"/>
        <v>0.35600000000000015</v>
      </c>
      <c r="EG42" s="1">
        <f t="shared" si="41"/>
        <v>81650.000000000029</v>
      </c>
      <c r="EH42" s="1">
        <f t="shared" si="42"/>
        <v>82110.000000000029</v>
      </c>
      <c r="EI42" s="45">
        <v>40</v>
      </c>
      <c r="EJ42" s="47">
        <f t="shared" si="99"/>
        <v>0.26700000000000007</v>
      </c>
      <c r="EK42" s="1">
        <f t="shared" si="43"/>
        <v>61180.000000000022</v>
      </c>
      <c r="EL42" s="1">
        <f t="shared" si="44"/>
        <v>61640.000000000022</v>
      </c>
      <c r="EO42" s="45">
        <v>40</v>
      </c>
      <c r="EP42" s="47">
        <f t="shared" si="100"/>
        <v>0.30600000000000011</v>
      </c>
      <c r="EQ42" s="1">
        <f t="shared" si="45"/>
        <v>70150.000000000015</v>
      </c>
      <c r="ER42" s="1">
        <f t="shared" si="46"/>
        <v>70610.000000000015</v>
      </c>
      <c r="ES42" s="45">
        <v>40</v>
      </c>
      <c r="ET42" s="47">
        <f t="shared" si="101"/>
        <v>0.19750000000000009</v>
      </c>
      <c r="EU42" s="1">
        <f t="shared" si="47"/>
        <v>45195.000000000022</v>
      </c>
      <c r="EV42" s="1">
        <f t="shared" si="48"/>
        <v>45655.000000000022</v>
      </c>
      <c r="EW42" s="45">
        <v>40</v>
      </c>
      <c r="EX42" s="47">
        <f t="shared" si="102"/>
        <v>0.19750000000000009</v>
      </c>
      <c r="EY42" s="1">
        <f t="shared" si="49"/>
        <v>45195.000000000022</v>
      </c>
      <c r="EZ42" s="1">
        <f t="shared" si="50"/>
        <v>45655.000000000022</v>
      </c>
      <c r="FA42" s="45">
        <v>40</v>
      </c>
      <c r="FB42" s="47">
        <f t="shared" si="103"/>
        <v>0.10850000000000005</v>
      </c>
      <c r="FC42" s="1">
        <f t="shared" si="51"/>
        <v>24725.000000000011</v>
      </c>
      <c r="FD42" s="1">
        <f t="shared" si="52"/>
        <v>25185.000000000011</v>
      </c>
      <c r="FF42" s="45">
        <v>40</v>
      </c>
      <c r="FG42" s="47">
        <f t="shared" si="104"/>
        <v>0.73400000000000021</v>
      </c>
      <c r="FH42" s="1">
        <f t="shared" si="53"/>
        <v>7340.0000000000018</v>
      </c>
      <c r="FI42" s="1">
        <f t="shared" si="54"/>
        <v>7340.0000000000018</v>
      </c>
      <c r="FJ42" s="47">
        <f t="shared" si="105"/>
        <v>0.73400000000000021</v>
      </c>
      <c r="FK42" s="1">
        <f t="shared" si="55"/>
        <v>7340.0000000000018</v>
      </c>
      <c r="FL42" s="1">
        <f t="shared" si="56"/>
        <v>7340.0000000000018</v>
      </c>
      <c r="FM42" s="47">
        <f t="shared" si="106"/>
        <v>0.5900000000000003</v>
      </c>
      <c r="FN42" s="1">
        <f t="shared" si="57"/>
        <v>5900.0000000000027</v>
      </c>
      <c r="FO42" s="1">
        <f t="shared" si="58"/>
        <v>5900.0000000000027</v>
      </c>
      <c r="FP42" s="47">
        <f t="shared" si="107"/>
        <v>0.29500000000000015</v>
      </c>
      <c r="FQ42" s="1">
        <f t="shared" si="59"/>
        <v>2950.0000000000014</v>
      </c>
      <c r="FR42" s="1">
        <f t="shared" si="60"/>
        <v>2950.0000000000014</v>
      </c>
      <c r="FS42" s="47">
        <f t="shared" si="108"/>
        <v>0.29500000000000015</v>
      </c>
      <c r="FT42" s="1">
        <f t="shared" si="61"/>
        <v>2950.0000000000014</v>
      </c>
      <c r="FU42" s="1">
        <f t="shared" si="62"/>
        <v>2950.0000000000014</v>
      </c>
      <c r="FV42" s="47">
        <f t="shared" si="109"/>
        <v>0.14750000000000008</v>
      </c>
      <c r="FW42" s="1">
        <f t="shared" si="63"/>
        <v>1475.0000000000007</v>
      </c>
      <c r="FX42" s="1">
        <f t="shared" si="64"/>
        <v>1475.0000000000007</v>
      </c>
      <c r="FZ42" s="45">
        <v>40</v>
      </c>
      <c r="GA42" s="47">
        <f t="shared" si="110"/>
        <v>1.7800000000000007</v>
      </c>
      <c r="GB42" s="1">
        <f t="shared" si="65"/>
        <v>17800.000000000007</v>
      </c>
      <c r="GC42" s="1">
        <f t="shared" si="66"/>
        <v>17800.000000000007</v>
      </c>
      <c r="GD42" s="47">
        <f t="shared" si="111"/>
        <v>0.5</v>
      </c>
      <c r="GE42" s="1">
        <f t="shared" si="67"/>
        <v>5000</v>
      </c>
      <c r="GF42" s="1">
        <f t="shared" si="68"/>
        <v>5000</v>
      </c>
      <c r="GG42" s="47">
        <f t="shared" si="112"/>
        <v>0.29500000000000015</v>
      </c>
      <c r="GH42" s="1">
        <f t="shared" si="69"/>
        <v>59000.000000000029</v>
      </c>
      <c r="GI42" s="1">
        <f t="shared" si="70"/>
        <v>59000.000000000029</v>
      </c>
      <c r="GJ42" s="47">
        <f t="shared" si="113"/>
        <v>0.16700000000000009</v>
      </c>
      <c r="GK42" s="1">
        <f t="shared" si="71"/>
        <v>33400.000000000015</v>
      </c>
      <c r="GL42" s="1">
        <f t="shared" si="72"/>
        <v>33400.000000000015</v>
      </c>
      <c r="GM42" s="47">
        <f t="shared" si="114"/>
        <v>0.39500000000000018</v>
      </c>
      <c r="GN42" s="1">
        <f t="shared" si="73"/>
        <v>3950.0000000000018</v>
      </c>
      <c r="GO42" s="1">
        <f t="shared" si="74"/>
        <v>3950.0000000000018</v>
      </c>
      <c r="GP42" s="47">
        <f t="shared" si="115"/>
        <v>0.12800000000000006</v>
      </c>
      <c r="GQ42" s="1">
        <f t="shared" si="75"/>
        <v>320.00000000000017</v>
      </c>
      <c r="GR42" s="1">
        <f t="shared" si="76"/>
        <v>320.00000000000017</v>
      </c>
      <c r="GS42" s="47">
        <f t="shared" si="116"/>
        <v>0.34500000000000014</v>
      </c>
      <c r="GT42" s="1">
        <f t="shared" si="77"/>
        <v>3450.0000000000014</v>
      </c>
      <c r="GU42" s="1">
        <f t="shared" si="78"/>
        <v>3450.0000000000014</v>
      </c>
    </row>
    <row r="43" spans="1:203" x14ac:dyDescent="0.15">
      <c r="A43" s="33" t="s">
        <v>1903</v>
      </c>
      <c r="B43" s="1">
        <v>1</v>
      </c>
      <c r="C43" s="1">
        <v>4</v>
      </c>
      <c r="D43" s="1">
        <v>16</v>
      </c>
      <c r="E43" s="1">
        <v>0</v>
      </c>
      <c r="F43" s="1">
        <v>0</v>
      </c>
      <c r="G43" s="1">
        <v>1</v>
      </c>
      <c r="H43" s="1">
        <v>0</v>
      </c>
      <c r="I43" s="1">
        <v>0</v>
      </c>
      <c r="J43" s="1">
        <v>0</v>
      </c>
      <c r="K43" s="1">
        <v>0</v>
      </c>
      <c r="L43" s="1">
        <v>0</v>
      </c>
      <c r="M43" s="1" t="s">
        <v>2489</v>
      </c>
      <c r="N43" s="1">
        <v>4536</v>
      </c>
      <c r="O43" s="1">
        <v>102</v>
      </c>
      <c r="P43" s="1">
        <v>51</v>
      </c>
      <c r="Q43" s="1">
        <v>2</v>
      </c>
      <c r="R43" s="1">
        <v>4</v>
      </c>
      <c r="S43" s="1">
        <v>16</v>
      </c>
      <c r="T43" s="1">
        <v>0</v>
      </c>
      <c r="U43" s="1">
        <v>0</v>
      </c>
      <c r="V43" s="1">
        <v>1</v>
      </c>
      <c r="W43" s="1">
        <v>0</v>
      </c>
      <c r="X43" s="1">
        <v>0</v>
      </c>
      <c r="Y43" s="1">
        <v>0</v>
      </c>
      <c r="Z43" s="1">
        <v>0</v>
      </c>
      <c r="AA43" s="1">
        <v>0</v>
      </c>
      <c r="AB43" s="1" t="s">
        <v>2489</v>
      </c>
      <c r="AC43" s="1">
        <v>5111</v>
      </c>
      <c r="AD43" s="1">
        <v>115</v>
      </c>
      <c r="AE43" s="1">
        <v>58</v>
      </c>
      <c r="AF43" s="51">
        <v>0.15</v>
      </c>
      <c r="AG43" s="44">
        <v>1.002</v>
      </c>
      <c r="AH43" s="44">
        <v>3</v>
      </c>
      <c r="AI43" s="4">
        <f t="shared" si="18"/>
        <v>690</v>
      </c>
      <c r="AJ43" s="1">
        <f t="shared" si="18"/>
        <v>110</v>
      </c>
      <c r="AK43" s="1">
        <f t="shared" si="18"/>
        <v>160</v>
      </c>
      <c r="AL43" s="4">
        <f t="shared" si="19"/>
        <v>90</v>
      </c>
      <c r="AM43" s="1">
        <f t="shared" si="19"/>
        <v>20</v>
      </c>
      <c r="AN43" s="1">
        <f t="shared" si="19"/>
        <v>30</v>
      </c>
      <c r="AP43" s="1" t="s">
        <v>2006</v>
      </c>
      <c r="AQ43" s="1">
        <v>5</v>
      </c>
      <c r="AR43" s="1">
        <v>1500</v>
      </c>
      <c r="AS43" s="1">
        <v>1500</v>
      </c>
      <c r="BC43" s="45">
        <v>41</v>
      </c>
      <c r="BD43" s="46">
        <f t="shared" si="79"/>
        <v>6.6000000000000014</v>
      </c>
      <c r="BE43" s="1">
        <f t="shared" si="2"/>
        <v>65000.000000000015</v>
      </c>
      <c r="BF43" s="1">
        <f t="shared" si="3"/>
        <v>67000.000000000015</v>
      </c>
      <c r="BG43" s="45">
        <v>41</v>
      </c>
      <c r="BH43" s="44">
        <f t="shared" si="80"/>
        <v>4.1000000000000014</v>
      </c>
      <c r="BI43" s="1">
        <f t="shared" si="22"/>
        <v>40000.000000000015</v>
      </c>
      <c r="BJ43" s="1">
        <f t="shared" si="23"/>
        <v>42000.000000000007</v>
      </c>
      <c r="BK43" s="45">
        <v>41</v>
      </c>
      <c r="BL43" s="44">
        <f t="shared" si="81"/>
        <v>7.1000000000000014</v>
      </c>
      <c r="BM43" s="1">
        <f t="shared" si="4"/>
        <v>70000.000000000015</v>
      </c>
      <c r="BN43" s="1">
        <f t="shared" si="5"/>
        <v>72000.000000000015</v>
      </c>
      <c r="BO43" s="45">
        <v>41</v>
      </c>
      <c r="BP43" s="44">
        <f t="shared" si="82"/>
        <v>4.6000000000000014</v>
      </c>
      <c r="BQ43" s="1">
        <f t="shared" si="24"/>
        <v>45000.000000000015</v>
      </c>
      <c r="BR43" s="1">
        <f t="shared" si="25"/>
        <v>47000.000000000007</v>
      </c>
      <c r="BS43" s="45">
        <v>41</v>
      </c>
      <c r="BT43" s="44">
        <f t="shared" si="83"/>
        <v>7.6000000000000014</v>
      </c>
      <c r="BU43" s="1">
        <f t="shared" si="6"/>
        <v>75000.000000000015</v>
      </c>
      <c r="BV43" s="1">
        <f t="shared" si="7"/>
        <v>77000.000000000015</v>
      </c>
      <c r="BW43" s="45">
        <v>41</v>
      </c>
      <c r="BX43" s="44">
        <f t="shared" si="84"/>
        <v>5.1000000000000014</v>
      </c>
      <c r="BY43" s="1">
        <f t="shared" si="26"/>
        <v>50000.000000000015</v>
      </c>
      <c r="BZ43" s="1">
        <f t="shared" si="27"/>
        <v>52000.000000000007</v>
      </c>
      <c r="CA43" s="45">
        <v>41</v>
      </c>
      <c r="CB43" s="44">
        <f t="shared" si="85"/>
        <v>6.6000000000000014</v>
      </c>
      <c r="CC43" s="1">
        <f t="shared" si="8"/>
        <v>65000.000000000015</v>
      </c>
      <c r="CD43" s="1">
        <f t="shared" si="9"/>
        <v>67000.000000000015</v>
      </c>
      <c r="CE43" s="45">
        <v>41</v>
      </c>
      <c r="CF43" s="44">
        <f t="shared" si="86"/>
        <v>4.1000000000000014</v>
      </c>
      <c r="CG43" s="1">
        <f t="shared" si="28"/>
        <v>40000.000000000015</v>
      </c>
      <c r="CH43" s="1">
        <f t="shared" si="29"/>
        <v>42000.000000000007</v>
      </c>
      <c r="CO43" s="45">
        <v>41</v>
      </c>
      <c r="CP43" s="46">
        <f t="shared" si="87"/>
        <v>5.6000000000000014</v>
      </c>
      <c r="CQ43" s="1">
        <f t="shared" si="10"/>
        <v>55000.000000000015</v>
      </c>
      <c r="CR43" s="1">
        <f t="shared" si="11"/>
        <v>57000.000000000007</v>
      </c>
      <c r="CS43" s="45">
        <v>41</v>
      </c>
      <c r="CT43" s="44">
        <f t="shared" si="88"/>
        <v>3.6000000000000014</v>
      </c>
      <c r="CU43" s="1">
        <f t="shared" si="30"/>
        <v>35000.000000000015</v>
      </c>
      <c r="CV43" s="1">
        <f t="shared" si="31"/>
        <v>37000.000000000015</v>
      </c>
      <c r="CW43" s="45">
        <v>41</v>
      </c>
      <c r="CX43" s="44">
        <f t="shared" si="89"/>
        <v>6.1000000000000014</v>
      </c>
      <c r="CY43" s="1">
        <f t="shared" si="12"/>
        <v>60000.000000000015</v>
      </c>
      <c r="CZ43" s="1">
        <f t="shared" si="13"/>
        <v>62000.000000000007</v>
      </c>
      <c r="DA43" s="45">
        <v>41</v>
      </c>
      <c r="DB43" s="44">
        <f t="shared" si="90"/>
        <v>4.1000000000000014</v>
      </c>
      <c r="DC43" s="1">
        <f t="shared" si="32"/>
        <v>40000.000000000015</v>
      </c>
      <c r="DD43" s="1">
        <f t="shared" si="33"/>
        <v>42000.000000000007</v>
      </c>
      <c r="DE43" s="45">
        <v>41</v>
      </c>
      <c r="DF43" s="44">
        <f t="shared" si="91"/>
        <v>6.6000000000000014</v>
      </c>
      <c r="DG43" s="1">
        <f t="shared" si="14"/>
        <v>65000.000000000015</v>
      </c>
      <c r="DH43" s="1">
        <f t="shared" si="15"/>
        <v>67000.000000000015</v>
      </c>
      <c r="DI43" s="45">
        <v>41</v>
      </c>
      <c r="DJ43" s="44">
        <f t="shared" si="92"/>
        <v>4.6000000000000014</v>
      </c>
      <c r="DK43" s="1">
        <f t="shared" si="34"/>
        <v>45000.000000000015</v>
      </c>
      <c r="DL43" s="1">
        <f t="shared" si="35"/>
        <v>47000.000000000007</v>
      </c>
      <c r="DM43" s="45">
        <v>41</v>
      </c>
      <c r="DN43" s="44">
        <f t="shared" si="93"/>
        <v>5.6000000000000014</v>
      </c>
      <c r="DO43" s="1">
        <f t="shared" si="16"/>
        <v>55000.000000000015</v>
      </c>
      <c r="DP43" s="1">
        <f t="shared" si="17"/>
        <v>57000.000000000007</v>
      </c>
      <c r="DQ43" s="45">
        <v>41</v>
      </c>
      <c r="DR43" s="44">
        <f t="shared" si="94"/>
        <v>3.6000000000000014</v>
      </c>
      <c r="DS43" s="1">
        <f t="shared" si="36"/>
        <v>35000.000000000015</v>
      </c>
      <c r="DT43" s="1">
        <f t="shared" si="37"/>
        <v>37000.000000000015</v>
      </c>
      <c r="DW43" s="45">
        <v>41</v>
      </c>
      <c r="DX43" s="47">
        <f t="shared" si="95"/>
        <v>0.4700000000000002</v>
      </c>
      <c r="DY43" s="1">
        <f t="shared" si="38"/>
        <v>107870.00000000004</v>
      </c>
      <c r="DZ43" s="1">
        <f t="shared" si="39"/>
        <v>108330.00000000004</v>
      </c>
      <c r="EA43" s="45">
        <v>41</v>
      </c>
      <c r="EB43" s="47">
        <f t="shared" si="96"/>
        <v>0.34000000000000014</v>
      </c>
      <c r="EC43" s="1">
        <f t="shared" si="40"/>
        <v>77970.000000000029</v>
      </c>
      <c r="ED43" s="1">
        <f t="shared" si="97"/>
        <v>78430.000000000029</v>
      </c>
      <c r="EE43" s="45">
        <v>41</v>
      </c>
      <c r="EF43" s="47">
        <f t="shared" si="98"/>
        <v>0.36000000000000015</v>
      </c>
      <c r="EG43" s="1">
        <f t="shared" si="41"/>
        <v>82570.000000000029</v>
      </c>
      <c r="EH43" s="1">
        <f t="shared" si="42"/>
        <v>83030.000000000029</v>
      </c>
      <c r="EI43" s="45">
        <v>41</v>
      </c>
      <c r="EJ43" s="47">
        <f t="shared" si="99"/>
        <v>0.27000000000000007</v>
      </c>
      <c r="EK43" s="1">
        <f t="shared" si="43"/>
        <v>61870.000000000022</v>
      </c>
      <c r="EL43" s="1">
        <f t="shared" si="44"/>
        <v>62330.000000000022</v>
      </c>
      <c r="EO43" s="45">
        <v>41</v>
      </c>
      <c r="EP43" s="47">
        <f t="shared" si="100"/>
        <v>0.31000000000000011</v>
      </c>
      <c r="EQ43" s="1">
        <f t="shared" si="45"/>
        <v>71070.000000000015</v>
      </c>
      <c r="ER43" s="1">
        <f t="shared" si="46"/>
        <v>71530.000000000015</v>
      </c>
      <c r="ES43" s="45">
        <v>41</v>
      </c>
      <c r="ET43" s="47">
        <f t="shared" si="101"/>
        <v>0.20000000000000009</v>
      </c>
      <c r="EU43" s="1">
        <f t="shared" si="47"/>
        <v>45770.000000000022</v>
      </c>
      <c r="EV43" s="1">
        <f t="shared" si="48"/>
        <v>46230.000000000022</v>
      </c>
      <c r="EW43" s="45">
        <v>41</v>
      </c>
      <c r="EX43" s="47">
        <f t="shared" si="102"/>
        <v>0.20000000000000009</v>
      </c>
      <c r="EY43" s="1">
        <f t="shared" si="49"/>
        <v>45770.000000000022</v>
      </c>
      <c r="EZ43" s="1">
        <f t="shared" si="50"/>
        <v>46230.000000000022</v>
      </c>
      <c r="FA43" s="45">
        <v>41</v>
      </c>
      <c r="FB43" s="47">
        <f t="shared" si="103"/>
        <v>0.11000000000000006</v>
      </c>
      <c r="FC43" s="1">
        <f t="shared" si="51"/>
        <v>25070.000000000011</v>
      </c>
      <c r="FD43" s="1">
        <f t="shared" si="52"/>
        <v>25530.000000000015</v>
      </c>
      <c r="FF43" s="45">
        <v>41</v>
      </c>
      <c r="FG43" s="47">
        <f t="shared" si="104"/>
        <v>0.74000000000000021</v>
      </c>
      <c r="FH43" s="1">
        <f t="shared" si="53"/>
        <v>7400.0000000000018</v>
      </c>
      <c r="FI43" s="1">
        <f t="shared" si="54"/>
        <v>7400.0000000000018</v>
      </c>
      <c r="FJ43" s="47">
        <f t="shared" si="105"/>
        <v>0.74000000000000021</v>
      </c>
      <c r="FK43" s="1">
        <f t="shared" si="55"/>
        <v>7400.0000000000018</v>
      </c>
      <c r="FL43" s="1">
        <f t="shared" si="56"/>
        <v>7400.0000000000018</v>
      </c>
      <c r="FM43" s="47">
        <f t="shared" si="106"/>
        <v>0.60000000000000031</v>
      </c>
      <c r="FN43" s="1">
        <f t="shared" si="57"/>
        <v>6000.0000000000027</v>
      </c>
      <c r="FO43" s="1">
        <f t="shared" si="58"/>
        <v>6000.0000000000027</v>
      </c>
      <c r="FP43" s="47">
        <f t="shared" si="107"/>
        <v>0.30000000000000016</v>
      </c>
      <c r="FQ43" s="1">
        <f t="shared" si="59"/>
        <v>3000.0000000000014</v>
      </c>
      <c r="FR43" s="1">
        <f t="shared" si="60"/>
        <v>3000.0000000000014</v>
      </c>
      <c r="FS43" s="47">
        <f t="shared" si="108"/>
        <v>0.30000000000000016</v>
      </c>
      <c r="FT43" s="1">
        <f t="shared" si="61"/>
        <v>3000.0000000000014</v>
      </c>
      <c r="FU43" s="1">
        <f t="shared" si="62"/>
        <v>3000.0000000000014</v>
      </c>
      <c r="FV43" s="47">
        <f t="shared" si="109"/>
        <v>0.15000000000000008</v>
      </c>
      <c r="FW43" s="1">
        <f t="shared" si="63"/>
        <v>1500.0000000000007</v>
      </c>
      <c r="FX43" s="1">
        <f t="shared" si="64"/>
        <v>1500.0000000000007</v>
      </c>
      <c r="FZ43" s="45">
        <v>41</v>
      </c>
      <c r="GA43" s="47">
        <f t="shared" si="110"/>
        <v>1.8000000000000007</v>
      </c>
      <c r="GB43" s="1">
        <f t="shared" si="65"/>
        <v>18000.000000000007</v>
      </c>
      <c r="GC43" s="1">
        <f t="shared" si="66"/>
        <v>18000.000000000007</v>
      </c>
      <c r="GD43" s="47">
        <f t="shared" si="111"/>
        <v>0.5</v>
      </c>
      <c r="GE43" s="1">
        <f t="shared" si="67"/>
        <v>5000</v>
      </c>
      <c r="GF43" s="1">
        <f t="shared" si="68"/>
        <v>5000</v>
      </c>
      <c r="GG43" s="47">
        <f t="shared" si="112"/>
        <v>0.30000000000000016</v>
      </c>
      <c r="GH43" s="1">
        <f t="shared" si="69"/>
        <v>60000.000000000029</v>
      </c>
      <c r="GI43" s="1">
        <f t="shared" si="70"/>
        <v>60000.000000000029</v>
      </c>
      <c r="GJ43" s="47">
        <f t="shared" si="113"/>
        <v>0.1700000000000001</v>
      </c>
      <c r="GK43" s="1">
        <f t="shared" si="71"/>
        <v>34000.000000000015</v>
      </c>
      <c r="GL43" s="1">
        <f t="shared" si="72"/>
        <v>34000.000000000015</v>
      </c>
      <c r="GM43" s="47">
        <f t="shared" si="114"/>
        <v>0.40000000000000019</v>
      </c>
      <c r="GN43" s="1">
        <f t="shared" si="73"/>
        <v>4000.0000000000018</v>
      </c>
      <c r="GO43" s="1">
        <f t="shared" si="74"/>
        <v>4000.0000000000018</v>
      </c>
      <c r="GP43" s="47">
        <f t="shared" si="115"/>
        <v>0.13000000000000006</v>
      </c>
      <c r="GQ43" s="1">
        <f t="shared" si="75"/>
        <v>325.00000000000017</v>
      </c>
      <c r="GR43" s="1">
        <f t="shared" si="76"/>
        <v>325.00000000000017</v>
      </c>
      <c r="GS43" s="47">
        <f t="shared" si="116"/>
        <v>0.35000000000000014</v>
      </c>
      <c r="GT43" s="1">
        <f t="shared" si="77"/>
        <v>3500.0000000000014</v>
      </c>
      <c r="GU43" s="1">
        <f t="shared" si="78"/>
        <v>3500.0000000000014</v>
      </c>
    </row>
    <row r="44" spans="1:203" x14ac:dyDescent="0.15">
      <c r="AP44" s="1" t="s">
        <v>2007</v>
      </c>
      <c r="AQ44" s="1">
        <v>5</v>
      </c>
      <c r="BC44" s="45">
        <v>42</v>
      </c>
      <c r="BD44" s="46">
        <f t="shared" si="79"/>
        <v>6.6400000000000015</v>
      </c>
      <c r="BE44" s="1">
        <f t="shared" si="2"/>
        <v>65400.000000000015</v>
      </c>
      <c r="BF44" s="1">
        <f t="shared" si="3"/>
        <v>67400.000000000015</v>
      </c>
      <c r="BG44" s="45">
        <v>42</v>
      </c>
      <c r="BH44" s="44">
        <f t="shared" si="80"/>
        <v>4.1400000000000015</v>
      </c>
      <c r="BI44" s="1">
        <f t="shared" si="22"/>
        <v>40400.000000000015</v>
      </c>
      <c r="BJ44" s="1">
        <f t="shared" si="23"/>
        <v>42400.000000000015</v>
      </c>
      <c r="BK44" s="45">
        <v>42</v>
      </c>
      <c r="BL44" s="44">
        <f t="shared" si="81"/>
        <v>7.1400000000000015</v>
      </c>
      <c r="BM44" s="1">
        <f t="shared" si="4"/>
        <v>70400.000000000015</v>
      </c>
      <c r="BN44" s="1">
        <f t="shared" si="5"/>
        <v>72400.000000000015</v>
      </c>
      <c r="BO44" s="45">
        <v>42</v>
      </c>
      <c r="BP44" s="44">
        <f t="shared" si="82"/>
        <v>4.6400000000000015</v>
      </c>
      <c r="BQ44" s="1">
        <f t="shared" si="24"/>
        <v>45400.000000000015</v>
      </c>
      <c r="BR44" s="1">
        <f t="shared" si="25"/>
        <v>47400.000000000015</v>
      </c>
      <c r="BS44" s="45">
        <v>42</v>
      </c>
      <c r="BT44" s="44">
        <f t="shared" si="83"/>
        <v>7.6400000000000015</v>
      </c>
      <c r="BU44" s="1">
        <f t="shared" si="6"/>
        <v>75400.000000000015</v>
      </c>
      <c r="BV44" s="1">
        <f t="shared" si="7"/>
        <v>77400.000000000015</v>
      </c>
      <c r="BW44" s="45">
        <v>42</v>
      </c>
      <c r="BX44" s="44">
        <f t="shared" si="84"/>
        <v>5.1400000000000015</v>
      </c>
      <c r="BY44" s="1">
        <f t="shared" si="26"/>
        <v>50400.000000000015</v>
      </c>
      <c r="BZ44" s="1">
        <f t="shared" si="27"/>
        <v>52400.000000000015</v>
      </c>
      <c r="CA44" s="45">
        <v>42</v>
      </c>
      <c r="CB44" s="44">
        <f t="shared" si="85"/>
        <v>6.6400000000000015</v>
      </c>
      <c r="CC44" s="1">
        <f t="shared" si="8"/>
        <v>65400.000000000015</v>
      </c>
      <c r="CD44" s="1">
        <f t="shared" si="9"/>
        <v>67400.000000000015</v>
      </c>
      <c r="CE44" s="45">
        <v>42</v>
      </c>
      <c r="CF44" s="44">
        <f t="shared" si="86"/>
        <v>4.1400000000000015</v>
      </c>
      <c r="CG44" s="1">
        <f t="shared" si="28"/>
        <v>40400.000000000015</v>
      </c>
      <c r="CH44" s="1">
        <f t="shared" si="29"/>
        <v>42400.000000000015</v>
      </c>
      <c r="CO44" s="45">
        <v>42</v>
      </c>
      <c r="CP44" s="46">
        <f t="shared" si="87"/>
        <v>5.6400000000000015</v>
      </c>
      <c r="CQ44" s="1">
        <f t="shared" si="10"/>
        <v>55400.000000000015</v>
      </c>
      <c r="CR44" s="1">
        <f t="shared" si="11"/>
        <v>57400.000000000015</v>
      </c>
      <c r="CS44" s="45">
        <v>42</v>
      </c>
      <c r="CT44" s="44">
        <f t="shared" si="88"/>
        <v>3.6400000000000015</v>
      </c>
      <c r="CU44" s="1">
        <f t="shared" si="30"/>
        <v>35400.000000000015</v>
      </c>
      <c r="CV44" s="1">
        <f t="shared" si="31"/>
        <v>37400.000000000015</v>
      </c>
      <c r="CW44" s="45">
        <v>42</v>
      </c>
      <c r="CX44" s="44">
        <f t="shared" si="89"/>
        <v>6.1400000000000015</v>
      </c>
      <c r="CY44" s="1">
        <f t="shared" si="12"/>
        <v>60400.000000000015</v>
      </c>
      <c r="CZ44" s="1">
        <f t="shared" si="13"/>
        <v>62400.000000000015</v>
      </c>
      <c r="DA44" s="45">
        <v>42</v>
      </c>
      <c r="DB44" s="44">
        <f t="shared" si="90"/>
        <v>4.1400000000000015</v>
      </c>
      <c r="DC44" s="1">
        <f t="shared" si="32"/>
        <v>40400.000000000015</v>
      </c>
      <c r="DD44" s="1">
        <f t="shared" si="33"/>
        <v>42400.000000000015</v>
      </c>
      <c r="DE44" s="45">
        <v>42</v>
      </c>
      <c r="DF44" s="44">
        <f t="shared" si="91"/>
        <v>6.6400000000000015</v>
      </c>
      <c r="DG44" s="1">
        <f t="shared" si="14"/>
        <v>65400.000000000015</v>
      </c>
      <c r="DH44" s="1">
        <f t="shared" si="15"/>
        <v>67400.000000000015</v>
      </c>
      <c r="DI44" s="45">
        <v>42</v>
      </c>
      <c r="DJ44" s="44">
        <f t="shared" si="92"/>
        <v>4.6400000000000015</v>
      </c>
      <c r="DK44" s="1">
        <f t="shared" si="34"/>
        <v>45400.000000000015</v>
      </c>
      <c r="DL44" s="1">
        <f t="shared" si="35"/>
        <v>47400.000000000015</v>
      </c>
      <c r="DM44" s="45">
        <v>42</v>
      </c>
      <c r="DN44" s="44">
        <f t="shared" si="93"/>
        <v>5.6400000000000015</v>
      </c>
      <c r="DO44" s="1">
        <f t="shared" si="16"/>
        <v>55400.000000000015</v>
      </c>
      <c r="DP44" s="1">
        <f t="shared" si="17"/>
        <v>57400.000000000015</v>
      </c>
      <c r="DQ44" s="45">
        <v>42</v>
      </c>
      <c r="DR44" s="44">
        <f t="shared" si="94"/>
        <v>3.6400000000000015</v>
      </c>
      <c r="DS44" s="1">
        <f t="shared" si="36"/>
        <v>35400.000000000015</v>
      </c>
      <c r="DT44" s="1">
        <f t="shared" si="37"/>
        <v>37400.000000000015</v>
      </c>
      <c r="DW44" s="45">
        <v>42</v>
      </c>
      <c r="DX44" s="47">
        <f t="shared" si="95"/>
        <v>0.4755000000000002</v>
      </c>
      <c r="DY44" s="1">
        <f t="shared" si="38"/>
        <v>109135.00000000004</v>
      </c>
      <c r="DZ44" s="1">
        <f t="shared" si="39"/>
        <v>109595.00000000004</v>
      </c>
      <c r="EA44" s="45">
        <v>42</v>
      </c>
      <c r="EB44" s="47">
        <f t="shared" si="96"/>
        <v>0.34400000000000014</v>
      </c>
      <c r="EC44" s="1">
        <f t="shared" si="40"/>
        <v>78890.000000000029</v>
      </c>
      <c r="ED44" s="1">
        <f t="shared" si="97"/>
        <v>79350.000000000029</v>
      </c>
      <c r="EE44" s="45">
        <v>42</v>
      </c>
      <c r="EF44" s="47">
        <f t="shared" si="98"/>
        <v>0.36400000000000016</v>
      </c>
      <c r="EG44" s="1">
        <f t="shared" si="41"/>
        <v>83490.000000000029</v>
      </c>
      <c r="EH44" s="1">
        <f t="shared" si="42"/>
        <v>83950.000000000029</v>
      </c>
      <c r="EI44" s="45">
        <v>42</v>
      </c>
      <c r="EJ44" s="47">
        <f t="shared" si="99"/>
        <v>0.27300000000000008</v>
      </c>
      <c r="EK44" s="1">
        <f t="shared" si="43"/>
        <v>62560.000000000022</v>
      </c>
      <c r="EL44" s="1">
        <f t="shared" si="44"/>
        <v>63020.000000000022</v>
      </c>
      <c r="EO44" s="45">
        <v>42</v>
      </c>
      <c r="EP44" s="47">
        <f t="shared" si="100"/>
        <v>0.31400000000000011</v>
      </c>
      <c r="EQ44" s="1">
        <f t="shared" si="45"/>
        <v>71990.000000000015</v>
      </c>
      <c r="ER44" s="1">
        <f t="shared" si="46"/>
        <v>72450.000000000015</v>
      </c>
      <c r="ES44" s="45">
        <v>42</v>
      </c>
      <c r="ET44" s="47">
        <f t="shared" si="101"/>
        <v>0.2025000000000001</v>
      </c>
      <c r="EU44" s="1">
        <f t="shared" si="47"/>
        <v>46345.000000000022</v>
      </c>
      <c r="EV44" s="1">
        <f t="shared" si="48"/>
        <v>46805.000000000022</v>
      </c>
      <c r="EW44" s="45">
        <v>42</v>
      </c>
      <c r="EX44" s="47">
        <f t="shared" si="102"/>
        <v>0.2025000000000001</v>
      </c>
      <c r="EY44" s="1">
        <f t="shared" si="49"/>
        <v>46345.000000000022</v>
      </c>
      <c r="EZ44" s="1">
        <f t="shared" si="50"/>
        <v>46805.000000000022</v>
      </c>
      <c r="FA44" s="45">
        <v>42</v>
      </c>
      <c r="FB44" s="47">
        <f t="shared" si="103"/>
        <v>0.11150000000000006</v>
      </c>
      <c r="FC44" s="1">
        <f t="shared" si="51"/>
        <v>25415.000000000011</v>
      </c>
      <c r="FD44" s="1">
        <f t="shared" si="52"/>
        <v>25875.000000000015</v>
      </c>
      <c r="FF44" s="45">
        <v>42</v>
      </c>
      <c r="FG44" s="47">
        <f t="shared" si="104"/>
        <v>0.74600000000000022</v>
      </c>
      <c r="FH44" s="1">
        <f t="shared" si="53"/>
        <v>7460.0000000000018</v>
      </c>
      <c r="FI44" s="1">
        <f t="shared" si="54"/>
        <v>7460.0000000000018</v>
      </c>
      <c r="FJ44" s="47">
        <f t="shared" si="105"/>
        <v>0.74600000000000022</v>
      </c>
      <c r="FK44" s="1">
        <f t="shared" si="55"/>
        <v>7460.0000000000018</v>
      </c>
      <c r="FL44" s="1">
        <f t="shared" si="56"/>
        <v>7460.0000000000018</v>
      </c>
      <c r="FM44" s="47">
        <f t="shared" si="106"/>
        <v>0.61000000000000032</v>
      </c>
      <c r="FN44" s="1">
        <f t="shared" si="57"/>
        <v>6100.0000000000036</v>
      </c>
      <c r="FO44" s="1">
        <f t="shared" si="58"/>
        <v>6100.0000000000036</v>
      </c>
      <c r="FP44" s="47">
        <f t="shared" si="107"/>
        <v>0.30500000000000016</v>
      </c>
      <c r="FQ44" s="1">
        <f t="shared" si="59"/>
        <v>3050.0000000000018</v>
      </c>
      <c r="FR44" s="1">
        <f t="shared" si="60"/>
        <v>3050.0000000000018</v>
      </c>
      <c r="FS44" s="47">
        <f t="shared" si="108"/>
        <v>0.30500000000000016</v>
      </c>
      <c r="FT44" s="1">
        <f t="shared" si="61"/>
        <v>3050.0000000000018</v>
      </c>
      <c r="FU44" s="1">
        <f t="shared" si="62"/>
        <v>3050.0000000000018</v>
      </c>
      <c r="FV44" s="47">
        <f t="shared" si="109"/>
        <v>0.15250000000000008</v>
      </c>
      <c r="FW44" s="1">
        <f t="shared" si="63"/>
        <v>1525.0000000000009</v>
      </c>
      <c r="FX44" s="1">
        <f t="shared" si="64"/>
        <v>1525.0000000000009</v>
      </c>
      <c r="FZ44" s="45">
        <v>42</v>
      </c>
      <c r="GA44" s="47">
        <f t="shared" si="110"/>
        <v>1.8200000000000007</v>
      </c>
      <c r="GB44" s="1">
        <f t="shared" si="65"/>
        <v>18200.000000000007</v>
      </c>
      <c r="GC44" s="1">
        <f t="shared" si="66"/>
        <v>18200.000000000007</v>
      </c>
      <c r="GD44" s="47">
        <f t="shared" si="111"/>
        <v>0.5</v>
      </c>
      <c r="GE44" s="1">
        <f t="shared" si="67"/>
        <v>5000</v>
      </c>
      <c r="GF44" s="1">
        <f t="shared" si="68"/>
        <v>5000</v>
      </c>
      <c r="GG44" s="47">
        <f t="shared" si="112"/>
        <v>0.30500000000000016</v>
      </c>
      <c r="GH44" s="1">
        <f t="shared" si="69"/>
        <v>61000.000000000036</v>
      </c>
      <c r="GI44" s="1">
        <f t="shared" si="70"/>
        <v>61000.000000000036</v>
      </c>
      <c r="GJ44" s="47">
        <f t="shared" si="113"/>
        <v>0.1730000000000001</v>
      </c>
      <c r="GK44" s="1">
        <f t="shared" si="71"/>
        <v>34600.000000000015</v>
      </c>
      <c r="GL44" s="1">
        <f t="shared" si="72"/>
        <v>34600.000000000015</v>
      </c>
      <c r="GM44" s="47">
        <f t="shared" si="114"/>
        <v>0.40500000000000019</v>
      </c>
      <c r="GN44" s="1">
        <f t="shared" si="73"/>
        <v>4050.0000000000018</v>
      </c>
      <c r="GO44" s="1">
        <f t="shared" si="74"/>
        <v>4050.0000000000018</v>
      </c>
      <c r="GP44" s="47">
        <f t="shared" si="115"/>
        <v>0.13200000000000006</v>
      </c>
      <c r="GQ44" s="1">
        <f t="shared" si="75"/>
        <v>330.00000000000017</v>
      </c>
      <c r="GR44" s="1">
        <f t="shared" si="76"/>
        <v>330.00000000000017</v>
      </c>
      <c r="GS44" s="47">
        <f t="shared" si="116"/>
        <v>0.35500000000000015</v>
      </c>
      <c r="GT44" s="1">
        <f t="shared" si="77"/>
        <v>3550.0000000000014</v>
      </c>
      <c r="GU44" s="1">
        <f t="shared" si="78"/>
        <v>3550.0000000000014</v>
      </c>
    </row>
    <row r="45" spans="1:203" x14ac:dyDescent="0.15">
      <c r="A45" s="33" t="s">
        <v>1904</v>
      </c>
      <c r="B45" s="1">
        <v>1</v>
      </c>
      <c r="C45" s="1">
        <v>1</v>
      </c>
      <c r="D45" s="1">
        <v>12</v>
      </c>
      <c r="E45" s="1">
        <v>0</v>
      </c>
      <c r="F45" s="1">
        <v>0</v>
      </c>
      <c r="G45" s="1">
        <v>1</v>
      </c>
      <c r="H45" s="1">
        <v>0</v>
      </c>
      <c r="I45" s="1">
        <v>0</v>
      </c>
      <c r="J45" s="1">
        <v>0</v>
      </c>
      <c r="K45" s="1">
        <v>0</v>
      </c>
      <c r="L45" s="1">
        <v>0</v>
      </c>
      <c r="M45" s="1" t="s">
        <v>2476</v>
      </c>
      <c r="N45" s="1">
        <v>3036</v>
      </c>
      <c r="O45" s="1">
        <v>62</v>
      </c>
      <c r="P45" s="1">
        <v>37</v>
      </c>
      <c r="Q45" s="1">
        <v>2</v>
      </c>
      <c r="R45" s="1">
        <v>1</v>
      </c>
      <c r="S45" s="1">
        <v>12</v>
      </c>
      <c r="T45" s="1">
        <v>0</v>
      </c>
      <c r="U45" s="1">
        <v>0</v>
      </c>
      <c r="V45" s="1">
        <v>1</v>
      </c>
      <c r="W45" s="1">
        <v>0</v>
      </c>
      <c r="X45" s="1">
        <v>0</v>
      </c>
      <c r="Y45" s="1">
        <v>0</v>
      </c>
      <c r="Z45" s="1">
        <v>0</v>
      </c>
      <c r="AA45" s="1">
        <v>0</v>
      </c>
      <c r="AB45" s="1" t="s">
        <v>2476</v>
      </c>
      <c r="AC45" s="1">
        <v>3405</v>
      </c>
      <c r="AD45" s="1">
        <v>70</v>
      </c>
      <c r="AE45" s="1">
        <v>42</v>
      </c>
      <c r="AF45" s="44">
        <v>3</v>
      </c>
      <c r="AG45" s="50">
        <v>1.002</v>
      </c>
      <c r="AH45" s="44">
        <v>3</v>
      </c>
      <c r="AI45" s="1">
        <f t="shared" si="18"/>
        <v>9110</v>
      </c>
      <c r="AJ45" s="33">
        <f t="shared" si="18"/>
        <v>70</v>
      </c>
      <c r="AK45" s="1">
        <f t="shared" si="18"/>
        <v>120</v>
      </c>
      <c r="AL45" s="1">
        <f t="shared" si="19"/>
        <v>1110</v>
      </c>
      <c r="AM45" s="33">
        <f t="shared" si="19"/>
        <v>10</v>
      </c>
      <c r="AN45" s="1">
        <f t="shared" si="19"/>
        <v>20</v>
      </c>
      <c r="AP45" s="1" t="s">
        <v>1986</v>
      </c>
      <c r="AQ45" s="1">
        <v>10</v>
      </c>
      <c r="AR45" s="1">
        <f>FH3</f>
        <v>5000</v>
      </c>
      <c r="AS45" s="1">
        <f>FI3</f>
        <v>5000</v>
      </c>
      <c r="AT45" s="1">
        <f>FI1</f>
        <v>60</v>
      </c>
      <c r="BC45" s="45">
        <v>43</v>
      </c>
      <c r="BD45" s="46">
        <f t="shared" si="79"/>
        <v>6.6800000000000015</v>
      </c>
      <c r="BE45" s="1">
        <f t="shared" si="2"/>
        <v>65800.000000000015</v>
      </c>
      <c r="BF45" s="1">
        <f t="shared" si="3"/>
        <v>67800.000000000015</v>
      </c>
      <c r="BG45" s="45">
        <v>43</v>
      </c>
      <c r="BH45" s="44">
        <f t="shared" si="80"/>
        <v>4.1800000000000015</v>
      </c>
      <c r="BI45" s="1">
        <f t="shared" si="22"/>
        <v>40800.000000000022</v>
      </c>
      <c r="BJ45" s="1">
        <f t="shared" si="23"/>
        <v>42800.000000000015</v>
      </c>
      <c r="BK45" s="45">
        <v>43</v>
      </c>
      <c r="BL45" s="44">
        <f t="shared" si="81"/>
        <v>7.1800000000000015</v>
      </c>
      <c r="BM45" s="1">
        <f t="shared" si="4"/>
        <v>70800.000000000015</v>
      </c>
      <c r="BN45" s="1">
        <f t="shared" si="5"/>
        <v>72800.000000000015</v>
      </c>
      <c r="BO45" s="45">
        <v>43</v>
      </c>
      <c r="BP45" s="44">
        <f t="shared" si="82"/>
        <v>4.6800000000000015</v>
      </c>
      <c r="BQ45" s="1">
        <f t="shared" si="24"/>
        <v>45800.000000000022</v>
      </c>
      <c r="BR45" s="1">
        <f t="shared" si="25"/>
        <v>47800.000000000015</v>
      </c>
      <c r="BS45" s="45">
        <v>43</v>
      </c>
      <c r="BT45" s="44">
        <f t="shared" si="83"/>
        <v>7.6800000000000015</v>
      </c>
      <c r="BU45" s="1">
        <f t="shared" si="6"/>
        <v>75800.000000000015</v>
      </c>
      <c r="BV45" s="1">
        <f t="shared" si="7"/>
        <v>77800.000000000015</v>
      </c>
      <c r="BW45" s="45">
        <v>43</v>
      </c>
      <c r="BX45" s="44">
        <f t="shared" si="84"/>
        <v>5.1800000000000015</v>
      </c>
      <c r="BY45" s="1">
        <f t="shared" si="26"/>
        <v>50800.000000000022</v>
      </c>
      <c r="BZ45" s="1">
        <f t="shared" si="27"/>
        <v>52800.000000000015</v>
      </c>
      <c r="CA45" s="45">
        <v>43</v>
      </c>
      <c r="CB45" s="44">
        <f t="shared" si="85"/>
        <v>6.6800000000000015</v>
      </c>
      <c r="CC45" s="1">
        <f t="shared" si="8"/>
        <v>65800.000000000015</v>
      </c>
      <c r="CD45" s="1">
        <f t="shared" si="9"/>
        <v>67800.000000000015</v>
      </c>
      <c r="CE45" s="45">
        <v>43</v>
      </c>
      <c r="CF45" s="44">
        <f t="shared" si="86"/>
        <v>4.1800000000000015</v>
      </c>
      <c r="CG45" s="1">
        <f t="shared" si="28"/>
        <v>40800.000000000022</v>
      </c>
      <c r="CH45" s="1">
        <f t="shared" si="29"/>
        <v>42800.000000000015</v>
      </c>
      <c r="CO45" s="45">
        <v>43</v>
      </c>
      <c r="CP45" s="46">
        <f t="shared" si="87"/>
        <v>5.6800000000000015</v>
      </c>
      <c r="CQ45" s="1">
        <f t="shared" si="10"/>
        <v>55800.000000000022</v>
      </c>
      <c r="CR45" s="1">
        <f t="shared" si="11"/>
        <v>57800.000000000015</v>
      </c>
      <c r="CS45" s="45">
        <v>43</v>
      </c>
      <c r="CT45" s="44">
        <f t="shared" si="88"/>
        <v>3.6800000000000015</v>
      </c>
      <c r="CU45" s="1">
        <f t="shared" si="30"/>
        <v>35800.000000000015</v>
      </c>
      <c r="CV45" s="1">
        <f t="shared" si="31"/>
        <v>37800.000000000015</v>
      </c>
      <c r="CW45" s="45">
        <v>43</v>
      </c>
      <c r="CX45" s="44">
        <f t="shared" si="89"/>
        <v>6.1800000000000015</v>
      </c>
      <c r="CY45" s="1">
        <f t="shared" si="12"/>
        <v>60800.000000000022</v>
      </c>
      <c r="CZ45" s="1">
        <f t="shared" si="13"/>
        <v>62800.000000000015</v>
      </c>
      <c r="DA45" s="45">
        <v>43</v>
      </c>
      <c r="DB45" s="44">
        <f t="shared" si="90"/>
        <v>4.1800000000000015</v>
      </c>
      <c r="DC45" s="1">
        <f t="shared" si="32"/>
        <v>40800.000000000022</v>
      </c>
      <c r="DD45" s="1">
        <f t="shared" si="33"/>
        <v>42800.000000000015</v>
      </c>
      <c r="DE45" s="45">
        <v>43</v>
      </c>
      <c r="DF45" s="44">
        <f t="shared" si="91"/>
        <v>6.6800000000000015</v>
      </c>
      <c r="DG45" s="1">
        <f t="shared" si="14"/>
        <v>65800.000000000015</v>
      </c>
      <c r="DH45" s="1">
        <f t="shared" si="15"/>
        <v>67800.000000000015</v>
      </c>
      <c r="DI45" s="45">
        <v>43</v>
      </c>
      <c r="DJ45" s="44">
        <f t="shared" si="92"/>
        <v>4.6800000000000015</v>
      </c>
      <c r="DK45" s="1">
        <f t="shared" si="34"/>
        <v>45800.000000000022</v>
      </c>
      <c r="DL45" s="1">
        <f t="shared" si="35"/>
        <v>47800.000000000015</v>
      </c>
      <c r="DM45" s="45">
        <v>43</v>
      </c>
      <c r="DN45" s="44">
        <f t="shared" si="93"/>
        <v>5.6800000000000015</v>
      </c>
      <c r="DO45" s="1">
        <f t="shared" si="16"/>
        <v>55800.000000000022</v>
      </c>
      <c r="DP45" s="1">
        <f t="shared" si="17"/>
        <v>57800.000000000015</v>
      </c>
      <c r="DQ45" s="45">
        <v>43</v>
      </c>
      <c r="DR45" s="44">
        <f t="shared" si="94"/>
        <v>3.6800000000000015</v>
      </c>
      <c r="DS45" s="1">
        <f t="shared" si="36"/>
        <v>35800.000000000015</v>
      </c>
      <c r="DT45" s="1">
        <f t="shared" si="37"/>
        <v>37800.000000000015</v>
      </c>
      <c r="DW45" s="45">
        <v>43</v>
      </c>
      <c r="DX45" s="47">
        <f t="shared" si="95"/>
        <v>0.48100000000000021</v>
      </c>
      <c r="DY45" s="1">
        <f t="shared" si="38"/>
        <v>110400.00000000004</v>
      </c>
      <c r="DZ45" s="1">
        <f t="shared" si="39"/>
        <v>110860.00000000004</v>
      </c>
      <c r="EA45" s="45">
        <v>43</v>
      </c>
      <c r="EB45" s="47">
        <f t="shared" si="96"/>
        <v>0.34800000000000014</v>
      </c>
      <c r="EC45" s="1">
        <f t="shared" si="40"/>
        <v>79810.000000000029</v>
      </c>
      <c r="ED45" s="1">
        <f t="shared" si="97"/>
        <v>80270.000000000029</v>
      </c>
      <c r="EE45" s="45">
        <v>43</v>
      </c>
      <c r="EF45" s="47">
        <f t="shared" si="98"/>
        <v>0.36800000000000016</v>
      </c>
      <c r="EG45" s="1">
        <f t="shared" si="41"/>
        <v>84410.000000000044</v>
      </c>
      <c r="EH45" s="1">
        <f t="shared" si="42"/>
        <v>84870.000000000044</v>
      </c>
      <c r="EI45" s="45">
        <v>43</v>
      </c>
      <c r="EJ45" s="47">
        <f t="shared" si="99"/>
        <v>0.27600000000000008</v>
      </c>
      <c r="EK45" s="1">
        <f t="shared" si="43"/>
        <v>63250.000000000022</v>
      </c>
      <c r="EL45" s="1">
        <f t="shared" si="44"/>
        <v>63710.000000000022</v>
      </c>
      <c r="EO45" s="45">
        <v>43</v>
      </c>
      <c r="EP45" s="47">
        <f t="shared" si="100"/>
        <v>0.31800000000000012</v>
      </c>
      <c r="EQ45" s="1">
        <f t="shared" si="45"/>
        <v>72910.000000000029</v>
      </c>
      <c r="ER45" s="1">
        <f t="shared" si="46"/>
        <v>73370.000000000029</v>
      </c>
      <c r="ES45" s="45">
        <v>43</v>
      </c>
      <c r="ET45" s="47">
        <f t="shared" si="101"/>
        <v>0.2050000000000001</v>
      </c>
      <c r="EU45" s="1">
        <f t="shared" si="47"/>
        <v>46920.000000000022</v>
      </c>
      <c r="EV45" s="1">
        <f t="shared" si="48"/>
        <v>47380.000000000022</v>
      </c>
      <c r="EW45" s="45">
        <v>43</v>
      </c>
      <c r="EX45" s="47">
        <f t="shared" si="102"/>
        <v>0.2050000000000001</v>
      </c>
      <c r="EY45" s="1">
        <f t="shared" si="49"/>
        <v>46920.000000000022</v>
      </c>
      <c r="EZ45" s="1">
        <f t="shared" si="50"/>
        <v>47380.000000000022</v>
      </c>
      <c r="FA45" s="45">
        <v>43</v>
      </c>
      <c r="FB45" s="47">
        <f t="shared" si="103"/>
        <v>0.11300000000000006</v>
      </c>
      <c r="FC45" s="1">
        <f t="shared" si="51"/>
        <v>25760.000000000015</v>
      </c>
      <c r="FD45" s="1">
        <f t="shared" si="52"/>
        <v>26220.000000000015</v>
      </c>
      <c r="FF45" s="45">
        <v>43</v>
      </c>
      <c r="FG45" s="47">
        <f t="shared" si="104"/>
        <v>0.75200000000000022</v>
      </c>
      <c r="FH45" s="1">
        <f t="shared" si="53"/>
        <v>7520.0000000000018</v>
      </c>
      <c r="FI45" s="1">
        <f t="shared" si="54"/>
        <v>7520.0000000000018</v>
      </c>
      <c r="FJ45" s="47">
        <f t="shared" si="105"/>
        <v>0.75200000000000022</v>
      </c>
      <c r="FK45" s="1">
        <f t="shared" si="55"/>
        <v>7520.0000000000018</v>
      </c>
      <c r="FL45" s="1">
        <f t="shared" si="56"/>
        <v>7520.0000000000018</v>
      </c>
      <c r="FM45" s="47">
        <f t="shared" si="106"/>
        <v>0.62000000000000033</v>
      </c>
      <c r="FN45" s="1">
        <f t="shared" si="57"/>
        <v>6200.0000000000036</v>
      </c>
      <c r="FO45" s="1">
        <f t="shared" si="58"/>
        <v>6200.0000000000036</v>
      </c>
      <c r="FP45" s="47">
        <f t="shared" si="107"/>
        <v>0.31000000000000016</v>
      </c>
      <c r="FQ45" s="1">
        <f t="shared" si="59"/>
        <v>3100.0000000000018</v>
      </c>
      <c r="FR45" s="1">
        <f t="shared" si="60"/>
        <v>3100.0000000000018</v>
      </c>
      <c r="FS45" s="47">
        <f t="shared" si="108"/>
        <v>0.31000000000000016</v>
      </c>
      <c r="FT45" s="1">
        <f t="shared" si="61"/>
        <v>3100.0000000000018</v>
      </c>
      <c r="FU45" s="1">
        <f t="shared" si="62"/>
        <v>3100.0000000000018</v>
      </c>
      <c r="FV45" s="47">
        <f t="shared" si="109"/>
        <v>0.15500000000000008</v>
      </c>
      <c r="FW45" s="1">
        <f t="shared" si="63"/>
        <v>1550.0000000000009</v>
      </c>
      <c r="FX45" s="1">
        <f t="shared" si="64"/>
        <v>1550.0000000000009</v>
      </c>
      <c r="FZ45" s="45">
        <v>43</v>
      </c>
      <c r="GA45" s="47">
        <f t="shared" si="110"/>
        <v>1.8400000000000007</v>
      </c>
      <c r="GB45" s="1">
        <f t="shared" si="65"/>
        <v>18400.000000000007</v>
      </c>
      <c r="GC45" s="1">
        <f t="shared" si="66"/>
        <v>18400.000000000007</v>
      </c>
      <c r="GD45" s="47">
        <f t="shared" si="111"/>
        <v>0.5</v>
      </c>
      <c r="GE45" s="1">
        <f t="shared" si="67"/>
        <v>5000</v>
      </c>
      <c r="GF45" s="1">
        <f t="shared" si="68"/>
        <v>5000</v>
      </c>
      <c r="GG45" s="47">
        <f t="shared" si="112"/>
        <v>0.31000000000000016</v>
      </c>
      <c r="GH45" s="1">
        <f t="shared" si="69"/>
        <v>62000.000000000036</v>
      </c>
      <c r="GI45" s="1">
        <f t="shared" si="70"/>
        <v>62000.000000000036</v>
      </c>
      <c r="GJ45" s="47">
        <f t="shared" si="113"/>
        <v>0.1760000000000001</v>
      </c>
      <c r="GK45" s="1">
        <f t="shared" si="71"/>
        <v>35200.000000000015</v>
      </c>
      <c r="GL45" s="1">
        <f t="shared" si="72"/>
        <v>35200.000000000015</v>
      </c>
      <c r="GM45" s="47">
        <f t="shared" si="114"/>
        <v>0.4100000000000002</v>
      </c>
      <c r="GN45" s="1">
        <f t="shared" si="73"/>
        <v>4100.0000000000018</v>
      </c>
      <c r="GO45" s="1">
        <f t="shared" si="74"/>
        <v>4100.0000000000018</v>
      </c>
      <c r="GP45" s="47">
        <f t="shared" si="115"/>
        <v>0.13400000000000006</v>
      </c>
      <c r="GQ45" s="1">
        <f t="shared" si="75"/>
        <v>335.00000000000017</v>
      </c>
      <c r="GR45" s="1">
        <f t="shared" si="76"/>
        <v>335.00000000000017</v>
      </c>
      <c r="GS45" s="47">
        <f t="shared" si="116"/>
        <v>0.36000000000000015</v>
      </c>
      <c r="GT45" s="1">
        <f t="shared" si="77"/>
        <v>3600.0000000000014</v>
      </c>
      <c r="GU45" s="1">
        <f t="shared" si="78"/>
        <v>3600.0000000000014</v>
      </c>
    </row>
    <row r="46" spans="1:203" x14ac:dyDescent="0.15">
      <c r="A46" s="33" t="s">
        <v>1905</v>
      </c>
      <c r="B46" s="1">
        <v>1</v>
      </c>
      <c r="C46" s="1">
        <v>3</v>
      </c>
      <c r="D46" s="1">
        <v>17</v>
      </c>
      <c r="E46" s="1">
        <v>0</v>
      </c>
      <c r="F46" s="1">
        <v>0</v>
      </c>
      <c r="G46" s="1">
        <v>1</v>
      </c>
      <c r="H46" s="1">
        <v>0</v>
      </c>
      <c r="I46" s="1">
        <v>0</v>
      </c>
      <c r="J46" s="1">
        <v>0</v>
      </c>
      <c r="K46" s="1">
        <v>0</v>
      </c>
      <c r="L46" s="1">
        <v>0</v>
      </c>
      <c r="M46" s="1" t="s">
        <v>2490</v>
      </c>
      <c r="N46" s="1">
        <v>4665</v>
      </c>
      <c r="O46" s="1">
        <v>136</v>
      </c>
      <c r="P46" s="1">
        <v>58</v>
      </c>
      <c r="Q46" s="1">
        <v>2</v>
      </c>
      <c r="R46" s="1">
        <v>3</v>
      </c>
      <c r="S46" s="1">
        <v>17</v>
      </c>
      <c r="T46" s="1">
        <v>0</v>
      </c>
      <c r="U46" s="1">
        <v>0</v>
      </c>
      <c r="V46" s="1">
        <v>1</v>
      </c>
      <c r="W46" s="1">
        <v>0</v>
      </c>
      <c r="X46" s="1">
        <v>0</v>
      </c>
      <c r="Y46" s="1">
        <v>0</v>
      </c>
      <c r="Z46" s="1">
        <v>0</v>
      </c>
      <c r="AA46" s="1">
        <v>0</v>
      </c>
      <c r="AB46" s="1" t="s">
        <v>2490</v>
      </c>
      <c r="AC46" s="1">
        <v>5215</v>
      </c>
      <c r="AD46" s="1">
        <v>153</v>
      </c>
      <c r="AE46" s="1">
        <v>65</v>
      </c>
      <c r="AF46" s="44">
        <v>3</v>
      </c>
      <c r="AG46" s="50">
        <v>1.002</v>
      </c>
      <c r="AH46" s="44">
        <v>3</v>
      </c>
      <c r="AI46" s="1">
        <f t="shared" si="18"/>
        <v>14000</v>
      </c>
      <c r="AJ46" s="33">
        <f t="shared" si="18"/>
        <v>140</v>
      </c>
      <c r="AK46" s="1">
        <f t="shared" si="18"/>
        <v>180</v>
      </c>
      <c r="AL46" s="1">
        <f t="shared" si="19"/>
        <v>1650</v>
      </c>
      <c r="AM46" s="33">
        <f t="shared" si="19"/>
        <v>20</v>
      </c>
      <c r="AN46" s="1">
        <f t="shared" si="19"/>
        <v>30</v>
      </c>
      <c r="AP46" s="1" t="s">
        <v>1987</v>
      </c>
      <c r="AQ46" s="1">
        <v>10</v>
      </c>
      <c r="AR46" s="1">
        <f>FK3</f>
        <v>5000</v>
      </c>
      <c r="AS46" s="1">
        <f>FL3</f>
        <v>5000</v>
      </c>
      <c r="AT46" s="1">
        <f>FL1</f>
        <v>60</v>
      </c>
      <c r="BC46" s="45">
        <v>44</v>
      </c>
      <c r="BD46" s="46">
        <f t="shared" si="79"/>
        <v>6.7200000000000015</v>
      </c>
      <c r="BE46" s="1">
        <f t="shared" si="2"/>
        <v>66200.000000000015</v>
      </c>
      <c r="BF46" s="1">
        <f t="shared" si="3"/>
        <v>68200.000000000015</v>
      </c>
      <c r="BG46" s="45">
        <v>44</v>
      </c>
      <c r="BH46" s="44">
        <f t="shared" si="80"/>
        <v>4.2200000000000015</v>
      </c>
      <c r="BI46" s="1">
        <f t="shared" si="22"/>
        <v>41200.000000000022</v>
      </c>
      <c r="BJ46" s="1">
        <f t="shared" si="23"/>
        <v>43200.000000000015</v>
      </c>
      <c r="BK46" s="45">
        <v>44</v>
      </c>
      <c r="BL46" s="44">
        <f t="shared" si="81"/>
        <v>7.2200000000000015</v>
      </c>
      <c r="BM46" s="1">
        <f t="shared" si="4"/>
        <v>71200.000000000015</v>
      </c>
      <c r="BN46" s="1">
        <f t="shared" si="5"/>
        <v>73200.000000000015</v>
      </c>
      <c r="BO46" s="45">
        <v>44</v>
      </c>
      <c r="BP46" s="44">
        <f t="shared" si="82"/>
        <v>4.7200000000000015</v>
      </c>
      <c r="BQ46" s="1">
        <f t="shared" si="24"/>
        <v>46200.000000000022</v>
      </c>
      <c r="BR46" s="1">
        <f t="shared" si="25"/>
        <v>48200.000000000015</v>
      </c>
      <c r="BS46" s="45">
        <v>44</v>
      </c>
      <c r="BT46" s="44">
        <f t="shared" si="83"/>
        <v>7.7200000000000015</v>
      </c>
      <c r="BU46" s="1">
        <f t="shared" si="6"/>
        <v>76200.000000000015</v>
      </c>
      <c r="BV46" s="1">
        <f t="shared" si="7"/>
        <v>78200.000000000015</v>
      </c>
      <c r="BW46" s="45">
        <v>44</v>
      </c>
      <c r="BX46" s="44">
        <f t="shared" si="84"/>
        <v>5.2200000000000015</v>
      </c>
      <c r="BY46" s="1">
        <f t="shared" si="26"/>
        <v>51200.000000000022</v>
      </c>
      <c r="BZ46" s="1">
        <f t="shared" si="27"/>
        <v>53200.000000000015</v>
      </c>
      <c r="CA46" s="45">
        <v>44</v>
      </c>
      <c r="CB46" s="44">
        <f t="shared" si="85"/>
        <v>6.7200000000000015</v>
      </c>
      <c r="CC46" s="1">
        <f t="shared" si="8"/>
        <v>66200.000000000015</v>
      </c>
      <c r="CD46" s="1">
        <f t="shared" si="9"/>
        <v>68200.000000000015</v>
      </c>
      <c r="CE46" s="45">
        <v>44</v>
      </c>
      <c r="CF46" s="44">
        <f t="shared" si="86"/>
        <v>4.2200000000000015</v>
      </c>
      <c r="CG46" s="1">
        <f t="shared" si="28"/>
        <v>41200.000000000022</v>
      </c>
      <c r="CH46" s="1">
        <f t="shared" si="29"/>
        <v>43200.000000000015</v>
      </c>
      <c r="CO46" s="45">
        <v>44</v>
      </c>
      <c r="CP46" s="46">
        <f t="shared" si="87"/>
        <v>5.7200000000000015</v>
      </c>
      <c r="CQ46" s="1">
        <f t="shared" si="10"/>
        <v>56200.000000000022</v>
      </c>
      <c r="CR46" s="1">
        <f t="shared" si="11"/>
        <v>58200.000000000015</v>
      </c>
      <c r="CS46" s="45">
        <v>44</v>
      </c>
      <c r="CT46" s="44">
        <f t="shared" si="88"/>
        <v>3.7200000000000015</v>
      </c>
      <c r="CU46" s="1">
        <f t="shared" si="30"/>
        <v>36200.000000000015</v>
      </c>
      <c r="CV46" s="1">
        <f t="shared" si="31"/>
        <v>38200.000000000015</v>
      </c>
      <c r="CW46" s="45">
        <v>44</v>
      </c>
      <c r="CX46" s="44">
        <f t="shared" si="89"/>
        <v>6.2200000000000015</v>
      </c>
      <c r="CY46" s="1">
        <f t="shared" si="12"/>
        <v>61200.000000000022</v>
      </c>
      <c r="CZ46" s="1">
        <f t="shared" si="13"/>
        <v>63200.000000000015</v>
      </c>
      <c r="DA46" s="45">
        <v>44</v>
      </c>
      <c r="DB46" s="44">
        <f t="shared" si="90"/>
        <v>4.2200000000000015</v>
      </c>
      <c r="DC46" s="1">
        <f t="shared" si="32"/>
        <v>41200.000000000022</v>
      </c>
      <c r="DD46" s="1">
        <f t="shared" si="33"/>
        <v>43200.000000000015</v>
      </c>
      <c r="DE46" s="45">
        <v>44</v>
      </c>
      <c r="DF46" s="44">
        <f t="shared" si="91"/>
        <v>6.7200000000000015</v>
      </c>
      <c r="DG46" s="1">
        <f t="shared" si="14"/>
        <v>66200.000000000015</v>
      </c>
      <c r="DH46" s="1">
        <f t="shared" si="15"/>
        <v>68200.000000000015</v>
      </c>
      <c r="DI46" s="45">
        <v>44</v>
      </c>
      <c r="DJ46" s="44">
        <f t="shared" si="92"/>
        <v>4.7200000000000015</v>
      </c>
      <c r="DK46" s="1">
        <f t="shared" si="34"/>
        <v>46200.000000000022</v>
      </c>
      <c r="DL46" s="1">
        <f t="shared" si="35"/>
        <v>48200.000000000015</v>
      </c>
      <c r="DM46" s="45">
        <v>44</v>
      </c>
      <c r="DN46" s="44">
        <f t="shared" si="93"/>
        <v>5.7200000000000015</v>
      </c>
      <c r="DO46" s="1">
        <f t="shared" si="16"/>
        <v>56200.000000000022</v>
      </c>
      <c r="DP46" s="1">
        <f t="shared" si="17"/>
        <v>58200.000000000015</v>
      </c>
      <c r="DQ46" s="45">
        <v>44</v>
      </c>
      <c r="DR46" s="44">
        <f t="shared" si="94"/>
        <v>3.7200000000000015</v>
      </c>
      <c r="DS46" s="1">
        <f t="shared" si="36"/>
        <v>36200.000000000015</v>
      </c>
      <c r="DT46" s="1">
        <f t="shared" si="37"/>
        <v>38200.000000000015</v>
      </c>
      <c r="DW46" s="45">
        <v>44</v>
      </c>
      <c r="DX46" s="47">
        <f t="shared" si="95"/>
        <v>0.48650000000000021</v>
      </c>
      <c r="DY46" s="1">
        <f t="shared" si="38"/>
        <v>111665.00000000004</v>
      </c>
      <c r="DZ46" s="1">
        <f t="shared" si="39"/>
        <v>112125.00000000004</v>
      </c>
      <c r="EA46" s="45">
        <v>44</v>
      </c>
      <c r="EB46" s="47">
        <f t="shared" si="96"/>
        <v>0.35200000000000015</v>
      </c>
      <c r="EC46" s="1">
        <f t="shared" si="40"/>
        <v>80730.000000000029</v>
      </c>
      <c r="ED46" s="1">
        <f t="shared" si="97"/>
        <v>81190.000000000029</v>
      </c>
      <c r="EE46" s="45">
        <v>44</v>
      </c>
      <c r="EF46" s="47">
        <f t="shared" si="98"/>
        <v>0.37200000000000016</v>
      </c>
      <c r="EG46" s="1">
        <f t="shared" si="41"/>
        <v>85330.000000000044</v>
      </c>
      <c r="EH46" s="1">
        <f t="shared" si="42"/>
        <v>85790.000000000044</v>
      </c>
      <c r="EI46" s="45">
        <v>44</v>
      </c>
      <c r="EJ46" s="47">
        <f t="shared" si="99"/>
        <v>0.27900000000000008</v>
      </c>
      <c r="EK46" s="1">
        <f t="shared" si="43"/>
        <v>63940.000000000022</v>
      </c>
      <c r="EL46" s="1">
        <f t="shared" si="44"/>
        <v>64400.000000000022</v>
      </c>
      <c r="EO46" s="45">
        <v>44</v>
      </c>
      <c r="EP46" s="47">
        <f t="shared" si="100"/>
        <v>0.32200000000000012</v>
      </c>
      <c r="EQ46" s="1">
        <f t="shared" si="45"/>
        <v>73830.000000000029</v>
      </c>
      <c r="ER46" s="1">
        <f t="shared" si="46"/>
        <v>74290.000000000029</v>
      </c>
      <c r="ES46" s="45">
        <v>44</v>
      </c>
      <c r="ET46" s="47">
        <f t="shared" si="101"/>
        <v>0.2075000000000001</v>
      </c>
      <c r="EU46" s="1">
        <f t="shared" si="47"/>
        <v>47495.000000000022</v>
      </c>
      <c r="EV46" s="1">
        <f t="shared" si="48"/>
        <v>47955.000000000022</v>
      </c>
      <c r="EW46" s="45">
        <v>44</v>
      </c>
      <c r="EX46" s="47">
        <f t="shared" si="102"/>
        <v>0.2075000000000001</v>
      </c>
      <c r="EY46" s="1">
        <f t="shared" si="49"/>
        <v>47495.000000000022</v>
      </c>
      <c r="EZ46" s="1">
        <f t="shared" si="50"/>
        <v>47955.000000000022</v>
      </c>
      <c r="FA46" s="45">
        <v>44</v>
      </c>
      <c r="FB46" s="47">
        <f t="shared" si="103"/>
        <v>0.11450000000000006</v>
      </c>
      <c r="FC46" s="1">
        <f t="shared" si="51"/>
        <v>26105.000000000015</v>
      </c>
      <c r="FD46" s="1">
        <f t="shared" si="52"/>
        <v>26565.000000000015</v>
      </c>
      <c r="FF46" s="45">
        <v>44</v>
      </c>
      <c r="FG46" s="47">
        <f t="shared" si="104"/>
        <v>0.75800000000000023</v>
      </c>
      <c r="FH46" s="1">
        <f t="shared" si="53"/>
        <v>7580.0000000000027</v>
      </c>
      <c r="FI46" s="1">
        <f t="shared" si="54"/>
        <v>7580.0000000000027</v>
      </c>
      <c r="FJ46" s="47">
        <f t="shared" si="105"/>
        <v>0.75800000000000023</v>
      </c>
      <c r="FK46" s="1">
        <f t="shared" si="55"/>
        <v>7580.0000000000027</v>
      </c>
      <c r="FL46" s="1">
        <f t="shared" si="56"/>
        <v>7580.0000000000027</v>
      </c>
      <c r="FM46" s="47">
        <f t="shared" si="106"/>
        <v>0.63000000000000034</v>
      </c>
      <c r="FN46" s="1">
        <f t="shared" si="57"/>
        <v>6300.0000000000036</v>
      </c>
      <c r="FO46" s="1">
        <f t="shared" si="58"/>
        <v>6300.0000000000036</v>
      </c>
      <c r="FP46" s="47">
        <f t="shared" si="107"/>
        <v>0.31500000000000017</v>
      </c>
      <c r="FQ46" s="1">
        <f t="shared" si="59"/>
        <v>3150.0000000000018</v>
      </c>
      <c r="FR46" s="1">
        <f t="shared" si="60"/>
        <v>3150.0000000000018</v>
      </c>
      <c r="FS46" s="47">
        <f t="shared" si="108"/>
        <v>0.31500000000000017</v>
      </c>
      <c r="FT46" s="1">
        <f t="shared" si="61"/>
        <v>3150.0000000000018</v>
      </c>
      <c r="FU46" s="1">
        <f t="shared" si="62"/>
        <v>3150.0000000000018</v>
      </c>
      <c r="FV46" s="47">
        <f t="shared" si="109"/>
        <v>0.15750000000000008</v>
      </c>
      <c r="FW46" s="1">
        <f t="shared" si="63"/>
        <v>1575.0000000000009</v>
      </c>
      <c r="FX46" s="1">
        <f t="shared" si="64"/>
        <v>1575.0000000000009</v>
      </c>
      <c r="FZ46" s="45">
        <v>44</v>
      </c>
      <c r="GA46" s="47">
        <f t="shared" si="110"/>
        <v>1.8600000000000008</v>
      </c>
      <c r="GB46" s="1">
        <f t="shared" si="65"/>
        <v>18600.000000000007</v>
      </c>
      <c r="GC46" s="1">
        <f t="shared" si="66"/>
        <v>18600.000000000007</v>
      </c>
      <c r="GD46" s="47">
        <f t="shared" si="111"/>
        <v>0.5</v>
      </c>
      <c r="GE46" s="1">
        <f t="shared" si="67"/>
        <v>5000</v>
      </c>
      <c r="GF46" s="1">
        <f t="shared" si="68"/>
        <v>5000</v>
      </c>
      <c r="GG46" s="47">
        <f t="shared" si="112"/>
        <v>0.31500000000000017</v>
      </c>
      <c r="GH46" s="1">
        <f t="shared" si="69"/>
        <v>63000.000000000036</v>
      </c>
      <c r="GI46" s="1">
        <f t="shared" si="70"/>
        <v>63000.000000000036</v>
      </c>
      <c r="GJ46" s="47">
        <f t="shared" si="113"/>
        <v>0.1790000000000001</v>
      </c>
      <c r="GK46" s="1">
        <f t="shared" si="71"/>
        <v>35800.000000000022</v>
      </c>
      <c r="GL46" s="1">
        <f t="shared" si="72"/>
        <v>35800.000000000022</v>
      </c>
      <c r="GM46" s="47">
        <f t="shared" si="114"/>
        <v>0.4150000000000002</v>
      </c>
      <c r="GN46" s="1">
        <f t="shared" si="73"/>
        <v>4150.0000000000018</v>
      </c>
      <c r="GO46" s="1">
        <f t="shared" si="74"/>
        <v>4150.0000000000018</v>
      </c>
      <c r="GP46" s="47">
        <f t="shared" si="115"/>
        <v>0.13600000000000007</v>
      </c>
      <c r="GQ46" s="1">
        <f t="shared" si="75"/>
        <v>340.00000000000017</v>
      </c>
      <c r="GR46" s="1">
        <f t="shared" si="76"/>
        <v>340.00000000000017</v>
      </c>
      <c r="GS46" s="47">
        <f t="shared" si="116"/>
        <v>0.36500000000000016</v>
      </c>
      <c r="GT46" s="1">
        <f t="shared" si="77"/>
        <v>3650.0000000000014</v>
      </c>
      <c r="GU46" s="1">
        <f t="shared" si="78"/>
        <v>3650.0000000000014</v>
      </c>
    </row>
    <row r="47" spans="1:203" x14ac:dyDescent="0.15">
      <c r="A47" s="33" t="s">
        <v>1906</v>
      </c>
      <c r="B47" s="1">
        <v>1</v>
      </c>
      <c r="C47" s="1">
        <v>3</v>
      </c>
      <c r="D47" s="1">
        <v>12</v>
      </c>
      <c r="E47" s="1">
        <v>0</v>
      </c>
      <c r="F47" s="1">
        <v>0</v>
      </c>
      <c r="G47" s="1">
        <v>1</v>
      </c>
      <c r="H47" s="1">
        <v>0</v>
      </c>
      <c r="I47" s="1">
        <v>0</v>
      </c>
      <c r="J47" s="1">
        <v>0</v>
      </c>
      <c r="K47" s="1">
        <v>0</v>
      </c>
      <c r="L47" s="1">
        <v>0</v>
      </c>
      <c r="M47" s="1" t="s">
        <v>2474</v>
      </c>
      <c r="N47" s="1">
        <v>2484</v>
      </c>
      <c r="O47" s="1">
        <v>72</v>
      </c>
      <c r="P47" s="1">
        <v>31</v>
      </c>
      <c r="Q47" s="1">
        <v>2</v>
      </c>
      <c r="R47" s="1">
        <v>3</v>
      </c>
      <c r="S47" s="1">
        <v>12</v>
      </c>
      <c r="T47" s="1">
        <v>0</v>
      </c>
      <c r="U47" s="1">
        <v>0</v>
      </c>
      <c r="V47" s="1">
        <v>1</v>
      </c>
      <c r="W47" s="1">
        <v>0</v>
      </c>
      <c r="X47" s="1">
        <v>0</v>
      </c>
      <c r="Y47" s="1">
        <v>0</v>
      </c>
      <c r="Z47" s="1">
        <v>0</v>
      </c>
      <c r="AA47" s="1">
        <v>0</v>
      </c>
      <c r="AB47" s="1" t="s">
        <v>2474</v>
      </c>
      <c r="AC47" s="1">
        <v>2786</v>
      </c>
      <c r="AD47" s="1">
        <v>81</v>
      </c>
      <c r="AE47" s="1">
        <v>35</v>
      </c>
      <c r="AF47" s="44">
        <v>3</v>
      </c>
      <c r="AG47" s="50">
        <v>1.002</v>
      </c>
      <c r="AH47" s="44">
        <v>3</v>
      </c>
      <c r="AI47" s="1">
        <f t="shared" si="18"/>
        <v>7460</v>
      </c>
      <c r="AJ47" s="33">
        <f t="shared" si="18"/>
        <v>80</v>
      </c>
      <c r="AK47" s="1">
        <f t="shared" si="18"/>
        <v>100</v>
      </c>
      <c r="AL47" s="1">
        <f t="shared" si="19"/>
        <v>910</v>
      </c>
      <c r="AM47" s="33">
        <f t="shared" si="19"/>
        <v>10</v>
      </c>
      <c r="AN47" s="1">
        <f t="shared" si="19"/>
        <v>20</v>
      </c>
      <c r="AP47" s="1" t="s">
        <v>2008</v>
      </c>
      <c r="AQ47" s="1">
        <v>5</v>
      </c>
      <c r="AR47" s="1">
        <v>-5000</v>
      </c>
      <c r="AS47" s="1">
        <v>-5000</v>
      </c>
      <c r="BC47" s="45">
        <v>45</v>
      </c>
      <c r="BD47" s="46">
        <f t="shared" si="79"/>
        <v>6.7600000000000016</v>
      </c>
      <c r="BE47" s="1">
        <f t="shared" si="2"/>
        <v>66600.000000000015</v>
      </c>
      <c r="BF47" s="1">
        <f t="shared" si="3"/>
        <v>68600.000000000015</v>
      </c>
      <c r="BG47" s="45">
        <v>45</v>
      </c>
      <c r="BH47" s="44">
        <f t="shared" si="80"/>
        <v>4.2600000000000016</v>
      </c>
      <c r="BI47" s="1">
        <f t="shared" si="22"/>
        <v>41600.000000000022</v>
      </c>
      <c r="BJ47" s="1">
        <f t="shared" si="23"/>
        <v>43600.000000000015</v>
      </c>
      <c r="BK47" s="45">
        <v>45</v>
      </c>
      <c r="BL47" s="44">
        <f t="shared" si="81"/>
        <v>7.2600000000000016</v>
      </c>
      <c r="BM47" s="1">
        <f t="shared" si="4"/>
        <v>71600.000000000015</v>
      </c>
      <c r="BN47" s="1">
        <f t="shared" si="5"/>
        <v>73600.000000000015</v>
      </c>
      <c r="BO47" s="45">
        <v>45</v>
      </c>
      <c r="BP47" s="44">
        <f t="shared" si="82"/>
        <v>4.7600000000000016</v>
      </c>
      <c r="BQ47" s="1">
        <f t="shared" si="24"/>
        <v>46600.000000000022</v>
      </c>
      <c r="BR47" s="1">
        <f t="shared" si="25"/>
        <v>48600.000000000015</v>
      </c>
      <c r="BS47" s="45">
        <v>45</v>
      </c>
      <c r="BT47" s="44">
        <f t="shared" si="83"/>
        <v>7.7600000000000016</v>
      </c>
      <c r="BU47" s="1">
        <f t="shared" si="6"/>
        <v>76600.000000000015</v>
      </c>
      <c r="BV47" s="1">
        <f t="shared" si="7"/>
        <v>78600.000000000015</v>
      </c>
      <c r="BW47" s="45">
        <v>45</v>
      </c>
      <c r="BX47" s="44">
        <f t="shared" si="84"/>
        <v>5.2600000000000016</v>
      </c>
      <c r="BY47" s="1">
        <f t="shared" si="26"/>
        <v>51600.000000000022</v>
      </c>
      <c r="BZ47" s="1">
        <f t="shared" si="27"/>
        <v>53600.000000000015</v>
      </c>
      <c r="CA47" s="45">
        <v>45</v>
      </c>
      <c r="CB47" s="44">
        <f t="shared" si="85"/>
        <v>6.7600000000000016</v>
      </c>
      <c r="CC47" s="1">
        <f t="shared" si="8"/>
        <v>66600.000000000015</v>
      </c>
      <c r="CD47" s="1">
        <f t="shared" si="9"/>
        <v>68600.000000000015</v>
      </c>
      <c r="CE47" s="45">
        <v>45</v>
      </c>
      <c r="CF47" s="44">
        <f t="shared" si="86"/>
        <v>4.2600000000000016</v>
      </c>
      <c r="CG47" s="1">
        <f t="shared" si="28"/>
        <v>41600.000000000022</v>
      </c>
      <c r="CH47" s="1">
        <f t="shared" si="29"/>
        <v>43600.000000000015</v>
      </c>
      <c r="CO47" s="45">
        <v>45</v>
      </c>
      <c r="CP47" s="46">
        <f t="shared" si="87"/>
        <v>5.7600000000000016</v>
      </c>
      <c r="CQ47" s="1">
        <f t="shared" si="10"/>
        <v>56600.000000000022</v>
      </c>
      <c r="CR47" s="1">
        <f t="shared" si="11"/>
        <v>58600.000000000015</v>
      </c>
      <c r="CS47" s="45">
        <v>45</v>
      </c>
      <c r="CT47" s="44">
        <f t="shared" si="88"/>
        <v>3.7600000000000016</v>
      </c>
      <c r="CU47" s="1">
        <f t="shared" si="30"/>
        <v>36600.000000000015</v>
      </c>
      <c r="CV47" s="1">
        <f t="shared" si="31"/>
        <v>38600.000000000015</v>
      </c>
      <c r="CW47" s="45">
        <v>45</v>
      </c>
      <c r="CX47" s="44">
        <f t="shared" si="89"/>
        <v>6.2600000000000016</v>
      </c>
      <c r="CY47" s="1">
        <f t="shared" si="12"/>
        <v>61600.000000000022</v>
      </c>
      <c r="CZ47" s="1">
        <f t="shared" si="13"/>
        <v>63600.000000000015</v>
      </c>
      <c r="DA47" s="45">
        <v>45</v>
      </c>
      <c r="DB47" s="44">
        <f t="shared" si="90"/>
        <v>4.2600000000000016</v>
      </c>
      <c r="DC47" s="1">
        <f t="shared" si="32"/>
        <v>41600.000000000022</v>
      </c>
      <c r="DD47" s="1">
        <f t="shared" si="33"/>
        <v>43600.000000000015</v>
      </c>
      <c r="DE47" s="45">
        <v>45</v>
      </c>
      <c r="DF47" s="44">
        <f t="shared" si="91"/>
        <v>6.7600000000000016</v>
      </c>
      <c r="DG47" s="1">
        <f t="shared" si="14"/>
        <v>66600.000000000015</v>
      </c>
      <c r="DH47" s="1">
        <f t="shared" si="15"/>
        <v>68600.000000000015</v>
      </c>
      <c r="DI47" s="45">
        <v>45</v>
      </c>
      <c r="DJ47" s="44">
        <f t="shared" si="92"/>
        <v>4.7600000000000016</v>
      </c>
      <c r="DK47" s="1">
        <f t="shared" si="34"/>
        <v>46600.000000000022</v>
      </c>
      <c r="DL47" s="1">
        <f t="shared" si="35"/>
        <v>48600.000000000015</v>
      </c>
      <c r="DM47" s="45">
        <v>45</v>
      </c>
      <c r="DN47" s="44">
        <f t="shared" si="93"/>
        <v>5.7600000000000016</v>
      </c>
      <c r="DO47" s="1">
        <f t="shared" si="16"/>
        <v>56600.000000000022</v>
      </c>
      <c r="DP47" s="1">
        <f t="shared" si="17"/>
        <v>58600.000000000015</v>
      </c>
      <c r="DQ47" s="45">
        <v>45</v>
      </c>
      <c r="DR47" s="44">
        <f t="shared" si="94"/>
        <v>3.7600000000000016</v>
      </c>
      <c r="DS47" s="1">
        <f t="shared" si="36"/>
        <v>36600.000000000015</v>
      </c>
      <c r="DT47" s="1">
        <f t="shared" si="37"/>
        <v>38600.000000000015</v>
      </c>
      <c r="DW47" s="45">
        <v>45</v>
      </c>
      <c r="DX47" s="47">
        <f t="shared" si="95"/>
        <v>0.49200000000000021</v>
      </c>
      <c r="DY47" s="1">
        <f t="shared" si="38"/>
        <v>112930.00000000004</v>
      </c>
      <c r="DZ47" s="1">
        <f t="shared" si="39"/>
        <v>113390.00000000004</v>
      </c>
      <c r="EA47" s="45">
        <v>45</v>
      </c>
      <c r="EB47" s="47">
        <f t="shared" si="96"/>
        <v>0.35600000000000015</v>
      </c>
      <c r="EC47" s="1">
        <f t="shared" si="40"/>
        <v>81650.000000000029</v>
      </c>
      <c r="ED47" s="1">
        <f t="shared" si="97"/>
        <v>82110.000000000029</v>
      </c>
      <c r="EE47" s="45">
        <v>45</v>
      </c>
      <c r="EF47" s="47">
        <f t="shared" si="98"/>
        <v>0.37600000000000017</v>
      </c>
      <c r="EG47" s="1">
        <f t="shared" si="41"/>
        <v>86250.000000000044</v>
      </c>
      <c r="EH47" s="1">
        <f t="shared" si="42"/>
        <v>86710.000000000044</v>
      </c>
      <c r="EI47" s="45">
        <v>45</v>
      </c>
      <c r="EJ47" s="47">
        <f t="shared" si="99"/>
        <v>0.28200000000000008</v>
      </c>
      <c r="EK47" s="1">
        <f t="shared" si="43"/>
        <v>64630.000000000022</v>
      </c>
      <c r="EL47" s="1">
        <f t="shared" si="44"/>
        <v>65090.000000000022</v>
      </c>
      <c r="EO47" s="45">
        <v>45</v>
      </c>
      <c r="EP47" s="47">
        <f t="shared" si="100"/>
        <v>0.32600000000000012</v>
      </c>
      <c r="EQ47" s="1">
        <f t="shared" si="45"/>
        <v>74750.000000000029</v>
      </c>
      <c r="ER47" s="1">
        <f t="shared" si="46"/>
        <v>75210.000000000029</v>
      </c>
      <c r="ES47" s="45">
        <v>45</v>
      </c>
      <c r="ET47" s="47">
        <f t="shared" si="101"/>
        <v>0.2100000000000001</v>
      </c>
      <c r="EU47" s="1">
        <f t="shared" si="47"/>
        <v>48070.000000000022</v>
      </c>
      <c r="EV47" s="1">
        <f t="shared" si="48"/>
        <v>48530.000000000022</v>
      </c>
      <c r="EW47" s="45">
        <v>45</v>
      </c>
      <c r="EX47" s="47">
        <f t="shared" si="102"/>
        <v>0.2100000000000001</v>
      </c>
      <c r="EY47" s="1">
        <f t="shared" si="49"/>
        <v>48070.000000000022</v>
      </c>
      <c r="EZ47" s="1">
        <f t="shared" si="50"/>
        <v>48530.000000000022</v>
      </c>
      <c r="FA47" s="45">
        <v>45</v>
      </c>
      <c r="FB47" s="47">
        <f t="shared" si="103"/>
        <v>0.11600000000000006</v>
      </c>
      <c r="FC47" s="1">
        <f t="shared" si="51"/>
        <v>26450.000000000015</v>
      </c>
      <c r="FD47" s="1">
        <f t="shared" si="52"/>
        <v>26910.000000000015</v>
      </c>
      <c r="FF47" s="45">
        <v>45</v>
      </c>
      <c r="FG47" s="47">
        <f t="shared" si="104"/>
        <v>0.76400000000000023</v>
      </c>
      <c r="FH47" s="1">
        <f t="shared" si="53"/>
        <v>7640.0000000000027</v>
      </c>
      <c r="FI47" s="1">
        <f t="shared" si="54"/>
        <v>7640.0000000000027</v>
      </c>
      <c r="FJ47" s="47">
        <f t="shared" si="105"/>
        <v>0.76400000000000023</v>
      </c>
      <c r="FK47" s="1">
        <f t="shared" si="55"/>
        <v>7640.0000000000027</v>
      </c>
      <c r="FL47" s="1">
        <f t="shared" si="56"/>
        <v>7640.0000000000027</v>
      </c>
      <c r="FM47" s="47">
        <f t="shared" si="106"/>
        <v>0.64000000000000035</v>
      </c>
      <c r="FN47" s="1">
        <f t="shared" si="57"/>
        <v>6400.0000000000036</v>
      </c>
      <c r="FO47" s="1">
        <f t="shared" si="58"/>
        <v>6400.0000000000036</v>
      </c>
      <c r="FP47" s="47">
        <f t="shared" si="107"/>
        <v>0.32000000000000017</v>
      </c>
      <c r="FQ47" s="1">
        <f t="shared" si="59"/>
        <v>3200.0000000000018</v>
      </c>
      <c r="FR47" s="1">
        <f t="shared" si="60"/>
        <v>3200.0000000000018</v>
      </c>
      <c r="FS47" s="47">
        <f t="shared" si="108"/>
        <v>0.32000000000000017</v>
      </c>
      <c r="FT47" s="1">
        <f t="shared" si="61"/>
        <v>3200.0000000000018</v>
      </c>
      <c r="FU47" s="1">
        <f t="shared" si="62"/>
        <v>3200.0000000000018</v>
      </c>
      <c r="FV47" s="47">
        <f t="shared" si="109"/>
        <v>0.16000000000000009</v>
      </c>
      <c r="FW47" s="1">
        <f t="shared" si="63"/>
        <v>1600.0000000000009</v>
      </c>
      <c r="FX47" s="1">
        <f t="shared" si="64"/>
        <v>1600.0000000000009</v>
      </c>
      <c r="FZ47" s="45">
        <v>45</v>
      </c>
      <c r="GA47" s="47">
        <f t="shared" si="110"/>
        <v>1.8800000000000008</v>
      </c>
      <c r="GB47" s="1">
        <f t="shared" si="65"/>
        <v>18800.000000000007</v>
      </c>
      <c r="GC47" s="1">
        <f t="shared" si="66"/>
        <v>18800.000000000007</v>
      </c>
      <c r="GD47" s="47">
        <f t="shared" si="111"/>
        <v>0.5</v>
      </c>
      <c r="GE47" s="1">
        <f t="shared" si="67"/>
        <v>5000</v>
      </c>
      <c r="GF47" s="1">
        <f t="shared" si="68"/>
        <v>5000</v>
      </c>
      <c r="GG47" s="47">
        <f t="shared" si="112"/>
        <v>0.32000000000000017</v>
      </c>
      <c r="GH47" s="1">
        <f t="shared" si="69"/>
        <v>64000.000000000036</v>
      </c>
      <c r="GI47" s="1">
        <f t="shared" si="70"/>
        <v>64000.000000000036</v>
      </c>
      <c r="GJ47" s="47">
        <f t="shared" si="113"/>
        <v>0.18200000000000011</v>
      </c>
      <c r="GK47" s="1">
        <f t="shared" si="71"/>
        <v>36400.000000000022</v>
      </c>
      <c r="GL47" s="1">
        <f t="shared" si="72"/>
        <v>36400.000000000022</v>
      </c>
      <c r="GM47" s="47">
        <f t="shared" si="114"/>
        <v>0.42000000000000021</v>
      </c>
      <c r="GN47" s="1">
        <f t="shared" si="73"/>
        <v>4200.0000000000018</v>
      </c>
      <c r="GO47" s="1">
        <f t="shared" si="74"/>
        <v>4200.0000000000018</v>
      </c>
      <c r="GP47" s="47">
        <f t="shared" si="115"/>
        <v>0.13800000000000007</v>
      </c>
      <c r="GQ47" s="1">
        <f t="shared" si="75"/>
        <v>345.00000000000017</v>
      </c>
      <c r="GR47" s="1">
        <f t="shared" si="76"/>
        <v>345.00000000000017</v>
      </c>
      <c r="GS47" s="47">
        <f t="shared" si="116"/>
        <v>0.37000000000000016</v>
      </c>
      <c r="GT47" s="1">
        <f t="shared" si="77"/>
        <v>3700.0000000000018</v>
      </c>
      <c r="GU47" s="1">
        <f t="shared" si="78"/>
        <v>3700.0000000000018</v>
      </c>
    </row>
    <row r="48" spans="1:203" x14ac:dyDescent="0.15">
      <c r="A48" s="33" t="s">
        <v>1907</v>
      </c>
      <c r="B48" s="1">
        <v>1</v>
      </c>
      <c r="C48" s="1">
        <v>2</v>
      </c>
      <c r="D48" s="1">
        <v>17</v>
      </c>
      <c r="E48" s="1">
        <v>0</v>
      </c>
      <c r="F48" s="1">
        <v>0</v>
      </c>
      <c r="G48" s="1">
        <v>1</v>
      </c>
      <c r="H48" s="1">
        <v>0</v>
      </c>
      <c r="I48" s="1">
        <v>0</v>
      </c>
      <c r="J48" s="1">
        <v>0</v>
      </c>
      <c r="K48" s="1">
        <v>0</v>
      </c>
      <c r="L48" s="1">
        <v>0</v>
      </c>
      <c r="M48" s="1" t="s">
        <v>2491</v>
      </c>
      <c r="N48" s="1">
        <v>5184</v>
      </c>
      <c r="O48" s="1">
        <v>129</v>
      </c>
      <c r="P48" s="1">
        <v>64</v>
      </c>
      <c r="Q48" s="1">
        <v>2</v>
      </c>
      <c r="R48" s="1">
        <v>2</v>
      </c>
      <c r="S48" s="1">
        <v>17</v>
      </c>
      <c r="T48" s="1">
        <v>0</v>
      </c>
      <c r="U48" s="1">
        <v>0</v>
      </c>
      <c r="V48" s="1">
        <v>1</v>
      </c>
      <c r="W48" s="1">
        <v>0</v>
      </c>
      <c r="X48" s="1">
        <v>0</v>
      </c>
      <c r="Y48" s="1">
        <v>0</v>
      </c>
      <c r="Z48" s="1">
        <v>0</v>
      </c>
      <c r="AA48" s="1">
        <v>0</v>
      </c>
      <c r="AB48" s="1" t="s">
        <v>2491</v>
      </c>
      <c r="AC48" s="1">
        <v>5795</v>
      </c>
      <c r="AD48" s="1">
        <v>145</v>
      </c>
      <c r="AE48" s="1">
        <v>72</v>
      </c>
      <c r="AF48" s="44">
        <v>3</v>
      </c>
      <c r="AG48" s="50">
        <v>1.002</v>
      </c>
      <c r="AH48" s="44">
        <v>3</v>
      </c>
      <c r="AI48" s="1">
        <f t="shared" si="18"/>
        <v>15560</v>
      </c>
      <c r="AJ48" s="33">
        <f t="shared" si="18"/>
        <v>130</v>
      </c>
      <c r="AK48" s="1">
        <f t="shared" si="18"/>
        <v>200</v>
      </c>
      <c r="AL48" s="1">
        <f t="shared" si="19"/>
        <v>1840</v>
      </c>
      <c r="AM48" s="33">
        <f t="shared" si="19"/>
        <v>20</v>
      </c>
      <c r="AN48" s="1">
        <f t="shared" si="19"/>
        <v>30</v>
      </c>
      <c r="AP48" s="1" t="s">
        <v>1988</v>
      </c>
      <c r="AQ48" s="1">
        <v>10</v>
      </c>
      <c r="AR48" s="1">
        <f>FN3</f>
        <v>2000</v>
      </c>
      <c r="AS48" s="1">
        <f>FO3</f>
        <v>2000</v>
      </c>
      <c r="AT48" s="1">
        <f>FO1</f>
        <v>100</v>
      </c>
      <c r="BC48" s="45">
        <v>46</v>
      </c>
      <c r="BD48" s="46">
        <f t="shared" si="79"/>
        <v>6.8000000000000016</v>
      </c>
      <c r="BE48" s="1">
        <f t="shared" si="2"/>
        <v>67000.000000000015</v>
      </c>
      <c r="BF48" s="1">
        <f t="shared" si="3"/>
        <v>69000.000000000015</v>
      </c>
      <c r="BG48" s="45">
        <v>46</v>
      </c>
      <c r="BH48" s="44">
        <f t="shared" si="80"/>
        <v>4.3000000000000016</v>
      </c>
      <c r="BI48" s="1">
        <f t="shared" si="22"/>
        <v>42000.000000000022</v>
      </c>
      <c r="BJ48" s="1">
        <f t="shared" si="23"/>
        <v>44000.000000000015</v>
      </c>
      <c r="BK48" s="45">
        <v>46</v>
      </c>
      <c r="BL48" s="44">
        <f t="shared" si="81"/>
        <v>7.3000000000000016</v>
      </c>
      <c r="BM48" s="1">
        <f t="shared" si="4"/>
        <v>72000.000000000015</v>
      </c>
      <c r="BN48" s="1">
        <f t="shared" si="5"/>
        <v>74000.000000000015</v>
      </c>
      <c r="BO48" s="45">
        <v>46</v>
      </c>
      <c r="BP48" s="44">
        <f t="shared" si="82"/>
        <v>4.8000000000000016</v>
      </c>
      <c r="BQ48" s="1">
        <f t="shared" si="24"/>
        <v>47000.000000000022</v>
      </c>
      <c r="BR48" s="1">
        <f t="shared" si="25"/>
        <v>49000.000000000015</v>
      </c>
      <c r="BS48" s="45">
        <v>46</v>
      </c>
      <c r="BT48" s="44">
        <f t="shared" si="83"/>
        <v>7.8000000000000016</v>
      </c>
      <c r="BU48" s="1">
        <f t="shared" si="6"/>
        <v>77000.000000000015</v>
      </c>
      <c r="BV48" s="1">
        <f t="shared" si="7"/>
        <v>79000.000000000015</v>
      </c>
      <c r="BW48" s="45">
        <v>46</v>
      </c>
      <c r="BX48" s="44">
        <f t="shared" si="84"/>
        <v>5.3000000000000016</v>
      </c>
      <c r="BY48" s="1">
        <f t="shared" si="26"/>
        <v>52000.000000000022</v>
      </c>
      <c r="BZ48" s="1">
        <f t="shared" si="27"/>
        <v>54000.000000000015</v>
      </c>
      <c r="CA48" s="45">
        <v>46</v>
      </c>
      <c r="CB48" s="44">
        <f t="shared" si="85"/>
        <v>6.8000000000000016</v>
      </c>
      <c r="CC48" s="1">
        <f t="shared" si="8"/>
        <v>67000.000000000015</v>
      </c>
      <c r="CD48" s="1">
        <f t="shared" si="9"/>
        <v>69000.000000000015</v>
      </c>
      <c r="CE48" s="45">
        <v>46</v>
      </c>
      <c r="CF48" s="44">
        <f t="shared" si="86"/>
        <v>4.3000000000000016</v>
      </c>
      <c r="CG48" s="1">
        <f t="shared" si="28"/>
        <v>42000.000000000022</v>
      </c>
      <c r="CH48" s="1">
        <f t="shared" si="29"/>
        <v>44000.000000000015</v>
      </c>
      <c r="CO48" s="45">
        <v>46</v>
      </c>
      <c r="CP48" s="46">
        <f t="shared" si="87"/>
        <v>5.8000000000000016</v>
      </c>
      <c r="CQ48" s="1">
        <f t="shared" si="10"/>
        <v>57000.000000000022</v>
      </c>
      <c r="CR48" s="1">
        <f t="shared" si="11"/>
        <v>59000.000000000015</v>
      </c>
      <c r="CS48" s="45">
        <v>46</v>
      </c>
      <c r="CT48" s="44">
        <f t="shared" si="88"/>
        <v>3.8000000000000016</v>
      </c>
      <c r="CU48" s="1">
        <f t="shared" si="30"/>
        <v>37000.000000000015</v>
      </c>
      <c r="CV48" s="1">
        <f t="shared" si="31"/>
        <v>39000.000000000015</v>
      </c>
      <c r="CW48" s="45">
        <v>46</v>
      </c>
      <c r="CX48" s="44">
        <f t="shared" si="89"/>
        <v>6.3000000000000016</v>
      </c>
      <c r="CY48" s="1">
        <f t="shared" si="12"/>
        <v>62000.000000000022</v>
      </c>
      <c r="CZ48" s="1">
        <f t="shared" si="13"/>
        <v>64000.000000000015</v>
      </c>
      <c r="DA48" s="45">
        <v>46</v>
      </c>
      <c r="DB48" s="44">
        <f t="shared" si="90"/>
        <v>4.3000000000000016</v>
      </c>
      <c r="DC48" s="1">
        <f t="shared" si="32"/>
        <v>42000.000000000022</v>
      </c>
      <c r="DD48" s="1">
        <f t="shared" si="33"/>
        <v>44000.000000000015</v>
      </c>
      <c r="DE48" s="45">
        <v>46</v>
      </c>
      <c r="DF48" s="44">
        <f t="shared" si="91"/>
        <v>6.8000000000000016</v>
      </c>
      <c r="DG48" s="1">
        <f t="shared" si="14"/>
        <v>67000.000000000015</v>
      </c>
      <c r="DH48" s="1">
        <f t="shared" si="15"/>
        <v>69000.000000000015</v>
      </c>
      <c r="DI48" s="45">
        <v>46</v>
      </c>
      <c r="DJ48" s="44">
        <f t="shared" si="92"/>
        <v>4.8000000000000016</v>
      </c>
      <c r="DK48" s="1">
        <f t="shared" si="34"/>
        <v>47000.000000000022</v>
      </c>
      <c r="DL48" s="1">
        <f t="shared" si="35"/>
        <v>49000.000000000015</v>
      </c>
      <c r="DM48" s="45">
        <v>46</v>
      </c>
      <c r="DN48" s="44">
        <f t="shared" si="93"/>
        <v>5.8000000000000016</v>
      </c>
      <c r="DO48" s="1">
        <f t="shared" si="16"/>
        <v>57000.000000000022</v>
      </c>
      <c r="DP48" s="1">
        <f t="shared" si="17"/>
        <v>59000.000000000015</v>
      </c>
      <c r="DQ48" s="45">
        <v>46</v>
      </c>
      <c r="DR48" s="44">
        <f t="shared" si="94"/>
        <v>3.8000000000000016</v>
      </c>
      <c r="DS48" s="1">
        <f t="shared" si="36"/>
        <v>37000.000000000015</v>
      </c>
      <c r="DT48" s="1">
        <f t="shared" si="37"/>
        <v>39000.000000000015</v>
      </c>
      <c r="DW48" s="45">
        <v>46</v>
      </c>
      <c r="DX48" s="47">
        <f t="shared" si="95"/>
        <v>0.49750000000000022</v>
      </c>
      <c r="DY48" s="1">
        <f t="shared" si="38"/>
        <v>114195.00000000004</v>
      </c>
      <c r="DZ48" s="1">
        <f t="shared" si="39"/>
        <v>114655.00000000004</v>
      </c>
      <c r="EA48" s="45">
        <v>46</v>
      </c>
      <c r="EB48" s="47">
        <f t="shared" si="96"/>
        <v>0.36000000000000015</v>
      </c>
      <c r="EC48" s="1">
        <f t="shared" si="40"/>
        <v>82570.000000000029</v>
      </c>
      <c r="ED48" s="1">
        <f t="shared" si="97"/>
        <v>83030.000000000029</v>
      </c>
      <c r="EE48" s="45">
        <v>46</v>
      </c>
      <c r="EF48" s="47">
        <f t="shared" si="98"/>
        <v>0.38000000000000017</v>
      </c>
      <c r="EG48" s="1">
        <f t="shared" si="41"/>
        <v>87170.000000000044</v>
      </c>
      <c r="EH48" s="1">
        <f t="shared" si="42"/>
        <v>87630.000000000044</v>
      </c>
      <c r="EI48" s="45">
        <v>46</v>
      </c>
      <c r="EJ48" s="47">
        <f t="shared" si="99"/>
        <v>0.28500000000000009</v>
      </c>
      <c r="EK48" s="1">
        <f t="shared" si="43"/>
        <v>65320.000000000022</v>
      </c>
      <c r="EL48" s="1">
        <f t="shared" si="44"/>
        <v>65780.000000000015</v>
      </c>
      <c r="EO48" s="45">
        <v>46</v>
      </c>
      <c r="EP48" s="47">
        <f t="shared" si="100"/>
        <v>0.33000000000000013</v>
      </c>
      <c r="EQ48" s="1">
        <f t="shared" si="45"/>
        <v>75670.000000000029</v>
      </c>
      <c r="ER48" s="1">
        <f t="shared" si="46"/>
        <v>76130.000000000029</v>
      </c>
      <c r="ES48" s="45">
        <v>46</v>
      </c>
      <c r="ET48" s="47">
        <f t="shared" si="101"/>
        <v>0.21250000000000011</v>
      </c>
      <c r="EU48" s="1">
        <f t="shared" si="47"/>
        <v>48645.000000000022</v>
      </c>
      <c r="EV48" s="1">
        <f t="shared" si="48"/>
        <v>49105.000000000022</v>
      </c>
      <c r="EW48" s="45">
        <v>46</v>
      </c>
      <c r="EX48" s="47">
        <f t="shared" si="102"/>
        <v>0.21250000000000011</v>
      </c>
      <c r="EY48" s="1">
        <f t="shared" si="49"/>
        <v>48645.000000000022</v>
      </c>
      <c r="EZ48" s="1">
        <f t="shared" si="50"/>
        <v>49105.000000000022</v>
      </c>
      <c r="FA48" s="45">
        <v>46</v>
      </c>
      <c r="FB48" s="47">
        <f t="shared" si="103"/>
        <v>0.11750000000000006</v>
      </c>
      <c r="FC48" s="1">
        <f t="shared" si="51"/>
        <v>26795.000000000015</v>
      </c>
      <c r="FD48" s="1">
        <f t="shared" si="52"/>
        <v>27255.000000000015</v>
      </c>
      <c r="FF48" s="45">
        <v>46</v>
      </c>
      <c r="FG48" s="47">
        <f t="shared" si="104"/>
        <v>0.77000000000000024</v>
      </c>
      <c r="FH48" s="1">
        <f t="shared" si="53"/>
        <v>7700.0000000000027</v>
      </c>
      <c r="FI48" s="1">
        <f t="shared" si="54"/>
        <v>7700.0000000000027</v>
      </c>
      <c r="FJ48" s="47">
        <f t="shared" si="105"/>
        <v>0.77000000000000024</v>
      </c>
      <c r="FK48" s="1">
        <f t="shared" si="55"/>
        <v>7700.0000000000027</v>
      </c>
      <c r="FL48" s="1">
        <f t="shared" si="56"/>
        <v>7700.0000000000027</v>
      </c>
      <c r="FM48" s="47">
        <f t="shared" si="106"/>
        <v>0.65000000000000036</v>
      </c>
      <c r="FN48" s="1">
        <f t="shared" si="57"/>
        <v>6500.0000000000036</v>
      </c>
      <c r="FO48" s="1">
        <f t="shared" si="58"/>
        <v>6500.0000000000036</v>
      </c>
      <c r="FP48" s="47">
        <f t="shared" si="107"/>
        <v>0.32500000000000018</v>
      </c>
      <c r="FQ48" s="1">
        <f t="shared" si="59"/>
        <v>3250.0000000000018</v>
      </c>
      <c r="FR48" s="1">
        <f t="shared" si="60"/>
        <v>3250.0000000000018</v>
      </c>
      <c r="FS48" s="47">
        <f t="shared" si="108"/>
        <v>0.32500000000000018</v>
      </c>
      <c r="FT48" s="1">
        <f t="shared" si="61"/>
        <v>3250.0000000000018</v>
      </c>
      <c r="FU48" s="1">
        <f t="shared" si="62"/>
        <v>3250.0000000000018</v>
      </c>
      <c r="FV48" s="47">
        <f t="shared" si="109"/>
        <v>0.16250000000000009</v>
      </c>
      <c r="FW48" s="1">
        <f t="shared" si="63"/>
        <v>1625.0000000000009</v>
      </c>
      <c r="FX48" s="1">
        <f t="shared" si="64"/>
        <v>1625.0000000000009</v>
      </c>
      <c r="FZ48" s="45">
        <v>46</v>
      </c>
      <c r="GA48" s="47">
        <f t="shared" si="110"/>
        <v>1.9000000000000008</v>
      </c>
      <c r="GB48" s="1">
        <f t="shared" si="65"/>
        <v>19000.000000000007</v>
      </c>
      <c r="GC48" s="1">
        <f t="shared" si="66"/>
        <v>19000.000000000007</v>
      </c>
      <c r="GD48" s="47">
        <f t="shared" si="111"/>
        <v>0.5</v>
      </c>
      <c r="GE48" s="1">
        <f t="shared" si="67"/>
        <v>5000</v>
      </c>
      <c r="GF48" s="1">
        <f t="shared" si="68"/>
        <v>5000</v>
      </c>
      <c r="GG48" s="47">
        <f t="shared" si="112"/>
        <v>0.32500000000000018</v>
      </c>
      <c r="GH48" s="1">
        <f t="shared" si="69"/>
        <v>65000.000000000036</v>
      </c>
      <c r="GI48" s="1">
        <f t="shared" si="70"/>
        <v>65000.000000000036</v>
      </c>
      <c r="GJ48" s="47">
        <f t="shared" si="113"/>
        <v>0.18500000000000011</v>
      </c>
      <c r="GK48" s="1">
        <f t="shared" si="71"/>
        <v>37000.000000000022</v>
      </c>
      <c r="GL48" s="1">
        <f t="shared" si="72"/>
        <v>37000.000000000022</v>
      </c>
      <c r="GM48" s="47">
        <f t="shared" si="114"/>
        <v>0.42500000000000021</v>
      </c>
      <c r="GN48" s="1">
        <f t="shared" si="73"/>
        <v>4250.0000000000018</v>
      </c>
      <c r="GO48" s="1">
        <f t="shared" si="74"/>
        <v>4250.0000000000018</v>
      </c>
      <c r="GP48" s="47">
        <f t="shared" si="115"/>
        <v>0.14000000000000007</v>
      </c>
      <c r="GQ48" s="1">
        <f t="shared" si="75"/>
        <v>350.00000000000017</v>
      </c>
      <c r="GR48" s="1">
        <f t="shared" si="76"/>
        <v>350.00000000000017</v>
      </c>
      <c r="GS48" s="47">
        <f t="shared" si="116"/>
        <v>0.37500000000000017</v>
      </c>
      <c r="GT48" s="1">
        <f t="shared" si="77"/>
        <v>3750.0000000000018</v>
      </c>
      <c r="GU48" s="1">
        <f t="shared" si="78"/>
        <v>3750.0000000000018</v>
      </c>
    </row>
    <row r="49" spans="1:203" x14ac:dyDescent="0.15">
      <c r="A49" s="33" t="s">
        <v>1908</v>
      </c>
      <c r="B49" s="1">
        <v>1</v>
      </c>
      <c r="C49" s="1">
        <v>1</v>
      </c>
      <c r="D49" s="1">
        <v>17</v>
      </c>
      <c r="E49" s="1">
        <v>0</v>
      </c>
      <c r="F49" s="1">
        <v>0</v>
      </c>
      <c r="G49" s="1">
        <v>1</v>
      </c>
      <c r="H49" s="1">
        <v>0</v>
      </c>
      <c r="I49" s="1">
        <v>0</v>
      </c>
      <c r="J49" s="1">
        <v>0</v>
      </c>
      <c r="K49" s="1">
        <v>0</v>
      </c>
      <c r="L49" s="1">
        <v>0</v>
      </c>
      <c r="M49" s="1" t="s">
        <v>2492</v>
      </c>
      <c r="N49" s="1">
        <v>5702</v>
      </c>
      <c r="O49" s="1">
        <v>116</v>
      </c>
      <c r="P49" s="1">
        <v>71</v>
      </c>
      <c r="Q49" s="1">
        <v>2</v>
      </c>
      <c r="R49" s="1">
        <v>1</v>
      </c>
      <c r="S49" s="1">
        <v>17</v>
      </c>
      <c r="T49" s="1">
        <v>0</v>
      </c>
      <c r="U49" s="1">
        <v>0</v>
      </c>
      <c r="V49" s="1">
        <v>1</v>
      </c>
      <c r="W49" s="1">
        <v>0</v>
      </c>
      <c r="X49" s="1">
        <v>0</v>
      </c>
      <c r="Y49" s="1">
        <v>0</v>
      </c>
      <c r="Z49" s="1">
        <v>0</v>
      </c>
      <c r="AA49" s="1">
        <v>0</v>
      </c>
      <c r="AB49" s="1" t="s">
        <v>2492</v>
      </c>
      <c r="AC49" s="1">
        <v>6374</v>
      </c>
      <c r="AD49" s="1">
        <v>130</v>
      </c>
      <c r="AE49" s="1">
        <v>80</v>
      </c>
      <c r="AF49" s="44">
        <v>3</v>
      </c>
      <c r="AG49" s="50">
        <v>1.002</v>
      </c>
      <c r="AH49" s="44">
        <v>3</v>
      </c>
      <c r="AI49" s="1">
        <f t="shared" si="18"/>
        <v>17110</v>
      </c>
      <c r="AJ49" s="33">
        <f t="shared" si="18"/>
        <v>120</v>
      </c>
      <c r="AK49" s="1">
        <f t="shared" si="18"/>
        <v>220</v>
      </c>
      <c r="AL49" s="1">
        <f t="shared" si="19"/>
        <v>2020</v>
      </c>
      <c r="AM49" s="33">
        <f t="shared" si="19"/>
        <v>20</v>
      </c>
      <c r="AN49" s="1">
        <f t="shared" si="19"/>
        <v>30</v>
      </c>
      <c r="AP49" s="1" t="s">
        <v>1989</v>
      </c>
      <c r="AQ49" s="1">
        <v>10</v>
      </c>
      <c r="AR49" s="1">
        <f>FQ3</f>
        <v>1000</v>
      </c>
      <c r="AS49" s="1">
        <f>FR3</f>
        <v>1000</v>
      </c>
      <c r="AT49" s="1">
        <f>FR1</f>
        <v>50</v>
      </c>
      <c r="BC49" s="45">
        <v>47</v>
      </c>
      <c r="BD49" s="46">
        <f t="shared" si="79"/>
        <v>6.8400000000000016</v>
      </c>
      <c r="BE49" s="1">
        <f t="shared" si="2"/>
        <v>67400.000000000015</v>
      </c>
      <c r="BF49" s="1">
        <f t="shared" si="3"/>
        <v>69400.000000000015</v>
      </c>
      <c r="BG49" s="45">
        <v>47</v>
      </c>
      <c r="BH49" s="44">
        <f t="shared" si="80"/>
        <v>4.3400000000000016</v>
      </c>
      <c r="BI49" s="1">
        <f t="shared" si="22"/>
        <v>42400.000000000022</v>
      </c>
      <c r="BJ49" s="1">
        <f t="shared" si="23"/>
        <v>44400.000000000015</v>
      </c>
      <c r="BK49" s="45">
        <v>47</v>
      </c>
      <c r="BL49" s="44">
        <f t="shared" si="81"/>
        <v>7.3400000000000016</v>
      </c>
      <c r="BM49" s="1">
        <f t="shared" si="4"/>
        <v>72400.000000000015</v>
      </c>
      <c r="BN49" s="1">
        <f t="shared" si="5"/>
        <v>74400.000000000015</v>
      </c>
      <c r="BO49" s="45">
        <v>47</v>
      </c>
      <c r="BP49" s="44">
        <f t="shared" si="82"/>
        <v>4.8400000000000016</v>
      </c>
      <c r="BQ49" s="1">
        <f t="shared" si="24"/>
        <v>47400.000000000022</v>
      </c>
      <c r="BR49" s="1">
        <f t="shared" si="25"/>
        <v>49400.000000000015</v>
      </c>
      <c r="BS49" s="45">
        <v>47</v>
      </c>
      <c r="BT49" s="44">
        <f t="shared" si="83"/>
        <v>7.8400000000000016</v>
      </c>
      <c r="BU49" s="1">
        <f t="shared" si="6"/>
        <v>77400.000000000015</v>
      </c>
      <c r="BV49" s="1">
        <f t="shared" si="7"/>
        <v>79400.000000000015</v>
      </c>
      <c r="BW49" s="45">
        <v>47</v>
      </c>
      <c r="BX49" s="44">
        <f t="shared" si="84"/>
        <v>5.3400000000000016</v>
      </c>
      <c r="BY49" s="1">
        <f t="shared" si="26"/>
        <v>52400.000000000022</v>
      </c>
      <c r="BZ49" s="1">
        <f t="shared" si="27"/>
        <v>54400.000000000015</v>
      </c>
      <c r="CA49" s="45">
        <v>47</v>
      </c>
      <c r="CB49" s="44">
        <f t="shared" si="85"/>
        <v>6.8400000000000016</v>
      </c>
      <c r="CC49" s="1">
        <f t="shared" si="8"/>
        <v>67400.000000000015</v>
      </c>
      <c r="CD49" s="1">
        <f t="shared" si="9"/>
        <v>69400.000000000015</v>
      </c>
      <c r="CE49" s="45">
        <v>47</v>
      </c>
      <c r="CF49" s="44">
        <f t="shared" si="86"/>
        <v>4.3400000000000016</v>
      </c>
      <c r="CG49" s="1">
        <f t="shared" si="28"/>
        <v>42400.000000000022</v>
      </c>
      <c r="CH49" s="1">
        <f t="shared" si="29"/>
        <v>44400.000000000015</v>
      </c>
      <c r="CO49" s="45">
        <v>47</v>
      </c>
      <c r="CP49" s="46">
        <f t="shared" si="87"/>
        <v>5.8400000000000016</v>
      </c>
      <c r="CQ49" s="1">
        <f t="shared" si="10"/>
        <v>57400.000000000022</v>
      </c>
      <c r="CR49" s="1">
        <f t="shared" si="11"/>
        <v>59400.000000000015</v>
      </c>
      <c r="CS49" s="45">
        <v>47</v>
      </c>
      <c r="CT49" s="44">
        <f t="shared" si="88"/>
        <v>3.8400000000000016</v>
      </c>
      <c r="CU49" s="1">
        <f t="shared" si="30"/>
        <v>37400.000000000015</v>
      </c>
      <c r="CV49" s="1">
        <f t="shared" si="31"/>
        <v>39400.000000000015</v>
      </c>
      <c r="CW49" s="45">
        <v>47</v>
      </c>
      <c r="CX49" s="44">
        <f t="shared" si="89"/>
        <v>6.3400000000000016</v>
      </c>
      <c r="CY49" s="1">
        <f t="shared" si="12"/>
        <v>62400.000000000022</v>
      </c>
      <c r="CZ49" s="1">
        <f t="shared" si="13"/>
        <v>64400.000000000015</v>
      </c>
      <c r="DA49" s="45">
        <v>47</v>
      </c>
      <c r="DB49" s="44">
        <f t="shared" si="90"/>
        <v>4.3400000000000016</v>
      </c>
      <c r="DC49" s="1">
        <f t="shared" si="32"/>
        <v>42400.000000000022</v>
      </c>
      <c r="DD49" s="1">
        <f t="shared" si="33"/>
        <v>44400.000000000015</v>
      </c>
      <c r="DE49" s="45">
        <v>47</v>
      </c>
      <c r="DF49" s="44">
        <f t="shared" si="91"/>
        <v>6.8400000000000016</v>
      </c>
      <c r="DG49" s="1">
        <f t="shared" si="14"/>
        <v>67400.000000000015</v>
      </c>
      <c r="DH49" s="1">
        <f t="shared" si="15"/>
        <v>69400.000000000015</v>
      </c>
      <c r="DI49" s="45">
        <v>47</v>
      </c>
      <c r="DJ49" s="44">
        <f t="shared" si="92"/>
        <v>4.8400000000000016</v>
      </c>
      <c r="DK49" s="1">
        <f t="shared" si="34"/>
        <v>47400.000000000022</v>
      </c>
      <c r="DL49" s="1">
        <f t="shared" si="35"/>
        <v>49400.000000000015</v>
      </c>
      <c r="DM49" s="45">
        <v>47</v>
      </c>
      <c r="DN49" s="44">
        <f t="shared" si="93"/>
        <v>5.8400000000000016</v>
      </c>
      <c r="DO49" s="1">
        <f t="shared" si="16"/>
        <v>57400.000000000022</v>
      </c>
      <c r="DP49" s="1">
        <f t="shared" si="17"/>
        <v>59400.000000000015</v>
      </c>
      <c r="DQ49" s="45">
        <v>47</v>
      </c>
      <c r="DR49" s="44">
        <f t="shared" si="94"/>
        <v>3.8400000000000016</v>
      </c>
      <c r="DS49" s="1">
        <f t="shared" si="36"/>
        <v>37400.000000000015</v>
      </c>
      <c r="DT49" s="1">
        <f t="shared" si="37"/>
        <v>39400.000000000015</v>
      </c>
      <c r="DW49" s="45">
        <v>47</v>
      </c>
      <c r="DX49" s="47">
        <f t="shared" si="95"/>
        <v>0.50300000000000022</v>
      </c>
      <c r="DY49" s="1">
        <f t="shared" si="38"/>
        <v>115460.00000000004</v>
      </c>
      <c r="DZ49" s="1">
        <f t="shared" si="39"/>
        <v>115920.00000000004</v>
      </c>
      <c r="EA49" s="45">
        <v>47</v>
      </c>
      <c r="EB49" s="47">
        <f t="shared" si="96"/>
        <v>0.36400000000000016</v>
      </c>
      <c r="EC49" s="1">
        <f t="shared" si="40"/>
        <v>83490.000000000029</v>
      </c>
      <c r="ED49" s="1">
        <f t="shared" si="97"/>
        <v>83950.000000000029</v>
      </c>
      <c r="EE49" s="45">
        <v>47</v>
      </c>
      <c r="EF49" s="47">
        <f t="shared" si="98"/>
        <v>0.38400000000000017</v>
      </c>
      <c r="EG49" s="1">
        <f t="shared" si="41"/>
        <v>88090.000000000044</v>
      </c>
      <c r="EH49" s="1">
        <f t="shared" si="42"/>
        <v>88550.000000000044</v>
      </c>
      <c r="EI49" s="45">
        <v>47</v>
      </c>
      <c r="EJ49" s="47">
        <f t="shared" si="99"/>
        <v>0.28800000000000009</v>
      </c>
      <c r="EK49" s="1">
        <f t="shared" si="43"/>
        <v>66010.000000000015</v>
      </c>
      <c r="EL49" s="1">
        <f t="shared" si="44"/>
        <v>66470.000000000015</v>
      </c>
      <c r="EO49" s="45">
        <v>47</v>
      </c>
      <c r="EP49" s="47">
        <f t="shared" si="100"/>
        <v>0.33400000000000013</v>
      </c>
      <c r="EQ49" s="1">
        <f t="shared" si="45"/>
        <v>76590.000000000029</v>
      </c>
      <c r="ER49" s="1">
        <f t="shared" si="46"/>
        <v>77050.000000000029</v>
      </c>
      <c r="ES49" s="45">
        <v>47</v>
      </c>
      <c r="ET49" s="47">
        <f t="shared" si="101"/>
        <v>0.21500000000000011</v>
      </c>
      <c r="EU49" s="1">
        <f t="shared" si="47"/>
        <v>49220.000000000022</v>
      </c>
      <c r="EV49" s="1">
        <f t="shared" si="48"/>
        <v>49680.000000000022</v>
      </c>
      <c r="EW49" s="45">
        <v>47</v>
      </c>
      <c r="EX49" s="47">
        <f t="shared" si="102"/>
        <v>0.21500000000000011</v>
      </c>
      <c r="EY49" s="1">
        <f t="shared" si="49"/>
        <v>49220.000000000022</v>
      </c>
      <c r="EZ49" s="1">
        <f t="shared" si="50"/>
        <v>49680.000000000022</v>
      </c>
      <c r="FA49" s="45">
        <v>47</v>
      </c>
      <c r="FB49" s="47">
        <f t="shared" si="103"/>
        <v>0.11900000000000006</v>
      </c>
      <c r="FC49" s="1">
        <f t="shared" si="51"/>
        <v>27140.000000000015</v>
      </c>
      <c r="FD49" s="1">
        <f t="shared" si="52"/>
        <v>27600.000000000015</v>
      </c>
      <c r="FF49" s="45">
        <v>47</v>
      </c>
      <c r="FG49" s="47">
        <f t="shared" si="104"/>
        <v>0.77600000000000025</v>
      </c>
      <c r="FH49" s="1">
        <f t="shared" si="53"/>
        <v>7760.0000000000027</v>
      </c>
      <c r="FI49" s="1">
        <f t="shared" si="54"/>
        <v>7760.0000000000027</v>
      </c>
      <c r="FJ49" s="47">
        <f t="shared" si="105"/>
        <v>0.77600000000000025</v>
      </c>
      <c r="FK49" s="1">
        <f t="shared" si="55"/>
        <v>7760.0000000000027</v>
      </c>
      <c r="FL49" s="1">
        <f t="shared" si="56"/>
        <v>7760.0000000000027</v>
      </c>
      <c r="FM49" s="47">
        <f t="shared" si="106"/>
        <v>0.66000000000000036</v>
      </c>
      <c r="FN49" s="1">
        <f t="shared" si="57"/>
        <v>6600.0000000000036</v>
      </c>
      <c r="FO49" s="1">
        <f t="shared" si="58"/>
        <v>6600.0000000000036</v>
      </c>
      <c r="FP49" s="47">
        <f t="shared" si="107"/>
        <v>0.33000000000000018</v>
      </c>
      <c r="FQ49" s="1">
        <f t="shared" si="59"/>
        <v>3300.0000000000018</v>
      </c>
      <c r="FR49" s="1">
        <f t="shared" si="60"/>
        <v>3300.0000000000018</v>
      </c>
      <c r="FS49" s="47">
        <f t="shared" si="108"/>
        <v>0.33000000000000018</v>
      </c>
      <c r="FT49" s="1">
        <f t="shared" si="61"/>
        <v>3300.0000000000018</v>
      </c>
      <c r="FU49" s="1">
        <f t="shared" si="62"/>
        <v>3300.0000000000018</v>
      </c>
      <c r="FV49" s="47">
        <f t="shared" si="109"/>
        <v>0.16500000000000009</v>
      </c>
      <c r="FW49" s="1">
        <f t="shared" si="63"/>
        <v>1650.0000000000009</v>
      </c>
      <c r="FX49" s="1">
        <f t="shared" si="64"/>
        <v>1650.0000000000009</v>
      </c>
      <c r="FZ49" s="45">
        <v>47</v>
      </c>
      <c r="GA49" s="47">
        <f t="shared" si="110"/>
        <v>1.9200000000000008</v>
      </c>
      <c r="GB49" s="1">
        <f t="shared" si="65"/>
        <v>19200.000000000007</v>
      </c>
      <c r="GC49" s="1">
        <f t="shared" si="66"/>
        <v>19200.000000000007</v>
      </c>
      <c r="GD49" s="47">
        <f t="shared" si="111"/>
        <v>0.5</v>
      </c>
      <c r="GE49" s="1">
        <f t="shared" si="67"/>
        <v>5000</v>
      </c>
      <c r="GF49" s="1">
        <f t="shared" si="68"/>
        <v>5000</v>
      </c>
      <c r="GG49" s="47">
        <f t="shared" si="112"/>
        <v>0.33000000000000018</v>
      </c>
      <c r="GH49" s="1">
        <f t="shared" si="69"/>
        <v>66000.000000000029</v>
      </c>
      <c r="GI49" s="1">
        <f t="shared" si="70"/>
        <v>66000.000000000029</v>
      </c>
      <c r="GJ49" s="47">
        <f t="shared" si="113"/>
        <v>0.18800000000000011</v>
      </c>
      <c r="GK49" s="1">
        <f t="shared" si="71"/>
        <v>37600.000000000022</v>
      </c>
      <c r="GL49" s="1">
        <f t="shared" si="72"/>
        <v>37600.000000000022</v>
      </c>
      <c r="GM49" s="47">
        <f t="shared" si="114"/>
        <v>0.43000000000000022</v>
      </c>
      <c r="GN49" s="1">
        <f t="shared" si="73"/>
        <v>4300.0000000000018</v>
      </c>
      <c r="GO49" s="1">
        <f t="shared" si="74"/>
        <v>4300.0000000000018</v>
      </c>
      <c r="GP49" s="47">
        <f t="shared" si="115"/>
        <v>0.14200000000000007</v>
      </c>
      <c r="GQ49" s="1">
        <f t="shared" si="75"/>
        <v>355.00000000000017</v>
      </c>
      <c r="GR49" s="1">
        <f t="shared" si="76"/>
        <v>355.00000000000017</v>
      </c>
      <c r="GS49" s="47">
        <f t="shared" si="116"/>
        <v>0.38000000000000017</v>
      </c>
      <c r="GT49" s="1">
        <f t="shared" si="77"/>
        <v>3800.0000000000018</v>
      </c>
      <c r="GU49" s="1">
        <f t="shared" si="78"/>
        <v>3800.0000000000018</v>
      </c>
    </row>
    <row r="50" spans="1:203" x14ac:dyDescent="0.15">
      <c r="A50" s="33" t="s">
        <v>1909</v>
      </c>
      <c r="B50" s="1">
        <v>1</v>
      </c>
      <c r="C50" s="1">
        <v>2</v>
      </c>
      <c r="D50" s="1">
        <v>12</v>
      </c>
      <c r="E50" s="1">
        <v>0</v>
      </c>
      <c r="F50" s="1">
        <v>0</v>
      </c>
      <c r="G50" s="1">
        <v>1</v>
      </c>
      <c r="H50" s="1">
        <v>0</v>
      </c>
      <c r="I50" s="1">
        <v>0</v>
      </c>
      <c r="J50" s="1">
        <v>0</v>
      </c>
      <c r="K50" s="1">
        <v>0</v>
      </c>
      <c r="L50" s="1">
        <v>0</v>
      </c>
      <c r="M50" s="1" t="s">
        <v>2493</v>
      </c>
      <c r="N50" s="1">
        <v>2760</v>
      </c>
      <c r="O50" s="1">
        <v>69</v>
      </c>
      <c r="P50" s="1">
        <v>34</v>
      </c>
      <c r="Q50" s="1">
        <v>2</v>
      </c>
      <c r="R50" s="1">
        <v>2</v>
      </c>
      <c r="S50" s="1">
        <v>12</v>
      </c>
      <c r="T50" s="1">
        <v>0</v>
      </c>
      <c r="U50" s="1">
        <v>0</v>
      </c>
      <c r="V50" s="1">
        <v>1</v>
      </c>
      <c r="W50" s="1">
        <v>0</v>
      </c>
      <c r="X50" s="1">
        <v>0</v>
      </c>
      <c r="Y50" s="1">
        <v>0</v>
      </c>
      <c r="Z50" s="1">
        <v>0</v>
      </c>
      <c r="AA50" s="1">
        <v>0</v>
      </c>
      <c r="AB50" s="1" t="s">
        <v>2493</v>
      </c>
      <c r="AC50" s="1">
        <v>3096</v>
      </c>
      <c r="AD50" s="1">
        <v>78</v>
      </c>
      <c r="AE50" s="1">
        <v>39</v>
      </c>
      <c r="AF50" s="44">
        <v>3</v>
      </c>
      <c r="AG50" s="50">
        <v>1.002</v>
      </c>
      <c r="AH50" s="44">
        <v>3</v>
      </c>
      <c r="AI50" s="1">
        <f t="shared" si="18"/>
        <v>8280</v>
      </c>
      <c r="AJ50" s="33">
        <f t="shared" si="18"/>
        <v>70</v>
      </c>
      <c r="AK50" s="1">
        <f t="shared" si="18"/>
        <v>110</v>
      </c>
      <c r="AL50" s="1">
        <f t="shared" si="19"/>
        <v>1010</v>
      </c>
      <c r="AM50" s="33">
        <f t="shared" si="19"/>
        <v>10</v>
      </c>
      <c r="AN50" s="1">
        <f t="shared" si="19"/>
        <v>20</v>
      </c>
      <c r="AP50" s="1" t="s">
        <v>2009</v>
      </c>
      <c r="AQ50" s="1">
        <v>5</v>
      </c>
      <c r="AR50" s="1">
        <v>-5000</v>
      </c>
      <c r="AS50" s="1">
        <v>-5000</v>
      </c>
      <c r="BC50" s="45">
        <v>48</v>
      </c>
      <c r="BD50" s="46">
        <f t="shared" si="79"/>
        <v>6.8800000000000017</v>
      </c>
      <c r="BE50" s="1">
        <f t="shared" si="2"/>
        <v>67800.000000000015</v>
      </c>
      <c r="BF50" s="1">
        <f t="shared" si="3"/>
        <v>69800.000000000015</v>
      </c>
      <c r="BG50" s="45">
        <v>48</v>
      </c>
      <c r="BH50" s="44">
        <f t="shared" si="80"/>
        <v>4.3800000000000017</v>
      </c>
      <c r="BI50" s="1">
        <f t="shared" si="22"/>
        <v>42800.000000000022</v>
      </c>
      <c r="BJ50" s="1">
        <f t="shared" si="23"/>
        <v>44800.000000000015</v>
      </c>
      <c r="BK50" s="45">
        <v>48</v>
      </c>
      <c r="BL50" s="44">
        <f t="shared" si="81"/>
        <v>7.3800000000000017</v>
      </c>
      <c r="BM50" s="1">
        <f t="shared" si="4"/>
        <v>72800.000000000015</v>
      </c>
      <c r="BN50" s="1">
        <f t="shared" si="5"/>
        <v>74800.000000000015</v>
      </c>
      <c r="BO50" s="45">
        <v>48</v>
      </c>
      <c r="BP50" s="44">
        <f t="shared" si="82"/>
        <v>4.8800000000000017</v>
      </c>
      <c r="BQ50" s="1">
        <f t="shared" si="24"/>
        <v>47800.000000000022</v>
      </c>
      <c r="BR50" s="1">
        <f t="shared" si="25"/>
        <v>49800.000000000015</v>
      </c>
      <c r="BS50" s="45">
        <v>48</v>
      </c>
      <c r="BT50" s="44">
        <f t="shared" si="83"/>
        <v>7.8800000000000017</v>
      </c>
      <c r="BU50" s="1">
        <f t="shared" si="6"/>
        <v>77800.000000000015</v>
      </c>
      <c r="BV50" s="1">
        <f t="shared" si="7"/>
        <v>79800.000000000015</v>
      </c>
      <c r="BW50" s="45">
        <v>48</v>
      </c>
      <c r="BX50" s="44">
        <f t="shared" si="84"/>
        <v>5.3800000000000017</v>
      </c>
      <c r="BY50" s="1">
        <f t="shared" si="26"/>
        <v>52800.000000000022</v>
      </c>
      <c r="BZ50" s="1">
        <f t="shared" si="27"/>
        <v>54800.000000000015</v>
      </c>
      <c r="CA50" s="45">
        <v>48</v>
      </c>
      <c r="CB50" s="44">
        <f t="shared" si="85"/>
        <v>6.8800000000000017</v>
      </c>
      <c r="CC50" s="1">
        <f t="shared" si="8"/>
        <v>67800.000000000015</v>
      </c>
      <c r="CD50" s="1">
        <f t="shared" si="9"/>
        <v>69800.000000000015</v>
      </c>
      <c r="CE50" s="45">
        <v>48</v>
      </c>
      <c r="CF50" s="44">
        <f t="shared" si="86"/>
        <v>4.3800000000000017</v>
      </c>
      <c r="CG50" s="1">
        <f t="shared" si="28"/>
        <v>42800.000000000022</v>
      </c>
      <c r="CH50" s="1">
        <f t="shared" si="29"/>
        <v>44800.000000000015</v>
      </c>
      <c r="CO50" s="45">
        <v>48</v>
      </c>
      <c r="CP50" s="46">
        <f t="shared" si="87"/>
        <v>5.8800000000000017</v>
      </c>
      <c r="CQ50" s="1">
        <f t="shared" si="10"/>
        <v>57800.000000000022</v>
      </c>
      <c r="CR50" s="1">
        <f t="shared" si="11"/>
        <v>59800.000000000015</v>
      </c>
      <c r="CS50" s="45">
        <v>48</v>
      </c>
      <c r="CT50" s="44">
        <f t="shared" si="88"/>
        <v>3.8800000000000017</v>
      </c>
      <c r="CU50" s="1">
        <f t="shared" si="30"/>
        <v>37800.000000000015</v>
      </c>
      <c r="CV50" s="1">
        <f t="shared" si="31"/>
        <v>39800.000000000015</v>
      </c>
      <c r="CW50" s="45">
        <v>48</v>
      </c>
      <c r="CX50" s="44">
        <f t="shared" si="89"/>
        <v>6.3800000000000017</v>
      </c>
      <c r="CY50" s="1">
        <f t="shared" si="12"/>
        <v>62800.000000000022</v>
      </c>
      <c r="CZ50" s="1">
        <f t="shared" si="13"/>
        <v>64800.000000000015</v>
      </c>
      <c r="DA50" s="45">
        <v>48</v>
      </c>
      <c r="DB50" s="44">
        <f t="shared" si="90"/>
        <v>4.3800000000000017</v>
      </c>
      <c r="DC50" s="1">
        <f t="shared" si="32"/>
        <v>42800.000000000022</v>
      </c>
      <c r="DD50" s="1">
        <f t="shared" si="33"/>
        <v>44800.000000000015</v>
      </c>
      <c r="DE50" s="45">
        <v>48</v>
      </c>
      <c r="DF50" s="44">
        <f t="shared" si="91"/>
        <v>6.8800000000000017</v>
      </c>
      <c r="DG50" s="1">
        <f t="shared" si="14"/>
        <v>67800.000000000015</v>
      </c>
      <c r="DH50" s="1">
        <f t="shared" si="15"/>
        <v>69800.000000000015</v>
      </c>
      <c r="DI50" s="45">
        <v>48</v>
      </c>
      <c r="DJ50" s="44">
        <f t="shared" si="92"/>
        <v>4.8800000000000017</v>
      </c>
      <c r="DK50" s="1">
        <f t="shared" si="34"/>
        <v>47800.000000000022</v>
      </c>
      <c r="DL50" s="1">
        <f t="shared" si="35"/>
        <v>49800.000000000015</v>
      </c>
      <c r="DM50" s="45">
        <v>48</v>
      </c>
      <c r="DN50" s="44">
        <f t="shared" si="93"/>
        <v>5.8800000000000017</v>
      </c>
      <c r="DO50" s="1">
        <f t="shared" si="16"/>
        <v>57800.000000000022</v>
      </c>
      <c r="DP50" s="1">
        <f t="shared" si="17"/>
        <v>59800.000000000015</v>
      </c>
      <c r="DQ50" s="45">
        <v>48</v>
      </c>
      <c r="DR50" s="44">
        <f t="shared" si="94"/>
        <v>3.8800000000000017</v>
      </c>
      <c r="DS50" s="1">
        <f t="shared" si="36"/>
        <v>37800.000000000015</v>
      </c>
      <c r="DT50" s="1">
        <f t="shared" si="37"/>
        <v>39800.000000000015</v>
      </c>
      <c r="DW50" s="45">
        <v>48</v>
      </c>
      <c r="DX50" s="47">
        <f t="shared" si="95"/>
        <v>0.50850000000000017</v>
      </c>
      <c r="DY50" s="1">
        <f t="shared" si="38"/>
        <v>116725.00000000004</v>
      </c>
      <c r="DZ50" s="1">
        <f t="shared" si="39"/>
        <v>117185.00000000004</v>
      </c>
      <c r="EA50" s="45">
        <v>48</v>
      </c>
      <c r="EB50" s="47">
        <f t="shared" si="96"/>
        <v>0.36800000000000016</v>
      </c>
      <c r="EC50" s="1">
        <f t="shared" si="40"/>
        <v>84410.000000000044</v>
      </c>
      <c r="ED50" s="1">
        <f t="shared" si="97"/>
        <v>84870.000000000044</v>
      </c>
      <c r="EE50" s="45">
        <v>48</v>
      </c>
      <c r="EF50" s="47">
        <f t="shared" si="98"/>
        <v>0.38800000000000018</v>
      </c>
      <c r="EG50" s="1">
        <f t="shared" si="41"/>
        <v>89010.000000000044</v>
      </c>
      <c r="EH50" s="1">
        <f t="shared" si="42"/>
        <v>89470.000000000044</v>
      </c>
      <c r="EI50" s="45">
        <v>48</v>
      </c>
      <c r="EJ50" s="47">
        <f t="shared" si="99"/>
        <v>0.29100000000000009</v>
      </c>
      <c r="EK50" s="1">
        <f t="shared" si="43"/>
        <v>66700.000000000015</v>
      </c>
      <c r="EL50" s="1">
        <f t="shared" si="44"/>
        <v>67160.000000000015</v>
      </c>
      <c r="EO50" s="45">
        <v>48</v>
      </c>
      <c r="EP50" s="47">
        <f t="shared" si="100"/>
        <v>0.33800000000000013</v>
      </c>
      <c r="EQ50" s="1">
        <f t="shared" si="45"/>
        <v>77510.000000000029</v>
      </c>
      <c r="ER50" s="1">
        <f t="shared" si="46"/>
        <v>77970.000000000029</v>
      </c>
      <c r="ES50" s="45">
        <v>48</v>
      </c>
      <c r="ET50" s="47">
        <f t="shared" si="101"/>
        <v>0.21750000000000011</v>
      </c>
      <c r="EU50" s="1">
        <f t="shared" si="47"/>
        <v>49795.000000000022</v>
      </c>
      <c r="EV50" s="1">
        <f t="shared" si="48"/>
        <v>50255.000000000022</v>
      </c>
      <c r="EW50" s="45">
        <v>48</v>
      </c>
      <c r="EX50" s="47">
        <f t="shared" si="102"/>
        <v>0.21750000000000011</v>
      </c>
      <c r="EY50" s="1">
        <f t="shared" si="49"/>
        <v>49795.000000000022</v>
      </c>
      <c r="EZ50" s="1">
        <f t="shared" si="50"/>
        <v>50255.000000000022</v>
      </c>
      <c r="FA50" s="45">
        <v>48</v>
      </c>
      <c r="FB50" s="47">
        <f t="shared" si="103"/>
        <v>0.12050000000000007</v>
      </c>
      <c r="FC50" s="1">
        <f t="shared" si="51"/>
        <v>27485.000000000015</v>
      </c>
      <c r="FD50" s="1">
        <f t="shared" si="52"/>
        <v>27945.000000000015</v>
      </c>
      <c r="FF50" s="45">
        <v>48</v>
      </c>
      <c r="FG50" s="47">
        <f t="shared" si="104"/>
        <v>0.78200000000000025</v>
      </c>
      <c r="FH50" s="1">
        <f t="shared" si="53"/>
        <v>7820.0000000000027</v>
      </c>
      <c r="FI50" s="1">
        <f t="shared" si="54"/>
        <v>7820.0000000000027</v>
      </c>
      <c r="FJ50" s="47">
        <f t="shared" si="105"/>
        <v>0.78200000000000025</v>
      </c>
      <c r="FK50" s="1">
        <f t="shared" si="55"/>
        <v>7820.0000000000027</v>
      </c>
      <c r="FL50" s="1">
        <f t="shared" si="56"/>
        <v>7820.0000000000027</v>
      </c>
      <c r="FM50" s="47">
        <f t="shared" si="106"/>
        <v>0.67000000000000037</v>
      </c>
      <c r="FN50" s="1">
        <f t="shared" si="57"/>
        <v>6700.0000000000036</v>
      </c>
      <c r="FO50" s="1">
        <f t="shared" si="58"/>
        <v>6700.0000000000036</v>
      </c>
      <c r="FP50" s="47">
        <f t="shared" si="107"/>
        <v>0.33500000000000019</v>
      </c>
      <c r="FQ50" s="1">
        <f t="shared" si="59"/>
        <v>3350.0000000000018</v>
      </c>
      <c r="FR50" s="1">
        <f t="shared" si="60"/>
        <v>3350.0000000000018</v>
      </c>
      <c r="FS50" s="47">
        <f t="shared" si="108"/>
        <v>0.33500000000000019</v>
      </c>
      <c r="FT50" s="1">
        <f t="shared" si="61"/>
        <v>3350.0000000000018</v>
      </c>
      <c r="FU50" s="1">
        <f t="shared" si="62"/>
        <v>3350.0000000000018</v>
      </c>
      <c r="FV50" s="47">
        <f t="shared" si="109"/>
        <v>0.16750000000000009</v>
      </c>
      <c r="FW50" s="1">
        <f t="shared" si="63"/>
        <v>1675.0000000000009</v>
      </c>
      <c r="FX50" s="1">
        <f t="shared" si="64"/>
        <v>1675.0000000000009</v>
      </c>
      <c r="FZ50" s="45">
        <v>48</v>
      </c>
      <c r="GA50" s="47">
        <f t="shared" si="110"/>
        <v>1.9400000000000008</v>
      </c>
      <c r="GB50" s="1">
        <f t="shared" si="65"/>
        <v>19400.000000000007</v>
      </c>
      <c r="GC50" s="1">
        <f t="shared" si="66"/>
        <v>19400.000000000007</v>
      </c>
      <c r="GD50" s="47">
        <f t="shared" si="111"/>
        <v>0.5</v>
      </c>
      <c r="GE50" s="1">
        <f t="shared" si="67"/>
        <v>5000</v>
      </c>
      <c r="GF50" s="1">
        <f t="shared" si="68"/>
        <v>5000</v>
      </c>
      <c r="GG50" s="47">
        <f t="shared" si="112"/>
        <v>0.33500000000000019</v>
      </c>
      <c r="GH50" s="1">
        <f t="shared" si="69"/>
        <v>67000.000000000029</v>
      </c>
      <c r="GI50" s="1">
        <f t="shared" si="70"/>
        <v>67000.000000000029</v>
      </c>
      <c r="GJ50" s="47">
        <f t="shared" si="113"/>
        <v>0.19100000000000011</v>
      </c>
      <c r="GK50" s="1">
        <f t="shared" si="71"/>
        <v>38200.000000000022</v>
      </c>
      <c r="GL50" s="1">
        <f t="shared" si="72"/>
        <v>38200.000000000022</v>
      </c>
      <c r="GM50" s="47">
        <f t="shared" si="114"/>
        <v>0.43500000000000022</v>
      </c>
      <c r="GN50" s="1">
        <f t="shared" si="73"/>
        <v>4350.0000000000018</v>
      </c>
      <c r="GO50" s="1">
        <f t="shared" si="74"/>
        <v>4350.0000000000018</v>
      </c>
      <c r="GP50" s="47">
        <f t="shared" si="115"/>
        <v>0.14400000000000007</v>
      </c>
      <c r="GQ50" s="1">
        <f t="shared" si="75"/>
        <v>360.00000000000017</v>
      </c>
      <c r="GR50" s="1">
        <f t="shared" si="76"/>
        <v>360.00000000000017</v>
      </c>
      <c r="GS50" s="47">
        <f t="shared" si="116"/>
        <v>0.38500000000000018</v>
      </c>
      <c r="GT50" s="1">
        <f t="shared" si="77"/>
        <v>3850.0000000000018</v>
      </c>
      <c r="GU50" s="1">
        <f t="shared" si="78"/>
        <v>3850.0000000000018</v>
      </c>
    </row>
    <row r="51" spans="1:203" x14ac:dyDescent="0.15">
      <c r="A51" s="33" t="s">
        <v>1910</v>
      </c>
      <c r="B51" s="1">
        <v>1</v>
      </c>
      <c r="C51" s="1">
        <v>3</v>
      </c>
      <c r="D51" s="1">
        <v>12</v>
      </c>
      <c r="E51" s="1">
        <v>0</v>
      </c>
      <c r="F51" s="1">
        <v>0</v>
      </c>
      <c r="G51" s="1">
        <v>1</v>
      </c>
      <c r="H51" s="1">
        <v>0</v>
      </c>
      <c r="I51" s="1">
        <v>0</v>
      </c>
      <c r="J51" s="1">
        <v>0</v>
      </c>
      <c r="K51" s="1">
        <v>0</v>
      </c>
      <c r="L51" s="1">
        <v>0</v>
      </c>
      <c r="M51" s="1" t="s">
        <v>2474</v>
      </c>
      <c r="N51" s="1">
        <v>2484</v>
      </c>
      <c r="O51" s="1">
        <v>72</v>
      </c>
      <c r="P51" s="1">
        <v>31</v>
      </c>
      <c r="Q51" s="1">
        <v>2</v>
      </c>
      <c r="R51" s="1">
        <v>3</v>
      </c>
      <c r="S51" s="1">
        <v>12</v>
      </c>
      <c r="T51" s="1">
        <v>0</v>
      </c>
      <c r="U51" s="1">
        <v>0</v>
      </c>
      <c r="V51" s="1">
        <v>1</v>
      </c>
      <c r="W51" s="1">
        <v>0</v>
      </c>
      <c r="X51" s="1">
        <v>0</v>
      </c>
      <c r="Y51" s="1">
        <v>0</v>
      </c>
      <c r="Z51" s="1">
        <v>0</v>
      </c>
      <c r="AA51" s="1">
        <v>0</v>
      </c>
      <c r="AB51" s="1" t="s">
        <v>2474</v>
      </c>
      <c r="AC51" s="1">
        <v>2786</v>
      </c>
      <c r="AD51" s="1">
        <v>81</v>
      </c>
      <c r="AE51" s="1">
        <v>35</v>
      </c>
      <c r="AF51" s="44">
        <v>3</v>
      </c>
      <c r="AG51" s="50">
        <v>1.002</v>
      </c>
      <c r="AH51" s="44">
        <v>3</v>
      </c>
      <c r="AI51" s="1">
        <f t="shared" si="18"/>
        <v>7460</v>
      </c>
      <c r="AJ51" s="33">
        <f t="shared" si="18"/>
        <v>80</v>
      </c>
      <c r="AK51" s="1">
        <f t="shared" si="18"/>
        <v>100</v>
      </c>
      <c r="AL51" s="1">
        <f t="shared" si="19"/>
        <v>910</v>
      </c>
      <c r="AM51" s="33">
        <f t="shared" si="19"/>
        <v>10</v>
      </c>
      <c r="AN51" s="1">
        <f t="shared" si="19"/>
        <v>20</v>
      </c>
      <c r="AP51" s="1" t="s">
        <v>1990</v>
      </c>
      <c r="AQ51" s="1">
        <v>10</v>
      </c>
      <c r="AR51" s="1">
        <f>FT3</f>
        <v>1000</v>
      </c>
      <c r="AS51" s="1">
        <f>FU3</f>
        <v>1000</v>
      </c>
      <c r="AT51" s="1">
        <f>FU1</f>
        <v>50</v>
      </c>
      <c r="BC51" s="45">
        <v>49</v>
      </c>
      <c r="BD51" s="46">
        <f t="shared" si="79"/>
        <v>6.9200000000000017</v>
      </c>
      <c r="BE51" s="1">
        <f t="shared" si="2"/>
        <v>68200.000000000015</v>
      </c>
      <c r="BF51" s="1">
        <f t="shared" si="3"/>
        <v>70200.000000000015</v>
      </c>
      <c r="BG51" s="45">
        <v>49</v>
      </c>
      <c r="BH51" s="44">
        <f t="shared" si="80"/>
        <v>4.4200000000000017</v>
      </c>
      <c r="BI51" s="1">
        <f t="shared" si="22"/>
        <v>43200.000000000022</v>
      </c>
      <c r="BJ51" s="1">
        <f t="shared" si="23"/>
        <v>45200.000000000015</v>
      </c>
      <c r="BK51" s="45">
        <v>49</v>
      </c>
      <c r="BL51" s="44">
        <f t="shared" si="81"/>
        <v>7.4200000000000017</v>
      </c>
      <c r="BM51" s="1">
        <f t="shared" si="4"/>
        <v>73200.000000000015</v>
      </c>
      <c r="BN51" s="1">
        <f t="shared" si="5"/>
        <v>75200.000000000015</v>
      </c>
      <c r="BO51" s="45">
        <v>49</v>
      </c>
      <c r="BP51" s="44">
        <f t="shared" si="82"/>
        <v>4.9200000000000017</v>
      </c>
      <c r="BQ51" s="1">
        <f t="shared" si="24"/>
        <v>48200.000000000022</v>
      </c>
      <c r="BR51" s="1">
        <f t="shared" si="25"/>
        <v>50200.000000000015</v>
      </c>
      <c r="BS51" s="45">
        <v>49</v>
      </c>
      <c r="BT51" s="44">
        <f t="shared" si="83"/>
        <v>7.9200000000000017</v>
      </c>
      <c r="BU51" s="1">
        <f t="shared" si="6"/>
        <v>78200.000000000015</v>
      </c>
      <c r="BV51" s="1">
        <f t="shared" si="7"/>
        <v>80200.000000000015</v>
      </c>
      <c r="BW51" s="45">
        <v>49</v>
      </c>
      <c r="BX51" s="44">
        <f t="shared" si="84"/>
        <v>5.4200000000000017</v>
      </c>
      <c r="BY51" s="1">
        <f t="shared" si="26"/>
        <v>53200.000000000022</v>
      </c>
      <c r="BZ51" s="1">
        <f t="shared" si="27"/>
        <v>55200.000000000015</v>
      </c>
      <c r="CA51" s="45">
        <v>49</v>
      </c>
      <c r="CB51" s="44">
        <f t="shared" si="85"/>
        <v>6.9200000000000017</v>
      </c>
      <c r="CC51" s="1">
        <f t="shared" si="8"/>
        <v>68200.000000000015</v>
      </c>
      <c r="CD51" s="1">
        <f t="shared" si="9"/>
        <v>70200.000000000015</v>
      </c>
      <c r="CE51" s="45">
        <v>49</v>
      </c>
      <c r="CF51" s="44">
        <f t="shared" si="86"/>
        <v>4.4200000000000017</v>
      </c>
      <c r="CG51" s="1">
        <f t="shared" si="28"/>
        <v>43200.000000000022</v>
      </c>
      <c r="CH51" s="1">
        <f t="shared" si="29"/>
        <v>45200.000000000015</v>
      </c>
      <c r="CO51" s="45">
        <v>49</v>
      </c>
      <c r="CP51" s="46">
        <f t="shared" si="87"/>
        <v>5.9200000000000017</v>
      </c>
      <c r="CQ51" s="1">
        <f t="shared" si="10"/>
        <v>58200.000000000022</v>
      </c>
      <c r="CR51" s="1">
        <f t="shared" si="11"/>
        <v>60200.000000000015</v>
      </c>
      <c r="CS51" s="45">
        <v>49</v>
      </c>
      <c r="CT51" s="44">
        <f t="shared" si="88"/>
        <v>3.9200000000000017</v>
      </c>
      <c r="CU51" s="1">
        <f t="shared" si="30"/>
        <v>38200.000000000015</v>
      </c>
      <c r="CV51" s="1">
        <f t="shared" si="31"/>
        <v>40200.000000000015</v>
      </c>
      <c r="CW51" s="45">
        <v>49</v>
      </c>
      <c r="CX51" s="44">
        <f t="shared" si="89"/>
        <v>6.4200000000000017</v>
      </c>
      <c r="CY51" s="1">
        <f t="shared" si="12"/>
        <v>63200.000000000022</v>
      </c>
      <c r="CZ51" s="1">
        <f t="shared" si="13"/>
        <v>65200.000000000015</v>
      </c>
      <c r="DA51" s="45">
        <v>49</v>
      </c>
      <c r="DB51" s="44">
        <f t="shared" si="90"/>
        <v>4.4200000000000017</v>
      </c>
      <c r="DC51" s="1">
        <f t="shared" si="32"/>
        <v>43200.000000000022</v>
      </c>
      <c r="DD51" s="1">
        <f t="shared" si="33"/>
        <v>45200.000000000015</v>
      </c>
      <c r="DE51" s="45">
        <v>49</v>
      </c>
      <c r="DF51" s="44">
        <f t="shared" si="91"/>
        <v>6.9200000000000017</v>
      </c>
      <c r="DG51" s="1">
        <f t="shared" si="14"/>
        <v>68200.000000000015</v>
      </c>
      <c r="DH51" s="1">
        <f t="shared" si="15"/>
        <v>70200.000000000015</v>
      </c>
      <c r="DI51" s="45">
        <v>49</v>
      </c>
      <c r="DJ51" s="44">
        <f t="shared" si="92"/>
        <v>4.9200000000000017</v>
      </c>
      <c r="DK51" s="1">
        <f t="shared" si="34"/>
        <v>48200.000000000022</v>
      </c>
      <c r="DL51" s="1">
        <f t="shared" si="35"/>
        <v>50200.000000000015</v>
      </c>
      <c r="DM51" s="45">
        <v>49</v>
      </c>
      <c r="DN51" s="44">
        <f t="shared" si="93"/>
        <v>5.9200000000000017</v>
      </c>
      <c r="DO51" s="1">
        <f t="shared" si="16"/>
        <v>58200.000000000022</v>
      </c>
      <c r="DP51" s="1">
        <f t="shared" si="17"/>
        <v>60200.000000000015</v>
      </c>
      <c r="DQ51" s="45">
        <v>49</v>
      </c>
      <c r="DR51" s="44">
        <f t="shared" si="94"/>
        <v>3.9200000000000017</v>
      </c>
      <c r="DS51" s="1">
        <f t="shared" si="36"/>
        <v>38200.000000000015</v>
      </c>
      <c r="DT51" s="1">
        <f t="shared" si="37"/>
        <v>40200.000000000015</v>
      </c>
      <c r="DW51" s="45">
        <v>49</v>
      </c>
      <c r="DX51" s="47">
        <f t="shared" si="95"/>
        <v>0.51400000000000012</v>
      </c>
      <c r="DY51" s="1">
        <f t="shared" si="38"/>
        <v>117990.00000000001</v>
      </c>
      <c r="DZ51" s="1">
        <f t="shared" si="39"/>
        <v>118450.00000000001</v>
      </c>
      <c r="EA51" s="45">
        <v>49</v>
      </c>
      <c r="EB51" s="47">
        <f t="shared" si="96"/>
        <v>0.37200000000000016</v>
      </c>
      <c r="EC51" s="1">
        <f t="shared" si="40"/>
        <v>85330.000000000044</v>
      </c>
      <c r="ED51" s="1">
        <f t="shared" si="97"/>
        <v>85790.000000000044</v>
      </c>
      <c r="EE51" s="45">
        <v>49</v>
      </c>
      <c r="EF51" s="47">
        <f t="shared" si="98"/>
        <v>0.39200000000000018</v>
      </c>
      <c r="EG51" s="1">
        <f t="shared" si="41"/>
        <v>89930.000000000044</v>
      </c>
      <c r="EH51" s="1">
        <f t="shared" si="42"/>
        <v>90390.000000000044</v>
      </c>
      <c r="EI51" s="45">
        <v>49</v>
      </c>
      <c r="EJ51" s="47">
        <f t="shared" si="99"/>
        <v>0.29400000000000009</v>
      </c>
      <c r="EK51" s="1">
        <f t="shared" si="43"/>
        <v>67390.000000000015</v>
      </c>
      <c r="EL51" s="1">
        <f t="shared" si="44"/>
        <v>67850.000000000015</v>
      </c>
      <c r="EO51" s="45">
        <v>49</v>
      </c>
      <c r="EP51" s="47">
        <f t="shared" si="100"/>
        <v>0.34200000000000014</v>
      </c>
      <c r="EQ51" s="1">
        <f t="shared" si="45"/>
        <v>78430.000000000029</v>
      </c>
      <c r="ER51" s="1">
        <f t="shared" si="46"/>
        <v>78890.000000000029</v>
      </c>
      <c r="ES51" s="45">
        <v>49</v>
      </c>
      <c r="ET51" s="47">
        <f t="shared" si="101"/>
        <v>0.22000000000000011</v>
      </c>
      <c r="EU51" s="1">
        <f t="shared" si="47"/>
        <v>50370.000000000022</v>
      </c>
      <c r="EV51" s="1">
        <f t="shared" si="48"/>
        <v>50830.000000000022</v>
      </c>
      <c r="EW51" s="45">
        <v>49</v>
      </c>
      <c r="EX51" s="47">
        <f t="shared" si="102"/>
        <v>0.22000000000000011</v>
      </c>
      <c r="EY51" s="1">
        <f t="shared" si="49"/>
        <v>50370.000000000022</v>
      </c>
      <c r="EZ51" s="1">
        <f t="shared" si="50"/>
        <v>50830.000000000022</v>
      </c>
      <c r="FA51" s="45">
        <v>49</v>
      </c>
      <c r="FB51" s="47">
        <f t="shared" si="103"/>
        <v>0.12200000000000007</v>
      </c>
      <c r="FC51" s="1">
        <f t="shared" si="51"/>
        <v>27830.000000000015</v>
      </c>
      <c r="FD51" s="1">
        <f t="shared" si="52"/>
        <v>28290.000000000015</v>
      </c>
      <c r="FF51" s="45">
        <v>49</v>
      </c>
      <c r="FG51" s="47">
        <f t="shared" si="104"/>
        <v>0.78800000000000026</v>
      </c>
      <c r="FH51" s="1">
        <f t="shared" si="53"/>
        <v>7880.0000000000027</v>
      </c>
      <c r="FI51" s="1">
        <f t="shared" si="54"/>
        <v>7880.0000000000027</v>
      </c>
      <c r="FJ51" s="47">
        <f t="shared" si="105"/>
        <v>0.78800000000000026</v>
      </c>
      <c r="FK51" s="1">
        <f t="shared" si="55"/>
        <v>7880.0000000000027</v>
      </c>
      <c r="FL51" s="1">
        <f t="shared" si="56"/>
        <v>7880.0000000000027</v>
      </c>
      <c r="FM51" s="47">
        <f t="shared" si="106"/>
        <v>0.68000000000000038</v>
      </c>
      <c r="FN51" s="1">
        <f t="shared" si="57"/>
        <v>6800.0000000000036</v>
      </c>
      <c r="FO51" s="1">
        <f t="shared" si="58"/>
        <v>6800.0000000000036</v>
      </c>
      <c r="FP51" s="47">
        <f t="shared" si="107"/>
        <v>0.34000000000000019</v>
      </c>
      <c r="FQ51" s="1">
        <f t="shared" si="59"/>
        <v>3400.0000000000018</v>
      </c>
      <c r="FR51" s="1">
        <f t="shared" si="60"/>
        <v>3400.0000000000018</v>
      </c>
      <c r="FS51" s="47">
        <f t="shared" si="108"/>
        <v>0.34000000000000019</v>
      </c>
      <c r="FT51" s="1">
        <f t="shared" si="61"/>
        <v>3400.0000000000018</v>
      </c>
      <c r="FU51" s="1">
        <f t="shared" si="62"/>
        <v>3400.0000000000018</v>
      </c>
      <c r="FV51" s="47">
        <f t="shared" si="109"/>
        <v>0.1700000000000001</v>
      </c>
      <c r="FW51" s="1">
        <f t="shared" si="63"/>
        <v>1700.0000000000009</v>
      </c>
      <c r="FX51" s="1">
        <f t="shared" si="64"/>
        <v>1700.0000000000009</v>
      </c>
      <c r="FZ51" s="45">
        <v>49</v>
      </c>
      <c r="GA51" s="47">
        <f t="shared" si="110"/>
        <v>1.9600000000000009</v>
      </c>
      <c r="GB51" s="1">
        <f t="shared" si="65"/>
        <v>19600.000000000007</v>
      </c>
      <c r="GC51" s="1">
        <f t="shared" si="66"/>
        <v>19600.000000000007</v>
      </c>
      <c r="GD51" s="47">
        <f t="shared" si="111"/>
        <v>0.5</v>
      </c>
      <c r="GE51" s="1">
        <f t="shared" si="67"/>
        <v>5000</v>
      </c>
      <c r="GF51" s="1">
        <f t="shared" si="68"/>
        <v>5000</v>
      </c>
      <c r="GG51" s="47">
        <f t="shared" si="112"/>
        <v>0.34000000000000019</v>
      </c>
      <c r="GH51" s="1">
        <f t="shared" si="69"/>
        <v>68000.000000000029</v>
      </c>
      <c r="GI51" s="1">
        <f t="shared" si="70"/>
        <v>68000.000000000029</v>
      </c>
      <c r="GJ51" s="47">
        <f t="shared" si="113"/>
        <v>0.19400000000000012</v>
      </c>
      <c r="GK51" s="1">
        <f t="shared" si="71"/>
        <v>38800.000000000022</v>
      </c>
      <c r="GL51" s="1">
        <f t="shared" si="72"/>
        <v>38800.000000000022</v>
      </c>
      <c r="GM51" s="47">
        <f t="shared" si="114"/>
        <v>0.44000000000000022</v>
      </c>
      <c r="GN51" s="1">
        <f t="shared" si="73"/>
        <v>4400.0000000000018</v>
      </c>
      <c r="GO51" s="1">
        <f t="shared" si="74"/>
        <v>4400.0000000000018</v>
      </c>
      <c r="GP51" s="47">
        <f t="shared" si="115"/>
        <v>0.14600000000000007</v>
      </c>
      <c r="GQ51" s="1">
        <f t="shared" si="75"/>
        <v>365.00000000000017</v>
      </c>
      <c r="GR51" s="1">
        <f t="shared" si="76"/>
        <v>365.00000000000017</v>
      </c>
      <c r="GS51" s="47">
        <f t="shared" si="116"/>
        <v>0.39000000000000018</v>
      </c>
      <c r="GT51" s="1">
        <f t="shared" si="77"/>
        <v>3900.0000000000018</v>
      </c>
      <c r="GU51" s="1">
        <f t="shared" si="78"/>
        <v>3900.0000000000018</v>
      </c>
    </row>
    <row r="52" spans="1:203" x14ac:dyDescent="0.15">
      <c r="A52" s="33" t="s">
        <v>1911</v>
      </c>
      <c r="B52" s="1">
        <v>1</v>
      </c>
      <c r="C52" s="1">
        <v>1</v>
      </c>
      <c r="D52" s="1">
        <v>17</v>
      </c>
      <c r="E52" s="1">
        <v>0</v>
      </c>
      <c r="F52" s="1">
        <v>0</v>
      </c>
      <c r="G52" s="1">
        <v>1</v>
      </c>
      <c r="H52" s="1">
        <v>0</v>
      </c>
      <c r="I52" s="1">
        <v>0</v>
      </c>
      <c r="J52" s="1">
        <v>0</v>
      </c>
      <c r="K52" s="1">
        <v>0</v>
      </c>
      <c r="L52" s="1">
        <v>0</v>
      </c>
      <c r="M52" s="1" t="s">
        <v>2492</v>
      </c>
      <c r="N52" s="1">
        <v>5702</v>
      </c>
      <c r="O52" s="1">
        <v>116</v>
      </c>
      <c r="P52" s="1">
        <v>71</v>
      </c>
      <c r="Q52" s="1">
        <v>2</v>
      </c>
      <c r="R52" s="1">
        <v>1</v>
      </c>
      <c r="S52" s="1">
        <v>17</v>
      </c>
      <c r="T52" s="1">
        <v>0</v>
      </c>
      <c r="U52" s="1">
        <v>0</v>
      </c>
      <c r="V52" s="1">
        <v>1</v>
      </c>
      <c r="W52" s="1">
        <v>0</v>
      </c>
      <c r="X52" s="1">
        <v>0</v>
      </c>
      <c r="Y52" s="1">
        <v>0</v>
      </c>
      <c r="Z52" s="1">
        <v>0</v>
      </c>
      <c r="AA52" s="1">
        <v>0</v>
      </c>
      <c r="AB52" s="1" t="s">
        <v>2492</v>
      </c>
      <c r="AC52" s="1">
        <v>6374</v>
      </c>
      <c r="AD52" s="1">
        <v>130</v>
      </c>
      <c r="AE52" s="1">
        <v>80</v>
      </c>
      <c r="AF52" s="44">
        <v>3</v>
      </c>
      <c r="AG52" s="50">
        <v>1.002</v>
      </c>
      <c r="AH52" s="44">
        <v>3</v>
      </c>
      <c r="AI52" s="1">
        <f t="shared" si="18"/>
        <v>17110</v>
      </c>
      <c r="AJ52" s="33">
        <f t="shared" si="18"/>
        <v>120</v>
      </c>
      <c r="AK52" s="1">
        <f t="shared" si="18"/>
        <v>220</v>
      </c>
      <c r="AL52" s="1">
        <f t="shared" si="19"/>
        <v>2020</v>
      </c>
      <c r="AM52" s="33">
        <f t="shared" si="19"/>
        <v>20</v>
      </c>
      <c r="AN52" s="1">
        <f t="shared" si="19"/>
        <v>30</v>
      </c>
      <c r="AP52" s="1" t="s">
        <v>1991</v>
      </c>
      <c r="AQ52" s="1">
        <v>10</v>
      </c>
      <c r="AR52" s="1">
        <f>FW3</f>
        <v>500</v>
      </c>
      <c r="AS52" s="1">
        <f>FX3</f>
        <v>500</v>
      </c>
      <c r="AT52" s="1">
        <f>FX1</f>
        <v>25</v>
      </c>
      <c r="BC52" s="45">
        <v>50</v>
      </c>
      <c r="BD52" s="46">
        <f t="shared" si="79"/>
        <v>6.9600000000000017</v>
      </c>
      <c r="BE52" s="1">
        <f t="shared" si="2"/>
        <v>68600.000000000015</v>
      </c>
      <c r="BF52" s="1">
        <f t="shared" si="3"/>
        <v>70600.000000000015</v>
      </c>
      <c r="BG52" s="45">
        <v>50</v>
      </c>
      <c r="BH52" s="44">
        <f t="shared" si="80"/>
        <v>4.4600000000000017</v>
      </c>
      <c r="BI52" s="1">
        <f t="shared" si="22"/>
        <v>43600.000000000022</v>
      </c>
      <c r="BJ52" s="1">
        <f t="shared" si="23"/>
        <v>45600.000000000015</v>
      </c>
      <c r="BK52" s="45">
        <v>50</v>
      </c>
      <c r="BL52" s="44">
        <f t="shared" si="81"/>
        <v>7.4600000000000017</v>
      </c>
      <c r="BM52" s="1">
        <f t="shared" si="4"/>
        <v>73600.000000000015</v>
      </c>
      <c r="BN52" s="1">
        <f t="shared" si="5"/>
        <v>75600.000000000015</v>
      </c>
      <c r="BO52" s="45">
        <v>50</v>
      </c>
      <c r="BP52" s="44">
        <f t="shared" si="82"/>
        <v>4.9600000000000017</v>
      </c>
      <c r="BQ52" s="1">
        <f t="shared" si="24"/>
        <v>48600.000000000022</v>
      </c>
      <c r="BR52" s="1">
        <f t="shared" si="25"/>
        <v>50600.000000000015</v>
      </c>
      <c r="BS52" s="45">
        <v>50</v>
      </c>
      <c r="BT52" s="44">
        <f t="shared" si="83"/>
        <v>7.9600000000000017</v>
      </c>
      <c r="BU52" s="1">
        <f t="shared" si="6"/>
        <v>78600.000000000015</v>
      </c>
      <c r="BV52" s="1">
        <f t="shared" si="7"/>
        <v>80600.000000000029</v>
      </c>
      <c r="BW52" s="45">
        <v>50</v>
      </c>
      <c r="BX52" s="44">
        <f t="shared" si="84"/>
        <v>5.4600000000000017</v>
      </c>
      <c r="BY52" s="1">
        <f t="shared" si="26"/>
        <v>53600.000000000022</v>
      </c>
      <c r="BZ52" s="1">
        <f t="shared" si="27"/>
        <v>55600.000000000015</v>
      </c>
      <c r="CA52" s="45">
        <v>50</v>
      </c>
      <c r="CB52" s="44">
        <f t="shared" si="85"/>
        <v>6.9600000000000017</v>
      </c>
      <c r="CC52" s="1">
        <f t="shared" si="8"/>
        <v>68600.000000000015</v>
      </c>
      <c r="CD52" s="1">
        <f t="shared" si="9"/>
        <v>70600.000000000015</v>
      </c>
      <c r="CE52" s="45">
        <v>50</v>
      </c>
      <c r="CF52" s="44">
        <f t="shared" si="86"/>
        <v>4.4600000000000017</v>
      </c>
      <c r="CG52" s="1">
        <f t="shared" si="28"/>
        <v>43600.000000000022</v>
      </c>
      <c r="CH52" s="1">
        <f t="shared" si="29"/>
        <v>45600.000000000015</v>
      </c>
      <c r="CO52" s="45">
        <v>50</v>
      </c>
      <c r="CP52" s="46">
        <f t="shared" si="87"/>
        <v>5.9600000000000017</v>
      </c>
      <c r="CQ52" s="1">
        <f t="shared" si="10"/>
        <v>58600.000000000022</v>
      </c>
      <c r="CR52" s="1">
        <f t="shared" si="11"/>
        <v>60600.000000000015</v>
      </c>
      <c r="CS52" s="45">
        <v>50</v>
      </c>
      <c r="CT52" s="44">
        <f t="shared" si="88"/>
        <v>3.9600000000000017</v>
      </c>
      <c r="CU52" s="1">
        <f t="shared" si="30"/>
        <v>38600.000000000015</v>
      </c>
      <c r="CV52" s="1">
        <f t="shared" si="31"/>
        <v>40600.000000000015</v>
      </c>
      <c r="CW52" s="45">
        <v>50</v>
      </c>
      <c r="CX52" s="44">
        <f t="shared" si="89"/>
        <v>6.4600000000000017</v>
      </c>
      <c r="CY52" s="1">
        <f t="shared" si="12"/>
        <v>63600.000000000022</v>
      </c>
      <c r="CZ52" s="1">
        <f t="shared" si="13"/>
        <v>65600.000000000015</v>
      </c>
      <c r="DA52" s="45">
        <v>50</v>
      </c>
      <c r="DB52" s="44">
        <f t="shared" si="90"/>
        <v>4.4600000000000017</v>
      </c>
      <c r="DC52" s="1">
        <f t="shared" si="32"/>
        <v>43600.000000000022</v>
      </c>
      <c r="DD52" s="1">
        <f t="shared" si="33"/>
        <v>45600.000000000015</v>
      </c>
      <c r="DE52" s="45">
        <v>50</v>
      </c>
      <c r="DF52" s="44">
        <f t="shared" si="91"/>
        <v>6.9600000000000017</v>
      </c>
      <c r="DG52" s="1">
        <f t="shared" si="14"/>
        <v>68600.000000000015</v>
      </c>
      <c r="DH52" s="1">
        <f t="shared" si="15"/>
        <v>70600.000000000015</v>
      </c>
      <c r="DI52" s="45">
        <v>50</v>
      </c>
      <c r="DJ52" s="44">
        <f t="shared" si="92"/>
        <v>4.9600000000000017</v>
      </c>
      <c r="DK52" s="1">
        <f t="shared" si="34"/>
        <v>48600.000000000022</v>
      </c>
      <c r="DL52" s="1">
        <f t="shared" si="35"/>
        <v>50600.000000000015</v>
      </c>
      <c r="DM52" s="45">
        <v>50</v>
      </c>
      <c r="DN52" s="44">
        <f t="shared" si="93"/>
        <v>5.9600000000000017</v>
      </c>
      <c r="DO52" s="1">
        <f t="shared" si="16"/>
        <v>58600.000000000022</v>
      </c>
      <c r="DP52" s="1">
        <f t="shared" si="17"/>
        <v>60600.000000000015</v>
      </c>
      <c r="DQ52" s="45">
        <v>50</v>
      </c>
      <c r="DR52" s="44">
        <f t="shared" si="94"/>
        <v>3.9600000000000017</v>
      </c>
      <c r="DS52" s="1">
        <f t="shared" si="36"/>
        <v>38600.000000000015</v>
      </c>
      <c r="DT52" s="1">
        <f t="shared" si="37"/>
        <v>40600.000000000015</v>
      </c>
      <c r="DW52" s="45">
        <v>50</v>
      </c>
      <c r="DX52" s="47">
        <f t="shared" si="95"/>
        <v>0.51950000000000007</v>
      </c>
      <c r="DY52" s="1">
        <f t="shared" si="38"/>
        <v>119255.00000000001</v>
      </c>
      <c r="DZ52" s="1">
        <f t="shared" si="39"/>
        <v>119715.00000000001</v>
      </c>
      <c r="EA52" s="45">
        <v>50</v>
      </c>
      <c r="EB52" s="47">
        <f t="shared" si="96"/>
        <v>0.37600000000000017</v>
      </c>
      <c r="EC52" s="1">
        <f t="shared" si="40"/>
        <v>86250.000000000044</v>
      </c>
      <c r="ED52" s="1">
        <f t="shared" si="97"/>
        <v>86710.000000000044</v>
      </c>
      <c r="EE52" s="45">
        <v>50</v>
      </c>
      <c r="EF52" s="47">
        <f t="shared" si="98"/>
        <v>0.39600000000000019</v>
      </c>
      <c r="EG52" s="1">
        <f t="shared" si="41"/>
        <v>90850.000000000044</v>
      </c>
      <c r="EH52" s="1">
        <f t="shared" si="42"/>
        <v>91310.000000000044</v>
      </c>
      <c r="EI52" s="45">
        <v>50</v>
      </c>
      <c r="EJ52" s="47">
        <f t="shared" si="99"/>
        <v>0.2970000000000001</v>
      </c>
      <c r="EK52" s="1">
        <f t="shared" si="43"/>
        <v>68080.000000000015</v>
      </c>
      <c r="EL52" s="1">
        <f t="shared" si="44"/>
        <v>68540.000000000015</v>
      </c>
      <c r="EO52" s="45">
        <v>50</v>
      </c>
      <c r="EP52" s="47">
        <f t="shared" si="100"/>
        <v>0.34600000000000014</v>
      </c>
      <c r="EQ52" s="1">
        <f t="shared" si="45"/>
        <v>79350.000000000029</v>
      </c>
      <c r="ER52" s="1">
        <f t="shared" si="46"/>
        <v>79810.000000000029</v>
      </c>
      <c r="ES52" s="45">
        <v>50</v>
      </c>
      <c r="ET52" s="47">
        <f t="shared" si="101"/>
        <v>0.22250000000000011</v>
      </c>
      <c r="EU52" s="1">
        <f t="shared" si="47"/>
        <v>50945.000000000022</v>
      </c>
      <c r="EV52" s="1">
        <f t="shared" si="48"/>
        <v>51405.000000000029</v>
      </c>
      <c r="EW52" s="45">
        <v>50</v>
      </c>
      <c r="EX52" s="47">
        <f t="shared" si="102"/>
        <v>0.22250000000000011</v>
      </c>
      <c r="EY52" s="1">
        <f t="shared" si="49"/>
        <v>50945.000000000022</v>
      </c>
      <c r="EZ52" s="1">
        <f t="shared" si="50"/>
        <v>51405.000000000029</v>
      </c>
      <c r="FA52" s="45">
        <v>50</v>
      </c>
      <c r="FB52" s="47">
        <f t="shared" si="103"/>
        <v>0.12350000000000007</v>
      </c>
      <c r="FC52" s="1">
        <f t="shared" si="51"/>
        <v>28175.000000000015</v>
      </c>
      <c r="FD52" s="1">
        <f t="shared" si="52"/>
        <v>28635.000000000015</v>
      </c>
      <c r="FF52" s="45">
        <v>50</v>
      </c>
      <c r="FG52" s="47">
        <f t="shared" si="104"/>
        <v>0.79400000000000026</v>
      </c>
      <c r="FH52" s="1">
        <f t="shared" si="53"/>
        <v>7940.0000000000027</v>
      </c>
      <c r="FI52" s="1">
        <f t="shared" si="54"/>
        <v>7940.0000000000027</v>
      </c>
      <c r="FJ52" s="47">
        <f t="shared" si="105"/>
        <v>0.79400000000000026</v>
      </c>
      <c r="FK52" s="1">
        <f t="shared" si="55"/>
        <v>7940.0000000000027</v>
      </c>
      <c r="FL52" s="1">
        <f t="shared" si="56"/>
        <v>7940.0000000000027</v>
      </c>
      <c r="FM52" s="47">
        <f t="shared" si="106"/>
        <v>0.69000000000000039</v>
      </c>
      <c r="FN52" s="1">
        <f t="shared" si="57"/>
        <v>6900.0000000000036</v>
      </c>
      <c r="FO52" s="1">
        <f t="shared" si="58"/>
        <v>6900.0000000000036</v>
      </c>
      <c r="FP52" s="47">
        <f t="shared" si="107"/>
        <v>0.3450000000000002</v>
      </c>
      <c r="FQ52" s="1">
        <f t="shared" si="59"/>
        <v>3450.0000000000018</v>
      </c>
      <c r="FR52" s="1">
        <f t="shared" si="60"/>
        <v>3450.0000000000018</v>
      </c>
      <c r="FS52" s="47">
        <f t="shared" si="108"/>
        <v>0.3450000000000002</v>
      </c>
      <c r="FT52" s="1">
        <f t="shared" si="61"/>
        <v>3450.0000000000018</v>
      </c>
      <c r="FU52" s="1">
        <f t="shared" si="62"/>
        <v>3450.0000000000018</v>
      </c>
      <c r="FV52" s="47">
        <f t="shared" si="109"/>
        <v>0.1725000000000001</v>
      </c>
      <c r="FW52" s="1">
        <f t="shared" si="63"/>
        <v>1725.0000000000009</v>
      </c>
      <c r="FX52" s="1">
        <f t="shared" si="64"/>
        <v>1725.0000000000009</v>
      </c>
      <c r="FZ52" s="45">
        <v>50</v>
      </c>
      <c r="GA52" s="47">
        <f t="shared" si="110"/>
        <v>1.9800000000000009</v>
      </c>
      <c r="GB52" s="1">
        <f t="shared" si="65"/>
        <v>19800.000000000007</v>
      </c>
      <c r="GC52" s="1">
        <f t="shared" si="66"/>
        <v>19800.000000000007</v>
      </c>
      <c r="GD52" s="47">
        <f t="shared" si="111"/>
        <v>0.5</v>
      </c>
      <c r="GE52" s="1">
        <f t="shared" si="67"/>
        <v>5000</v>
      </c>
      <c r="GF52" s="1">
        <f t="shared" si="68"/>
        <v>5000</v>
      </c>
      <c r="GG52" s="47">
        <f t="shared" si="112"/>
        <v>0.3450000000000002</v>
      </c>
      <c r="GH52" s="1">
        <f t="shared" si="69"/>
        <v>69000.000000000029</v>
      </c>
      <c r="GI52" s="1">
        <f t="shared" si="70"/>
        <v>69000.000000000029</v>
      </c>
      <c r="GJ52" s="47">
        <f t="shared" si="113"/>
        <v>0.19700000000000012</v>
      </c>
      <c r="GK52" s="1">
        <f t="shared" si="71"/>
        <v>39400.000000000022</v>
      </c>
      <c r="GL52" s="1">
        <f t="shared" si="72"/>
        <v>39400.000000000022</v>
      </c>
      <c r="GM52" s="47">
        <f t="shared" si="114"/>
        <v>0.44500000000000023</v>
      </c>
      <c r="GN52" s="1">
        <f t="shared" si="73"/>
        <v>4450.0000000000027</v>
      </c>
      <c r="GO52" s="1">
        <f t="shared" si="74"/>
        <v>4450.0000000000027</v>
      </c>
      <c r="GP52" s="47">
        <f t="shared" si="115"/>
        <v>0.14800000000000008</v>
      </c>
      <c r="GQ52" s="1">
        <f t="shared" si="75"/>
        <v>370.00000000000017</v>
      </c>
      <c r="GR52" s="1">
        <f t="shared" si="76"/>
        <v>370.00000000000017</v>
      </c>
      <c r="GS52" s="47">
        <f t="shared" si="116"/>
        <v>0.39500000000000018</v>
      </c>
      <c r="GT52" s="1">
        <f t="shared" si="77"/>
        <v>3950.0000000000018</v>
      </c>
      <c r="GU52" s="1">
        <f t="shared" si="78"/>
        <v>3950.0000000000018</v>
      </c>
    </row>
    <row r="53" spans="1:203" x14ac:dyDescent="0.15">
      <c r="A53" s="33" t="s">
        <v>1912</v>
      </c>
      <c r="B53" s="1">
        <v>1</v>
      </c>
      <c r="C53" s="1">
        <v>1</v>
      </c>
      <c r="D53" s="1">
        <v>16</v>
      </c>
      <c r="E53" s="1">
        <v>0</v>
      </c>
      <c r="F53" s="1">
        <v>0</v>
      </c>
      <c r="G53" s="1">
        <v>1</v>
      </c>
      <c r="H53" s="1">
        <v>0</v>
      </c>
      <c r="I53" s="1">
        <v>0</v>
      </c>
      <c r="J53" s="1">
        <v>0</v>
      </c>
      <c r="K53" s="1">
        <v>0</v>
      </c>
      <c r="L53" s="1">
        <v>0</v>
      </c>
      <c r="M53" s="1" t="s">
        <v>2487</v>
      </c>
      <c r="N53" s="1">
        <v>4752</v>
      </c>
      <c r="O53" s="1">
        <v>97</v>
      </c>
      <c r="P53" s="1">
        <v>59</v>
      </c>
      <c r="Q53" s="1">
        <v>2</v>
      </c>
      <c r="R53" s="1">
        <v>1</v>
      </c>
      <c r="S53" s="1">
        <v>16</v>
      </c>
      <c r="T53" s="1">
        <v>0</v>
      </c>
      <c r="U53" s="1">
        <v>0</v>
      </c>
      <c r="V53" s="1">
        <v>1</v>
      </c>
      <c r="W53" s="1">
        <v>0</v>
      </c>
      <c r="X53" s="1">
        <v>0</v>
      </c>
      <c r="Y53" s="1">
        <v>0</v>
      </c>
      <c r="Z53" s="1">
        <v>0</v>
      </c>
      <c r="AA53" s="1">
        <v>0</v>
      </c>
      <c r="AB53" s="1" t="s">
        <v>2487</v>
      </c>
      <c r="AC53" s="1">
        <v>5354</v>
      </c>
      <c r="AD53" s="1">
        <v>110</v>
      </c>
      <c r="AE53" s="1">
        <v>67</v>
      </c>
      <c r="AF53" s="44">
        <v>3</v>
      </c>
      <c r="AG53" s="50">
        <v>1.002</v>
      </c>
      <c r="AH53" s="44">
        <v>3</v>
      </c>
      <c r="AI53" s="1">
        <f t="shared" si="18"/>
        <v>14260</v>
      </c>
      <c r="AJ53" s="33">
        <f t="shared" si="18"/>
        <v>100</v>
      </c>
      <c r="AK53" s="1">
        <f t="shared" si="18"/>
        <v>180</v>
      </c>
      <c r="AL53" s="1">
        <f t="shared" si="19"/>
        <v>1810</v>
      </c>
      <c r="AM53" s="33">
        <f t="shared" si="19"/>
        <v>20</v>
      </c>
      <c r="AN53" s="1">
        <f t="shared" si="19"/>
        <v>30</v>
      </c>
      <c r="AP53" s="1" t="s">
        <v>2010</v>
      </c>
      <c r="AQ53" s="1">
        <v>5000</v>
      </c>
      <c r="AR53" s="1">
        <v>0.5</v>
      </c>
      <c r="BC53" s="45">
        <v>51</v>
      </c>
      <c r="BD53" s="46">
        <f t="shared" si="79"/>
        <v>7.0000000000000018</v>
      </c>
      <c r="BE53" s="1">
        <f t="shared" si="2"/>
        <v>69000.000000000015</v>
      </c>
      <c r="BF53" s="1">
        <f t="shared" si="3"/>
        <v>71000.000000000015</v>
      </c>
      <c r="BG53" s="45">
        <v>51</v>
      </c>
      <c r="BH53" s="44">
        <f t="shared" si="80"/>
        <v>4.5000000000000018</v>
      </c>
      <c r="BI53" s="1">
        <f t="shared" si="22"/>
        <v>44000.000000000022</v>
      </c>
      <c r="BJ53" s="1">
        <f t="shared" si="23"/>
        <v>46000.000000000015</v>
      </c>
      <c r="BK53" s="45">
        <v>51</v>
      </c>
      <c r="BL53" s="44">
        <f t="shared" si="81"/>
        <v>7.5000000000000018</v>
      </c>
      <c r="BM53" s="1">
        <f t="shared" si="4"/>
        <v>74000.000000000015</v>
      </c>
      <c r="BN53" s="1">
        <f t="shared" si="5"/>
        <v>76000.000000000015</v>
      </c>
      <c r="BO53" s="45">
        <v>51</v>
      </c>
      <c r="BP53" s="44">
        <f t="shared" si="82"/>
        <v>5.0000000000000018</v>
      </c>
      <c r="BQ53" s="1">
        <f t="shared" si="24"/>
        <v>49000.000000000022</v>
      </c>
      <c r="BR53" s="1">
        <f t="shared" si="25"/>
        <v>51000.000000000015</v>
      </c>
      <c r="BS53" s="45">
        <v>51</v>
      </c>
      <c r="BT53" s="44">
        <f t="shared" si="83"/>
        <v>8.0000000000000018</v>
      </c>
      <c r="BU53" s="1">
        <f t="shared" si="6"/>
        <v>79000.000000000015</v>
      </c>
      <c r="BV53" s="1">
        <f t="shared" si="7"/>
        <v>81000.000000000015</v>
      </c>
      <c r="BW53" s="45">
        <v>51</v>
      </c>
      <c r="BX53" s="44">
        <f t="shared" si="84"/>
        <v>5.5000000000000018</v>
      </c>
      <c r="BY53" s="1">
        <f t="shared" si="26"/>
        <v>54000.000000000022</v>
      </c>
      <c r="BZ53" s="1">
        <f t="shared" si="27"/>
        <v>56000.000000000015</v>
      </c>
      <c r="CA53" s="45">
        <v>51</v>
      </c>
      <c r="CB53" s="44">
        <f t="shared" si="85"/>
        <v>7.0000000000000018</v>
      </c>
      <c r="CC53" s="1">
        <f t="shared" si="8"/>
        <v>69000.000000000015</v>
      </c>
      <c r="CD53" s="1">
        <f t="shared" si="9"/>
        <v>71000.000000000015</v>
      </c>
      <c r="CE53" s="45">
        <v>51</v>
      </c>
      <c r="CF53" s="44">
        <f t="shared" si="86"/>
        <v>4.5000000000000018</v>
      </c>
      <c r="CG53" s="1">
        <f t="shared" si="28"/>
        <v>44000.000000000022</v>
      </c>
      <c r="CH53" s="1">
        <f t="shared" si="29"/>
        <v>46000.000000000015</v>
      </c>
      <c r="CO53" s="45">
        <v>51</v>
      </c>
      <c r="CP53" s="46">
        <f t="shared" si="87"/>
        <v>6.0000000000000018</v>
      </c>
      <c r="CQ53" s="1">
        <f t="shared" si="10"/>
        <v>59000.000000000022</v>
      </c>
      <c r="CR53" s="1">
        <f t="shared" si="11"/>
        <v>61000.000000000015</v>
      </c>
      <c r="CS53" s="45">
        <v>51</v>
      </c>
      <c r="CT53" s="44">
        <f t="shared" si="88"/>
        <v>4.0000000000000018</v>
      </c>
      <c r="CU53" s="1">
        <f t="shared" si="30"/>
        <v>39000.000000000015</v>
      </c>
      <c r="CV53" s="1">
        <f t="shared" si="31"/>
        <v>41000.000000000015</v>
      </c>
      <c r="CW53" s="45">
        <v>51</v>
      </c>
      <c r="CX53" s="44">
        <f t="shared" si="89"/>
        <v>6.5000000000000018</v>
      </c>
      <c r="CY53" s="1">
        <f t="shared" si="12"/>
        <v>64000.000000000022</v>
      </c>
      <c r="CZ53" s="1">
        <f t="shared" si="13"/>
        <v>66000.000000000015</v>
      </c>
      <c r="DA53" s="45">
        <v>51</v>
      </c>
      <c r="DB53" s="44">
        <f t="shared" si="90"/>
        <v>4.5000000000000018</v>
      </c>
      <c r="DC53" s="1">
        <f t="shared" si="32"/>
        <v>44000.000000000022</v>
      </c>
      <c r="DD53" s="1">
        <f t="shared" si="33"/>
        <v>46000.000000000015</v>
      </c>
      <c r="DE53" s="45">
        <v>51</v>
      </c>
      <c r="DF53" s="44">
        <f t="shared" si="91"/>
        <v>7.0000000000000018</v>
      </c>
      <c r="DG53" s="1">
        <f t="shared" si="14"/>
        <v>69000.000000000015</v>
      </c>
      <c r="DH53" s="1">
        <f t="shared" si="15"/>
        <v>71000.000000000015</v>
      </c>
      <c r="DI53" s="45">
        <v>51</v>
      </c>
      <c r="DJ53" s="44">
        <f t="shared" si="92"/>
        <v>5.0000000000000018</v>
      </c>
      <c r="DK53" s="1">
        <f t="shared" si="34"/>
        <v>49000.000000000022</v>
      </c>
      <c r="DL53" s="1">
        <f t="shared" si="35"/>
        <v>51000.000000000015</v>
      </c>
      <c r="DM53" s="45">
        <v>51</v>
      </c>
      <c r="DN53" s="44">
        <f t="shared" si="93"/>
        <v>6.0000000000000018</v>
      </c>
      <c r="DO53" s="1">
        <f t="shared" si="16"/>
        <v>59000.000000000022</v>
      </c>
      <c r="DP53" s="1">
        <f t="shared" si="17"/>
        <v>61000.000000000015</v>
      </c>
      <c r="DQ53" s="45">
        <v>51</v>
      </c>
      <c r="DR53" s="44">
        <f t="shared" si="94"/>
        <v>4.0000000000000018</v>
      </c>
      <c r="DS53" s="1">
        <f t="shared" si="36"/>
        <v>39000.000000000015</v>
      </c>
      <c r="DT53" s="1">
        <f t="shared" si="37"/>
        <v>41000.000000000015</v>
      </c>
      <c r="DW53" s="45">
        <v>51</v>
      </c>
      <c r="DX53" s="47">
        <f t="shared" si="95"/>
        <v>0.52500000000000002</v>
      </c>
      <c r="DY53" s="1">
        <f t="shared" si="38"/>
        <v>120520</v>
      </c>
      <c r="DZ53" s="1">
        <f t="shared" si="39"/>
        <v>120980</v>
      </c>
      <c r="EA53" s="45">
        <v>51</v>
      </c>
      <c r="EB53" s="47">
        <f t="shared" si="96"/>
        <v>0.38000000000000017</v>
      </c>
      <c r="EC53" s="1">
        <f t="shared" si="40"/>
        <v>87170.000000000044</v>
      </c>
      <c r="ED53" s="1">
        <f t="shared" si="97"/>
        <v>87630.000000000044</v>
      </c>
      <c r="EE53" s="45">
        <v>51</v>
      </c>
      <c r="EF53" s="47">
        <f t="shared" si="98"/>
        <v>0.40000000000000019</v>
      </c>
      <c r="EG53" s="1">
        <f t="shared" si="41"/>
        <v>91770.000000000044</v>
      </c>
      <c r="EH53" s="1">
        <f t="shared" si="42"/>
        <v>92230.000000000044</v>
      </c>
      <c r="EI53" s="45">
        <v>51</v>
      </c>
      <c r="EJ53" s="47">
        <f t="shared" si="99"/>
        <v>0.3000000000000001</v>
      </c>
      <c r="EK53" s="1">
        <f t="shared" si="43"/>
        <v>68770.000000000015</v>
      </c>
      <c r="EL53" s="1">
        <f t="shared" si="44"/>
        <v>69230.000000000015</v>
      </c>
      <c r="EO53" s="45">
        <v>51</v>
      </c>
      <c r="EP53" s="47">
        <f t="shared" si="100"/>
        <v>0.35000000000000014</v>
      </c>
      <c r="EQ53" s="1">
        <f t="shared" si="45"/>
        <v>80270.000000000029</v>
      </c>
      <c r="ER53" s="1">
        <f t="shared" si="46"/>
        <v>80730.000000000029</v>
      </c>
      <c r="ES53" s="45">
        <v>51</v>
      </c>
      <c r="ET53" s="47">
        <f t="shared" si="101"/>
        <v>0.22500000000000012</v>
      </c>
      <c r="EU53" s="1">
        <f t="shared" si="47"/>
        <v>51520.000000000029</v>
      </c>
      <c r="EV53" s="1">
        <f t="shared" si="48"/>
        <v>51980.000000000029</v>
      </c>
      <c r="EW53" s="45">
        <v>51</v>
      </c>
      <c r="EX53" s="47">
        <f t="shared" si="102"/>
        <v>0.22500000000000012</v>
      </c>
      <c r="EY53" s="1">
        <f t="shared" si="49"/>
        <v>51520.000000000029</v>
      </c>
      <c r="EZ53" s="1">
        <f t="shared" si="50"/>
        <v>51980.000000000029</v>
      </c>
      <c r="FA53" s="45">
        <v>51</v>
      </c>
      <c r="FB53" s="47">
        <f t="shared" si="103"/>
        <v>0.12500000000000006</v>
      </c>
      <c r="FC53" s="1">
        <f t="shared" si="51"/>
        <v>28520.000000000011</v>
      </c>
      <c r="FD53" s="1">
        <f t="shared" si="52"/>
        <v>28980.000000000011</v>
      </c>
      <c r="FF53" s="45">
        <v>51</v>
      </c>
      <c r="FG53" s="47">
        <f t="shared" si="104"/>
        <v>0.80000000000000027</v>
      </c>
      <c r="FH53" s="1">
        <f t="shared" si="53"/>
        <v>8000.0000000000027</v>
      </c>
      <c r="FI53" s="1">
        <f t="shared" si="54"/>
        <v>8000.0000000000027</v>
      </c>
      <c r="FJ53" s="47">
        <f t="shared" si="105"/>
        <v>0.80000000000000027</v>
      </c>
      <c r="FK53" s="1">
        <f t="shared" si="55"/>
        <v>8000.0000000000027</v>
      </c>
      <c r="FL53" s="1">
        <f t="shared" si="56"/>
        <v>8000.0000000000027</v>
      </c>
      <c r="FM53" s="47">
        <f t="shared" si="106"/>
        <v>0.7000000000000004</v>
      </c>
      <c r="FN53" s="1">
        <f t="shared" si="57"/>
        <v>7000.0000000000036</v>
      </c>
      <c r="FO53" s="1">
        <f t="shared" si="58"/>
        <v>7000.0000000000036</v>
      </c>
      <c r="FP53" s="47">
        <f t="shared" si="107"/>
        <v>0.3500000000000002</v>
      </c>
      <c r="FQ53" s="1">
        <f t="shared" si="59"/>
        <v>3500.0000000000018</v>
      </c>
      <c r="FR53" s="1">
        <f t="shared" si="60"/>
        <v>3500.0000000000018</v>
      </c>
      <c r="FS53" s="47">
        <f t="shared" si="108"/>
        <v>0.3500000000000002</v>
      </c>
      <c r="FT53" s="1">
        <f t="shared" si="61"/>
        <v>3500.0000000000018</v>
      </c>
      <c r="FU53" s="1">
        <f t="shared" si="62"/>
        <v>3500.0000000000018</v>
      </c>
      <c r="FV53" s="47">
        <f t="shared" si="109"/>
        <v>0.1750000000000001</v>
      </c>
      <c r="FW53" s="1">
        <f t="shared" si="63"/>
        <v>1750.0000000000009</v>
      </c>
      <c r="FX53" s="1">
        <f t="shared" si="64"/>
        <v>1750.0000000000009</v>
      </c>
      <c r="FZ53" s="45">
        <v>51</v>
      </c>
      <c r="GA53" s="47">
        <f t="shared" si="110"/>
        <v>2.0000000000000009</v>
      </c>
      <c r="GB53" s="1">
        <f t="shared" si="65"/>
        <v>20000.000000000007</v>
      </c>
      <c r="GC53" s="1">
        <f t="shared" si="66"/>
        <v>20000.000000000007</v>
      </c>
      <c r="GD53" s="47">
        <f t="shared" si="111"/>
        <v>0.5</v>
      </c>
      <c r="GE53" s="1">
        <f t="shared" si="67"/>
        <v>5000</v>
      </c>
      <c r="GF53" s="1">
        <f t="shared" si="68"/>
        <v>5000</v>
      </c>
      <c r="GG53" s="47">
        <f t="shared" si="112"/>
        <v>0.3500000000000002</v>
      </c>
      <c r="GH53" s="1">
        <f t="shared" si="69"/>
        <v>70000.000000000029</v>
      </c>
      <c r="GI53" s="1">
        <f t="shared" si="70"/>
        <v>70000.000000000029</v>
      </c>
      <c r="GJ53" s="47">
        <f t="shared" si="113"/>
        <v>0.20000000000000012</v>
      </c>
      <c r="GK53" s="1">
        <f t="shared" si="71"/>
        <v>40000.000000000022</v>
      </c>
      <c r="GL53" s="1">
        <f t="shared" si="72"/>
        <v>40000.000000000022</v>
      </c>
      <c r="GM53" s="47">
        <f t="shared" si="114"/>
        <v>0.45000000000000023</v>
      </c>
      <c r="GN53" s="1">
        <f t="shared" si="73"/>
        <v>4500.0000000000027</v>
      </c>
      <c r="GO53" s="1">
        <f t="shared" si="74"/>
        <v>4500.0000000000027</v>
      </c>
      <c r="GP53" s="47">
        <f t="shared" si="115"/>
        <v>0.15000000000000008</v>
      </c>
      <c r="GQ53" s="1">
        <f t="shared" si="75"/>
        <v>375.00000000000017</v>
      </c>
      <c r="GR53" s="1">
        <f t="shared" si="76"/>
        <v>375.00000000000017</v>
      </c>
      <c r="GS53" s="47">
        <f t="shared" si="116"/>
        <v>0.40000000000000019</v>
      </c>
      <c r="GT53" s="1">
        <f t="shared" si="77"/>
        <v>4000.0000000000018</v>
      </c>
      <c r="GU53" s="1">
        <f t="shared" si="78"/>
        <v>4000.0000000000018</v>
      </c>
    </row>
    <row r="54" spans="1:203" x14ac:dyDescent="0.15">
      <c r="A54" s="33" t="s">
        <v>1913</v>
      </c>
      <c r="B54" s="1">
        <v>1</v>
      </c>
      <c r="C54" s="1">
        <v>4</v>
      </c>
      <c r="D54" s="1">
        <v>16</v>
      </c>
      <c r="E54" s="1">
        <v>0</v>
      </c>
      <c r="F54" s="1">
        <v>0</v>
      </c>
      <c r="G54" s="1">
        <v>1</v>
      </c>
      <c r="H54" s="1">
        <v>0</v>
      </c>
      <c r="I54" s="1">
        <v>0</v>
      </c>
      <c r="J54" s="1">
        <v>0</v>
      </c>
      <c r="K54" s="1">
        <v>0</v>
      </c>
      <c r="L54" s="1">
        <v>0</v>
      </c>
      <c r="M54" s="1" t="s">
        <v>2489</v>
      </c>
      <c r="N54" s="1">
        <v>4536</v>
      </c>
      <c r="O54" s="1">
        <v>102</v>
      </c>
      <c r="P54" s="1">
        <v>51</v>
      </c>
      <c r="Q54" s="1">
        <v>2</v>
      </c>
      <c r="R54" s="1">
        <v>4</v>
      </c>
      <c r="S54" s="1">
        <v>16</v>
      </c>
      <c r="T54" s="1">
        <v>0</v>
      </c>
      <c r="U54" s="1">
        <v>0</v>
      </c>
      <c r="V54" s="1">
        <v>1</v>
      </c>
      <c r="W54" s="1">
        <v>0</v>
      </c>
      <c r="X54" s="1">
        <v>0</v>
      </c>
      <c r="Y54" s="1">
        <v>0</v>
      </c>
      <c r="Z54" s="1">
        <v>0</v>
      </c>
      <c r="AA54" s="1">
        <v>0</v>
      </c>
      <c r="AB54" s="1" t="s">
        <v>2489</v>
      </c>
      <c r="AC54" s="1">
        <v>5111</v>
      </c>
      <c r="AD54" s="1">
        <v>115</v>
      </c>
      <c r="AE54" s="1">
        <v>58</v>
      </c>
      <c r="AF54" s="51">
        <v>0.15</v>
      </c>
      <c r="AG54" s="44">
        <v>1.002</v>
      </c>
      <c r="AH54" s="44">
        <v>3</v>
      </c>
      <c r="AI54" s="4">
        <f t="shared" si="18"/>
        <v>690</v>
      </c>
      <c r="AJ54" s="1">
        <f t="shared" si="18"/>
        <v>110</v>
      </c>
      <c r="AK54" s="1">
        <f t="shared" si="18"/>
        <v>160</v>
      </c>
      <c r="AL54" s="4">
        <f t="shared" si="19"/>
        <v>90</v>
      </c>
      <c r="AM54" s="1">
        <f t="shared" si="19"/>
        <v>20</v>
      </c>
      <c r="AN54" s="1">
        <f t="shared" si="19"/>
        <v>30</v>
      </c>
      <c r="AP54" s="1" t="s">
        <v>2011</v>
      </c>
      <c r="AQ54" s="1">
        <v>20000</v>
      </c>
      <c r="AR54" s="1">
        <v>20000</v>
      </c>
      <c r="BC54" s="45">
        <v>52</v>
      </c>
      <c r="BD54" s="46">
        <f t="shared" si="79"/>
        <v>7.0400000000000018</v>
      </c>
      <c r="BE54" s="1">
        <f t="shared" si="2"/>
        <v>69400.000000000015</v>
      </c>
      <c r="BF54" s="1">
        <f t="shared" si="3"/>
        <v>71400.000000000015</v>
      </c>
      <c r="BG54" s="45">
        <v>52</v>
      </c>
      <c r="BH54" s="44">
        <f t="shared" si="80"/>
        <v>4.5400000000000018</v>
      </c>
      <c r="BI54" s="1">
        <f t="shared" si="22"/>
        <v>44400.000000000022</v>
      </c>
      <c r="BJ54" s="1">
        <f t="shared" si="23"/>
        <v>46400.000000000015</v>
      </c>
      <c r="BK54" s="45">
        <v>52</v>
      </c>
      <c r="BL54" s="44">
        <f t="shared" si="81"/>
        <v>7.5400000000000018</v>
      </c>
      <c r="BM54" s="1">
        <f t="shared" si="4"/>
        <v>74400.000000000015</v>
      </c>
      <c r="BN54" s="1">
        <f t="shared" si="5"/>
        <v>76400.000000000015</v>
      </c>
      <c r="BO54" s="45">
        <v>52</v>
      </c>
      <c r="BP54" s="44">
        <f t="shared" si="82"/>
        <v>5.0400000000000018</v>
      </c>
      <c r="BQ54" s="1">
        <f t="shared" si="24"/>
        <v>49400.000000000022</v>
      </c>
      <c r="BR54" s="1">
        <f t="shared" si="25"/>
        <v>51400.000000000015</v>
      </c>
      <c r="BS54" s="45">
        <v>52</v>
      </c>
      <c r="BT54" s="44">
        <f t="shared" si="83"/>
        <v>8.0400000000000009</v>
      </c>
      <c r="BU54" s="1">
        <f t="shared" si="6"/>
        <v>79400.000000000015</v>
      </c>
      <c r="BV54" s="1">
        <f t="shared" si="7"/>
        <v>81400</v>
      </c>
      <c r="BW54" s="45">
        <v>52</v>
      </c>
      <c r="BX54" s="44">
        <f t="shared" si="84"/>
        <v>5.5400000000000018</v>
      </c>
      <c r="BY54" s="1">
        <f t="shared" si="26"/>
        <v>54400.000000000022</v>
      </c>
      <c r="BZ54" s="1">
        <f t="shared" si="27"/>
        <v>56400.000000000015</v>
      </c>
      <c r="CA54" s="45">
        <v>52</v>
      </c>
      <c r="CB54" s="44">
        <f t="shared" si="85"/>
        <v>7.0400000000000018</v>
      </c>
      <c r="CC54" s="1">
        <f t="shared" si="8"/>
        <v>69400.000000000015</v>
      </c>
      <c r="CD54" s="1">
        <f t="shared" si="9"/>
        <v>71400.000000000015</v>
      </c>
      <c r="CE54" s="45">
        <v>52</v>
      </c>
      <c r="CF54" s="44">
        <f t="shared" si="86"/>
        <v>4.5400000000000018</v>
      </c>
      <c r="CG54" s="1">
        <f t="shared" si="28"/>
        <v>44400.000000000022</v>
      </c>
      <c r="CH54" s="1">
        <f t="shared" si="29"/>
        <v>46400.000000000015</v>
      </c>
      <c r="CO54" s="45">
        <v>52</v>
      </c>
      <c r="CP54" s="46">
        <f t="shared" si="87"/>
        <v>6.0400000000000018</v>
      </c>
      <c r="CQ54" s="1">
        <f t="shared" si="10"/>
        <v>59400.000000000022</v>
      </c>
      <c r="CR54" s="1">
        <f t="shared" si="11"/>
        <v>61400.000000000015</v>
      </c>
      <c r="CS54" s="45">
        <v>52</v>
      </c>
      <c r="CT54" s="44">
        <f t="shared" si="88"/>
        <v>4.0400000000000018</v>
      </c>
      <c r="CU54" s="1">
        <f t="shared" si="30"/>
        <v>39400.000000000015</v>
      </c>
      <c r="CV54" s="1">
        <f t="shared" si="31"/>
        <v>41400.000000000015</v>
      </c>
      <c r="CW54" s="45">
        <v>52</v>
      </c>
      <c r="CX54" s="44">
        <f t="shared" si="89"/>
        <v>6.5400000000000018</v>
      </c>
      <c r="CY54" s="1">
        <f t="shared" si="12"/>
        <v>64400.000000000022</v>
      </c>
      <c r="CZ54" s="1">
        <f t="shared" si="13"/>
        <v>66400.000000000015</v>
      </c>
      <c r="DA54" s="45">
        <v>52</v>
      </c>
      <c r="DB54" s="44">
        <f t="shared" si="90"/>
        <v>4.5400000000000018</v>
      </c>
      <c r="DC54" s="1">
        <f t="shared" si="32"/>
        <v>44400.000000000022</v>
      </c>
      <c r="DD54" s="1">
        <f t="shared" si="33"/>
        <v>46400.000000000015</v>
      </c>
      <c r="DE54" s="45">
        <v>52</v>
      </c>
      <c r="DF54" s="44">
        <f t="shared" si="91"/>
        <v>7.0400000000000018</v>
      </c>
      <c r="DG54" s="1">
        <f t="shared" si="14"/>
        <v>69400.000000000015</v>
      </c>
      <c r="DH54" s="1">
        <f t="shared" si="15"/>
        <v>71400.000000000015</v>
      </c>
      <c r="DI54" s="45">
        <v>52</v>
      </c>
      <c r="DJ54" s="44">
        <f t="shared" si="92"/>
        <v>5.0400000000000018</v>
      </c>
      <c r="DK54" s="1">
        <f t="shared" si="34"/>
        <v>49400.000000000022</v>
      </c>
      <c r="DL54" s="1">
        <f t="shared" si="35"/>
        <v>51400.000000000015</v>
      </c>
      <c r="DM54" s="45">
        <v>52</v>
      </c>
      <c r="DN54" s="44">
        <f t="shared" si="93"/>
        <v>6.0400000000000018</v>
      </c>
      <c r="DO54" s="1">
        <f t="shared" si="16"/>
        <v>59400.000000000022</v>
      </c>
      <c r="DP54" s="1">
        <f t="shared" si="17"/>
        <v>61400.000000000015</v>
      </c>
      <c r="DQ54" s="45">
        <v>52</v>
      </c>
      <c r="DR54" s="44">
        <f t="shared" si="94"/>
        <v>4.0400000000000018</v>
      </c>
      <c r="DS54" s="1">
        <f t="shared" si="36"/>
        <v>39400.000000000015</v>
      </c>
      <c r="DT54" s="1">
        <f t="shared" si="37"/>
        <v>41400.000000000015</v>
      </c>
      <c r="DW54" s="45">
        <v>52</v>
      </c>
      <c r="DX54" s="47">
        <f t="shared" si="95"/>
        <v>0.53049999999999997</v>
      </c>
      <c r="DY54" s="1">
        <f t="shared" si="38"/>
        <v>121785</v>
      </c>
      <c r="DZ54" s="1">
        <f t="shared" si="39"/>
        <v>122245</v>
      </c>
      <c r="EA54" s="45">
        <v>52</v>
      </c>
      <c r="EB54" s="47">
        <f t="shared" si="96"/>
        <v>0.38400000000000017</v>
      </c>
      <c r="EC54" s="1">
        <f t="shared" si="40"/>
        <v>88090.000000000044</v>
      </c>
      <c r="ED54" s="1">
        <f t="shared" si="97"/>
        <v>88550.000000000044</v>
      </c>
      <c r="EE54" s="45">
        <v>52</v>
      </c>
      <c r="EF54" s="47">
        <f t="shared" si="98"/>
        <v>0.40400000000000019</v>
      </c>
      <c r="EG54" s="1">
        <f t="shared" si="41"/>
        <v>92690.000000000044</v>
      </c>
      <c r="EH54" s="1">
        <f t="shared" si="42"/>
        <v>93150.000000000044</v>
      </c>
      <c r="EI54" s="45">
        <v>52</v>
      </c>
      <c r="EJ54" s="47">
        <f t="shared" si="99"/>
        <v>0.3030000000000001</v>
      </c>
      <c r="EK54" s="1">
        <f t="shared" si="43"/>
        <v>69460.000000000015</v>
      </c>
      <c r="EL54" s="1">
        <f t="shared" si="44"/>
        <v>69920.000000000015</v>
      </c>
      <c r="EO54" s="45">
        <v>52</v>
      </c>
      <c r="EP54" s="47">
        <f t="shared" si="100"/>
        <v>0.35400000000000015</v>
      </c>
      <c r="EQ54" s="1">
        <f t="shared" si="45"/>
        <v>81190.000000000029</v>
      </c>
      <c r="ER54" s="1">
        <f t="shared" si="46"/>
        <v>81650.000000000029</v>
      </c>
      <c r="ES54" s="45">
        <v>52</v>
      </c>
      <c r="ET54" s="47">
        <f t="shared" si="101"/>
        <v>0.22750000000000012</v>
      </c>
      <c r="EU54" s="1">
        <f t="shared" si="47"/>
        <v>52095.000000000029</v>
      </c>
      <c r="EV54" s="1">
        <f t="shared" si="48"/>
        <v>52555.000000000029</v>
      </c>
      <c r="EW54" s="45">
        <v>52</v>
      </c>
      <c r="EX54" s="47">
        <f t="shared" si="102"/>
        <v>0.22750000000000012</v>
      </c>
      <c r="EY54" s="1">
        <f t="shared" si="49"/>
        <v>52095.000000000029</v>
      </c>
      <c r="EZ54" s="1">
        <f t="shared" si="50"/>
        <v>52555.000000000029</v>
      </c>
      <c r="FA54" s="45">
        <v>52</v>
      </c>
      <c r="FB54" s="47">
        <f t="shared" si="103"/>
        <v>0.12650000000000006</v>
      </c>
      <c r="FC54" s="1">
        <f t="shared" si="51"/>
        <v>28865.000000000011</v>
      </c>
      <c r="FD54" s="1">
        <f t="shared" si="52"/>
        <v>29325.000000000015</v>
      </c>
      <c r="FF54" s="45">
        <v>52</v>
      </c>
      <c r="FG54" s="47">
        <f t="shared" si="104"/>
        <v>0.80600000000000027</v>
      </c>
      <c r="FH54" s="1">
        <f t="shared" si="53"/>
        <v>8060.0000000000027</v>
      </c>
      <c r="FI54" s="1">
        <f t="shared" si="54"/>
        <v>8060.0000000000027</v>
      </c>
      <c r="FJ54" s="47">
        <f t="shared" si="105"/>
        <v>0.80600000000000027</v>
      </c>
      <c r="FK54" s="1">
        <f t="shared" si="55"/>
        <v>8060.0000000000027</v>
      </c>
      <c r="FL54" s="1">
        <f t="shared" si="56"/>
        <v>8060.0000000000027</v>
      </c>
      <c r="FM54" s="47">
        <f t="shared" si="106"/>
        <v>0.71000000000000041</v>
      </c>
      <c r="FN54" s="1">
        <f t="shared" si="57"/>
        <v>7100.0000000000036</v>
      </c>
      <c r="FO54" s="1">
        <f t="shared" si="58"/>
        <v>7100.0000000000036</v>
      </c>
      <c r="FP54" s="47">
        <f t="shared" si="107"/>
        <v>0.3550000000000002</v>
      </c>
      <c r="FQ54" s="1">
        <f t="shared" si="59"/>
        <v>3550.0000000000018</v>
      </c>
      <c r="FR54" s="1">
        <f t="shared" si="60"/>
        <v>3550.0000000000018</v>
      </c>
      <c r="FS54" s="47">
        <f t="shared" si="108"/>
        <v>0.3550000000000002</v>
      </c>
      <c r="FT54" s="1">
        <f t="shared" si="61"/>
        <v>3550.0000000000018</v>
      </c>
      <c r="FU54" s="1">
        <f t="shared" si="62"/>
        <v>3550.0000000000018</v>
      </c>
      <c r="FV54" s="47">
        <f t="shared" si="109"/>
        <v>0.1775000000000001</v>
      </c>
      <c r="FW54" s="1">
        <f t="shared" si="63"/>
        <v>1775.0000000000009</v>
      </c>
      <c r="FX54" s="1">
        <f t="shared" si="64"/>
        <v>1775.0000000000009</v>
      </c>
      <c r="FZ54" s="45">
        <v>52</v>
      </c>
      <c r="GA54" s="47">
        <f t="shared" si="110"/>
        <v>2.0200000000000009</v>
      </c>
      <c r="GB54" s="1">
        <f t="shared" si="65"/>
        <v>20200.000000000007</v>
      </c>
      <c r="GC54" s="1">
        <f t="shared" si="66"/>
        <v>20200.000000000007</v>
      </c>
      <c r="GD54" s="47">
        <f t="shared" si="111"/>
        <v>0.5</v>
      </c>
      <c r="GE54" s="1">
        <f t="shared" si="67"/>
        <v>5000</v>
      </c>
      <c r="GF54" s="1">
        <f t="shared" si="68"/>
        <v>5000</v>
      </c>
      <c r="GG54" s="47">
        <f t="shared" si="112"/>
        <v>0.3550000000000002</v>
      </c>
      <c r="GH54" s="1">
        <f t="shared" si="69"/>
        <v>71000.000000000029</v>
      </c>
      <c r="GI54" s="1">
        <f t="shared" si="70"/>
        <v>71000.000000000029</v>
      </c>
      <c r="GJ54" s="47">
        <f t="shared" si="113"/>
        <v>0.20300000000000012</v>
      </c>
      <c r="GK54" s="1">
        <f t="shared" si="71"/>
        <v>40600.000000000022</v>
      </c>
      <c r="GL54" s="1">
        <f t="shared" si="72"/>
        <v>40600.000000000022</v>
      </c>
      <c r="GM54" s="47">
        <f t="shared" si="114"/>
        <v>0.45500000000000024</v>
      </c>
      <c r="GN54" s="1">
        <f t="shared" si="73"/>
        <v>4550.0000000000027</v>
      </c>
      <c r="GO54" s="1">
        <f t="shared" si="74"/>
        <v>4550.0000000000027</v>
      </c>
      <c r="GP54" s="47">
        <f t="shared" si="115"/>
        <v>0.15200000000000008</v>
      </c>
      <c r="GQ54" s="1">
        <f t="shared" si="75"/>
        <v>380.00000000000017</v>
      </c>
      <c r="GR54" s="1">
        <f t="shared" si="76"/>
        <v>380.00000000000017</v>
      </c>
      <c r="GS54" s="47">
        <f t="shared" si="116"/>
        <v>0.40500000000000019</v>
      </c>
      <c r="GT54" s="1">
        <f t="shared" si="77"/>
        <v>4050.0000000000018</v>
      </c>
      <c r="GU54" s="1">
        <f t="shared" si="78"/>
        <v>4050.0000000000018</v>
      </c>
    </row>
    <row r="55" spans="1:203" x14ac:dyDescent="0.15">
      <c r="A55" s="33" t="s">
        <v>1914</v>
      </c>
      <c r="B55" s="1">
        <v>1</v>
      </c>
      <c r="C55" s="1">
        <v>3</v>
      </c>
      <c r="D55" s="1">
        <v>16</v>
      </c>
      <c r="E55" s="1">
        <v>0</v>
      </c>
      <c r="F55" s="1">
        <v>0</v>
      </c>
      <c r="G55" s="1">
        <v>1</v>
      </c>
      <c r="H55" s="1">
        <v>0</v>
      </c>
      <c r="I55" s="1">
        <v>0</v>
      </c>
      <c r="J55" s="1">
        <v>0</v>
      </c>
      <c r="K55" s="1">
        <v>0</v>
      </c>
      <c r="L55" s="1">
        <v>0</v>
      </c>
      <c r="M55" s="1" t="s">
        <v>2485</v>
      </c>
      <c r="N55" s="1">
        <v>3888</v>
      </c>
      <c r="O55" s="1">
        <v>113</v>
      </c>
      <c r="P55" s="1">
        <v>48</v>
      </c>
      <c r="Q55" s="1">
        <v>2</v>
      </c>
      <c r="R55" s="1">
        <v>3</v>
      </c>
      <c r="S55" s="1">
        <v>16</v>
      </c>
      <c r="T55" s="1">
        <v>0</v>
      </c>
      <c r="U55" s="1">
        <v>0</v>
      </c>
      <c r="V55" s="1">
        <v>1</v>
      </c>
      <c r="W55" s="1">
        <v>0</v>
      </c>
      <c r="X55" s="1">
        <v>0</v>
      </c>
      <c r="Y55" s="1">
        <v>0</v>
      </c>
      <c r="Z55" s="1">
        <v>0</v>
      </c>
      <c r="AA55" s="1">
        <v>0</v>
      </c>
      <c r="AB55" s="1" t="s">
        <v>2485</v>
      </c>
      <c r="AC55" s="1">
        <v>4381</v>
      </c>
      <c r="AD55" s="1">
        <v>128</v>
      </c>
      <c r="AE55" s="1">
        <v>55</v>
      </c>
      <c r="AF55" s="44">
        <v>3</v>
      </c>
      <c r="AG55" s="50">
        <v>0.6</v>
      </c>
      <c r="AH55" s="44">
        <v>3</v>
      </c>
      <c r="AI55" s="1">
        <f t="shared" si="18"/>
        <v>11670</v>
      </c>
      <c r="AJ55" s="33">
        <f t="shared" si="18"/>
        <v>70</v>
      </c>
      <c r="AK55" s="1">
        <f t="shared" si="18"/>
        <v>150</v>
      </c>
      <c r="AL55" s="1">
        <f t="shared" si="19"/>
        <v>1480</v>
      </c>
      <c r="AM55" s="33">
        <f t="shared" si="19"/>
        <v>10</v>
      </c>
      <c r="AN55" s="1">
        <f t="shared" si="19"/>
        <v>30</v>
      </c>
      <c r="AP55" s="1" t="s">
        <v>2012</v>
      </c>
      <c r="AR55" s="1">
        <v>-4000</v>
      </c>
      <c r="AS55" s="1">
        <v>-4000</v>
      </c>
      <c r="BC55" s="45">
        <v>53</v>
      </c>
      <c r="BD55" s="46">
        <f t="shared" si="79"/>
        <v>7.0800000000000018</v>
      </c>
      <c r="BE55" s="1">
        <f t="shared" si="2"/>
        <v>69800.000000000029</v>
      </c>
      <c r="BF55" s="1">
        <f t="shared" si="3"/>
        <v>71800.000000000015</v>
      </c>
      <c r="BG55" s="45">
        <v>53</v>
      </c>
      <c r="BH55" s="44">
        <f t="shared" si="80"/>
        <v>4.5800000000000018</v>
      </c>
      <c r="BI55" s="1">
        <f t="shared" si="22"/>
        <v>44800.000000000022</v>
      </c>
      <c r="BJ55" s="1">
        <f t="shared" si="23"/>
        <v>46800.000000000015</v>
      </c>
      <c r="BK55" s="45">
        <v>53</v>
      </c>
      <c r="BL55" s="44">
        <f t="shared" si="81"/>
        <v>7.5800000000000018</v>
      </c>
      <c r="BM55" s="1">
        <f t="shared" si="4"/>
        <v>74800.000000000029</v>
      </c>
      <c r="BN55" s="1">
        <f t="shared" si="5"/>
        <v>76800.000000000015</v>
      </c>
      <c r="BO55" s="45">
        <v>53</v>
      </c>
      <c r="BP55" s="44">
        <f t="shared" si="82"/>
        <v>5.0800000000000018</v>
      </c>
      <c r="BQ55" s="1">
        <f t="shared" si="24"/>
        <v>49800.000000000022</v>
      </c>
      <c r="BR55" s="1">
        <f t="shared" si="25"/>
        <v>51800.000000000015</v>
      </c>
      <c r="BS55" s="45">
        <v>53</v>
      </c>
      <c r="BT55" s="44">
        <f t="shared" si="83"/>
        <v>8.08</v>
      </c>
      <c r="BU55" s="1">
        <f t="shared" si="6"/>
        <v>79800</v>
      </c>
      <c r="BV55" s="1">
        <f t="shared" si="7"/>
        <v>81800</v>
      </c>
      <c r="BW55" s="45">
        <v>53</v>
      </c>
      <c r="BX55" s="44">
        <f t="shared" si="84"/>
        <v>5.5800000000000018</v>
      </c>
      <c r="BY55" s="1">
        <f t="shared" si="26"/>
        <v>54800.000000000022</v>
      </c>
      <c r="BZ55" s="1">
        <f t="shared" si="27"/>
        <v>56800.000000000015</v>
      </c>
      <c r="CA55" s="45">
        <v>53</v>
      </c>
      <c r="CB55" s="44">
        <f t="shared" si="85"/>
        <v>7.0800000000000018</v>
      </c>
      <c r="CC55" s="1">
        <f t="shared" si="8"/>
        <v>69800.000000000029</v>
      </c>
      <c r="CD55" s="1">
        <f t="shared" si="9"/>
        <v>71800.000000000015</v>
      </c>
      <c r="CE55" s="45">
        <v>53</v>
      </c>
      <c r="CF55" s="44">
        <f t="shared" si="86"/>
        <v>4.5800000000000018</v>
      </c>
      <c r="CG55" s="1">
        <f t="shared" si="28"/>
        <v>44800.000000000022</v>
      </c>
      <c r="CH55" s="1">
        <f t="shared" si="29"/>
        <v>46800.000000000015</v>
      </c>
      <c r="CO55" s="45">
        <v>53</v>
      </c>
      <c r="CP55" s="46">
        <f t="shared" si="87"/>
        <v>6.0800000000000018</v>
      </c>
      <c r="CQ55" s="1">
        <f t="shared" si="10"/>
        <v>59800.000000000022</v>
      </c>
      <c r="CR55" s="1">
        <f t="shared" si="11"/>
        <v>61800.000000000015</v>
      </c>
      <c r="CS55" s="45">
        <v>53</v>
      </c>
      <c r="CT55" s="44">
        <f t="shared" si="88"/>
        <v>4.0800000000000018</v>
      </c>
      <c r="CU55" s="1">
        <f t="shared" si="30"/>
        <v>39800.000000000015</v>
      </c>
      <c r="CV55" s="1">
        <f t="shared" si="31"/>
        <v>41800.000000000015</v>
      </c>
      <c r="CW55" s="45">
        <v>53</v>
      </c>
      <c r="CX55" s="44">
        <f t="shared" si="89"/>
        <v>6.5800000000000018</v>
      </c>
      <c r="CY55" s="1">
        <f t="shared" si="12"/>
        <v>64800.000000000022</v>
      </c>
      <c r="CZ55" s="1">
        <f t="shared" si="13"/>
        <v>66800.000000000015</v>
      </c>
      <c r="DA55" s="45">
        <v>53</v>
      </c>
      <c r="DB55" s="44">
        <f t="shared" si="90"/>
        <v>4.5800000000000018</v>
      </c>
      <c r="DC55" s="1">
        <f t="shared" si="32"/>
        <v>44800.000000000022</v>
      </c>
      <c r="DD55" s="1">
        <f t="shared" si="33"/>
        <v>46800.000000000015</v>
      </c>
      <c r="DE55" s="45">
        <v>53</v>
      </c>
      <c r="DF55" s="44">
        <f t="shared" si="91"/>
        <v>7.0800000000000018</v>
      </c>
      <c r="DG55" s="1">
        <f t="shared" si="14"/>
        <v>69800.000000000029</v>
      </c>
      <c r="DH55" s="1">
        <f t="shared" si="15"/>
        <v>71800.000000000015</v>
      </c>
      <c r="DI55" s="45">
        <v>53</v>
      </c>
      <c r="DJ55" s="44">
        <f t="shared" si="92"/>
        <v>5.0800000000000018</v>
      </c>
      <c r="DK55" s="1">
        <f t="shared" si="34"/>
        <v>49800.000000000022</v>
      </c>
      <c r="DL55" s="1">
        <f t="shared" si="35"/>
        <v>51800.000000000015</v>
      </c>
      <c r="DM55" s="45">
        <v>53</v>
      </c>
      <c r="DN55" s="44">
        <f t="shared" si="93"/>
        <v>6.0800000000000018</v>
      </c>
      <c r="DO55" s="1">
        <f t="shared" si="16"/>
        <v>59800.000000000022</v>
      </c>
      <c r="DP55" s="1">
        <f t="shared" si="17"/>
        <v>61800.000000000015</v>
      </c>
      <c r="DQ55" s="45">
        <v>53</v>
      </c>
      <c r="DR55" s="44">
        <f t="shared" si="94"/>
        <v>4.0800000000000018</v>
      </c>
      <c r="DS55" s="1">
        <f t="shared" si="36"/>
        <v>39800.000000000015</v>
      </c>
      <c r="DT55" s="1">
        <f t="shared" si="37"/>
        <v>41800.000000000015</v>
      </c>
      <c r="DW55" s="45">
        <v>53</v>
      </c>
      <c r="DX55" s="47">
        <f t="shared" si="95"/>
        <v>0.53599999999999992</v>
      </c>
      <c r="DY55" s="1">
        <f t="shared" si="38"/>
        <v>123049.99999999999</v>
      </c>
      <c r="DZ55" s="1">
        <f t="shared" si="39"/>
        <v>123509.99999999999</v>
      </c>
      <c r="EA55" s="45">
        <v>53</v>
      </c>
      <c r="EB55" s="47">
        <f t="shared" si="96"/>
        <v>0.38800000000000018</v>
      </c>
      <c r="EC55" s="1">
        <f t="shared" si="40"/>
        <v>89010.000000000044</v>
      </c>
      <c r="ED55" s="1">
        <f t="shared" si="97"/>
        <v>89470.000000000044</v>
      </c>
      <c r="EE55" s="45">
        <v>53</v>
      </c>
      <c r="EF55" s="47">
        <f t="shared" si="98"/>
        <v>0.4080000000000002</v>
      </c>
      <c r="EG55" s="1">
        <f t="shared" si="41"/>
        <v>93610.000000000044</v>
      </c>
      <c r="EH55" s="1">
        <f t="shared" si="42"/>
        <v>94070.000000000044</v>
      </c>
      <c r="EI55" s="45">
        <v>53</v>
      </c>
      <c r="EJ55" s="47">
        <f t="shared" si="99"/>
        <v>0.30600000000000011</v>
      </c>
      <c r="EK55" s="1">
        <f t="shared" si="43"/>
        <v>70150.000000000015</v>
      </c>
      <c r="EL55" s="1">
        <f t="shared" si="44"/>
        <v>70610.000000000015</v>
      </c>
      <c r="EO55" s="45">
        <v>53</v>
      </c>
      <c r="EP55" s="47">
        <f t="shared" si="100"/>
        <v>0.35800000000000015</v>
      </c>
      <c r="EQ55" s="1">
        <f t="shared" si="45"/>
        <v>82110.000000000029</v>
      </c>
      <c r="ER55" s="1">
        <f t="shared" si="46"/>
        <v>82570.000000000029</v>
      </c>
      <c r="ES55" s="45">
        <v>53</v>
      </c>
      <c r="ET55" s="47">
        <f t="shared" si="101"/>
        <v>0.23000000000000012</v>
      </c>
      <c r="EU55" s="1">
        <f t="shared" si="47"/>
        <v>52670.000000000029</v>
      </c>
      <c r="EV55" s="1">
        <f t="shared" si="48"/>
        <v>53130.000000000029</v>
      </c>
      <c r="EW55" s="45">
        <v>53</v>
      </c>
      <c r="EX55" s="47">
        <f t="shared" si="102"/>
        <v>0.23000000000000012</v>
      </c>
      <c r="EY55" s="1">
        <f t="shared" si="49"/>
        <v>52670.000000000029</v>
      </c>
      <c r="EZ55" s="1">
        <f t="shared" si="50"/>
        <v>53130.000000000029</v>
      </c>
      <c r="FA55" s="45">
        <v>53</v>
      </c>
      <c r="FB55" s="47">
        <f t="shared" si="103"/>
        <v>0.12800000000000006</v>
      </c>
      <c r="FC55" s="1">
        <f t="shared" si="51"/>
        <v>29210.000000000015</v>
      </c>
      <c r="FD55" s="1">
        <f t="shared" si="52"/>
        <v>29670.000000000015</v>
      </c>
      <c r="FF55" s="45">
        <v>53</v>
      </c>
      <c r="FG55" s="47">
        <f t="shared" si="104"/>
        <v>0.81200000000000028</v>
      </c>
      <c r="FH55" s="1">
        <f t="shared" si="53"/>
        <v>8120.0000000000027</v>
      </c>
      <c r="FI55" s="1">
        <f t="shared" si="54"/>
        <v>8120.0000000000027</v>
      </c>
      <c r="FJ55" s="47">
        <f t="shared" si="105"/>
        <v>0.81200000000000028</v>
      </c>
      <c r="FK55" s="1">
        <f t="shared" si="55"/>
        <v>8120.0000000000027</v>
      </c>
      <c r="FL55" s="1">
        <f t="shared" si="56"/>
        <v>8120.0000000000027</v>
      </c>
      <c r="FM55" s="47">
        <f t="shared" si="106"/>
        <v>0.72000000000000042</v>
      </c>
      <c r="FN55" s="1">
        <f t="shared" si="57"/>
        <v>7200.0000000000045</v>
      </c>
      <c r="FO55" s="1">
        <f t="shared" si="58"/>
        <v>7200.0000000000045</v>
      </c>
      <c r="FP55" s="47">
        <f t="shared" si="107"/>
        <v>0.36000000000000021</v>
      </c>
      <c r="FQ55" s="1">
        <f t="shared" si="59"/>
        <v>3600.0000000000023</v>
      </c>
      <c r="FR55" s="1">
        <f t="shared" si="60"/>
        <v>3600.0000000000023</v>
      </c>
      <c r="FS55" s="47">
        <f t="shared" si="108"/>
        <v>0.36000000000000021</v>
      </c>
      <c r="FT55" s="1">
        <f t="shared" si="61"/>
        <v>3600.0000000000023</v>
      </c>
      <c r="FU55" s="1">
        <f t="shared" si="62"/>
        <v>3600.0000000000023</v>
      </c>
      <c r="FV55" s="47">
        <f t="shared" si="109"/>
        <v>0.1800000000000001</v>
      </c>
      <c r="FW55" s="1">
        <f t="shared" si="63"/>
        <v>1800.0000000000011</v>
      </c>
      <c r="FX55" s="1">
        <f t="shared" si="64"/>
        <v>1800.0000000000011</v>
      </c>
      <c r="FZ55" s="45">
        <v>53</v>
      </c>
      <c r="GA55" s="47">
        <f t="shared" si="110"/>
        <v>2.0400000000000009</v>
      </c>
      <c r="GB55" s="1">
        <f t="shared" si="65"/>
        <v>20400.000000000011</v>
      </c>
      <c r="GC55" s="1">
        <f t="shared" si="66"/>
        <v>20400.000000000011</v>
      </c>
      <c r="GD55" s="47">
        <f t="shared" si="111"/>
        <v>0.5</v>
      </c>
      <c r="GE55" s="1">
        <f t="shared" si="67"/>
        <v>5000</v>
      </c>
      <c r="GF55" s="1">
        <f t="shared" si="68"/>
        <v>5000</v>
      </c>
      <c r="GG55" s="47">
        <f t="shared" si="112"/>
        <v>0.36000000000000021</v>
      </c>
      <c r="GH55" s="1">
        <f t="shared" si="69"/>
        <v>72000.000000000044</v>
      </c>
      <c r="GI55" s="1">
        <f t="shared" si="70"/>
        <v>72000.000000000044</v>
      </c>
      <c r="GJ55" s="47">
        <f t="shared" si="113"/>
        <v>0.20600000000000013</v>
      </c>
      <c r="GK55" s="1">
        <f t="shared" si="71"/>
        <v>41200.000000000029</v>
      </c>
      <c r="GL55" s="1">
        <f t="shared" si="72"/>
        <v>41200.000000000029</v>
      </c>
      <c r="GM55" s="47">
        <f t="shared" si="114"/>
        <v>0.46000000000000024</v>
      </c>
      <c r="GN55" s="1">
        <f t="shared" si="73"/>
        <v>4600.0000000000027</v>
      </c>
      <c r="GO55" s="1">
        <f t="shared" si="74"/>
        <v>4600.0000000000027</v>
      </c>
      <c r="GP55" s="47">
        <f t="shared" si="115"/>
        <v>0.15400000000000008</v>
      </c>
      <c r="GQ55" s="1">
        <f t="shared" si="75"/>
        <v>385.00000000000023</v>
      </c>
      <c r="GR55" s="1">
        <f t="shared" si="76"/>
        <v>385.00000000000023</v>
      </c>
      <c r="GS55" s="47">
        <f t="shared" si="116"/>
        <v>0.4100000000000002</v>
      </c>
      <c r="GT55" s="1">
        <f t="shared" si="77"/>
        <v>4100.0000000000018</v>
      </c>
      <c r="GU55" s="1">
        <f t="shared" si="78"/>
        <v>4100.0000000000018</v>
      </c>
    </row>
    <row r="56" spans="1:203" x14ac:dyDescent="0.15">
      <c r="A56" s="1" t="s">
        <v>1915</v>
      </c>
      <c r="B56" s="1">
        <v>1</v>
      </c>
      <c r="C56" s="1">
        <v>4</v>
      </c>
      <c r="D56" s="1">
        <v>16</v>
      </c>
      <c r="E56" s="1">
        <v>0</v>
      </c>
      <c r="F56" s="1">
        <v>0</v>
      </c>
      <c r="G56" s="1">
        <v>1</v>
      </c>
      <c r="H56" s="1">
        <v>0</v>
      </c>
      <c r="I56" s="1">
        <v>0</v>
      </c>
      <c r="J56" s="1">
        <v>0</v>
      </c>
      <c r="K56" s="1">
        <v>0</v>
      </c>
      <c r="L56" s="1">
        <v>0</v>
      </c>
      <c r="M56" s="1" t="s">
        <v>2489</v>
      </c>
      <c r="N56" s="1">
        <v>4536</v>
      </c>
      <c r="O56" s="1">
        <v>102</v>
      </c>
      <c r="P56" s="1">
        <v>51</v>
      </c>
      <c r="Q56" s="1">
        <v>2</v>
      </c>
      <c r="R56" s="1">
        <v>4</v>
      </c>
      <c r="S56" s="1">
        <v>16</v>
      </c>
      <c r="T56" s="1">
        <v>0</v>
      </c>
      <c r="U56" s="1">
        <v>0</v>
      </c>
      <c r="V56" s="1">
        <v>1</v>
      </c>
      <c r="W56" s="1">
        <v>0</v>
      </c>
      <c r="X56" s="1">
        <v>0</v>
      </c>
      <c r="Y56" s="1">
        <v>0</v>
      </c>
      <c r="Z56" s="1">
        <v>0</v>
      </c>
      <c r="AA56" s="1">
        <v>0</v>
      </c>
      <c r="AB56" s="1" t="s">
        <v>2489</v>
      </c>
      <c r="AC56" s="1">
        <v>5111</v>
      </c>
      <c r="AD56" s="1">
        <v>115</v>
      </c>
      <c r="AE56" s="1">
        <v>58</v>
      </c>
      <c r="AF56" s="44">
        <v>3</v>
      </c>
      <c r="AG56" s="44">
        <v>1.002</v>
      </c>
      <c r="AH56" s="44">
        <v>3</v>
      </c>
      <c r="AI56" s="1">
        <f t="shared" si="18"/>
        <v>13610</v>
      </c>
      <c r="AJ56" s="1">
        <f t="shared" si="18"/>
        <v>110</v>
      </c>
      <c r="AK56" s="1">
        <f t="shared" si="18"/>
        <v>160</v>
      </c>
      <c r="AL56" s="1">
        <f t="shared" si="19"/>
        <v>1730</v>
      </c>
      <c r="AM56" s="1">
        <f t="shared" si="19"/>
        <v>20</v>
      </c>
      <c r="AN56" s="1">
        <f t="shared" si="19"/>
        <v>30</v>
      </c>
      <c r="AP56" s="1" t="s">
        <v>2013</v>
      </c>
      <c r="AR56" s="1">
        <v>-3000</v>
      </c>
      <c r="AS56" s="1">
        <v>-3000</v>
      </c>
      <c r="BC56" s="45">
        <v>54</v>
      </c>
      <c r="BD56" s="46">
        <f t="shared" si="79"/>
        <v>7.1200000000000019</v>
      </c>
      <c r="BE56" s="1">
        <f t="shared" si="2"/>
        <v>70200.000000000029</v>
      </c>
      <c r="BF56" s="1">
        <f t="shared" si="3"/>
        <v>72200.000000000015</v>
      </c>
      <c r="BG56" s="45">
        <v>54</v>
      </c>
      <c r="BH56" s="44">
        <f t="shared" si="80"/>
        <v>4.6200000000000019</v>
      </c>
      <c r="BI56" s="1">
        <f t="shared" si="22"/>
        <v>45200.000000000022</v>
      </c>
      <c r="BJ56" s="1">
        <f t="shared" si="23"/>
        <v>47200.000000000015</v>
      </c>
      <c r="BK56" s="45">
        <v>54</v>
      </c>
      <c r="BL56" s="44">
        <f t="shared" si="81"/>
        <v>7.6200000000000019</v>
      </c>
      <c r="BM56" s="1">
        <f t="shared" si="4"/>
        <v>75200.000000000029</v>
      </c>
      <c r="BN56" s="1">
        <f t="shared" si="5"/>
        <v>77200.000000000015</v>
      </c>
      <c r="BO56" s="45">
        <v>54</v>
      </c>
      <c r="BP56" s="44">
        <f t="shared" si="82"/>
        <v>5.1200000000000019</v>
      </c>
      <c r="BQ56" s="1">
        <f t="shared" si="24"/>
        <v>50200.000000000022</v>
      </c>
      <c r="BR56" s="1">
        <f t="shared" si="25"/>
        <v>52200.000000000015</v>
      </c>
      <c r="BS56" s="45">
        <v>54</v>
      </c>
      <c r="BT56" s="44">
        <f t="shared" si="83"/>
        <v>8.1199999999999992</v>
      </c>
      <c r="BU56" s="1">
        <f t="shared" si="6"/>
        <v>80200</v>
      </c>
      <c r="BV56" s="1">
        <f t="shared" si="7"/>
        <v>82199.999999999985</v>
      </c>
      <c r="BW56" s="45">
        <v>54</v>
      </c>
      <c r="BX56" s="44">
        <f t="shared" si="84"/>
        <v>5.6200000000000019</v>
      </c>
      <c r="BY56" s="1">
        <f t="shared" si="26"/>
        <v>55200.000000000022</v>
      </c>
      <c r="BZ56" s="1">
        <f t="shared" si="27"/>
        <v>57200.000000000015</v>
      </c>
      <c r="CA56" s="45">
        <v>54</v>
      </c>
      <c r="CB56" s="44">
        <f t="shared" si="85"/>
        <v>7.1200000000000019</v>
      </c>
      <c r="CC56" s="1">
        <f t="shared" si="8"/>
        <v>70200.000000000029</v>
      </c>
      <c r="CD56" s="1">
        <f t="shared" si="9"/>
        <v>72200.000000000015</v>
      </c>
      <c r="CE56" s="45">
        <v>54</v>
      </c>
      <c r="CF56" s="44">
        <f t="shared" si="86"/>
        <v>4.6200000000000019</v>
      </c>
      <c r="CG56" s="1">
        <f t="shared" si="28"/>
        <v>45200.000000000022</v>
      </c>
      <c r="CH56" s="1">
        <f t="shared" si="29"/>
        <v>47200.000000000015</v>
      </c>
      <c r="CO56" s="45">
        <v>54</v>
      </c>
      <c r="CP56" s="46">
        <f t="shared" si="87"/>
        <v>6.1200000000000019</v>
      </c>
      <c r="CQ56" s="1">
        <f t="shared" si="10"/>
        <v>60200.000000000022</v>
      </c>
      <c r="CR56" s="1">
        <f t="shared" si="11"/>
        <v>62200.000000000015</v>
      </c>
      <c r="CS56" s="45">
        <v>54</v>
      </c>
      <c r="CT56" s="44">
        <f t="shared" si="88"/>
        <v>4.1200000000000019</v>
      </c>
      <c r="CU56" s="1">
        <f t="shared" si="30"/>
        <v>40200.000000000022</v>
      </c>
      <c r="CV56" s="1">
        <f t="shared" si="31"/>
        <v>42200.000000000015</v>
      </c>
      <c r="CW56" s="45">
        <v>54</v>
      </c>
      <c r="CX56" s="44">
        <f t="shared" si="89"/>
        <v>6.6200000000000019</v>
      </c>
      <c r="CY56" s="1">
        <f t="shared" si="12"/>
        <v>65200.000000000022</v>
      </c>
      <c r="CZ56" s="1">
        <f t="shared" si="13"/>
        <v>67200.000000000015</v>
      </c>
      <c r="DA56" s="45">
        <v>54</v>
      </c>
      <c r="DB56" s="44">
        <f t="shared" si="90"/>
        <v>4.6200000000000019</v>
      </c>
      <c r="DC56" s="1">
        <f t="shared" si="32"/>
        <v>45200.000000000022</v>
      </c>
      <c r="DD56" s="1">
        <f t="shared" si="33"/>
        <v>47200.000000000015</v>
      </c>
      <c r="DE56" s="45">
        <v>54</v>
      </c>
      <c r="DF56" s="44">
        <f t="shared" si="91"/>
        <v>7.1200000000000019</v>
      </c>
      <c r="DG56" s="1">
        <f t="shared" si="14"/>
        <v>70200.000000000029</v>
      </c>
      <c r="DH56" s="1">
        <f t="shared" si="15"/>
        <v>72200.000000000015</v>
      </c>
      <c r="DI56" s="45">
        <v>54</v>
      </c>
      <c r="DJ56" s="44">
        <f t="shared" si="92"/>
        <v>5.1200000000000019</v>
      </c>
      <c r="DK56" s="1">
        <f t="shared" si="34"/>
        <v>50200.000000000022</v>
      </c>
      <c r="DL56" s="1">
        <f t="shared" si="35"/>
        <v>52200.000000000015</v>
      </c>
      <c r="DM56" s="45">
        <v>54</v>
      </c>
      <c r="DN56" s="44">
        <f t="shared" si="93"/>
        <v>6.1200000000000019</v>
      </c>
      <c r="DO56" s="1">
        <f t="shared" si="16"/>
        <v>60200.000000000022</v>
      </c>
      <c r="DP56" s="1">
        <f t="shared" si="17"/>
        <v>62200.000000000015</v>
      </c>
      <c r="DQ56" s="45">
        <v>54</v>
      </c>
      <c r="DR56" s="44">
        <f t="shared" si="94"/>
        <v>4.1200000000000019</v>
      </c>
      <c r="DS56" s="1">
        <f t="shared" si="36"/>
        <v>40200.000000000022</v>
      </c>
      <c r="DT56" s="1">
        <f t="shared" si="37"/>
        <v>42200.000000000015</v>
      </c>
      <c r="DW56" s="45">
        <v>54</v>
      </c>
      <c r="DX56" s="47">
        <f t="shared" si="95"/>
        <v>0.54149999999999987</v>
      </c>
      <c r="DY56" s="1">
        <f t="shared" si="38"/>
        <v>124314.99999999999</v>
      </c>
      <c r="DZ56" s="1">
        <f t="shared" si="39"/>
        <v>124774.99999999999</v>
      </c>
      <c r="EA56" s="45">
        <v>54</v>
      </c>
      <c r="EB56" s="47">
        <f t="shared" si="96"/>
        <v>0.39200000000000018</v>
      </c>
      <c r="EC56" s="1">
        <f t="shared" si="40"/>
        <v>89930.000000000044</v>
      </c>
      <c r="ED56" s="1">
        <f t="shared" si="97"/>
        <v>90390.000000000044</v>
      </c>
      <c r="EE56" s="45">
        <v>54</v>
      </c>
      <c r="EF56" s="47">
        <f t="shared" si="98"/>
        <v>0.4120000000000002</v>
      </c>
      <c r="EG56" s="1">
        <f t="shared" si="41"/>
        <v>94530.000000000044</v>
      </c>
      <c r="EH56" s="1">
        <f t="shared" si="42"/>
        <v>94990.000000000044</v>
      </c>
      <c r="EI56" s="45">
        <v>54</v>
      </c>
      <c r="EJ56" s="47">
        <f t="shared" si="99"/>
        <v>0.30900000000000011</v>
      </c>
      <c r="EK56" s="1">
        <f t="shared" si="43"/>
        <v>70840.000000000015</v>
      </c>
      <c r="EL56" s="1">
        <f t="shared" si="44"/>
        <v>71300.000000000015</v>
      </c>
      <c r="EO56" s="45">
        <v>54</v>
      </c>
      <c r="EP56" s="47">
        <f t="shared" si="100"/>
        <v>0.36200000000000015</v>
      </c>
      <c r="EQ56" s="1">
        <f t="shared" si="45"/>
        <v>83030.000000000029</v>
      </c>
      <c r="ER56" s="1">
        <f t="shared" si="46"/>
        <v>83490.000000000029</v>
      </c>
      <c r="ES56" s="45">
        <v>54</v>
      </c>
      <c r="ET56" s="47">
        <f t="shared" si="101"/>
        <v>0.23250000000000012</v>
      </c>
      <c r="EU56" s="1">
        <f t="shared" si="47"/>
        <v>53245.000000000029</v>
      </c>
      <c r="EV56" s="1">
        <f t="shared" si="48"/>
        <v>53705.000000000029</v>
      </c>
      <c r="EW56" s="45">
        <v>54</v>
      </c>
      <c r="EX56" s="47">
        <f t="shared" si="102"/>
        <v>0.23250000000000012</v>
      </c>
      <c r="EY56" s="1">
        <f t="shared" si="49"/>
        <v>53245.000000000029</v>
      </c>
      <c r="EZ56" s="1">
        <f t="shared" si="50"/>
        <v>53705.000000000029</v>
      </c>
      <c r="FA56" s="45">
        <v>54</v>
      </c>
      <c r="FB56" s="47">
        <f t="shared" si="103"/>
        <v>0.12950000000000006</v>
      </c>
      <c r="FC56" s="1">
        <f t="shared" si="51"/>
        <v>29555.000000000015</v>
      </c>
      <c r="FD56" s="1">
        <f t="shared" si="52"/>
        <v>30015.000000000015</v>
      </c>
      <c r="FF56" s="45">
        <v>54</v>
      </c>
      <c r="FG56" s="47">
        <f t="shared" si="104"/>
        <v>0.81800000000000028</v>
      </c>
      <c r="FH56" s="1">
        <f t="shared" si="53"/>
        <v>8180.0000000000027</v>
      </c>
      <c r="FI56" s="1">
        <f t="shared" si="54"/>
        <v>8180.0000000000027</v>
      </c>
      <c r="FJ56" s="47">
        <f t="shared" si="105"/>
        <v>0.81800000000000028</v>
      </c>
      <c r="FK56" s="1">
        <f t="shared" si="55"/>
        <v>8180.0000000000027</v>
      </c>
      <c r="FL56" s="1">
        <f t="shared" si="56"/>
        <v>8180.0000000000027</v>
      </c>
      <c r="FM56" s="47">
        <f t="shared" si="106"/>
        <v>0.73000000000000043</v>
      </c>
      <c r="FN56" s="1">
        <f t="shared" si="57"/>
        <v>7300.0000000000045</v>
      </c>
      <c r="FO56" s="1">
        <f t="shared" si="58"/>
        <v>7300.0000000000045</v>
      </c>
      <c r="FP56" s="47">
        <f t="shared" si="107"/>
        <v>0.36500000000000021</v>
      </c>
      <c r="FQ56" s="1">
        <f t="shared" si="59"/>
        <v>3650.0000000000023</v>
      </c>
      <c r="FR56" s="1">
        <f t="shared" si="60"/>
        <v>3650.0000000000023</v>
      </c>
      <c r="FS56" s="47">
        <f t="shared" si="108"/>
        <v>0.36500000000000021</v>
      </c>
      <c r="FT56" s="1">
        <f t="shared" si="61"/>
        <v>3650.0000000000023</v>
      </c>
      <c r="FU56" s="1">
        <f t="shared" si="62"/>
        <v>3650.0000000000023</v>
      </c>
      <c r="FV56" s="47">
        <f t="shared" si="109"/>
        <v>0.18250000000000011</v>
      </c>
      <c r="FW56" s="1">
        <f t="shared" si="63"/>
        <v>1825.0000000000011</v>
      </c>
      <c r="FX56" s="1">
        <f t="shared" si="64"/>
        <v>1825.0000000000011</v>
      </c>
      <c r="FZ56" s="45">
        <v>54</v>
      </c>
      <c r="GA56" s="47">
        <f t="shared" si="110"/>
        <v>2.0600000000000009</v>
      </c>
      <c r="GB56" s="1">
        <f t="shared" si="65"/>
        <v>20600.000000000011</v>
      </c>
      <c r="GC56" s="1">
        <f t="shared" si="66"/>
        <v>20600.000000000011</v>
      </c>
      <c r="GD56" s="47">
        <f t="shared" si="111"/>
        <v>0.5</v>
      </c>
      <c r="GE56" s="1">
        <f t="shared" si="67"/>
        <v>5000</v>
      </c>
      <c r="GF56" s="1">
        <f t="shared" si="68"/>
        <v>5000</v>
      </c>
      <c r="GG56" s="47">
        <f t="shared" si="112"/>
        <v>0.36500000000000021</v>
      </c>
      <c r="GH56" s="1">
        <f t="shared" si="69"/>
        <v>73000.000000000044</v>
      </c>
      <c r="GI56" s="1">
        <f t="shared" si="70"/>
        <v>73000.000000000044</v>
      </c>
      <c r="GJ56" s="47">
        <f t="shared" si="113"/>
        <v>0.20900000000000013</v>
      </c>
      <c r="GK56" s="1">
        <f t="shared" si="71"/>
        <v>41800.000000000029</v>
      </c>
      <c r="GL56" s="1">
        <f t="shared" si="72"/>
        <v>41800.000000000029</v>
      </c>
      <c r="GM56" s="47">
        <f t="shared" si="114"/>
        <v>0.46500000000000025</v>
      </c>
      <c r="GN56" s="1">
        <f t="shared" si="73"/>
        <v>4650.0000000000027</v>
      </c>
      <c r="GO56" s="1">
        <f t="shared" si="74"/>
        <v>4650.0000000000027</v>
      </c>
      <c r="GP56" s="47">
        <f t="shared" si="115"/>
        <v>0.15600000000000008</v>
      </c>
      <c r="GQ56" s="1">
        <f t="shared" si="75"/>
        <v>390.00000000000023</v>
      </c>
      <c r="GR56" s="1">
        <f t="shared" si="76"/>
        <v>390.00000000000023</v>
      </c>
      <c r="GS56" s="47">
        <f t="shared" si="116"/>
        <v>0.4150000000000002</v>
      </c>
      <c r="GT56" s="1">
        <f t="shared" si="77"/>
        <v>4150.0000000000018</v>
      </c>
      <c r="GU56" s="1">
        <f t="shared" si="78"/>
        <v>4150.0000000000018</v>
      </c>
    </row>
    <row r="57" spans="1:203" x14ac:dyDescent="0.15">
      <c r="A57" s="33" t="s">
        <v>1916</v>
      </c>
      <c r="B57" s="1">
        <v>1</v>
      </c>
      <c r="C57" s="1">
        <v>1</v>
      </c>
      <c r="D57" s="1">
        <v>16</v>
      </c>
      <c r="E57" s="1">
        <v>0</v>
      </c>
      <c r="F57" s="1">
        <v>0</v>
      </c>
      <c r="G57" s="1">
        <v>1</v>
      </c>
      <c r="H57" s="1">
        <v>0</v>
      </c>
      <c r="I57" s="1">
        <v>0</v>
      </c>
      <c r="J57" s="1">
        <v>0</v>
      </c>
      <c r="K57" s="1">
        <v>0</v>
      </c>
      <c r="L57" s="1">
        <v>0</v>
      </c>
      <c r="M57" s="1" t="s">
        <v>2487</v>
      </c>
      <c r="N57" s="1">
        <v>4752</v>
      </c>
      <c r="O57" s="1">
        <v>97</v>
      </c>
      <c r="P57" s="1">
        <v>59</v>
      </c>
      <c r="Q57" s="1">
        <v>2</v>
      </c>
      <c r="R57" s="1">
        <v>1</v>
      </c>
      <c r="S57" s="1">
        <v>16</v>
      </c>
      <c r="T57" s="1">
        <v>0</v>
      </c>
      <c r="U57" s="1">
        <v>0</v>
      </c>
      <c r="V57" s="1">
        <v>1</v>
      </c>
      <c r="W57" s="1">
        <v>0</v>
      </c>
      <c r="X57" s="1">
        <v>0</v>
      </c>
      <c r="Y57" s="1">
        <v>0</v>
      </c>
      <c r="Z57" s="1">
        <v>0</v>
      </c>
      <c r="AA57" s="1">
        <v>0</v>
      </c>
      <c r="AB57" s="1" t="s">
        <v>2487</v>
      </c>
      <c r="AC57" s="1">
        <v>5354</v>
      </c>
      <c r="AD57" s="1">
        <v>110</v>
      </c>
      <c r="AE57" s="1">
        <v>67</v>
      </c>
      <c r="AF57" s="44">
        <v>3</v>
      </c>
      <c r="AG57" s="50">
        <v>1.002</v>
      </c>
      <c r="AH57" s="44">
        <v>3</v>
      </c>
      <c r="AI57" s="1">
        <f t="shared" si="18"/>
        <v>14260</v>
      </c>
      <c r="AJ57" s="33">
        <f t="shared" si="18"/>
        <v>100</v>
      </c>
      <c r="AK57" s="1">
        <f t="shared" si="18"/>
        <v>180</v>
      </c>
      <c r="AL57" s="1">
        <f t="shared" si="19"/>
        <v>1810</v>
      </c>
      <c r="AM57" s="33">
        <f t="shared" si="19"/>
        <v>20</v>
      </c>
      <c r="AN57" s="1">
        <f t="shared" si="19"/>
        <v>30</v>
      </c>
      <c r="AP57" s="1" t="s">
        <v>2014</v>
      </c>
      <c r="AQ57" s="1">
        <v>40000</v>
      </c>
      <c r="AR57" s="1">
        <v>40000</v>
      </c>
      <c r="BC57" s="45">
        <v>55</v>
      </c>
      <c r="BD57" s="46">
        <f t="shared" si="79"/>
        <v>7.1600000000000019</v>
      </c>
      <c r="BE57" s="1">
        <f t="shared" si="2"/>
        <v>70600.000000000029</v>
      </c>
      <c r="BF57" s="1">
        <f t="shared" si="3"/>
        <v>72600.000000000015</v>
      </c>
      <c r="BG57" s="45">
        <v>55</v>
      </c>
      <c r="BH57" s="44">
        <f t="shared" si="80"/>
        <v>4.6600000000000019</v>
      </c>
      <c r="BI57" s="1">
        <f t="shared" si="22"/>
        <v>45600.000000000022</v>
      </c>
      <c r="BJ57" s="1">
        <f t="shared" si="23"/>
        <v>47600.000000000015</v>
      </c>
      <c r="BK57" s="45">
        <v>55</v>
      </c>
      <c r="BL57" s="44">
        <f t="shared" si="81"/>
        <v>7.6600000000000019</v>
      </c>
      <c r="BM57" s="1">
        <f t="shared" si="4"/>
        <v>75600.000000000029</v>
      </c>
      <c r="BN57" s="1">
        <f t="shared" si="5"/>
        <v>77600.000000000015</v>
      </c>
      <c r="BO57" s="45">
        <v>55</v>
      </c>
      <c r="BP57" s="44">
        <f t="shared" si="82"/>
        <v>5.1600000000000019</v>
      </c>
      <c r="BQ57" s="1">
        <f t="shared" si="24"/>
        <v>50600.000000000022</v>
      </c>
      <c r="BR57" s="1">
        <f t="shared" si="25"/>
        <v>52600.000000000015</v>
      </c>
      <c r="BS57" s="45">
        <v>55</v>
      </c>
      <c r="BT57" s="44">
        <f t="shared" si="83"/>
        <v>8.1599999999999984</v>
      </c>
      <c r="BU57" s="1">
        <f t="shared" si="6"/>
        <v>80599.999999999985</v>
      </c>
      <c r="BV57" s="1">
        <f t="shared" si="7"/>
        <v>82599.999999999985</v>
      </c>
      <c r="BW57" s="45">
        <v>55</v>
      </c>
      <c r="BX57" s="44">
        <f t="shared" si="84"/>
        <v>5.6600000000000019</v>
      </c>
      <c r="BY57" s="1">
        <f t="shared" si="26"/>
        <v>55600.000000000022</v>
      </c>
      <c r="BZ57" s="1">
        <f t="shared" si="27"/>
        <v>57600.000000000015</v>
      </c>
      <c r="CA57" s="45">
        <v>55</v>
      </c>
      <c r="CB57" s="44">
        <f t="shared" si="85"/>
        <v>7.1600000000000019</v>
      </c>
      <c r="CC57" s="1">
        <f t="shared" si="8"/>
        <v>70600.000000000029</v>
      </c>
      <c r="CD57" s="1">
        <f t="shared" si="9"/>
        <v>72600.000000000015</v>
      </c>
      <c r="CE57" s="45">
        <v>55</v>
      </c>
      <c r="CF57" s="44">
        <f t="shared" si="86"/>
        <v>4.6600000000000019</v>
      </c>
      <c r="CG57" s="1">
        <f t="shared" si="28"/>
        <v>45600.000000000022</v>
      </c>
      <c r="CH57" s="1">
        <f t="shared" si="29"/>
        <v>47600.000000000015</v>
      </c>
      <c r="CO57" s="45">
        <v>55</v>
      </c>
      <c r="CP57" s="46">
        <f t="shared" si="87"/>
        <v>6.1600000000000019</v>
      </c>
      <c r="CQ57" s="1">
        <f t="shared" si="10"/>
        <v>60600.000000000022</v>
      </c>
      <c r="CR57" s="1">
        <f t="shared" si="11"/>
        <v>62600.000000000015</v>
      </c>
      <c r="CS57" s="45">
        <v>55</v>
      </c>
      <c r="CT57" s="44">
        <f t="shared" si="88"/>
        <v>4.1600000000000019</v>
      </c>
      <c r="CU57" s="1">
        <f t="shared" si="30"/>
        <v>40600.000000000022</v>
      </c>
      <c r="CV57" s="1">
        <f t="shared" si="31"/>
        <v>42600.000000000015</v>
      </c>
      <c r="CW57" s="45">
        <v>55</v>
      </c>
      <c r="CX57" s="44">
        <f t="shared" si="89"/>
        <v>6.6600000000000019</v>
      </c>
      <c r="CY57" s="1">
        <f t="shared" si="12"/>
        <v>65600.000000000029</v>
      </c>
      <c r="CZ57" s="1">
        <f t="shared" si="13"/>
        <v>67600.000000000015</v>
      </c>
      <c r="DA57" s="45">
        <v>55</v>
      </c>
      <c r="DB57" s="44">
        <f t="shared" si="90"/>
        <v>4.6600000000000019</v>
      </c>
      <c r="DC57" s="1">
        <f t="shared" si="32"/>
        <v>45600.000000000022</v>
      </c>
      <c r="DD57" s="1">
        <f t="shared" si="33"/>
        <v>47600.000000000015</v>
      </c>
      <c r="DE57" s="45">
        <v>55</v>
      </c>
      <c r="DF57" s="44">
        <f t="shared" si="91"/>
        <v>7.1600000000000019</v>
      </c>
      <c r="DG57" s="1">
        <f t="shared" si="14"/>
        <v>70600.000000000029</v>
      </c>
      <c r="DH57" s="1">
        <f t="shared" si="15"/>
        <v>72600.000000000015</v>
      </c>
      <c r="DI57" s="45">
        <v>55</v>
      </c>
      <c r="DJ57" s="44">
        <f t="shared" si="92"/>
        <v>5.1600000000000019</v>
      </c>
      <c r="DK57" s="1">
        <f t="shared" si="34"/>
        <v>50600.000000000022</v>
      </c>
      <c r="DL57" s="1">
        <f t="shared" si="35"/>
        <v>52600.000000000015</v>
      </c>
      <c r="DM57" s="45">
        <v>55</v>
      </c>
      <c r="DN57" s="44">
        <f t="shared" si="93"/>
        <v>6.1600000000000019</v>
      </c>
      <c r="DO57" s="1">
        <f t="shared" si="16"/>
        <v>60600.000000000022</v>
      </c>
      <c r="DP57" s="1">
        <f t="shared" si="17"/>
        <v>62600.000000000015</v>
      </c>
      <c r="DQ57" s="45">
        <v>55</v>
      </c>
      <c r="DR57" s="44">
        <f t="shared" si="94"/>
        <v>4.1600000000000019</v>
      </c>
      <c r="DS57" s="1">
        <f t="shared" si="36"/>
        <v>40600.000000000022</v>
      </c>
      <c r="DT57" s="1">
        <f t="shared" si="37"/>
        <v>42600.000000000015</v>
      </c>
      <c r="DW57" s="45">
        <v>55</v>
      </c>
      <c r="DX57" s="47">
        <f t="shared" si="95"/>
        <v>0.54699999999999982</v>
      </c>
      <c r="DY57" s="1">
        <f t="shared" si="38"/>
        <v>125579.99999999996</v>
      </c>
      <c r="DZ57" s="1">
        <f t="shared" si="39"/>
        <v>126039.99999999996</v>
      </c>
      <c r="EA57" s="45">
        <v>55</v>
      </c>
      <c r="EB57" s="47">
        <f t="shared" si="96"/>
        <v>0.39600000000000019</v>
      </c>
      <c r="EC57" s="1">
        <f t="shared" si="40"/>
        <v>90850.000000000044</v>
      </c>
      <c r="ED57" s="1">
        <f t="shared" si="97"/>
        <v>91310.000000000044</v>
      </c>
      <c r="EE57" s="45">
        <v>55</v>
      </c>
      <c r="EF57" s="47">
        <f t="shared" si="98"/>
        <v>0.4160000000000002</v>
      </c>
      <c r="EG57" s="1">
        <f t="shared" si="41"/>
        <v>95450.000000000044</v>
      </c>
      <c r="EH57" s="1">
        <f t="shared" si="42"/>
        <v>95910.000000000044</v>
      </c>
      <c r="EI57" s="45">
        <v>55</v>
      </c>
      <c r="EJ57" s="47">
        <f t="shared" si="99"/>
        <v>0.31200000000000011</v>
      </c>
      <c r="EK57" s="1">
        <f t="shared" si="43"/>
        <v>71530.000000000015</v>
      </c>
      <c r="EL57" s="1">
        <f t="shared" si="44"/>
        <v>71990.000000000015</v>
      </c>
      <c r="EO57" s="45">
        <v>55</v>
      </c>
      <c r="EP57" s="47">
        <f t="shared" si="100"/>
        <v>0.36600000000000016</v>
      </c>
      <c r="EQ57" s="1">
        <f t="shared" si="45"/>
        <v>83950.000000000029</v>
      </c>
      <c r="ER57" s="1">
        <f t="shared" si="46"/>
        <v>84410.000000000044</v>
      </c>
      <c r="ES57" s="45">
        <v>55</v>
      </c>
      <c r="ET57" s="47">
        <f t="shared" si="101"/>
        <v>0.23500000000000013</v>
      </c>
      <c r="EU57" s="1">
        <f t="shared" si="47"/>
        <v>53820.000000000029</v>
      </c>
      <c r="EV57" s="1">
        <f t="shared" si="48"/>
        <v>54280.000000000029</v>
      </c>
      <c r="EW57" s="45">
        <v>55</v>
      </c>
      <c r="EX57" s="47">
        <f t="shared" si="102"/>
        <v>0.23500000000000013</v>
      </c>
      <c r="EY57" s="1">
        <f t="shared" si="49"/>
        <v>53820.000000000029</v>
      </c>
      <c r="EZ57" s="1">
        <f t="shared" si="50"/>
        <v>54280.000000000029</v>
      </c>
      <c r="FA57" s="45">
        <v>55</v>
      </c>
      <c r="FB57" s="47">
        <f t="shared" si="103"/>
        <v>0.13100000000000006</v>
      </c>
      <c r="FC57" s="1">
        <f t="shared" si="51"/>
        <v>29900.000000000015</v>
      </c>
      <c r="FD57" s="1">
        <f t="shared" si="52"/>
        <v>30360.000000000015</v>
      </c>
      <c r="FF57" s="45">
        <v>55</v>
      </c>
      <c r="FG57" s="47">
        <f t="shared" si="104"/>
        <v>0.82400000000000029</v>
      </c>
      <c r="FH57" s="1">
        <f t="shared" si="53"/>
        <v>8240.0000000000036</v>
      </c>
      <c r="FI57" s="1">
        <f t="shared" si="54"/>
        <v>8240.0000000000036</v>
      </c>
      <c r="FJ57" s="47">
        <f t="shared" si="105"/>
        <v>0.82400000000000029</v>
      </c>
      <c r="FK57" s="1">
        <f t="shared" si="55"/>
        <v>8240.0000000000036</v>
      </c>
      <c r="FL57" s="1">
        <f t="shared" si="56"/>
        <v>8240.0000000000036</v>
      </c>
      <c r="FM57" s="47">
        <f t="shared" si="106"/>
        <v>0.74000000000000044</v>
      </c>
      <c r="FN57" s="1">
        <f t="shared" si="57"/>
        <v>7400.0000000000045</v>
      </c>
      <c r="FO57" s="1">
        <f t="shared" si="58"/>
        <v>7400.0000000000045</v>
      </c>
      <c r="FP57" s="47">
        <f t="shared" si="107"/>
        <v>0.37000000000000022</v>
      </c>
      <c r="FQ57" s="1">
        <f t="shared" si="59"/>
        <v>3700.0000000000023</v>
      </c>
      <c r="FR57" s="1">
        <f t="shared" si="60"/>
        <v>3700.0000000000023</v>
      </c>
      <c r="FS57" s="47">
        <f t="shared" si="108"/>
        <v>0.37000000000000022</v>
      </c>
      <c r="FT57" s="1">
        <f t="shared" si="61"/>
        <v>3700.0000000000023</v>
      </c>
      <c r="FU57" s="1">
        <f t="shared" si="62"/>
        <v>3700.0000000000023</v>
      </c>
      <c r="FV57" s="47">
        <f t="shared" si="109"/>
        <v>0.18500000000000011</v>
      </c>
      <c r="FW57" s="1">
        <f t="shared" si="63"/>
        <v>1850.0000000000011</v>
      </c>
      <c r="FX57" s="1">
        <f t="shared" si="64"/>
        <v>1850.0000000000011</v>
      </c>
      <c r="FZ57" s="45">
        <v>55</v>
      </c>
      <c r="GA57" s="47">
        <f t="shared" si="110"/>
        <v>2.080000000000001</v>
      </c>
      <c r="GB57" s="1">
        <f t="shared" si="65"/>
        <v>20800.000000000011</v>
      </c>
      <c r="GC57" s="1">
        <f t="shared" si="66"/>
        <v>20800.000000000011</v>
      </c>
      <c r="GD57" s="47">
        <f t="shared" si="111"/>
        <v>0.5</v>
      </c>
      <c r="GE57" s="1">
        <f t="shared" si="67"/>
        <v>5000</v>
      </c>
      <c r="GF57" s="1">
        <f t="shared" si="68"/>
        <v>5000</v>
      </c>
      <c r="GG57" s="47">
        <f t="shared" si="112"/>
        <v>0.37000000000000022</v>
      </c>
      <c r="GH57" s="1">
        <f t="shared" si="69"/>
        <v>74000.000000000044</v>
      </c>
      <c r="GI57" s="1">
        <f t="shared" si="70"/>
        <v>74000.000000000044</v>
      </c>
      <c r="GJ57" s="47">
        <f t="shared" si="113"/>
        <v>0.21200000000000013</v>
      </c>
      <c r="GK57" s="1">
        <f t="shared" si="71"/>
        <v>42400.000000000029</v>
      </c>
      <c r="GL57" s="1">
        <f t="shared" si="72"/>
        <v>42400.000000000029</v>
      </c>
      <c r="GM57" s="47">
        <f t="shared" si="114"/>
        <v>0.47000000000000025</v>
      </c>
      <c r="GN57" s="1">
        <f t="shared" si="73"/>
        <v>4700.0000000000027</v>
      </c>
      <c r="GO57" s="1">
        <f t="shared" si="74"/>
        <v>4700.0000000000027</v>
      </c>
      <c r="GP57" s="47">
        <f t="shared" si="115"/>
        <v>0.15800000000000008</v>
      </c>
      <c r="GQ57" s="1">
        <f t="shared" si="75"/>
        <v>395.00000000000023</v>
      </c>
      <c r="GR57" s="1">
        <f t="shared" si="76"/>
        <v>395.00000000000023</v>
      </c>
      <c r="GS57" s="47">
        <f t="shared" si="116"/>
        <v>0.42000000000000021</v>
      </c>
      <c r="GT57" s="1">
        <f t="shared" si="77"/>
        <v>4200.0000000000018</v>
      </c>
      <c r="GU57" s="1">
        <f t="shared" si="78"/>
        <v>4200.0000000000018</v>
      </c>
    </row>
    <row r="58" spans="1:203" x14ac:dyDescent="0.15">
      <c r="A58" s="33" t="s">
        <v>1917</v>
      </c>
      <c r="B58" s="1">
        <v>1</v>
      </c>
      <c r="C58" s="1">
        <v>2</v>
      </c>
      <c r="D58" s="1">
        <v>16</v>
      </c>
      <c r="E58" s="1">
        <v>0</v>
      </c>
      <c r="F58" s="1">
        <v>0</v>
      </c>
      <c r="G58" s="1">
        <v>1</v>
      </c>
      <c r="H58" s="1">
        <v>0</v>
      </c>
      <c r="I58" s="1">
        <v>0</v>
      </c>
      <c r="J58" s="1">
        <v>0</v>
      </c>
      <c r="K58" s="1">
        <v>0</v>
      </c>
      <c r="L58" s="1">
        <v>0</v>
      </c>
      <c r="M58" s="1" t="s">
        <v>2494</v>
      </c>
      <c r="N58" s="1">
        <v>4320</v>
      </c>
      <c r="O58" s="1">
        <v>108</v>
      </c>
      <c r="P58" s="1">
        <v>54</v>
      </c>
      <c r="Q58" s="1">
        <v>2</v>
      </c>
      <c r="R58" s="1">
        <v>2</v>
      </c>
      <c r="S58" s="1">
        <v>16</v>
      </c>
      <c r="T58" s="1">
        <v>0</v>
      </c>
      <c r="U58" s="1">
        <v>0</v>
      </c>
      <c r="V58" s="1">
        <v>1</v>
      </c>
      <c r="W58" s="1">
        <v>0</v>
      </c>
      <c r="X58" s="1">
        <v>0</v>
      </c>
      <c r="Y58" s="1">
        <v>0</v>
      </c>
      <c r="Z58" s="1">
        <v>0</v>
      </c>
      <c r="AA58" s="1">
        <v>0</v>
      </c>
      <c r="AB58" s="1" t="s">
        <v>2494</v>
      </c>
      <c r="AC58" s="1">
        <v>4867</v>
      </c>
      <c r="AD58" s="1">
        <v>122</v>
      </c>
      <c r="AE58" s="1">
        <v>61</v>
      </c>
      <c r="AF58" s="44">
        <v>3</v>
      </c>
      <c r="AG58" s="50">
        <v>1.002</v>
      </c>
      <c r="AH58" s="44">
        <v>3</v>
      </c>
      <c r="AI58" s="1">
        <f t="shared" si="18"/>
        <v>12960</v>
      </c>
      <c r="AJ58" s="33">
        <f t="shared" si="18"/>
        <v>110</v>
      </c>
      <c r="AK58" s="1">
        <f t="shared" si="18"/>
        <v>170</v>
      </c>
      <c r="AL58" s="1">
        <f t="shared" si="19"/>
        <v>1650</v>
      </c>
      <c r="AM58" s="33">
        <f t="shared" si="19"/>
        <v>20</v>
      </c>
      <c r="AN58" s="1">
        <f t="shared" si="19"/>
        <v>30</v>
      </c>
      <c r="AP58" s="1" t="s">
        <v>2015</v>
      </c>
      <c r="AQ58" s="1">
        <v>3000</v>
      </c>
      <c r="AR58" s="1">
        <v>3000</v>
      </c>
      <c r="BC58" s="45">
        <v>56</v>
      </c>
      <c r="BD58" s="46">
        <f t="shared" si="79"/>
        <v>7.200000000000002</v>
      </c>
      <c r="BE58" s="1">
        <f t="shared" si="2"/>
        <v>71000.000000000029</v>
      </c>
      <c r="BF58" s="1">
        <f t="shared" si="3"/>
        <v>73000.000000000015</v>
      </c>
      <c r="BG58" s="45">
        <v>56</v>
      </c>
      <c r="BH58" s="44">
        <f t="shared" si="80"/>
        <v>4.700000000000002</v>
      </c>
      <c r="BI58" s="1">
        <f t="shared" si="22"/>
        <v>46000.000000000022</v>
      </c>
      <c r="BJ58" s="1">
        <f t="shared" si="23"/>
        <v>48000.000000000015</v>
      </c>
      <c r="BK58" s="45">
        <v>56</v>
      </c>
      <c r="BL58" s="44">
        <f t="shared" si="81"/>
        <v>7.700000000000002</v>
      </c>
      <c r="BM58" s="1">
        <f t="shared" si="4"/>
        <v>76000.000000000029</v>
      </c>
      <c r="BN58" s="1">
        <f t="shared" si="5"/>
        <v>78000.000000000015</v>
      </c>
      <c r="BO58" s="45">
        <v>56</v>
      </c>
      <c r="BP58" s="44">
        <f t="shared" si="82"/>
        <v>5.200000000000002</v>
      </c>
      <c r="BQ58" s="1">
        <f t="shared" si="24"/>
        <v>51000.000000000022</v>
      </c>
      <c r="BR58" s="1">
        <f t="shared" si="25"/>
        <v>53000.000000000015</v>
      </c>
      <c r="BS58" s="45">
        <v>56</v>
      </c>
      <c r="BT58" s="44">
        <f t="shared" si="83"/>
        <v>8.1999999999999975</v>
      </c>
      <c r="BU58" s="1">
        <f t="shared" si="6"/>
        <v>80999.999999999985</v>
      </c>
      <c r="BV58" s="1">
        <f t="shared" si="7"/>
        <v>82999.999999999971</v>
      </c>
      <c r="BW58" s="45">
        <v>56</v>
      </c>
      <c r="BX58" s="44">
        <f t="shared" si="84"/>
        <v>5.700000000000002</v>
      </c>
      <c r="BY58" s="1">
        <f t="shared" si="26"/>
        <v>56000.000000000022</v>
      </c>
      <c r="BZ58" s="1">
        <f t="shared" si="27"/>
        <v>58000.000000000015</v>
      </c>
      <c r="CA58" s="45">
        <v>56</v>
      </c>
      <c r="CB58" s="44">
        <f t="shared" si="85"/>
        <v>7.200000000000002</v>
      </c>
      <c r="CC58" s="1">
        <f t="shared" si="8"/>
        <v>71000.000000000029</v>
      </c>
      <c r="CD58" s="1">
        <f t="shared" si="9"/>
        <v>73000.000000000015</v>
      </c>
      <c r="CE58" s="45">
        <v>56</v>
      </c>
      <c r="CF58" s="44">
        <f t="shared" si="86"/>
        <v>4.700000000000002</v>
      </c>
      <c r="CG58" s="1">
        <f t="shared" si="28"/>
        <v>46000.000000000022</v>
      </c>
      <c r="CH58" s="1">
        <f t="shared" si="29"/>
        <v>48000.000000000015</v>
      </c>
      <c r="CO58" s="45">
        <v>56</v>
      </c>
      <c r="CP58" s="46">
        <f t="shared" si="87"/>
        <v>6.200000000000002</v>
      </c>
      <c r="CQ58" s="1">
        <f t="shared" si="10"/>
        <v>61000.000000000022</v>
      </c>
      <c r="CR58" s="1">
        <f t="shared" si="11"/>
        <v>63000.000000000015</v>
      </c>
      <c r="CS58" s="45">
        <v>56</v>
      </c>
      <c r="CT58" s="44">
        <f t="shared" si="88"/>
        <v>4.200000000000002</v>
      </c>
      <c r="CU58" s="1">
        <f t="shared" si="30"/>
        <v>41000.000000000022</v>
      </c>
      <c r="CV58" s="1">
        <f t="shared" si="31"/>
        <v>43000.000000000015</v>
      </c>
      <c r="CW58" s="45">
        <v>56</v>
      </c>
      <c r="CX58" s="44">
        <f t="shared" si="89"/>
        <v>6.700000000000002</v>
      </c>
      <c r="CY58" s="1">
        <f t="shared" si="12"/>
        <v>66000.000000000029</v>
      </c>
      <c r="CZ58" s="1">
        <f t="shared" si="13"/>
        <v>68000.000000000015</v>
      </c>
      <c r="DA58" s="45">
        <v>56</v>
      </c>
      <c r="DB58" s="44">
        <f t="shared" si="90"/>
        <v>4.700000000000002</v>
      </c>
      <c r="DC58" s="1">
        <f t="shared" si="32"/>
        <v>46000.000000000022</v>
      </c>
      <c r="DD58" s="1">
        <f t="shared" si="33"/>
        <v>48000.000000000015</v>
      </c>
      <c r="DE58" s="45">
        <v>56</v>
      </c>
      <c r="DF58" s="44">
        <f t="shared" si="91"/>
        <v>7.200000000000002</v>
      </c>
      <c r="DG58" s="1">
        <f t="shared" si="14"/>
        <v>71000.000000000029</v>
      </c>
      <c r="DH58" s="1">
        <f t="shared" si="15"/>
        <v>73000.000000000015</v>
      </c>
      <c r="DI58" s="45">
        <v>56</v>
      </c>
      <c r="DJ58" s="44">
        <f t="shared" si="92"/>
        <v>5.200000000000002</v>
      </c>
      <c r="DK58" s="1">
        <f t="shared" si="34"/>
        <v>51000.000000000022</v>
      </c>
      <c r="DL58" s="1">
        <f t="shared" si="35"/>
        <v>53000.000000000015</v>
      </c>
      <c r="DM58" s="45">
        <v>56</v>
      </c>
      <c r="DN58" s="44">
        <f t="shared" si="93"/>
        <v>6.200000000000002</v>
      </c>
      <c r="DO58" s="1">
        <f t="shared" si="16"/>
        <v>61000.000000000022</v>
      </c>
      <c r="DP58" s="1">
        <f t="shared" si="17"/>
        <v>63000.000000000015</v>
      </c>
      <c r="DQ58" s="45">
        <v>56</v>
      </c>
      <c r="DR58" s="44">
        <f t="shared" si="94"/>
        <v>4.200000000000002</v>
      </c>
      <c r="DS58" s="1">
        <f t="shared" si="36"/>
        <v>41000.000000000022</v>
      </c>
      <c r="DT58" s="1">
        <f t="shared" si="37"/>
        <v>43000.000000000015</v>
      </c>
      <c r="DW58" s="45">
        <v>56</v>
      </c>
      <c r="DX58" s="47">
        <f t="shared" si="95"/>
        <v>0.55249999999999977</v>
      </c>
      <c r="DY58" s="1">
        <f t="shared" si="38"/>
        <v>126844.99999999994</v>
      </c>
      <c r="DZ58" s="1">
        <f t="shared" si="39"/>
        <v>127304.99999999994</v>
      </c>
      <c r="EA58" s="45">
        <v>56</v>
      </c>
      <c r="EB58" s="47">
        <f t="shared" si="96"/>
        <v>0.40000000000000019</v>
      </c>
      <c r="EC58" s="1">
        <f t="shared" si="40"/>
        <v>91770.000000000044</v>
      </c>
      <c r="ED58" s="1">
        <f t="shared" si="97"/>
        <v>92230.000000000044</v>
      </c>
      <c r="EE58" s="45">
        <v>56</v>
      </c>
      <c r="EF58" s="47">
        <f t="shared" si="98"/>
        <v>0.42000000000000021</v>
      </c>
      <c r="EG58" s="1">
        <f t="shared" si="41"/>
        <v>96370.000000000044</v>
      </c>
      <c r="EH58" s="1">
        <f t="shared" si="42"/>
        <v>96830.000000000044</v>
      </c>
      <c r="EI58" s="45">
        <v>56</v>
      </c>
      <c r="EJ58" s="47">
        <f t="shared" si="99"/>
        <v>0.31500000000000011</v>
      </c>
      <c r="EK58" s="1">
        <f t="shared" si="43"/>
        <v>72220.000000000015</v>
      </c>
      <c r="EL58" s="1">
        <f t="shared" si="44"/>
        <v>72680.000000000029</v>
      </c>
      <c r="EO58" s="45">
        <v>56</v>
      </c>
      <c r="EP58" s="47">
        <f t="shared" si="100"/>
        <v>0.37000000000000016</v>
      </c>
      <c r="EQ58" s="1">
        <f t="shared" si="45"/>
        <v>84870.000000000044</v>
      </c>
      <c r="ER58" s="1">
        <f t="shared" si="46"/>
        <v>85330.000000000044</v>
      </c>
      <c r="ES58" s="45">
        <v>56</v>
      </c>
      <c r="ET58" s="47">
        <f t="shared" si="101"/>
        <v>0.23750000000000013</v>
      </c>
      <c r="EU58" s="1">
        <f t="shared" si="47"/>
        <v>54395.000000000029</v>
      </c>
      <c r="EV58" s="1">
        <f t="shared" si="48"/>
        <v>54855.000000000029</v>
      </c>
      <c r="EW58" s="45">
        <v>56</v>
      </c>
      <c r="EX58" s="47">
        <f t="shared" si="102"/>
        <v>0.23750000000000013</v>
      </c>
      <c r="EY58" s="1">
        <f t="shared" si="49"/>
        <v>54395.000000000029</v>
      </c>
      <c r="EZ58" s="1">
        <f t="shared" si="50"/>
        <v>54855.000000000029</v>
      </c>
      <c r="FA58" s="45">
        <v>56</v>
      </c>
      <c r="FB58" s="47">
        <f t="shared" si="103"/>
        <v>0.13250000000000006</v>
      </c>
      <c r="FC58" s="1">
        <f t="shared" si="51"/>
        <v>30245.000000000015</v>
      </c>
      <c r="FD58" s="1">
        <f t="shared" si="52"/>
        <v>30705.000000000015</v>
      </c>
      <c r="FF58" s="45">
        <v>56</v>
      </c>
      <c r="FG58" s="47">
        <f t="shared" si="104"/>
        <v>0.83000000000000029</v>
      </c>
      <c r="FH58" s="1">
        <f t="shared" si="53"/>
        <v>8300.0000000000036</v>
      </c>
      <c r="FI58" s="1">
        <f t="shared" si="54"/>
        <v>8300.0000000000036</v>
      </c>
      <c r="FJ58" s="47">
        <f t="shared" si="105"/>
        <v>0.83000000000000029</v>
      </c>
      <c r="FK58" s="1">
        <f t="shared" si="55"/>
        <v>8300.0000000000036</v>
      </c>
      <c r="FL58" s="1">
        <f t="shared" si="56"/>
        <v>8300.0000000000036</v>
      </c>
      <c r="FM58" s="47">
        <f t="shared" si="106"/>
        <v>0.75000000000000044</v>
      </c>
      <c r="FN58" s="1">
        <f t="shared" si="57"/>
        <v>7500.0000000000045</v>
      </c>
      <c r="FO58" s="1">
        <f t="shared" si="58"/>
        <v>7500.0000000000045</v>
      </c>
      <c r="FP58" s="47">
        <f t="shared" si="107"/>
        <v>0.37500000000000022</v>
      </c>
      <c r="FQ58" s="1">
        <f t="shared" si="59"/>
        <v>3750.0000000000023</v>
      </c>
      <c r="FR58" s="1">
        <f t="shared" si="60"/>
        <v>3750.0000000000023</v>
      </c>
      <c r="FS58" s="47">
        <f t="shared" si="108"/>
        <v>0.37500000000000022</v>
      </c>
      <c r="FT58" s="1">
        <f t="shared" si="61"/>
        <v>3750.0000000000023</v>
      </c>
      <c r="FU58" s="1">
        <f t="shared" si="62"/>
        <v>3750.0000000000023</v>
      </c>
      <c r="FV58" s="47">
        <f t="shared" si="109"/>
        <v>0.18750000000000011</v>
      </c>
      <c r="FW58" s="1">
        <f t="shared" si="63"/>
        <v>1875.0000000000011</v>
      </c>
      <c r="FX58" s="1">
        <f t="shared" si="64"/>
        <v>1875.0000000000011</v>
      </c>
      <c r="FZ58" s="45">
        <v>56</v>
      </c>
      <c r="GA58" s="47">
        <f t="shared" si="110"/>
        <v>2.100000000000001</v>
      </c>
      <c r="GB58" s="1">
        <f t="shared" si="65"/>
        <v>21000.000000000011</v>
      </c>
      <c r="GC58" s="1">
        <f t="shared" si="66"/>
        <v>21000.000000000011</v>
      </c>
      <c r="GD58" s="47">
        <f t="shared" si="111"/>
        <v>0.5</v>
      </c>
      <c r="GE58" s="1">
        <f t="shared" si="67"/>
        <v>5000</v>
      </c>
      <c r="GF58" s="1">
        <f t="shared" si="68"/>
        <v>5000</v>
      </c>
      <c r="GG58" s="47">
        <f t="shared" si="112"/>
        <v>0.37500000000000022</v>
      </c>
      <c r="GH58" s="1">
        <f t="shared" si="69"/>
        <v>75000.000000000044</v>
      </c>
      <c r="GI58" s="1">
        <f t="shared" si="70"/>
        <v>75000.000000000044</v>
      </c>
      <c r="GJ58" s="47">
        <f t="shared" si="113"/>
        <v>0.21500000000000014</v>
      </c>
      <c r="GK58" s="1">
        <f t="shared" si="71"/>
        <v>43000.000000000029</v>
      </c>
      <c r="GL58" s="1">
        <f t="shared" si="72"/>
        <v>43000.000000000029</v>
      </c>
      <c r="GM58" s="47">
        <f t="shared" si="114"/>
        <v>0.47500000000000026</v>
      </c>
      <c r="GN58" s="1">
        <f t="shared" si="73"/>
        <v>4750.0000000000027</v>
      </c>
      <c r="GO58" s="1">
        <f t="shared" si="74"/>
        <v>4750.0000000000027</v>
      </c>
      <c r="GP58" s="47">
        <f t="shared" si="115"/>
        <v>0.16000000000000009</v>
      </c>
      <c r="GQ58" s="1">
        <f t="shared" si="75"/>
        <v>400.00000000000023</v>
      </c>
      <c r="GR58" s="1">
        <f t="shared" si="76"/>
        <v>400.00000000000023</v>
      </c>
      <c r="GS58" s="47">
        <f t="shared" si="116"/>
        <v>0.42500000000000021</v>
      </c>
      <c r="GT58" s="1">
        <f t="shared" si="77"/>
        <v>4250.0000000000018</v>
      </c>
      <c r="GU58" s="1">
        <f t="shared" si="78"/>
        <v>4250.0000000000018</v>
      </c>
    </row>
    <row r="59" spans="1:203" x14ac:dyDescent="0.15">
      <c r="A59" s="33" t="s">
        <v>1918</v>
      </c>
      <c r="B59" s="1">
        <v>1</v>
      </c>
      <c r="C59" s="1">
        <v>1</v>
      </c>
      <c r="D59" s="1">
        <v>16</v>
      </c>
      <c r="E59" s="1">
        <v>0</v>
      </c>
      <c r="F59" s="1">
        <v>0</v>
      </c>
      <c r="G59" s="1">
        <v>1</v>
      </c>
      <c r="H59" s="1">
        <v>0</v>
      </c>
      <c r="I59" s="1">
        <v>0</v>
      </c>
      <c r="J59" s="1">
        <v>0</v>
      </c>
      <c r="K59" s="1">
        <v>0</v>
      </c>
      <c r="L59" s="1">
        <v>0</v>
      </c>
      <c r="M59" s="1" t="s">
        <v>2487</v>
      </c>
      <c r="N59" s="1">
        <v>4752</v>
      </c>
      <c r="O59" s="1">
        <v>97</v>
      </c>
      <c r="P59" s="1">
        <v>59</v>
      </c>
      <c r="Q59" s="1">
        <v>2</v>
      </c>
      <c r="R59" s="1">
        <v>1</v>
      </c>
      <c r="S59" s="1">
        <v>16</v>
      </c>
      <c r="T59" s="1">
        <v>0</v>
      </c>
      <c r="U59" s="1">
        <v>0</v>
      </c>
      <c r="V59" s="1">
        <v>1</v>
      </c>
      <c r="W59" s="1">
        <v>0</v>
      </c>
      <c r="X59" s="1">
        <v>0</v>
      </c>
      <c r="Y59" s="1">
        <v>0</v>
      </c>
      <c r="Z59" s="1">
        <v>0</v>
      </c>
      <c r="AA59" s="1">
        <v>0</v>
      </c>
      <c r="AB59" s="1" t="s">
        <v>2487</v>
      </c>
      <c r="AC59" s="1">
        <v>5354</v>
      </c>
      <c r="AD59" s="1">
        <v>110</v>
      </c>
      <c r="AE59" s="1">
        <v>67</v>
      </c>
      <c r="AF59" s="44">
        <v>3</v>
      </c>
      <c r="AG59" s="50">
        <v>0.6</v>
      </c>
      <c r="AH59" s="44">
        <v>3</v>
      </c>
      <c r="AI59" s="1">
        <f t="shared" si="18"/>
        <v>14260</v>
      </c>
      <c r="AJ59" s="33">
        <f t="shared" si="18"/>
        <v>60</v>
      </c>
      <c r="AK59" s="1">
        <f t="shared" si="18"/>
        <v>180</v>
      </c>
      <c r="AL59" s="1">
        <f t="shared" si="19"/>
        <v>1810</v>
      </c>
      <c r="AM59" s="33">
        <f t="shared" si="19"/>
        <v>10</v>
      </c>
      <c r="AN59" s="1">
        <f t="shared" si="19"/>
        <v>30</v>
      </c>
      <c r="AP59" s="1" t="s">
        <v>1996</v>
      </c>
      <c r="AQ59" s="1">
        <f>GN3</f>
        <v>2000</v>
      </c>
      <c r="AR59" s="1">
        <f>GO3</f>
        <v>2000</v>
      </c>
      <c r="AS59" s="1">
        <f>GO1</f>
        <v>50</v>
      </c>
      <c r="BC59" s="45">
        <v>57</v>
      </c>
      <c r="BD59" s="46">
        <f t="shared" si="79"/>
        <v>7.240000000000002</v>
      </c>
      <c r="BE59" s="1">
        <f t="shared" si="2"/>
        <v>71400.000000000029</v>
      </c>
      <c r="BF59" s="1">
        <f t="shared" si="3"/>
        <v>73400.000000000015</v>
      </c>
      <c r="BG59" s="45">
        <v>57</v>
      </c>
      <c r="BH59" s="44">
        <f t="shared" si="80"/>
        <v>4.740000000000002</v>
      </c>
      <c r="BI59" s="1">
        <f t="shared" si="22"/>
        <v>46400.000000000022</v>
      </c>
      <c r="BJ59" s="1">
        <f t="shared" si="23"/>
        <v>48400.000000000015</v>
      </c>
      <c r="BK59" s="45">
        <v>57</v>
      </c>
      <c r="BL59" s="44">
        <f t="shared" si="81"/>
        <v>7.740000000000002</v>
      </c>
      <c r="BM59" s="1">
        <f t="shared" si="4"/>
        <v>76400.000000000029</v>
      </c>
      <c r="BN59" s="1">
        <f t="shared" si="5"/>
        <v>78400.000000000015</v>
      </c>
      <c r="BO59" s="45">
        <v>57</v>
      </c>
      <c r="BP59" s="44">
        <f t="shared" si="82"/>
        <v>5.240000000000002</v>
      </c>
      <c r="BQ59" s="1">
        <f t="shared" si="24"/>
        <v>51400.000000000022</v>
      </c>
      <c r="BR59" s="1">
        <f t="shared" si="25"/>
        <v>53400.000000000015</v>
      </c>
      <c r="BS59" s="45">
        <v>57</v>
      </c>
      <c r="BT59" s="44">
        <f t="shared" si="83"/>
        <v>8.2399999999999967</v>
      </c>
      <c r="BU59" s="1">
        <f t="shared" si="6"/>
        <v>81399.999999999971</v>
      </c>
      <c r="BV59" s="1">
        <f t="shared" si="7"/>
        <v>83399.999999999956</v>
      </c>
      <c r="BW59" s="45">
        <v>57</v>
      </c>
      <c r="BX59" s="44">
        <f t="shared" si="84"/>
        <v>5.740000000000002</v>
      </c>
      <c r="BY59" s="1">
        <f t="shared" si="26"/>
        <v>56400.000000000022</v>
      </c>
      <c r="BZ59" s="1">
        <f t="shared" si="27"/>
        <v>58400.000000000015</v>
      </c>
      <c r="CA59" s="45">
        <v>57</v>
      </c>
      <c r="CB59" s="44">
        <f t="shared" si="85"/>
        <v>7.240000000000002</v>
      </c>
      <c r="CC59" s="1">
        <f t="shared" si="8"/>
        <v>71400.000000000029</v>
      </c>
      <c r="CD59" s="1">
        <f t="shared" si="9"/>
        <v>73400.000000000015</v>
      </c>
      <c r="CE59" s="45">
        <v>57</v>
      </c>
      <c r="CF59" s="44">
        <f t="shared" si="86"/>
        <v>4.740000000000002</v>
      </c>
      <c r="CG59" s="1">
        <f t="shared" si="28"/>
        <v>46400.000000000022</v>
      </c>
      <c r="CH59" s="1">
        <f t="shared" si="29"/>
        <v>48400.000000000015</v>
      </c>
      <c r="CO59" s="45">
        <v>57</v>
      </c>
      <c r="CP59" s="46">
        <f t="shared" si="87"/>
        <v>6.240000000000002</v>
      </c>
      <c r="CQ59" s="1">
        <f t="shared" si="10"/>
        <v>61400.000000000022</v>
      </c>
      <c r="CR59" s="1">
        <f t="shared" si="11"/>
        <v>63400.000000000015</v>
      </c>
      <c r="CS59" s="45">
        <v>57</v>
      </c>
      <c r="CT59" s="44">
        <f t="shared" si="88"/>
        <v>4.240000000000002</v>
      </c>
      <c r="CU59" s="1">
        <f t="shared" si="30"/>
        <v>41400.000000000022</v>
      </c>
      <c r="CV59" s="1">
        <f t="shared" si="31"/>
        <v>43400.000000000015</v>
      </c>
      <c r="CW59" s="45">
        <v>57</v>
      </c>
      <c r="CX59" s="44">
        <f t="shared" si="89"/>
        <v>6.740000000000002</v>
      </c>
      <c r="CY59" s="1">
        <f t="shared" si="12"/>
        <v>66400.000000000029</v>
      </c>
      <c r="CZ59" s="1">
        <f t="shared" si="13"/>
        <v>68400.000000000015</v>
      </c>
      <c r="DA59" s="45">
        <v>57</v>
      </c>
      <c r="DB59" s="44">
        <f t="shared" si="90"/>
        <v>4.740000000000002</v>
      </c>
      <c r="DC59" s="1">
        <f t="shared" si="32"/>
        <v>46400.000000000022</v>
      </c>
      <c r="DD59" s="1">
        <f t="shared" si="33"/>
        <v>48400.000000000015</v>
      </c>
      <c r="DE59" s="45">
        <v>57</v>
      </c>
      <c r="DF59" s="44">
        <f t="shared" si="91"/>
        <v>7.240000000000002</v>
      </c>
      <c r="DG59" s="1">
        <f t="shared" si="14"/>
        <v>71400.000000000029</v>
      </c>
      <c r="DH59" s="1">
        <f t="shared" si="15"/>
        <v>73400.000000000015</v>
      </c>
      <c r="DI59" s="45">
        <v>57</v>
      </c>
      <c r="DJ59" s="44">
        <f t="shared" si="92"/>
        <v>5.240000000000002</v>
      </c>
      <c r="DK59" s="1">
        <f t="shared" si="34"/>
        <v>51400.000000000022</v>
      </c>
      <c r="DL59" s="1">
        <f t="shared" si="35"/>
        <v>53400.000000000015</v>
      </c>
      <c r="DM59" s="45">
        <v>57</v>
      </c>
      <c r="DN59" s="44">
        <f t="shared" si="93"/>
        <v>6.240000000000002</v>
      </c>
      <c r="DO59" s="1">
        <f t="shared" si="16"/>
        <v>61400.000000000022</v>
      </c>
      <c r="DP59" s="1">
        <f t="shared" si="17"/>
        <v>63400.000000000015</v>
      </c>
      <c r="DQ59" s="45">
        <v>57</v>
      </c>
      <c r="DR59" s="44">
        <f t="shared" si="94"/>
        <v>4.240000000000002</v>
      </c>
      <c r="DS59" s="1">
        <f t="shared" si="36"/>
        <v>41400.000000000022</v>
      </c>
      <c r="DT59" s="1">
        <f t="shared" si="37"/>
        <v>43400.000000000015</v>
      </c>
      <c r="DW59" s="45">
        <v>57</v>
      </c>
      <c r="DX59" s="47">
        <f t="shared" si="95"/>
        <v>0.55799999999999972</v>
      </c>
      <c r="DY59" s="1">
        <f t="shared" si="38"/>
        <v>128109.99999999994</v>
      </c>
      <c r="DZ59" s="1">
        <f t="shared" si="39"/>
        <v>128569.99999999994</v>
      </c>
      <c r="EA59" s="45">
        <v>57</v>
      </c>
      <c r="EB59" s="47">
        <f t="shared" si="96"/>
        <v>0.40400000000000019</v>
      </c>
      <c r="EC59" s="1">
        <f t="shared" si="40"/>
        <v>92690.000000000044</v>
      </c>
      <c r="ED59" s="1">
        <f t="shared" si="97"/>
        <v>93150.000000000044</v>
      </c>
      <c r="EE59" s="45">
        <v>57</v>
      </c>
      <c r="EF59" s="47">
        <f t="shared" si="98"/>
        <v>0.42400000000000021</v>
      </c>
      <c r="EG59" s="1">
        <f t="shared" si="41"/>
        <v>97290.000000000044</v>
      </c>
      <c r="EH59" s="1">
        <f t="shared" si="42"/>
        <v>97750.000000000044</v>
      </c>
      <c r="EI59" s="45">
        <v>57</v>
      </c>
      <c r="EJ59" s="47">
        <f t="shared" si="99"/>
        <v>0.31800000000000012</v>
      </c>
      <c r="EK59" s="1">
        <f t="shared" si="43"/>
        <v>72910.000000000029</v>
      </c>
      <c r="EL59" s="1">
        <f t="shared" si="44"/>
        <v>73370.000000000029</v>
      </c>
      <c r="EO59" s="45">
        <v>57</v>
      </c>
      <c r="EP59" s="47">
        <f t="shared" si="100"/>
        <v>0.37400000000000017</v>
      </c>
      <c r="EQ59" s="1">
        <f t="shared" si="45"/>
        <v>85790.000000000044</v>
      </c>
      <c r="ER59" s="1">
        <f t="shared" si="46"/>
        <v>86250.000000000044</v>
      </c>
      <c r="ES59" s="45">
        <v>57</v>
      </c>
      <c r="ET59" s="47">
        <f t="shared" si="101"/>
        <v>0.24000000000000013</v>
      </c>
      <c r="EU59" s="1">
        <f t="shared" si="47"/>
        <v>54970.000000000029</v>
      </c>
      <c r="EV59" s="1">
        <f t="shared" si="48"/>
        <v>55430.000000000029</v>
      </c>
      <c r="EW59" s="45">
        <v>57</v>
      </c>
      <c r="EX59" s="47">
        <f t="shared" si="102"/>
        <v>0.24000000000000013</v>
      </c>
      <c r="EY59" s="1">
        <f t="shared" si="49"/>
        <v>54970.000000000029</v>
      </c>
      <c r="EZ59" s="1">
        <f t="shared" si="50"/>
        <v>55430.000000000029</v>
      </c>
      <c r="FA59" s="45">
        <v>57</v>
      </c>
      <c r="FB59" s="47">
        <f t="shared" si="103"/>
        <v>0.13400000000000006</v>
      </c>
      <c r="FC59" s="1">
        <f t="shared" si="51"/>
        <v>30590.000000000015</v>
      </c>
      <c r="FD59" s="1">
        <f t="shared" si="52"/>
        <v>31050.000000000015</v>
      </c>
      <c r="FF59" s="45">
        <v>57</v>
      </c>
      <c r="FG59" s="47">
        <f t="shared" si="104"/>
        <v>0.8360000000000003</v>
      </c>
      <c r="FH59" s="1">
        <f t="shared" si="53"/>
        <v>8360.0000000000036</v>
      </c>
      <c r="FI59" s="1">
        <f t="shared" si="54"/>
        <v>8360.0000000000036</v>
      </c>
      <c r="FJ59" s="47">
        <f t="shared" si="105"/>
        <v>0.8360000000000003</v>
      </c>
      <c r="FK59" s="1">
        <f t="shared" si="55"/>
        <v>8360.0000000000036</v>
      </c>
      <c r="FL59" s="1">
        <f t="shared" si="56"/>
        <v>8360.0000000000036</v>
      </c>
      <c r="FM59" s="47">
        <f t="shared" si="106"/>
        <v>0.76000000000000045</v>
      </c>
      <c r="FN59" s="1">
        <f t="shared" si="57"/>
        <v>7600.0000000000045</v>
      </c>
      <c r="FO59" s="1">
        <f t="shared" si="58"/>
        <v>7600.0000000000045</v>
      </c>
      <c r="FP59" s="47">
        <f t="shared" si="107"/>
        <v>0.38000000000000023</v>
      </c>
      <c r="FQ59" s="1">
        <f t="shared" si="59"/>
        <v>3800.0000000000023</v>
      </c>
      <c r="FR59" s="1">
        <f t="shared" si="60"/>
        <v>3800.0000000000023</v>
      </c>
      <c r="FS59" s="47">
        <f t="shared" si="108"/>
        <v>0.38000000000000023</v>
      </c>
      <c r="FT59" s="1">
        <f t="shared" si="61"/>
        <v>3800.0000000000023</v>
      </c>
      <c r="FU59" s="1">
        <f t="shared" si="62"/>
        <v>3800.0000000000023</v>
      </c>
      <c r="FV59" s="47">
        <f t="shared" si="109"/>
        <v>0.19000000000000011</v>
      </c>
      <c r="FW59" s="1">
        <f t="shared" si="63"/>
        <v>1900.0000000000011</v>
      </c>
      <c r="FX59" s="1">
        <f t="shared" si="64"/>
        <v>1900.0000000000011</v>
      </c>
      <c r="FZ59" s="45">
        <v>57</v>
      </c>
      <c r="GA59" s="47">
        <f t="shared" si="110"/>
        <v>2.120000000000001</v>
      </c>
      <c r="GB59" s="1">
        <f t="shared" si="65"/>
        <v>21200.000000000011</v>
      </c>
      <c r="GC59" s="1">
        <f t="shared" si="66"/>
        <v>21200.000000000011</v>
      </c>
      <c r="GD59" s="47">
        <f t="shared" si="111"/>
        <v>0.5</v>
      </c>
      <c r="GE59" s="1">
        <f t="shared" si="67"/>
        <v>5000</v>
      </c>
      <c r="GF59" s="1">
        <f t="shared" si="68"/>
        <v>5000</v>
      </c>
      <c r="GG59" s="47">
        <f t="shared" si="112"/>
        <v>0.38000000000000023</v>
      </c>
      <c r="GH59" s="1">
        <f t="shared" si="69"/>
        <v>76000.000000000044</v>
      </c>
      <c r="GI59" s="1">
        <f t="shared" si="70"/>
        <v>76000.000000000044</v>
      </c>
      <c r="GJ59" s="47">
        <f t="shared" si="113"/>
        <v>0.21800000000000014</v>
      </c>
      <c r="GK59" s="1">
        <f t="shared" si="71"/>
        <v>43600.000000000029</v>
      </c>
      <c r="GL59" s="1">
        <f t="shared" si="72"/>
        <v>43600.000000000029</v>
      </c>
      <c r="GM59" s="47">
        <f t="shared" si="114"/>
        <v>0.48000000000000026</v>
      </c>
      <c r="GN59" s="1">
        <f t="shared" si="73"/>
        <v>4800.0000000000027</v>
      </c>
      <c r="GO59" s="1">
        <f t="shared" si="74"/>
        <v>4800.0000000000027</v>
      </c>
      <c r="GP59" s="47">
        <f t="shared" si="115"/>
        <v>0.16200000000000009</v>
      </c>
      <c r="GQ59" s="1">
        <f t="shared" si="75"/>
        <v>405.00000000000023</v>
      </c>
      <c r="GR59" s="1">
        <f t="shared" si="76"/>
        <v>405.00000000000023</v>
      </c>
      <c r="GS59" s="47">
        <f t="shared" si="116"/>
        <v>0.43000000000000022</v>
      </c>
      <c r="GT59" s="1">
        <f t="shared" si="77"/>
        <v>4300.0000000000018</v>
      </c>
      <c r="GU59" s="1">
        <f t="shared" si="78"/>
        <v>4300.0000000000018</v>
      </c>
    </row>
    <row r="60" spans="1:203" x14ac:dyDescent="0.15">
      <c r="A60" s="1" t="s">
        <v>1919</v>
      </c>
      <c r="B60" s="1">
        <v>1</v>
      </c>
      <c r="C60" s="1">
        <v>4</v>
      </c>
      <c r="D60" s="1">
        <v>16</v>
      </c>
      <c r="E60" s="1">
        <v>0</v>
      </c>
      <c r="F60" s="1">
        <v>0</v>
      </c>
      <c r="G60" s="1">
        <v>1</v>
      </c>
      <c r="H60" s="1">
        <v>0</v>
      </c>
      <c r="I60" s="1">
        <v>0</v>
      </c>
      <c r="J60" s="1">
        <v>0</v>
      </c>
      <c r="K60" s="1">
        <v>0</v>
      </c>
      <c r="L60" s="1">
        <v>0</v>
      </c>
      <c r="M60" s="1" t="s">
        <v>2489</v>
      </c>
      <c r="N60" s="1">
        <v>4536</v>
      </c>
      <c r="O60" s="1">
        <v>102</v>
      </c>
      <c r="P60" s="1">
        <v>51</v>
      </c>
      <c r="Q60" s="1">
        <v>2</v>
      </c>
      <c r="R60" s="1">
        <v>4</v>
      </c>
      <c r="S60" s="1">
        <v>16</v>
      </c>
      <c r="T60" s="1">
        <v>0</v>
      </c>
      <c r="U60" s="1">
        <v>0</v>
      </c>
      <c r="V60" s="1">
        <v>1</v>
      </c>
      <c r="W60" s="1">
        <v>0</v>
      </c>
      <c r="X60" s="1">
        <v>0</v>
      </c>
      <c r="Y60" s="1">
        <v>0</v>
      </c>
      <c r="Z60" s="1">
        <v>0</v>
      </c>
      <c r="AA60" s="1">
        <v>0</v>
      </c>
      <c r="AB60" s="1" t="s">
        <v>2489</v>
      </c>
      <c r="AC60" s="1">
        <v>5111</v>
      </c>
      <c r="AD60" s="1">
        <v>115</v>
      </c>
      <c r="AE60" s="1">
        <v>58</v>
      </c>
      <c r="AF60" s="44">
        <v>0.04</v>
      </c>
      <c r="AG60" s="44">
        <v>1.002</v>
      </c>
      <c r="AH60" s="44">
        <v>3</v>
      </c>
      <c r="AI60" s="1">
        <f t="shared" si="18"/>
        <v>190</v>
      </c>
      <c r="AJ60" s="1">
        <f t="shared" si="18"/>
        <v>110</v>
      </c>
      <c r="AK60" s="1">
        <f t="shared" si="18"/>
        <v>160</v>
      </c>
      <c r="AL60" s="1">
        <f t="shared" si="19"/>
        <v>30</v>
      </c>
      <c r="AM60" s="1">
        <f t="shared" si="19"/>
        <v>20</v>
      </c>
      <c r="AN60" s="1">
        <f t="shared" si="19"/>
        <v>30</v>
      </c>
      <c r="AP60" s="1" t="s">
        <v>2016</v>
      </c>
      <c r="AQ60" s="1">
        <v>2000</v>
      </c>
      <c r="AR60" s="1">
        <v>2000</v>
      </c>
      <c r="BC60" s="45">
        <v>58</v>
      </c>
      <c r="BD60" s="46">
        <f t="shared" si="79"/>
        <v>7.280000000000002</v>
      </c>
      <c r="BE60" s="1">
        <f t="shared" si="2"/>
        <v>71800.000000000029</v>
      </c>
      <c r="BF60" s="1">
        <f t="shared" si="3"/>
        <v>73800.000000000015</v>
      </c>
      <c r="BG60" s="45">
        <v>58</v>
      </c>
      <c r="BH60" s="44">
        <f t="shared" si="80"/>
        <v>4.780000000000002</v>
      </c>
      <c r="BI60" s="1">
        <f t="shared" si="22"/>
        <v>46800.000000000022</v>
      </c>
      <c r="BJ60" s="1">
        <f t="shared" si="23"/>
        <v>48800.000000000015</v>
      </c>
      <c r="BK60" s="45">
        <v>58</v>
      </c>
      <c r="BL60" s="44">
        <f t="shared" si="81"/>
        <v>7.780000000000002</v>
      </c>
      <c r="BM60" s="1">
        <f t="shared" si="4"/>
        <v>76800.000000000029</v>
      </c>
      <c r="BN60" s="1">
        <f t="shared" si="5"/>
        <v>78800.000000000015</v>
      </c>
      <c r="BO60" s="45">
        <v>58</v>
      </c>
      <c r="BP60" s="44">
        <f t="shared" si="82"/>
        <v>5.280000000000002</v>
      </c>
      <c r="BQ60" s="1">
        <f t="shared" si="24"/>
        <v>51800.000000000022</v>
      </c>
      <c r="BR60" s="1">
        <f t="shared" si="25"/>
        <v>53800.000000000015</v>
      </c>
      <c r="BS60" s="45">
        <v>58</v>
      </c>
      <c r="BT60" s="44">
        <f t="shared" si="83"/>
        <v>8.2799999999999958</v>
      </c>
      <c r="BU60" s="1">
        <f t="shared" si="6"/>
        <v>81799.999999999956</v>
      </c>
      <c r="BV60" s="1">
        <f t="shared" si="7"/>
        <v>83799.999999999956</v>
      </c>
      <c r="BW60" s="45">
        <v>58</v>
      </c>
      <c r="BX60" s="44">
        <f t="shared" si="84"/>
        <v>5.780000000000002</v>
      </c>
      <c r="BY60" s="1">
        <f t="shared" si="26"/>
        <v>56800.000000000022</v>
      </c>
      <c r="BZ60" s="1">
        <f t="shared" si="27"/>
        <v>58800.000000000015</v>
      </c>
      <c r="CA60" s="45">
        <v>58</v>
      </c>
      <c r="CB60" s="44">
        <f t="shared" si="85"/>
        <v>7.280000000000002</v>
      </c>
      <c r="CC60" s="1">
        <f t="shared" si="8"/>
        <v>71800.000000000029</v>
      </c>
      <c r="CD60" s="1">
        <f t="shared" si="9"/>
        <v>73800.000000000015</v>
      </c>
      <c r="CE60" s="45">
        <v>58</v>
      </c>
      <c r="CF60" s="44">
        <f t="shared" si="86"/>
        <v>4.780000000000002</v>
      </c>
      <c r="CG60" s="1">
        <f t="shared" si="28"/>
        <v>46800.000000000022</v>
      </c>
      <c r="CH60" s="1">
        <f t="shared" si="29"/>
        <v>48800.000000000015</v>
      </c>
      <c r="CO60" s="45">
        <v>58</v>
      </c>
      <c r="CP60" s="46">
        <f t="shared" si="87"/>
        <v>6.280000000000002</v>
      </c>
      <c r="CQ60" s="1">
        <f t="shared" si="10"/>
        <v>61800.000000000022</v>
      </c>
      <c r="CR60" s="1">
        <f t="shared" si="11"/>
        <v>63800.000000000015</v>
      </c>
      <c r="CS60" s="45">
        <v>58</v>
      </c>
      <c r="CT60" s="44">
        <f t="shared" si="88"/>
        <v>4.280000000000002</v>
      </c>
      <c r="CU60" s="1">
        <f t="shared" si="30"/>
        <v>41800.000000000022</v>
      </c>
      <c r="CV60" s="1">
        <f t="shared" si="31"/>
        <v>43800.000000000015</v>
      </c>
      <c r="CW60" s="45">
        <v>58</v>
      </c>
      <c r="CX60" s="44">
        <f t="shared" si="89"/>
        <v>6.780000000000002</v>
      </c>
      <c r="CY60" s="1">
        <f t="shared" si="12"/>
        <v>66800.000000000029</v>
      </c>
      <c r="CZ60" s="1">
        <f t="shared" si="13"/>
        <v>68800.000000000015</v>
      </c>
      <c r="DA60" s="45">
        <v>58</v>
      </c>
      <c r="DB60" s="44">
        <f t="shared" si="90"/>
        <v>4.780000000000002</v>
      </c>
      <c r="DC60" s="1">
        <f t="shared" si="32"/>
        <v>46800.000000000022</v>
      </c>
      <c r="DD60" s="1">
        <f t="shared" si="33"/>
        <v>48800.000000000015</v>
      </c>
      <c r="DE60" s="45">
        <v>58</v>
      </c>
      <c r="DF60" s="44">
        <f t="shared" si="91"/>
        <v>7.280000000000002</v>
      </c>
      <c r="DG60" s="1">
        <f t="shared" si="14"/>
        <v>71800.000000000029</v>
      </c>
      <c r="DH60" s="1">
        <f t="shared" si="15"/>
        <v>73800.000000000015</v>
      </c>
      <c r="DI60" s="45">
        <v>58</v>
      </c>
      <c r="DJ60" s="44">
        <f t="shared" si="92"/>
        <v>5.280000000000002</v>
      </c>
      <c r="DK60" s="1">
        <f t="shared" si="34"/>
        <v>51800.000000000022</v>
      </c>
      <c r="DL60" s="1">
        <f t="shared" si="35"/>
        <v>53800.000000000015</v>
      </c>
      <c r="DM60" s="45">
        <v>58</v>
      </c>
      <c r="DN60" s="44">
        <f t="shared" si="93"/>
        <v>6.280000000000002</v>
      </c>
      <c r="DO60" s="1">
        <f t="shared" si="16"/>
        <v>61800.000000000022</v>
      </c>
      <c r="DP60" s="1">
        <f t="shared" si="17"/>
        <v>63800.000000000015</v>
      </c>
      <c r="DQ60" s="45">
        <v>58</v>
      </c>
      <c r="DR60" s="44">
        <f t="shared" si="94"/>
        <v>4.280000000000002</v>
      </c>
      <c r="DS60" s="1">
        <f t="shared" si="36"/>
        <v>41800.000000000022</v>
      </c>
      <c r="DT60" s="1">
        <f t="shared" si="37"/>
        <v>43800.000000000015</v>
      </c>
      <c r="DW60" s="45">
        <v>58</v>
      </c>
      <c r="DX60" s="47">
        <f t="shared" si="95"/>
        <v>0.56349999999999967</v>
      </c>
      <c r="DY60" s="1">
        <f t="shared" si="38"/>
        <v>129374.99999999991</v>
      </c>
      <c r="DZ60" s="1">
        <f t="shared" si="39"/>
        <v>129834.99999999991</v>
      </c>
      <c r="EA60" s="45">
        <v>58</v>
      </c>
      <c r="EB60" s="47">
        <f t="shared" si="96"/>
        <v>0.4080000000000002</v>
      </c>
      <c r="EC60" s="1">
        <f t="shared" si="40"/>
        <v>93610.000000000044</v>
      </c>
      <c r="ED60" s="1">
        <f t="shared" si="97"/>
        <v>94070.000000000044</v>
      </c>
      <c r="EE60" s="45">
        <v>58</v>
      </c>
      <c r="EF60" s="47">
        <f t="shared" si="98"/>
        <v>0.42800000000000021</v>
      </c>
      <c r="EG60" s="1">
        <f t="shared" si="41"/>
        <v>98210.000000000044</v>
      </c>
      <c r="EH60" s="1">
        <f t="shared" si="42"/>
        <v>98670.000000000044</v>
      </c>
      <c r="EI60" s="45">
        <v>58</v>
      </c>
      <c r="EJ60" s="47">
        <f t="shared" si="99"/>
        <v>0.32100000000000012</v>
      </c>
      <c r="EK60" s="1">
        <f t="shared" si="43"/>
        <v>73600.000000000029</v>
      </c>
      <c r="EL60" s="1">
        <f t="shared" si="44"/>
        <v>74060.000000000029</v>
      </c>
      <c r="EO60" s="45">
        <v>58</v>
      </c>
      <c r="EP60" s="47">
        <f t="shared" si="100"/>
        <v>0.37800000000000017</v>
      </c>
      <c r="EQ60" s="1">
        <f t="shared" si="45"/>
        <v>86710.000000000044</v>
      </c>
      <c r="ER60" s="1">
        <f t="shared" si="46"/>
        <v>87170.000000000044</v>
      </c>
      <c r="ES60" s="45">
        <v>58</v>
      </c>
      <c r="ET60" s="47">
        <f t="shared" si="101"/>
        <v>0.24250000000000013</v>
      </c>
      <c r="EU60" s="1">
        <f t="shared" si="47"/>
        <v>55545.000000000029</v>
      </c>
      <c r="EV60" s="1">
        <f t="shared" si="48"/>
        <v>56005.000000000029</v>
      </c>
      <c r="EW60" s="45">
        <v>58</v>
      </c>
      <c r="EX60" s="47">
        <f t="shared" si="102"/>
        <v>0.24250000000000013</v>
      </c>
      <c r="EY60" s="1">
        <f t="shared" si="49"/>
        <v>55545.000000000029</v>
      </c>
      <c r="EZ60" s="1">
        <f t="shared" si="50"/>
        <v>56005.000000000029</v>
      </c>
      <c r="FA60" s="45">
        <v>58</v>
      </c>
      <c r="FB60" s="47">
        <f t="shared" si="103"/>
        <v>0.13550000000000006</v>
      </c>
      <c r="FC60" s="1">
        <f t="shared" si="51"/>
        <v>30935.000000000015</v>
      </c>
      <c r="FD60" s="1">
        <f t="shared" si="52"/>
        <v>31395.000000000015</v>
      </c>
      <c r="FF60" s="45">
        <v>58</v>
      </c>
      <c r="FG60" s="47">
        <f t="shared" si="104"/>
        <v>0.8420000000000003</v>
      </c>
      <c r="FH60" s="1">
        <f t="shared" si="53"/>
        <v>8420.0000000000036</v>
      </c>
      <c r="FI60" s="1">
        <f t="shared" si="54"/>
        <v>8420.0000000000036</v>
      </c>
      <c r="FJ60" s="47">
        <f t="shared" si="105"/>
        <v>0.8420000000000003</v>
      </c>
      <c r="FK60" s="1">
        <f t="shared" si="55"/>
        <v>8420.0000000000036</v>
      </c>
      <c r="FL60" s="1">
        <f t="shared" si="56"/>
        <v>8420.0000000000036</v>
      </c>
      <c r="FM60" s="47">
        <f t="shared" si="106"/>
        <v>0.77000000000000046</v>
      </c>
      <c r="FN60" s="1">
        <f t="shared" si="57"/>
        <v>7700.0000000000045</v>
      </c>
      <c r="FO60" s="1">
        <f t="shared" si="58"/>
        <v>7700.0000000000045</v>
      </c>
      <c r="FP60" s="47">
        <f t="shared" si="107"/>
        <v>0.38500000000000023</v>
      </c>
      <c r="FQ60" s="1">
        <f t="shared" si="59"/>
        <v>3850.0000000000023</v>
      </c>
      <c r="FR60" s="1">
        <f t="shared" si="60"/>
        <v>3850.0000000000023</v>
      </c>
      <c r="FS60" s="47">
        <f t="shared" si="108"/>
        <v>0.38500000000000023</v>
      </c>
      <c r="FT60" s="1">
        <f t="shared" si="61"/>
        <v>3850.0000000000023</v>
      </c>
      <c r="FU60" s="1">
        <f t="shared" si="62"/>
        <v>3850.0000000000023</v>
      </c>
      <c r="FV60" s="47">
        <f t="shared" si="109"/>
        <v>0.19250000000000012</v>
      </c>
      <c r="FW60" s="1">
        <f t="shared" si="63"/>
        <v>1925.0000000000011</v>
      </c>
      <c r="FX60" s="1">
        <f t="shared" si="64"/>
        <v>1925.0000000000011</v>
      </c>
      <c r="FZ60" s="45">
        <v>58</v>
      </c>
      <c r="GA60" s="47">
        <f t="shared" si="110"/>
        <v>2.140000000000001</v>
      </c>
      <c r="GB60" s="1">
        <f t="shared" si="65"/>
        <v>21400.000000000011</v>
      </c>
      <c r="GC60" s="1">
        <f t="shared" si="66"/>
        <v>21400.000000000011</v>
      </c>
      <c r="GD60" s="47">
        <f t="shared" si="111"/>
        <v>0.5</v>
      </c>
      <c r="GE60" s="1">
        <f t="shared" si="67"/>
        <v>5000</v>
      </c>
      <c r="GF60" s="1">
        <f t="shared" si="68"/>
        <v>5000</v>
      </c>
      <c r="GG60" s="47">
        <f t="shared" si="112"/>
        <v>0.38500000000000023</v>
      </c>
      <c r="GH60" s="1">
        <f t="shared" si="69"/>
        <v>77000.000000000044</v>
      </c>
      <c r="GI60" s="1">
        <f t="shared" si="70"/>
        <v>77000.000000000044</v>
      </c>
      <c r="GJ60" s="47">
        <f t="shared" si="113"/>
        <v>0.22100000000000014</v>
      </c>
      <c r="GK60" s="1">
        <f t="shared" si="71"/>
        <v>44200.000000000029</v>
      </c>
      <c r="GL60" s="1">
        <f t="shared" si="72"/>
        <v>44200.000000000029</v>
      </c>
      <c r="GM60" s="47">
        <f t="shared" si="114"/>
        <v>0.48500000000000026</v>
      </c>
      <c r="GN60" s="1">
        <f t="shared" si="73"/>
        <v>4850.0000000000027</v>
      </c>
      <c r="GO60" s="1">
        <f t="shared" si="74"/>
        <v>4850.0000000000027</v>
      </c>
      <c r="GP60" s="47">
        <f t="shared" si="115"/>
        <v>0.16400000000000009</v>
      </c>
      <c r="GQ60" s="1">
        <f t="shared" si="75"/>
        <v>410.00000000000023</v>
      </c>
      <c r="GR60" s="1">
        <f t="shared" si="76"/>
        <v>410.00000000000023</v>
      </c>
      <c r="GS60" s="47">
        <f t="shared" si="116"/>
        <v>0.43500000000000022</v>
      </c>
      <c r="GT60" s="1">
        <f t="shared" si="77"/>
        <v>4350.0000000000018</v>
      </c>
      <c r="GU60" s="1">
        <f t="shared" si="78"/>
        <v>4350.0000000000018</v>
      </c>
    </row>
    <row r="61" spans="1:203" x14ac:dyDescent="0.15">
      <c r="A61" s="33" t="s">
        <v>1920</v>
      </c>
      <c r="B61" s="1">
        <v>1</v>
      </c>
      <c r="C61" s="1">
        <v>2</v>
      </c>
      <c r="D61" s="1">
        <v>16</v>
      </c>
      <c r="E61" s="1">
        <v>0</v>
      </c>
      <c r="F61" s="1">
        <v>0</v>
      </c>
      <c r="G61" s="1">
        <v>1</v>
      </c>
      <c r="H61" s="1">
        <v>0</v>
      </c>
      <c r="I61" s="1">
        <v>0</v>
      </c>
      <c r="J61" s="1">
        <v>0</v>
      </c>
      <c r="K61" s="1">
        <v>0</v>
      </c>
      <c r="L61" s="1">
        <v>0</v>
      </c>
      <c r="M61" s="1" t="s">
        <v>2494</v>
      </c>
      <c r="N61" s="1">
        <v>4320</v>
      </c>
      <c r="O61" s="1">
        <v>108</v>
      </c>
      <c r="P61" s="1">
        <v>54</v>
      </c>
      <c r="Q61" s="1">
        <v>2</v>
      </c>
      <c r="R61" s="1">
        <v>2</v>
      </c>
      <c r="S61" s="1">
        <v>16</v>
      </c>
      <c r="T61" s="1">
        <v>0</v>
      </c>
      <c r="U61" s="1">
        <v>0</v>
      </c>
      <c r="V61" s="1">
        <v>1</v>
      </c>
      <c r="W61" s="1">
        <v>0</v>
      </c>
      <c r="X61" s="1">
        <v>0</v>
      </c>
      <c r="Y61" s="1">
        <v>0</v>
      </c>
      <c r="Z61" s="1">
        <v>0</v>
      </c>
      <c r="AA61" s="1">
        <v>0</v>
      </c>
      <c r="AB61" s="1" t="s">
        <v>2494</v>
      </c>
      <c r="AC61" s="1">
        <v>4867</v>
      </c>
      <c r="AD61" s="1">
        <v>122</v>
      </c>
      <c r="AE61" s="1">
        <v>61</v>
      </c>
      <c r="AF61" s="44">
        <v>3</v>
      </c>
      <c r="AG61" s="50">
        <v>1.002</v>
      </c>
      <c r="AH61" s="44">
        <v>3</v>
      </c>
      <c r="AI61" s="1">
        <f t="shared" si="18"/>
        <v>12960</v>
      </c>
      <c r="AJ61" s="33">
        <f t="shared" si="18"/>
        <v>110</v>
      </c>
      <c r="AK61" s="1">
        <f t="shared" si="18"/>
        <v>170</v>
      </c>
      <c r="AL61" s="1">
        <f t="shared" si="19"/>
        <v>1650</v>
      </c>
      <c r="AM61" s="33">
        <f t="shared" si="19"/>
        <v>20</v>
      </c>
      <c r="AN61" s="1">
        <f t="shared" si="19"/>
        <v>30</v>
      </c>
      <c r="AP61" s="1" t="s">
        <v>2017</v>
      </c>
      <c r="AQ61" s="1">
        <v>-2000</v>
      </c>
      <c r="AR61" s="1">
        <v>-2000</v>
      </c>
      <c r="BC61" s="45">
        <v>59</v>
      </c>
      <c r="BD61" s="46">
        <f t="shared" si="79"/>
        <v>7.3200000000000021</v>
      </c>
      <c r="BE61" s="1">
        <f t="shared" si="2"/>
        <v>72200.000000000029</v>
      </c>
      <c r="BF61" s="1">
        <f t="shared" si="3"/>
        <v>74200.000000000015</v>
      </c>
      <c r="BG61" s="45">
        <v>59</v>
      </c>
      <c r="BH61" s="44">
        <f t="shared" si="80"/>
        <v>4.8200000000000021</v>
      </c>
      <c r="BI61" s="1">
        <f t="shared" si="22"/>
        <v>47200.000000000022</v>
      </c>
      <c r="BJ61" s="1">
        <f t="shared" si="23"/>
        <v>49200.000000000015</v>
      </c>
      <c r="BK61" s="45">
        <v>59</v>
      </c>
      <c r="BL61" s="44">
        <f t="shared" si="81"/>
        <v>7.8200000000000021</v>
      </c>
      <c r="BM61" s="1">
        <f t="shared" si="4"/>
        <v>77200.000000000029</v>
      </c>
      <c r="BN61" s="1">
        <f t="shared" si="5"/>
        <v>79200.000000000015</v>
      </c>
      <c r="BO61" s="45">
        <v>59</v>
      </c>
      <c r="BP61" s="44">
        <f t="shared" si="82"/>
        <v>5.3200000000000021</v>
      </c>
      <c r="BQ61" s="1">
        <f t="shared" si="24"/>
        <v>52200.000000000022</v>
      </c>
      <c r="BR61" s="1">
        <f t="shared" si="25"/>
        <v>54200.000000000015</v>
      </c>
      <c r="BS61" s="45">
        <v>59</v>
      </c>
      <c r="BT61" s="44">
        <f t="shared" si="83"/>
        <v>8.319999999999995</v>
      </c>
      <c r="BU61" s="1">
        <f t="shared" si="6"/>
        <v>82199.999999999956</v>
      </c>
      <c r="BV61" s="1">
        <f t="shared" si="7"/>
        <v>84199.999999999942</v>
      </c>
      <c r="BW61" s="45">
        <v>59</v>
      </c>
      <c r="BX61" s="44">
        <f t="shared" si="84"/>
        <v>5.8200000000000021</v>
      </c>
      <c r="BY61" s="1">
        <f t="shared" si="26"/>
        <v>57200.000000000022</v>
      </c>
      <c r="BZ61" s="1">
        <f t="shared" si="27"/>
        <v>59200.000000000015</v>
      </c>
      <c r="CA61" s="45">
        <v>59</v>
      </c>
      <c r="CB61" s="44">
        <f t="shared" si="85"/>
        <v>7.3200000000000021</v>
      </c>
      <c r="CC61" s="1">
        <f t="shared" si="8"/>
        <v>72200.000000000029</v>
      </c>
      <c r="CD61" s="1">
        <f t="shared" si="9"/>
        <v>74200.000000000015</v>
      </c>
      <c r="CE61" s="45">
        <v>59</v>
      </c>
      <c r="CF61" s="44">
        <f t="shared" si="86"/>
        <v>4.8200000000000021</v>
      </c>
      <c r="CG61" s="1">
        <f t="shared" si="28"/>
        <v>47200.000000000022</v>
      </c>
      <c r="CH61" s="1">
        <f t="shared" si="29"/>
        <v>49200.000000000015</v>
      </c>
      <c r="CO61" s="45">
        <v>59</v>
      </c>
      <c r="CP61" s="46">
        <f t="shared" si="87"/>
        <v>6.3200000000000021</v>
      </c>
      <c r="CQ61" s="1">
        <f t="shared" si="10"/>
        <v>62200.000000000022</v>
      </c>
      <c r="CR61" s="1">
        <f t="shared" si="11"/>
        <v>64200.000000000015</v>
      </c>
      <c r="CS61" s="45">
        <v>59</v>
      </c>
      <c r="CT61" s="44">
        <f t="shared" si="88"/>
        <v>4.3200000000000021</v>
      </c>
      <c r="CU61" s="1">
        <f t="shared" si="30"/>
        <v>42200.000000000022</v>
      </c>
      <c r="CV61" s="1">
        <f t="shared" si="31"/>
        <v>44200.000000000015</v>
      </c>
      <c r="CW61" s="45">
        <v>59</v>
      </c>
      <c r="CX61" s="44">
        <f t="shared" si="89"/>
        <v>6.8200000000000021</v>
      </c>
      <c r="CY61" s="1">
        <f t="shared" si="12"/>
        <v>67200.000000000029</v>
      </c>
      <c r="CZ61" s="1">
        <f t="shared" si="13"/>
        <v>69200.000000000015</v>
      </c>
      <c r="DA61" s="45">
        <v>59</v>
      </c>
      <c r="DB61" s="44">
        <f t="shared" si="90"/>
        <v>4.8200000000000021</v>
      </c>
      <c r="DC61" s="1">
        <f t="shared" si="32"/>
        <v>47200.000000000022</v>
      </c>
      <c r="DD61" s="1">
        <f t="shared" si="33"/>
        <v>49200.000000000015</v>
      </c>
      <c r="DE61" s="45">
        <v>59</v>
      </c>
      <c r="DF61" s="44">
        <f t="shared" si="91"/>
        <v>7.3200000000000021</v>
      </c>
      <c r="DG61" s="1">
        <f t="shared" si="14"/>
        <v>72200.000000000029</v>
      </c>
      <c r="DH61" s="1">
        <f t="shared" si="15"/>
        <v>74200.000000000015</v>
      </c>
      <c r="DI61" s="45">
        <v>59</v>
      </c>
      <c r="DJ61" s="44">
        <f t="shared" si="92"/>
        <v>5.3200000000000021</v>
      </c>
      <c r="DK61" s="1">
        <f t="shared" si="34"/>
        <v>52200.000000000022</v>
      </c>
      <c r="DL61" s="1">
        <f t="shared" si="35"/>
        <v>54200.000000000015</v>
      </c>
      <c r="DM61" s="45">
        <v>59</v>
      </c>
      <c r="DN61" s="44">
        <f t="shared" si="93"/>
        <v>6.3200000000000021</v>
      </c>
      <c r="DO61" s="1">
        <f t="shared" si="16"/>
        <v>62200.000000000022</v>
      </c>
      <c r="DP61" s="1">
        <f t="shared" si="17"/>
        <v>64200.000000000015</v>
      </c>
      <c r="DQ61" s="45">
        <v>59</v>
      </c>
      <c r="DR61" s="44">
        <f t="shared" si="94"/>
        <v>4.3200000000000021</v>
      </c>
      <c r="DS61" s="1">
        <f t="shared" si="36"/>
        <v>42200.000000000022</v>
      </c>
      <c r="DT61" s="1">
        <f t="shared" si="37"/>
        <v>44200.000000000015</v>
      </c>
      <c r="DW61" s="45">
        <v>59</v>
      </c>
      <c r="DX61" s="47">
        <f t="shared" si="95"/>
        <v>0.56899999999999962</v>
      </c>
      <c r="DY61" s="1">
        <f t="shared" si="38"/>
        <v>130639.99999999991</v>
      </c>
      <c r="DZ61" s="1">
        <f t="shared" si="39"/>
        <v>131099.99999999991</v>
      </c>
      <c r="EA61" s="45">
        <v>59</v>
      </c>
      <c r="EB61" s="47">
        <f t="shared" si="96"/>
        <v>0.4120000000000002</v>
      </c>
      <c r="EC61" s="1">
        <f t="shared" si="40"/>
        <v>94530.000000000044</v>
      </c>
      <c r="ED61" s="1">
        <f t="shared" si="97"/>
        <v>94990.000000000044</v>
      </c>
      <c r="EE61" s="45">
        <v>59</v>
      </c>
      <c r="EF61" s="47">
        <f t="shared" si="98"/>
        <v>0.43200000000000022</v>
      </c>
      <c r="EG61" s="1">
        <f t="shared" si="41"/>
        <v>99130.000000000044</v>
      </c>
      <c r="EH61" s="1">
        <f t="shared" si="42"/>
        <v>99590.000000000044</v>
      </c>
      <c r="EI61" s="45">
        <v>59</v>
      </c>
      <c r="EJ61" s="47">
        <f t="shared" si="99"/>
        <v>0.32400000000000012</v>
      </c>
      <c r="EK61" s="1">
        <f t="shared" si="43"/>
        <v>74290.000000000029</v>
      </c>
      <c r="EL61" s="1">
        <f t="shared" si="44"/>
        <v>74750.000000000029</v>
      </c>
      <c r="EO61" s="45">
        <v>59</v>
      </c>
      <c r="EP61" s="47">
        <f t="shared" si="100"/>
        <v>0.38200000000000017</v>
      </c>
      <c r="EQ61" s="1">
        <f t="shared" si="45"/>
        <v>87630.000000000044</v>
      </c>
      <c r="ER61" s="1">
        <f t="shared" si="46"/>
        <v>88090.000000000044</v>
      </c>
      <c r="ES61" s="45">
        <v>59</v>
      </c>
      <c r="ET61" s="47">
        <f t="shared" si="101"/>
        <v>0.24500000000000013</v>
      </c>
      <c r="EU61" s="1">
        <f t="shared" si="47"/>
        <v>56120.000000000029</v>
      </c>
      <c r="EV61" s="1">
        <f t="shared" si="48"/>
        <v>56580.000000000029</v>
      </c>
      <c r="EW61" s="45">
        <v>59</v>
      </c>
      <c r="EX61" s="47">
        <f t="shared" si="102"/>
        <v>0.24500000000000013</v>
      </c>
      <c r="EY61" s="1">
        <f t="shared" si="49"/>
        <v>56120.000000000029</v>
      </c>
      <c r="EZ61" s="1">
        <f t="shared" si="50"/>
        <v>56580.000000000029</v>
      </c>
      <c r="FA61" s="45">
        <v>59</v>
      </c>
      <c r="FB61" s="47">
        <f t="shared" si="103"/>
        <v>0.13700000000000007</v>
      </c>
      <c r="FC61" s="1">
        <f t="shared" si="51"/>
        <v>31280.000000000015</v>
      </c>
      <c r="FD61" s="1">
        <f t="shared" si="52"/>
        <v>31740.000000000015</v>
      </c>
      <c r="FF61" s="45">
        <v>59</v>
      </c>
      <c r="FG61" s="47">
        <f t="shared" si="104"/>
        <v>0.84800000000000031</v>
      </c>
      <c r="FH61" s="1">
        <f t="shared" si="53"/>
        <v>8480.0000000000036</v>
      </c>
      <c r="FI61" s="1">
        <f t="shared" si="54"/>
        <v>8480.0000000000036</v>
      </c>
      <c r="FJ61" s="47">
        <f t="shared" si="105"/>
        <v>0.84800000000000031</v>
      </c>
      <c r="FK61" s="1">
        <f t="shared" si="55"/>
        <v>8480.0000000000036</v>
      </c>
      <c r="FL61" s="1">
        <f t="shared" si="56"/>
        <v>8480.0000000000036</v>
      </c>
      <c r="FM61" s="47">
        <f t="shared" si="106"/>
        <v>0.78000000000000047</v>
      </c>
      <c r="FN61" s="1">
        <f t="shared" si="57"/>
        <v>7800.0000000000045</v>
      </c>
      <c r="FO61" s="1">
        <f t="shared" si="58"/>
        <v>7800.0000000000045</v>
      </c>
      <c r="FP61" s="47">
        <f t="shared" si="107"/>
        <v>0.39000000000000024</v>
      </c>
      <c r="FQ61" s="1">
        <f t="shared" si="59"/>
        <v>3900.0000000000023</v>
      </c>
      <c r="FR61" s="1">
        <f t="shared" si="60"/>
        <v>3900.0000000000023</v>
      </c>
      <c r="FS61" s="47">
        <f t="shared" si="108"/>
        <v>0.39000000000000024</v>
      </c>
      <c r="FT61" s="1">
        <f t="shared" si="61"/>
        <v>3900.0000000000023</v>
      </c>
      <c r="FU61" s="1">
        <f t="shared" si="62"/>
        <v>3900.0000000000023</v>
      </c>
      <c r="FV61" s="47">
        <f t="shared" si="109"/>
        <v>0.19500000000000012</v>
      </c>
      <c r="FW61" s="1">
        <f t="shared" si="63"/>
        <v>1950.0000000000011</v>
      </c>
      <c r="FX61" s="1">
        <f t="shared" si="64"/>
        <v>1950.0000000000011</v>
      </c>
      <c r="FZ61" s="45">
        <v>59</v>
      </c>
      <c r="GA61" s="47">
        <f t="shared" si="110"/>
        <v>2.160000000000001</v>
      </c>
      <c r="GB61" s="1">
        <f t="shared" si="65"/>
        <v>21600.000000000011</v>
      </c>
      <c r="GC61" s="1">
        <f t="shared" si="66"/>
        <v>21600.000000000011</v>
      </c>
      <c r="GD61" s="47">
        <f t="shared" si="111"/>
        <v>0.5</v>
      </c>
      <c r="GE61" s="1">
        <f t="shared" si="67"/>
        <v>5000</v>
      </c>
      <c r="GF61" s="1">
        <f t="shared" si="68"/>
        <v>5000</v>
      </c>
      <c r="GG61" s="47">
        <f t="shared" si="112"/>
        <v>0.39000000000000024</v>
      </c>
      <c r="GH61" s="1">
        <f t="shared" si="69"/>
        <v>78000.000000000044</v>
      </c>
      <c r="GI61" s="1">
        <f t="shared" si="70"/>
        <v>78000.000000000044</v>
      </c>
      <c r="GJ61" s="47">
        <f t="shared" si="113"/>
        <v>0.22400000000000014</v>
      </c>
      <c r="GK61" s="1">
        <f t="shared" si="71"/>
        <v>44800.000000000029</v>
      </c>
      <c r="GL61" s="1">
        <f t="shared" si="72"/>
        <v>44800.000000000029</v>
      </c>
      <c r="GM61" s="47">
        <f t="shared" si="114"/>
        <v>0.49000000000000027</v>
      </c>
      <c r="GN61" s="1">
        <f t="shared" si="73"/>
        <v>4900.0000000000027</v>
      </c>
      <c r="GO61" s="1">
        <f t="shared" si="74"/>
        <v>4900.0000000000027</v>
      </c>
      <c r="GP61" s="47">
        <f t="shared" si="115"/>
        <v>0.16600000000000009</v>
      </c>
      <c r="GQ61" s="1">
        <f t="shared" si="75"/>
        <v>415.00000000000023</v>
      </c>
      <c r="GR61" s="1">
        <f t="shared" si="76"/>
        <v>415.00000000000023</v>
      </c>
      <c r="GS61" s="47">
        <f t="shared" si="116"/>
        <v>0.44000000000000022</v>
      </c>
      <c r="GT61" s="1">
        <f t="shared" si="77"/>
        <v>4400.0000000000018</v>
      </c>
      <c r="GU61" s="1">
        <f t="shared" si="78"/>
        <v>4400.0000000000018</v>
      </c>
    </row>
    <row r="62" spans="1:203" x14ac:dyDescent="0.15">
      <c r="A62" s="33" t="s">
        <v>1921</v>
      </c>
      <c r="B62" s="1">
        <v>1</v>
      </c>
      <c r="C62" s="1">
        <v>1</v>
      </c>
      <c r="D62" s="1">
        <v>16</v>
      </c>
      <c r="E62" s="1">
        <v>0</v>
      </c>
      <c r="F62" s="1">
        <v>0</v>
      </c>
      <c r="G62" s="1">
        <v>1</v>
      </c>
      <c r="H62" s="1">
        <v>0</v>
      </c>
      <c r="I62" s="1">
        <v>0</v>
      </c>
      <c r="J62" s="1">
        <v>0</v>
      </c>
      <c r="K62" s="1">
        <v>0</v>
      </c>
      <c r="L62" s="1">
        <v>0</v>
      </c>
      <c r="M62" s="1" t="s">
        <v>2487</v>
      </c>
      <c r="N62" s="1">
        <v>4752</v>
      </c>
      <c r="O62" s="1">
        <v>97</v>
      </c>
      <c r="P62" s="1">
        <v>59</v>
      </c>
      <c r="Q62" s="1">
        <v>2</v>
      </c>
      <c r="R62" s="1">
        <v>1</v>
      </c>
      <c r="S62" s="1">
        <v>16</v>
      </c>
      <c r="T62" s="1">
        <v>0</v>
      </c>
      <c r="U62" s="1">
        <v>0</v>
      </c>
      <c r="V62" s="1">
        <v>1</v>
      </c>
      <c r="W62" s="1">
        <v>0</v>
      </c>
      <c r="X62" s="1">
        <v>0</v>
      </c>
      <c r="Y62" s="1">
        <v>0</v>
      </c>
      <c r="Z62" s="1">
        <v>0</v>
      </c>
      <c r="AA62" s="1">
        <v>0</v>
      </c>
      <c r="AB62" s="1" t="s">
        <v>2487</v>
      </c>
      <c r="AC62" s="1">
        <v>5354</v>
      </c>
      <c r="AD62" s="1">
        <v>110</v>
      </c>
      <c r="AE62" s="1">
        <v>67</v>
      </c>
      <c r="AF62" s="44">
        <v>3</v>
      </c>
      <c r="AG62" s="50">
        <v>1.002</v>
      </c>
      <c r="AH62" s="44">
        <v>3</v>
      </c>
      <c r="AI62" s="1">
        <f t="shared" si="18"/>
        <v>14260</v>
      </c>
      <c r="AJ62" s="33">
        <f t="shared" si="18"/>
        <v>100</v>
      </c>
      <c r="AK62" s="1">
        <f t="shared" si="18"/>
        <v>180</v>
      </c>
      <c r="AL62" s="1">
        <f t="shared" si="19"/>
        <v>1810</v>
      </c>
      <c r="AM62" s="33">
        <f t="shared" si="19"/>
        <v>20</v>
      </c>
      <c r="AN62" s="1">
        <f t="shared" si="19"/>
        <v>30</v>
      </c>
      <c r="AP62" s="1" t="s">
        <v>2018</v>
      </c>
      <c r="AQ62" s="1">
        <v>2000</v>
      </c>
      <c r="AR62" s="1">
        <v>2000</v>
      </c>
      <c r="BC62" s="45">
        <v>60</v>
      </c>
      <c r="BD62" s="46">
        <f t="shared" si="79"/>
        <v>7.3600000000000021</v>
      </c>
      <c r="BE62" s="1">
        <f t="shared" si="2"/>
        <v>72600.000000000029</v>
      </c>
      <c r="BF62" s="1">
        <f t="shared" si="3"/>
        <v>74600.000000000015</v>
      </c>
      <c r="BG62" s="45">
        <v>60</v>
      </c>
      <c r="BH62" s="44">
        <f t="shared" si="80"/>
        <v>4.8600000000000021</v>
      </c>
      <c r="BI62" s="1">
        <f t="shared" si="22"/>
        <v>47600.000000000022</v>
      </c>
      <c r="BJ62" s="1">
        <f t="shared" si="23"/>
        <v>49600.000000000015</v>
      </c>
      <c r="BK62" s="45">
        <v>60</v>
      </c>
      <c r="BL62" s="44">
        <f t="shared" si="81"/>
        <v>7.8600000000000021</v>
      </c>
      <c r="BM62" s="1">
        <f t="shared" si="4"/>
        <v>77600.000000000029</v>
      </c>
      <c r="BN62" s="1">
        <f t="shared" si="5"/>
        <v>79600.000000000015</v>
      </c>
      <c r="BO62" s="45">
        <v>60</v>
      </c>
      <c r="BP62" s="44">
        <f t="shared" si="82"/>
        <v>5.3600000000000021</v>
      </c>
      <c r="BQ62" s="1">
        <f t="shared" si="24"/>
        <v>52600.000000000022</v>
      </c>
      <c r="BR62" s="1">
        <f t="shared" si="25"/>
        <v>54600.000000000015</v>
      </c>
      <c r="BS62" s="45">
        <v>60</v>
      </c>
      <c r="BT62" s="44">
        <f t="shared" si="83"/>
        <v>8.3599999999999941</v>
      </c>
      <c r="BU62" s="1">
        <f t="shared" si="6"/>
        <v>82599.999999999942</v>
      </c>
      <c r="BV62" s="1">
        <f t="shared" si="7"/>
        <v>84599.999999999942</v>
      </c>
      <c r="BW62" s="45">
        <v>60</v>
      </c>
      <c r="BX62" s="44">
        <f t="shared" si="84"/>
        <v>5.8600000000000021</v>
      </c>
      <c r="BY62" s="1">
        <f t="shared" si="26"/>
        <v>57600.000000000022</v>
      </c>
      <c r="BZ62" s="1">
        <f t="shared" si="27"/>
        <v>59600.000000000015</v>
      </c>
      <c r="CA62" s="45">
        <v>60</v>
      </c>
      <c r="CB62" s="44">
        <f t="shared" si="85"/>
        <v>7.3600000000000021</v>
      </c>
      <c r="CC62" s="1">
        <f t="shared" si="8"/>
        <v>72600.000000000029</v>
      </c>
      <c r="CD62" s="1">
        <f t="shared" si="9"/>
        <v>74600.000000000015</v>
      </c>
      <c r="CE62" s="45">
        <v>60</v>
      </c>
      <c r="CF62" s="44">
        <f t="shared" si="86"/>
        <v>4.8600000000000021</v>
      </c>
      <c r="CG62" s="1">
        <f t="shared" si="28"/>
        <v>47600.000000000022</v>
      </c>
      <c r="CH62" s="1">
        <f t="shared" si="29"/>
        <v>49600.000000000015</v>
      </c>
      <c r="CO62" s="45">
        <v>60</v>
      </c>
      <c r="CP62" s="46">
        <f t="shared" si="87"/>
        <v>6.3600000000000021</v>
      </c>
      <c r="CQ62" s="1">
        <f t="shared" si="10"/>
        <v>62600.000000000022</v>
      </c>
      <c r="CR62" s="1">
        <f t="shared" si="11"/>
        <v>64600.000000000015</v>
      </c>
      <c r="CS62" s="45">
        <v>60</v>
      </c>
      <c r="CT62" s="44">
        <f t="shared" si="88"/>
        <v>4.3600000000000021</v>
      </c>
      <c r="CU62" s="1">
        <f t="shared" si="30"/>
        <v>42600.000000000022</v>
      </c>
      <c r="CV62" s="1">
        <f t="shared" si="31"/>
        <v>44600.000000000015</v>
      </c>
      <c r="CW62" s="45">
        <v>60</v>
      </c>
      <c r="CX62" s="44">
        <f t="shared" si="89"/>
        <v>6.8600000000000021</v>
      </c>
      <c r="CY62" s="1">
        <f t="shared" si="12"/>
        <v>67600.000000000029</v>
      </c>
      <c r="CZ62" s="1">
        <f t="shared" si="13"/>
        <v>69600.000000000015</v>
      </c>
      <c r="DA62" s="45">
        <v>60</v>
      </c>
      <c r="DB62" s="44">
        <f t="shared" si="90"/>
        <v>4.8600000000000021</v>
      </c>
      <c r="DC62" s="1">
        <f t="shared" si="32"/>
        <v>47600.000000000022</v>
      </c>
      <c r="DD62" s="1">
        <f t="shared" si="33"/>
        <v>49600.000000000015</v>
      </c>
      <c r="DE62" s="45">
        <v>60</v>
      </c>
      <c r="DF62" s="44">
        <f t="shared" si="91"/>
        <v>7.3600000000000021</v>
      </c>
      <c r="DG62" s="1">
        <f t="shared" si="14"/>
        <v>72600.000000000029</v>
      </c>
      <c r="DH62" s="1">
        <f t="shared" si="15"/>
        <v>74600.000000000015</v>
      </c>
      <c r="DI62" s="45">
        <v>60</v>
      </c>
      <c r="DJ62" s="44">
        <f t="shared" si="92"/>
        <v>5.3600000000000021</v>
      </c>
      <c r="DK62" s="1">
        <f t="shared" si="34"/>
        <v>52600.000000000022</v>
      </c>
      <c r="DL62" s="1">
        <f t="shared" si="35"/>
        <v>54600.000000000015</v>
      </c>
      <c r="DM62" s="45">
        <v>60</v>
      </c>
      <c r="DN62" s="44">
        <f t="shared" si="93"/>
        <v>6.3600000000000021</v>
      </c>
      <c r="DO62" s="1">
        <f t="shared" si="16"/>
        <v>62600.000000000022</v>
      </c>
      <c r="DP62" s="1">
        <f t="shared" si="17"/>
        <v>64600.000000000015</v>
      </c>
      <c r="DQ62" s="45">
        <v>60</v>
      </c>
      <c r="DR62" s="44">
        <f t="shared" si="94"/>
        <v>4.3600000000000021</v>
      </c>
      <c r="DS62" s="1">
        <f t="shared" si="36"/>
        <v>42600.000000000022</v>
      </c>
      <c r="DT62" s="1">
        <f t="shared" si="37"/>
        <v>44600.000000000015</v>
      </c>
      <c r="DW62" s="45">
        <v>60</v>
      </c>
      <c r="DX62" s="47">
        <f t="shared" si="95"/>
        <v>0.57449999999999957</v>
      </c>
      <c r="DY62" s="1">
        <f t="shared" si="38"/>
        <v>131904.99999999988</v>
      </c>
      <c r="DZ62" s="1">
        <f t="shared" si="39"/>
        <v>132364.99999999988</v>
      </c>
      <c r="EA62" s="45">
        <v>60</v>
      </c>
      <c r="EB62" s="47">
        <f t="shared" si="96"/>
        <v>0.4160000000000002</v>
      </c>
      <c r="EC62" s="1">
        <f t="shared" si="40"/>
        <v>95450.000000000044</v>
      </c>
      <c r="ED62" s="1">
        <f t="shared" si="97"/>
        <v>95910.000000000044</v>
      </c>
      <c r="EE62" s="45">
        <v>60</v>
      </c>
      <c r="EF62" s="47">
        <f t="shared" si="98"/>
        <v>0.43600000000000022</v>
      </c>
      <c r="EG62" s="1">
        <f t="shared" si="41"/>
        <v>100050.00000000004</v>
      </c>
      <c r="EH62" s="1">
        <f t="shared" si="42"/>
        <v>100510.00000000004</v>
      </c>
      <c r="EI62" s="45">
        <v>60</v>
      </c>
      <c r="EJ62" s="47">
        <f t="shared" si="99"/>
        <v>0.32700000000000012</v>
      </c>
      <c r="EK62" s="1">
        <f t="shared" si="43"/>
        <v>74980.000000000029</v>
      </c>
      <c r="EL62" s="1">
        <f t="shared" si="44"/>
        <v>75440.000000000029</v>
      </c>
      <c r="EO62" s="45">
        <v>60</v>
      </c>
      <c r="EP62" s="47">
        <f t="shared" si="100"/>
        <v>0.38600000000000018</v>
      </c>
      <c r="EQ62" s="1">
        <f t="shared" si="45"/>
        <v>88550.000000000044</v>
      </c>
      <c r="ER62" s="1">
        <f t="shared" si="46"/>
        <v>89010.000000000044</v>
      </c>
      <c r="ES62" s="45">
        <v>60</v>
      </c>
      <c r="ET62" s="47">
        <f t="shared" si="101"/>
        <v>0.24750000000000014</v>
      </c>
      <c r="EU62" s="1">
        <f t="shared" si="47"/>
        <v>56695.000000000029</v>
      </c>
      <c r="EV62" s="1">
        <f t="shared" si="48"/>
        <v>57155.000000000029</v>
      </c>
      <c r="EW62" s="45">
        <v>60</v>
      </c>
      <c r="EX62" s="47">
        <f t="shared" si="102"/>
        <v>0.24750000000000014</v>
      </c>
      <c r="EY62" s="1">
        <f t="shared" si="49"/>
        <v>56695.000000000029</v>
      </c>
      <c r="EZ62" s="1">
        <f t="shared" si="50"/>
        <v>57155.000000000029</v>
      </c>
      <c r="FA62" s="45">
        <v>60</v>
      </c>
      <c r="FB62" s="47">
        <f t="shared" si="103"/>
        <v>0.13850000000000007</v>
      </c>
      <c r="FC62" s="1">
        <f t="shared" si="51"/>
        <v>31625.000000000015</v>
      </c>
      <c r="FD62" s="1">
        <f t="shared" si="52"/>
        <v>32085.000000000015</v>
      </c>
      <c r="FF62" s="45">
        <v>60</v>
      </c>
      <c r="FG62" s="47">
        <f t="shared" si="104"/>
        <v>0.85400000000000031</v>
      </c>
      <c r="FH62" s="1">
        <f t="shared" si="53"/>
        <v>8540.0000000000036</v>
      </c>
      <c r="FI62" s="1">
        <f t="shared" si="54"/>
        <v>8540.0000000000036</v>
      </c>
      <c r="FJ62" s="47">
        <f t="shared" si="105"/>
        <v>0.85400000000000031</v>
      </c>
      <c r="FK62" s="1">
        <f t="shared" si="55"/>
        <v>8540.0000000000036</v>
      </c>
      <c r="FL62" s="1">
        <f t="shared" si="56"/>
        <v>8540.0000000000036</v>
      </c>
      <c r="FM62" s="47">
        <f t="shared" si="106"/>
        <v>0.79000000000000048</v>
      </c>
      <c r="FN62" s="1">
        <f t="shared" si="57"/>
        <v>7900.0000000000045</v>
      </c>
      <c r="FO62" s="1">
        <f t="shared" si="58"/>
        <v>7900.0000000000045</v>
      </c>
      <c r="FP62" s="47">
        <f t="shared" si="107"/>
        <v>0.39500000000000024</v>
      </c>
      <c r="FQ62" s="1">
        <f t="shared" si="59"/>
        <v>3950.0000000000023</v>
      </c>
      <c r="FR62" s="1">
        <f t="shared" si="60"/>
        <v>3950.0000000000023</v>
      </c>
      <c r="FS62" s="47">
        <f t="shared" si="108"/>
        <v>0.39500000000000024</v>
      </c>
      <c r="FT62" s="1">
        <f t="shared" si="61"/>
        <v>3950.0000000000023</v>
      </c>
      <c r="FU62" s="1">
        <f t="shared" si="62"/>
        <v>3950.0000000000023</v>
      </c>
      <c r="FV62" s="47">
        <f t="shared" si="109"/>
        <v>0.19750000000000012</v>
      </c>
      <c r="FW62" s="1">
        <f t="shared" si="63"/>
        <v>1975.0000000000011</v>
      </c>
      <c r="FX62" s="1">
        <f t="shared" si="64"/>
        <v>1975.0000000000011</v>
      </c>
      <c r="FZ62" s="45">
        <v>60</v>
      </c>
      <c r="GA62" s="47">
        <f t="shared" si="110"/>
        <v>2.180000000000001</v>
      </c>
      <c r="GB62" s="1">
        <f t="shared" si="65"/>
        <v>21800.000000000011</v>
      </c>
      <c r="GC62" s="1">
        <f t="shared" si="66"/>
        <v>21800.000000000011</v>
      </c>
      <c r="GD62" s="47">
        <f t="shared" si="111"/>
        <v>0.5</v>
      </c>
      <c r="GE62" s="1">
        <f t="shared" si="67"/>
        <v>5000</v>
      </c>
      <c r="GF62" s="1">
        <f t="shared" si="68"/>
        <v>5000</v>
      </c>
      <c r="GG62" s="47">
        <f t="shared" si="112"/>
        <v>0.39500000000000024</v>
      </c>
      <c r="GH62" s="1">
        <f t="shared" si="69"/>
        <v>79000.000000000044</v>
      </c>
      <c r="GI62" s="1">
        <f t="shared" si="70"/>
        <v>79000.000000000044</v>
      </c>
      <c r="GJ62" s="47">
        <f t="shared" si="113"/>
        <v>0.22700000000000015</v>
      </c>
      <c r="GK62" s="1">
        <f t="shared" si="71"/>
        <v>45400.000000000029</v>
      </c>
      <c r="GL62" s="1">
        <f t="shared" si="72"/>
        <v>45400.000000000029</v>
      </c>
      <c r="GM62" s="47">
        <f t="shared" si="114"/>
        <v>0.49500000000000027</v>
      </c>
      <c r="GN62" s="1">
        <f t="shared" si="73"/>
        <v>4950.0000000000027</v>
      </c>
      <c r="GO62" s="1">
        <f t="shared" si="74"/>
        <v>4950.0000000000027</v>
      </c>
      <c r="GP62" s="47">
        <f t="shared" si="115"/>
        <v>0.16800000000000009</v>
      </c>
      <c r="GQ62" s="1">
        <f t="shared" si="75"/>
        <v>420.00000000000023</v>
      </c>
      <c r="GR62" s="1">
        <f t="shared" si="76"/>
        <v>420.00000000000023</v>
      </c>
      <c r="GS62" s="47">
        <f t="shared" si="116"/>
        <v>0.44500000000000023</v>
      </c>
      <c r="GT62" s="1">
        <f t="shared" si="77"/>
        <v>4450.0000000000027</v>
      </c>
      <c r="GU62" s="1">
        <f t="shared" si="78"/>
        <v>4450.0000000000027</v>
      </c>
    </row>
    <row r="63" spans="1:203" x14ac:dyDescent="0.15">
      <c r="A63" s="33" t="s">
        <v>1922</v>
      </c>
      <c r="B63" s="1">
        <v>1</v>
      </c>
      <c r="C63" s="1">
        <v>3</v>
      </c>
      <c r="D63" s="1">
        <v>16</v>
      </c>
      <c r="E63" s="1">
        <v>0</v>
      </c>
      <c r="F63" s="1">
        <v>0</v>
      </c>
      <c r="G63" s="1">
        <v>1</v>
      </c>
      <c r="H63" s="1">
        <v>0</v>
      </c>
      <c r="I63" s="1">
        <v>0</v>
      </c>
      <c r="J63" s="1">
        <v>0</v>
      </c>
      <c r="K63" s="1">
        <v>0</v>
      </c>
      <c r="L63" s="1">
        <v>0</v>
      </c>
      <c r="M63" s="1" t="s">
        <v>2485</v>
      </c>
      <c r="N63" s="1">
        <v>3888</v>
      </c>
      <c r="O63" s="1">
        <v>113</v>
      </c>
      <c r="P63" s="1">
        <v>48</v>
      </c>
      <c r="Q63" s="1">
        <v>2</v>
      </c>
      <c r="R63" s="1">
        <v>3</v>
      </c>
      <c r="S63" s="1">
        <v>16</v>
      </c>
      <c r="T63" s="1">
        <v>0</v>
      </c>
      <c r="U63" s="1">
        <v>0</v>
      </c>
      <c r="V63" s="1">
        <v>1</v>
      </c>
      <c r="W63" s="1">
        <v>0</v>
      </c>
      <c r="X63" s="1">
        <v>0</v>
      </c>
      <c r="Y63" s="1">
        <v>0</v>
      </c>
      <c r="Z63" s="1">
        <v>0</v>
      </c>
      <c r="AA63" s="1">
        <v>0</v>
      </c>
      <c r="AB63" s="1" t="s">
        <v>2485</v>
      </c>
      <c r="AC63" s="1">
        <v>4381</v>
      </c>
      <c r="AD63" s="1">
        <v>128</v>
      </c>
      <c r="AE63" s="1">
        <v>55</v>
      </c>
      <c r="AF63" s="51">
        <v>0.15</v>
      </c>
      <c r="AG63" s="44">
        <v>1.002</v>
      </c>
      <c r="AH63" s="44">
        <v>3</v>
      </c>
      <c r="AI63" s="4">
        <f t="shared" si="18"/>
        <v>590</v>
      </c>
      <c r="AJ63" s="1">
        <f t="shared" si="18"/>
        <v>120</v>
      </c>
      <c r="AK63" s="1">
        <f t="shared" si="18"/>
        <v>150</v>
      </c>
      <c r="AL63" s="4">
        <f t="shared" si="19"/>
        <v>80</v>
      </c>
      <c r="AM63" s="1">
        <f t="shared" si="19"/>
        <v>20</v>
      </c>
      <c r="AN63" s="1">
        <f t="shared" si="19"/>
        <v>30</v>
      </c>
      <c r="AP63" s="1" t="s">
        <v>2019</v>
      </c>
      <c r="AQ63" s="1">
        <v>2000</v>
      </c>
      <c r="AR63" s="1">
        <v>2000</v>
      </c>
      <c r="BC63" s="45">
        <v>61</v>
      </c>
      <c r="BD63" s="46">
        <f t="shared" si="79"/>
        <v>7.4000000000000021</v>
      </c>
      <c r="BE63" s="1">
        <f t="shared" si="2"/>
        <v>73000.000000000029</v>
      </c>
      <c r="BF63" s="1">
        <f t="shared" si="3"/>
        <v>75000.000000000015</v>
      </c>
      <c r="BG63" s="45">
        <v>61</v>
      </c>
      <c r="BH63" s="44">
        <f t="shared" si="80"/>
        <v>4.9000000000000021</v>
      </c>
      <c r="BI63" s="1">
        <f t="shared" si="22"/>
        <v>48000.000000000022</v>
      </c>
      <c r="BJ63" s="1">
        <f t="shared" si="23"/>
        <v>50000.000000000015</v>
      </c>
      <c r="BK63" s="45">
        <v>61</v>
      </c>
      <c r="BL63" s="44">
        <f t="shared" si="81"/>
        <v>7.9000000000000021</v>
      </c>
      <c r="BM63" s="1">
        <f t="shared" si="4"/>
        <v>78000.000000000029</v>
      </c>
      <c r="BN63" s="1">
        <f t="shared" si="5"/>
        <v>80000.000000000015</v>
      </c>
      <c r="BO63" s="45">
        <v>61</v>
      </c>
      <c r="BP63" s="44">
        <f t="shared" si="82"/>
        <v>5.4000000000000021</v>
      </c>
      <c r="BQ63" s="1">
        <f t="shared" si="24"/>
        <v>53000.000000000022</v>
      </c>
      <c r="BR63" s="1">
        <f t="shared" si="25"/>
        <v>55000.000000000015</v>
      </c>
      <c r="BS63" s="45">
        <v>61</v>
      </c>
      <c r="BT63" s="44">
        <f t="shared" si="83"/>
        <v>8.3999999999999932</v>
      </c>
      <c r="BU63" s="1">
        <f t="shared" si="6"/>
        <v>82999.999999999942</v>
      </c>
      <c r="BV63" s="1">
        <f t="shared" si="7"/>
        <v>84999.999999999927</v>
      </c>
      <c r="BW63" s="45">
        <v>61</v>
      </c>
      <c r="BX63" s="44">
        <f t="shared" si="84"/>
        <v>5.9000000000000021</v>
      </c>
      <c r="BY63" s="1">
        <f t="shared" si="26"/>
        <v>58000.000000000022</v>
      </c>
      <c r="BZ63" s="1">
        <f t="shared" si="27"/>
        <v>60000.000000000015</v>
      </c>
      <c r="CA63" s="45">
        <v>61</v>
      </c>
      <c r="CB63" s="44">
        <f t="shared" si="85"/>
        <v>7.4000000000000021</v>
      </c>
      <c r="CC63" s="1">
        <f t="shared" si="8"/>
        <v>73000.000000000029</v>
      </c>
      <c r="CD63" s="1">
        <f t="shared" si="9"/>
        <v>75000.000000000015</v>
      </c>
      <c r="CE63" s="45">
        <v>61</v>
      </c>
      <c r="CF63" s="44">
        <f t="shared" si="86"/>
        <v>4.9000000000000021</v>
      </c>
      <c r="CG63" s="1">
        <f t="shared" si="28"/>
        <v>48000.000000000022</v>
      </c>
      <c r="CH63" s="1">
        <f t="shared" si="29"/>
        <v>50000.000000000015</v>
      </c>
      <c r="CO63" s="45">
        <v>61</v>
      </c>
      <c r="CP63" s="46">
        <f t="shared" si="87"/>
        <v>6.4000000000000021</v>
      </c>
      <c r="CQ63" s="1">
        <f t="shared" si="10"/>
        <v>63000.000000000022</v>
      </c>
      <c r="CR63" s="1">
        <f t="shared" si="11"/>
        <v>65000.000000000015</v>
      </c>
      <c r="CS63" s="45">
        <v>61</v>
      </c>
      <c r="CT63" s="44">
        <f t="shared" si="88"/>
        <v>4.4000000000000021</v>
      </c>
      <c r="CU63" s="1">
        <f t="shared" si="30"/>
        <v>43000.000000000022</v>
      </c>
      <c r="CV63" s="1">
        <f t="shared" si="31"/>
        <v>45000.000000000015</v>
      </c>
      <c r="CW63" s="45">
        <v>61</v>
      </c>
      <c r="CX63" s="44">
        <f t="shared" si="89"/>
        <v>6.9000000000000021</v>
      </c>
      <c r="CY63" s="1">
        <f t="shared" si="12"/>
        <v>68000.000000000029</v>
      </c>
      <c r="CZ63" s="1">
        <f t="shared" si="13"/>
        <v>70000.000000000015</v>
      </c>
      <c r="DA63" s="45">
        <v>61</v>
      </c>
      <c r="DB63" s="44">
        <f t="shared" si="90"/>
        <v>4.9000000000000021</v>
      </c>
      <c r="DC63" s="1">
        <f t="shared" si="32"/>
        <v>48000.000000000022</v>
      </c>
      <c r="DD63" s="1">
        <f t="shared" si="33"/>
        <v>50000.000000000015</v>
      </c>
      <c r="DE63" s="45">
        <v>61</v>
      </c>
      <c r="DF63" s="44">
        <f t="shared" si="91"/>
        <v>7.4000000000000021</v>
      </c>
      <c r="DG63" s="1">
        <f t="shared" si="14"/>
        <v>73000.000000000029</v>
      </c>
      <c r="DH63" s="1">
        <f t="shared" si="15"/>
        <v>75000.000000000015</v>
      </c>
      <c r="DI63" s="45">
        <v>61</v>
      </c>
      <c r="DJ63" s="44">
        <f t="shared" si="92"/>
        <v>5.4000000000000021</v>
      </c>
      <c r="DK63" s="1">
        <f t="shared" si="34"/>
        <v>53000.000000000022</v>
      </c>
      <c r="DL63" s="1">
        <f t="shared" si="35"/>
        <v>55000.000000000015</v>
      </c>
      <c r="DM63" s="45">
        <v>61</v>
      </c>
      <c r="DN63" s="44">
        <f t="shared" si="93"/>
        <v>6.4000000000000021</v>
      </c>
      <c r="DO63" s="1">
        <f t="shared" si="16"/>
        <v>63000.000000000022</v>
      </c>
      <c r="DP63" s="1">
        <f t="shared" si="17"/>
        <v>65000.000000000015</v>
      </c>
      <c r="DQ63" s="45">
        <v>61</v>
      </c>
      <c r="DR63" s="44">
        <f t="shared" si="94"/>
        <v>4.4000000000000021</v>
      </c>
      <c r="DS63" s="1">
        <f t="shared" si="36"/>
        <v>43000.000000000022</v>
      </c>
      <c r="DT63" s="1">
        <f t="shared" si="37"/>
        <v>45000.000000000015</v>
      </c>
      <c r="DW63" s="45">
        <v>61</v>
      </c>
      <c r="DX63" s="47">
        <f t="shared" si="95"/>
        <v>0.57999999999999952</v>
      </c>
      <c r="DY63" s="1">
        <f t="shared" si="38"/>
        <v>133169.99999999988</v>
      </c>
      <c r="DZ63" s="1">
        <f t="shared" si="39"/>
        <v>133629.99999999988</v>
      </c>
      <c r="EA63" s="45">
        <v>61</v>
      </c>
      <c r="EB63" s="47">
        <f t="shared" si="96"/>
        <v>0.42000000000000021</v>
      </c>
      <c r="EC63" s="1">
        <f t="shared" si="40"/>
        <v>96370.000000000044</v>
      </c>
      <c r="ED63" s="1">
        <f t="shared" si="97"/>
        <v>96830.000000000044</v>
      </c>
      <c r="EE63" s="45">
        <v>61</v>
      </c>
      <c r="EF63" s="47">
        <f t="shared" si="98"/>
        <v>0.44000000000000022</v>
      </c>
      <c r="EG63" s="1">
        <f t="shared" si="41"/>
        <v>100970.00000000004</v>
      </c>
      <c r="EH63" s="1">
        <f t="shared" si="42"/>
        <v>101430.00000000004</v>
      </c>
      <c r="EI63" s="45">
        <v>61</v>
      </c>
      <c r="EJ63" s="47">
        <f t="shared" si="99"/>
        <v>0.33000000000000013</v>
      </c>
      <c r="EK63" s="1">
        <f t="shared" si="43"/>
        <v>75670.000000000029</v>
      </c>
      <c r="EL63" s="1">
        <f t="shared" si="44"/>
        <v>76130.000000000029</v>
      </c>
      <c r="EO63" s="45">
        <v>61</v>
      </c>
      <c r="EP63" s="47">
        <f t="shared" si="100"/>
        <v>0.39000000000000018</v>
      </c>
      <c r="EQ63" s="1">
        <f t="shared" si="45"/>
        <v>89470.000000000044</v>
      </c>
      <c r="ER63" s="1">
        <f t="shared" si="46"/>
        <v>89930.000000000044</v>
      </c>
      <c r="ES63" s="45">
        <v>61</v>
      </c>
      <c r="ET63" s="47">
        <f t="shared" si="101"/>
        <v>0.25000000000000011</v>
      </c>
      <c r="EU63" s="1">
        <f t="shared" si="47"/>
        <v>57270.000000000022</v>
      </c>
      <c r="EV63" s="1">
        <f t="shared" si="48"/>
        <v>57730.000000000022</v>
      </c>
      <c r="EW63" s="45">
        <v>61</v>
      </c>
      <c r="EX63" s="47">
        <f t="shared" si="102"/>
        <v>0.25000000000000011</v>
      </c>
      <c r="EY63" s="1">
        <f t="shared" si="49"/>
        <v>57270.000000000022</v>
      </c>
      <c r="EZ63" s="1">
        <f t="shared" si="50"/>
        <v>57730.000000000022</v>
      </c>
      <c r="FA63" s="45">
        <v>61</v>
      </c>
      <c r="FB63" s="47">
        <f t="shared" si="103"/>
        <v>0.14000000000000007</v>
      </c>
      <c r="FC63" s="1">
        <f t="shared" si="51"/>
        <v>31970.000000000015</v>
      </c>
      <c r="FD63" s="1">
        <f t="shared" si="52"/>
        <v>32430.000000000015</v>
      </c>
      <c r="FF63" s="45">
        <v>61</v>
      </c>
      <c r="FG63" s="47">
        <f t="shared" si="104"/>
        <v>0.86000000000000032</v>
      </c>
      <c r="FH63" s="1">
        <f t="shared" si="53"/>
        <v>8600.0000000000036</v>
      </c>
      <c r="FI63" s="1">
        <f t="shared" si="54"/>
        <v>8600.0000000000036</v>
      </c>
      <c r="FJ63" s="47">
        <f t="shared" si="105"/>
        <v>0.86000000000000032</v>
      </c>
      <c r="FK63" s="1">
        <f t="shared" si="55"/>
        <v>8600.0000000000036</v>
      </c>
      <c r="FL63" s="1">
        <f t="shared" si="56"/>
        <v>8600.0000000000036</v>
      </c>
      <c r="FM63" s="47">
        <f t="shared" si="106"/>
        <v>0.80000000000000049</v>
      </c>
      <c r="FN63" s="1">
        <f t="shared" si="57"/>
        <v>8000.0000000000045</v>
      </c>
      <c r="FO63" s="1">
        <f t="shared" si="58"/>
        <v>8000.0000000000045</v>
      </c>
      <c r="FP63" s="47">
        <f t="shared" si="107"/>
        <v>0.40000000000000024</v>
      </c>
      <c r="FQ63" s="1">
        <f t="shared" si="59"/>
        <v>4000.0000000000023</v>
      </c>
      <c r="FR63" s="1">
        <f t="shared" si="60"/>
        <v>4000.0000000000023</v>
      </c>
      <c r="FS63" s="47">
        <f t="shared" si="108"/>
        <v>0.40000000000000024</v>
      </c>
      <c r="FT63" s="1">
        <f t="shared" si="61"/>
        <v>4000.0000000000023</v>
      </c>
      <c r="FU63" s="1">
        <f t="shared" si="62"/>
        <v>4000.0000000000023</v>
      </c>
      <c r="FV63" s="47">
        <f t="shared" si="109"/>
        <v>0.20000000000000012</v>
      </c>
      <c r="FW63" s="1">
        <f t="shared" si="63"/>
        <v>2000.0000000000011</v>
      </c>
      <c r="FX63" s="1">
        <f t="shared" si="64"/>
        <v>2000.0000000000011</v>
      </c>
      <c r="FZ63" s="45">
        <v>61</v>
      </c>
      <c r="GA63" s="47">
        <f t="shared" si="110"/>
        <v>2.2000000000000011</v>
      </c>
      <c r="GB63" s="1">
        <f t="shared" si="65"/>
        <v>22000.000000000011</v>
      </c>
      <c r="GC63" s="1">
        <f t="shared" si="66"/>
        <v>22000.000000000011</v>
      </c>
      <c r="GD63" s="47">
        <f t="shared" si="111"/>
        <v>0.5</v>
      </c>
      <c r="GE63" s="1">
        <f t="shared" si="67"/>
        <v>5000</v>
      </c>
      <c r="GF63" s="1">
        <f t="shared" si="68"/>
        <v>5000</v>
      </c>
      <c r="GG63" s="47">
        <f t="shared" si="112"/>
        <v>0.40000000000000024</v>
      </c>
      <c r="GH63" s="1">
        <f t="shared" si="69"/>
        <v>80000.000000000044</v>
      </c>
      <c r="GI63" s="1">
        <f t="shared" si="70"/>
        <v>80000.000000000044</v>
      </c>
      <c r="GJ63" s="47">
        <f t="shared" si="113"/>
        <v>0.23000000000000015</v>
      </c>
      <c r="GK63" s="1">
        <f t="shared" si="71"/>
        <v>46000.000000000029</v>
      </c>
      <c r="GL63" s="1">
        <f t="shared" si="72"/>
        <v>46000.000000000029</v>
      </c>
      <c r="GM63" s="47">
        <f t="shared" si="114"/>
        <v>0.50000000000000022</v>
      </c>
      <c r="GN63" s="1">
        <f t="shared" si="73"/>
        <v>5000.0000000000018</v>
      </c>
      <c r="GO63" s="1">
        <f t="shared" si="74"/>
        <v>5000.0000000000018</v>
      </c>
      <c r="GP63" s="47">
        <f t="shared" si="115"/>
        <v>0.1700000000000001</v>
      </c>
      <c r="GQ63" s="1">
        <f t="shared" si="75"/>
        <v>425.00000000000023</v>
      </c>
      <c r="GR63" s="1">
        <f t="shared" si="76"/>
        <v>425.00000000000023</v>
      </c>
      <c r="GS63" s="47">
        <f t="shared" si="116"/>
        <v>0.45000000000000023</v>
      </c>
      <c r="GT63" s="1">
        <f t="shared" si="77"/>
        <v>4500.0000000000027</v>
      </c>
      <c r="GU63" s="1">
        <f t="shared" si="78"/>
        <v>4500.0000000000027</v>
      </c>
    </row>
    <row r="64" spans="1:203" x14ac:dyDescent="0.15">
      <c r="A64" s="33" t="s">
        <v>1923</v>
      </c>
      <c r="B64" s="1">
        <v>1</v>
      </c>
      <c r="C64" s="1">
        <v>2</v>
      </c>
      <c r="D64" s="1">
        <v>16</v>
      </c>
      <c r="E64" s="1">
        <v>0</v>
      </c>
      <c r="F64" s="1">
        <v>0</v>
      </c>
      <c r="G64" s="1">
        <v>1</v>
      </c>
      <c r="H64" s="1">
        <v>0</v>
      </c>
      <c r="I64" s="1">
        <v>0</v>
      </c>
      <c r="J64" s="1">
        <v>0</v>
      </c>
      <c r="K64" s="1">
        <v>0</v>
      </c>
      <c r="L64" s="1">
        <v>0</v>
      </c>
      <c r="M64" s="1" t="s">
        <v>2494</v>
      </c>
      <c r="N64" s="1">
        <v>4320</v>
      </c>
      <c r="O64" s="1">
        <v>108</v>
      </c>
      <c r="P64" s="1">
        <v>54</v>
      </c>
      <c r="Q64" s="1">
        <v>2</v>
      </c>
      <c r="R64" s="1">
        <v>2</v>
      </c>
      <c r="S64" s="1">
        <v>16</v>
      </c>
      <c r="T64" s="1">
        <v>0</v>
      </c>
      <c r="U64" s="1">
        <v>0</v>
      </c>
      <c r="V64" s="1">
        <v>1</v>
      </c>
      <c r="W64" s="1">
        <v>0</v>
      </c>
      <c r="X64" s="1">
        <v>0</v>
      </c>
      <c r="Y64" s="1">
        <v>0</v>
      </c>
      <c r="Z64" s="1">
        <v>0</v>
      </c>
      <c r="AA64" s="1">
        <v>0</v>
      </c>
      <c r="AB64" s="1" t="s">
        <v>2494</v>
      </c>
      <c r="AC64" s="1">
        <v>4867</v>
      </c>
      <c r="AD64" s="1">
        <v>122</v>
      </c>
      <c r="AE64" s="1">
        <v>61</v>
      </c>
      <c r="AF64" s="51">
        <v>0.05</v>
      </c>
      <c r="AG64" s="50">
        <v>0.6</v>
      </c>
      <c r="AH64" s="44">
        <v>3</v>
      </c>
      <c r="AI64" s="4">
        <f t="shared" si="18"/>
        <v>220</v>
      </c>
      <c r="AJ64" s="33">
        <f t="shared" si="18"/>
        <v>70</v>
      </c>
      <c r="AK64" s="1">
        <f t="shared" si="18"/>
        <v>170</v>
      </c>
      <c r="AL64" s="4">
        <f t="shared" si="19"/>
        <v>30</v>
      </c>
      <c r="AM64" s="33">
        <f t="shared" si="19"/>
        <v>10</v>
      </c>
      <c r="AN64" s="1">
        <f t="shared" si="19"/>
        <v>30</v>
      </c>
      <c r="AP64" s="1" t="s">
        <v>2741</v>
      </c>
      <c r="AQ64" s="1">
        <v>-2000</v>
      </c>
      <c r="AR64" s="1">
        <v>-2000</v>
      </c>
      <c r="BC64" s="45">
        <v>62</v>
      </c>
      <c r="BD64" s="46">
        <f t="shared" si="79"/>
        <v>7.4400000000000022</v>
      </c>
      <c r="BE64" s="1">
        <f t="shared" si="2"/>
        <v>73400.000000000029</v>
      </c>
      <c r="BF64" s="1">
        <f t="shared" si="3"/>
        <v>75400.000000000015</v>
      </c>
      <c r="BG64" s="45">
        <v>62</v>
      </c>
      <c r="BH64" s="44">
        <f t="shared" si="80"/>
        <v>4.9400000000000022</v>
      </c>
      <c r="BI64" s="1">
        <f t="shared" si="22"/>
        <v>48400.000000000022</v>
      </c>
      <c r="BJ64" s="1">
        <f t="shared" si="23"/>
        <v>50400.000000000015</v>
      </c>
      <c r="BK64" s="45">
        <v>62</v>
      </c>
      <c r="BL64" s="44">
        <f t="shared" si="81"/>
        <v>7.9400000000000022</v>
      </c>
      <c r="BM64" s="1">
        <f t="shared" si="4"/>
        <v>78400.000000000029</v>
      </c>
      <c r="BN64" s="1">
        <f t="shared" si="5"/>
        <v>80400.000000000029</v>
      </c>
      <c r="BO64" s="45">
        <v>62</v>
      </c>
      <c r="BP64" s="44">
        <f t="shared" si="82"/>
        <v>5.4400000000000022</v>
      </c>
      <c r="BQ64" s="1">
        <f t="shared" si="24"/>
        <v>53400.000000000022</v>
      </c>
      <c r="BR64" s="1">
        <f t="shared" si="25"/>
        <v>55400.000000000015</v>
      </c>
      <c r="BS64" s="45">
        <v>62</v>
      </c>
      <c r="BT64" s="44">
        <f t="shared" si="83"/>
        <v>8.4399999999999924</v>
      </c>
      <c r="BU64" s="1">
        <f t="shared" si="6"/>
        <v>83399.999999999927</v>
      </c>
      <c r="BV64" s="1">
        <f t="shared" si="7"/>
        <v>85399.999999999927</v>
      </c>
      <c r="BW64" s="45">
        <v>62</v>
      </c>
      <c r="BX64" s="44">
        <f t="shared" si="84"/>
        <v>5.9400000000000022</v>
      </c>
      <c r="BY64" s="1">
        <f t="shared" si="26"/>
        <v>58400.000000000022</v>
      </c>
      <c r="BZ64" s="1">
        <f t="shared" si="27"/>
        <v>60400.000000000015</v>
      </c>
      <c r="CA64" s="45">
        <v>62</v>
      </c>
      <c r="CB64" s="44">
        <f t="shared" si="85"/>
        <v>7.4400000000000022</v>
      </c>
      <c r="CC64" s="1">
        <f t="shared" si="8"/>
        <v>73400.000000000029</v>
      </c>
      <c r="CD64" s="1">
        <f t="shared" si="9"/>
        <v>75400.000000000015</v>
      </c>
      <c r="CE64" s="45">
        <v>62</v>
      </c>
      <c r="CF64" s="44">
        <f t="shared" si="86"/>
        <v>4.9400000000000022</v>
      </c>
      <c r="CG64" s="1">
        <f t="shared" si="28"/>
        <v>48400.000000000022</v>
      </c>
      <c r="CH64" s="1">
        <f t="shared" si="29"/>
        <v>50400.000000000015</v>
      </c>
      <c r="CO64" s="45">
        <v>62</v>
      </c>
      <c r="CP64" s="46">
        <f t="shared" si="87"/>
        <v>6.4400000000000022</v>
      </c>
      <c r="CQ64" s="1">
        <f t="shared" si="10"/>
        <v>63400.000000000022</v>
      </c>
      <c r="CR64" s="1">
        <f t="shared" si="11"/>
        <v>65400.000000000015</v>
      </c>
      <c r="CS64" s="45">
        <v>62</v>
      </c>
      <c r="CT64" s="44">
        <f t="shared" si="88"/>
        <v>4.4400000000000022</v>
      </c>
      <c r="CU64" s="1">
        <f t="shared" si="30"/>
        <v>43400.000000000022</v>
      </c>
      <c r="CV64" s="1">
        <f t="shared" si="31"/>
        <v>45400.000000000015</v>
      </c>
      <c r="CW64" s="45">
        <v>62</v>
      </c>
      <c r="CX64" s="44">
        <f t="shared" si="89"/>
        <v>6.9400000000000022</v>
      </c>
      <c r="CY64" s="1">
        <f t="shared" si="12"/>
        <v>68400.000000000029</v>
      </c>
      <c r="CZ64" s="1">
        <f t="shared" si="13"/>
        <v>70400.000000000015</v>
      </c>
      <c r="DA64" s="45">
        <v>62</v>
      </c>
      <c r="DB64" s="44">
        <f t="shared" si="90"/>
        <v>4.9400000000000022</v>
      </c>
      <c r="DC64" s="1">
        <f t="shared" si="32"/>
        <v>48400.000000000022</v>
      </c>
      <c r="DD64" s="1">
        <f t="shared" si="33"/>
        <v>50400.000000000015</v>
      </c>
      <c r="DE64" s="45">
        <v>62</v>
      </c>
      <c r="DF64" s="44">
        <f t="shared" si="91"/>
        <v>7.4400000000000022</v>
      </c>
      <c r="DG64" s="1">
        <f t="shared" si="14"/>
        <v>73400.000000000029</v>
      </c>
      <c r="DH64" s="1">
        <f t="shared" si="15"/>
        <v>75400.000000000015</v>
      </c>
      <c r="DI64" s="45">
        <v>62</v>
      </c>
      <c r="DJ64" s="44">
        <f t="shared" si="92"/>
        <v>5.4400000000000022</v>
      </c>
      <c r="DK64" s="1">
        <f t="shared" si="34"/>
        <v>53400.000000000022</v>
      </c>
      <c r="DL64" s="1">
        <f t="shared" si="35"/>
        <v>55400.000000000015</v>
      </c>
      <c r="DM64" s="45">
        <v>62</v>
      </c>
      <c r="DN64" s="44">
        <f t="shared" si="93"/>
        <v>6.4400000000000022</v>
      </c>
      <c r="DO64" s="1">
        <f t="shared" si="16"/>
        <v>63400.000000000022</v>
      </c>
      <c r="DP64" s="1">
        <f t="shared" si="17"/>
        <v>65400.000000000015</v>
      </c>
      <c r="DQ64" s="45">
        <v>62</v>
      </c>
      <c r="DR64" s="44">
        <f t="shared" si="94"/>
        <v>4.4400000000000022</v>
      </c>
      <c r="DS64" s="1">
        <f t="shared" si="36"/>
        <v>43400.000000000022</v>
      </c>
      <c r="DT64" s="1">
        <f t="shared" si="37"/>
        <v>45400.000000000015</v>
      </c>
      <c r="DW64" s="45">
        <v>62</v>
      </c>
      <c r="DX64" s="47">
        <f t="shared" si="95"/>
        <v>0.58549999999999947</v>
      </c>
      <c r="DY64" s="1">
        <f t="shared" si="38"/>
        <v>134434.99999999988</v>
      </c>
      <c r="DZ64" s="1">
        <f t="shared" si="39"/>
        <v>134894.99999999988</v>
      </c>
      <c r="EA64" s="45">
        <v>62</v>
      </c>
      <c r="EB64" s="47">
        <f t="shared" si="96"/>
        <v>0.42400000000000021</v>
      </c>
      <c r="EC64" s="1">
        <f t="shared" si="40"/>
        <v>97290.000000000044</v>
      </c>
      <c r="ED64" s="1">
        <f t="shared" si="97"/>
        <v>97750.000000000044</v>
      </c>
      <c r="EE64" s="45">
        <v>62</v>
      </c>
      <c r="EF64" s="47">
        <f t="shared" si="98"/>
        <v>0.44400000000000023</v>
      </c>
      <c r="EG64" s="1">
        <f t="shared" si="41"/>
        <v>101890.00000000004</v>
      </c>
      <c r="EH64" s="1">
        <f t="shared" si="42"/>
        <v>102350.00000000006</v>
      </c>
      <c r="EI64" s="45">
        <v>62</v>
      </c>
      <c r="EJ64" s="47">
        <f t="shared" si="99"/>
        <v>0.33300000000000013</v>
      </c>
      <c r="EK64" s="1">
        <f t="shared" si="43"/>
        <v>76360.000000000029</v>
      </c>
      <c r="EL64" s="1">
        <f t="shared" si="44"/>
        <v>76820.000000000029</v>
      </c>
      <c r="EO64" s="45">
        <v>62</v>
      </c>
      <c r="EP64" s="47">
        <f t="shared" si="100"/>
        <v>0.39400000000000018</v>
      </c>
      <c r="EQ64" s="1">
        <f t="shared" si="45"/>
        <v>90390.000000000044</v>
      </c>
      <c r="ER64" s="1">
        <f t="shared" si="46"/>
        <v>90850.000000000044</v>
      </c>
      <c r="ES64" s="45">
        <v>62</v>
      </c>
      <c r="ET64" s="47">
        <f t="shared" si="101"/>
        <v>0.25250000000000011</v>
      </c>
      <c r="EU64" s="1">
        <f t="shared" si="47"/>
        <v>57845.000000000022</v>
      </c>
      <c r="EV64" s="1">
        <f t="shared" si="48"/>
        <v>58305.000000000029</v>
      </c>
      <c r="EW64" s="45">
        <v>62</v>
      </c>
      <c r="EX64" s="47">
        <f t="shared" si="102"/>
        <v>0.25250000000000011</v>
      </c>
      <c r="EY64" s="1">
        <f t="shared" si="49"/>
        <v>57845.000000000022</v>
      </c>
      <c r="EZ64" s="1">
        <f t="shared" si="50"/>
        <v>58305.000000000029</v>
      </c>
      <c r="FA64" s="45">
        <v>62</v>
      </c>
      <c r="FB64" s="47">
        <f t="shared" si="103"/>
        <v>0.14150000000000007</v>
      </c>
      <c r="FC64" s="1">
        <f t="shared" si="51"/>
        <v>32315.000000000015</v>
      </c>
      <c r="FD64" s="1">
        <f t="shared" si="52"/>
        <v>32775.000000000015</v>
      </c>
      <c r="FF64" s="45">
        <v>62</v>
      </c>
      <c r="FG64" s="47">
        <f t="shared" si="104"/>
        <v>0.86600000000000033</v>
      </c>
      <c r="FH64" s="1">
        <f t="shared" si="53"/>
        <v>8660.0000000000036</v>
      </c>
      <c r="FI64" s="1">
        <f t="shared" si="54"/>
        <v>8660.0000000000036</v>
      </c>
      <c r="FJ64" s="47">
        <f t="shared" si="105"/>
        <v>0.86600000000000033</v>
      </c>
      <c r="FK64" s="1">
        <f t="shared" si="55"/>
        <v>8660.0000000000036</v>
      </c>
      <c r="FL64" s="1">
        <f t="shared" si="56"/>
        <v>8660.0000000000036</v>
      </c>
      <c r="FM64" s="47">
        <f t="shared" si="106"/>
        <v>0.8100000000000005</v>
      </c>
      <c r="FN64" s="1">
        <f t="shared" si="57"/>
        <v>8100.0000000000045</v>
      </c>
      <c r="FO64" s="1">
        <f t="shared" si="58"/>
        <v>8100.0000000000045</v>
      </c>
      <c r="FP64" s="47">
        <f t="shared" si="107"/>
        <v>0.40500000000000025</v>
      </c>
      <c r="FQ64" s="1">
        <f t="shared" si="59"/>
        <v>4050.0000000000023</v>
      </c>
      <c r="FR64" s="1">
        <f t="shared" si="60"/>
        <v>4050.0000000000023</v>
      </c>
      <c r="FS64" s="47">
        <f t="shared" si="108"/>
        <v>0.40500000000000025</v>
      </c>
      <c r="FT64" s="1">
        <f t="shared" si="61"/>
        <v>4050.0000000000023</v>
      </c>
      <c r="FU64" s="1">
        <f t="shared" si="62"/>
        <v>4050.0000000000023</v>
      </c>
      <c r="FV64" s="47">
        <f t="shared" si="109"/>
        <v>0.20250000000000012</v>
      </c>
      <c r="FW64" s="1">
        <f t="shared" si="63"/>
        <v>2025.0000000000011</v>
      </c>
      <c r="FX64" s="1">
        <f t="shared" si="64"/>
        <v>2025.0000000000011</v>
      </c>
      <c r="FZ64" s="45">
        <v>62</v>
      </c>
      <c r="GA64" s="47">
        <f t="shared" si="110"/>
        <v>2.2200000000000011</v>
      </c>
      <c r="GB64" s="1">
        <f t="shared" si="65"/>
        <v>22200.000000000011</v>
      </c>
      <c r="GC64" s="1">
        <f t="shared" si="66"/>
        <v>22200.000000000011</v>
      </c>
      <c r="GD64" s="47">
        <f t="shared" si="111"/>
        <v>0.5</v>
      </c>
      <c r="GE64" s="1">
        <f t="shared" si="67"/>
        <v>5000</v>
      </c>
      <c r="GF64" s="1">
        <f t="shared" si="68"/>
        <v>5000</v>
      </c>
      <c r="GG64" s="47">
        <f t="shared" si="112"/>
        <v>0.40500000000000025</v>
      </c>
      <c r="GH64" s="1">
        <f t="shared" si="69"/>
        <v>81000.000000000044</v>
      </c>
      <c r="GI64" s="1">
        <f t="shared" si="70"/>
        <v>81000.000000000044</v>
      </c>
      <c r="GJ64" s="47">
        <f t="shared" si="113"/>
        <v>0.23300000000000015</v>
      </c>
      <c r="GK64" s="1">
        <f t="shared" si="71"/>
        <v>46600.000000000029</v>
      </c>
      <c r="GL64" s="1">
        <f t="shared" si="72"/>
        <v>46600.000000000029</v>
      </c>
      <c r="GM64" s="47">
        <f t="shared" si="114"/>
        <v>0.50500000000000023</v>
      </c>
      <c r="GN64" s="1">
        <f t="shared" si="73"/>
        <v>5050.0000000000018</v>
      </c>
      <c r="GO64" s="1">
        <f t="shared" si="74"/>
        <v>5050.0000000000018</v>
      </c>
      <c r="GP64" s="47">
        <f t="shared" si="115"/>
        <v>0.1720000000000001</v>
      </c>
      <c r="GQ64" s="1">
        <f t="shared" si="75"/>
        <v>430.00000000000023</v>
      </c>
      <c r="GR64" s="1">
        <f t="shared" si="76"/>
        <v>430.00000000000023</v>
      </c>
      <c r="GS64" s="47">
        <f t="shared" si="116"/>
        <v>0.45500000000000024</v>
      </c>
      <c r="GT64" s="1">
        <f t="shared" si="77"/>
        <v>4550.0000000000027</v>
      </c>
      <c r="GU64" s="1">
        <f t="shared" si="78"/>
        <v>4550.0000000000027</v>
      </c>
    </row>
    <row r="65" spans="1:203" x14ac:dyDescent="0.15">
      <c r="A65" s="1" t="s">
        <v>1924</v>
      </c>
      <c r="B65" s="1">
        <v>1</v>
      </c>
      <c r="C65" s="1">
        <v>1</v>
      </c>
      <c r="D65" s="1">
        <v>17</v>
      </c>
      <c r="E65" s="1">
        <v>0</v>
      </c>
      <c r="F65" s="1">
        <v>0</v>
      </c>
      <c r="G65" s="1">
        <v>1</v>
      </c>
      <c r="H65" s="1">
        <v>0</v>
      </c>
      <c r="I65" s="1">
        <v>0</v>
      </c>
      <c r="J65" s="1">
        <v>0</v>
      </c>
      <c r="K65" s="1">
        <v>0</v>
      </c>
      <c r="L65" s="1">
        <v>0</v>
      </c>
      <c r="M65" s="1" t="s">
        <v>2492</v>
      </c>
      <c r="N65" s="1">
        <v>5702</v>
      </c>
      <c r="O65" s="1">
        <v>116</v>
      </c>
      <c r="P65" s="1">
        <v>71</v>
      </c>
      <c r="Q65" s="1">
        <v>2</v>
      </c>
      <c r="R65" s="1">
        <v>1</v>
      </c>
      <c r="S65" s="1">
        <v>17</v>
      </c>
      <c r="T65" s="1">
        <v>0</v>
      </c>
      <c r="U65" s="1">
        <v>0</v>
      </c>
      <c r="V65" s="1">
        <v>1</v>
      </c>
      <c r="W65" s="1">
        <v>0</v>
      </c>
      <c r="X65" s="1">
        <v>0</v>
      </c>
      <c r="Y65" s="1">
        <v>0</v>
      </c>
      <c r="Z65" s="1">
        <v>0</v>
      </c>
      <c r="AA65" s="1">
        <v>0</v>
      </c>
      <c r="AB65" s="1" t="s">
        <v>2492</v>
      </c>
      <c r="AC65" s="1">
        <v>6374</v>
      </c>
      <c r="AD65" s="1">
        <v>130</v>
      </c>
      <c r="AE65" s="1">
        <v>80</v>
      </c>
      <c r="AF65" s="44">
        <v>3</v>
      </c>
      <c r="AG65" s="44">
        <v>1.002</v>
      </c>
      <c r="AH65" s="44">
        <v>3</v>
      </c>
      <c r="AI65" s="1">
        <f t="shared" si="18"/>
        <v>17110</v>
      </c>
      <c r="AJ65" s="1">
        <f t="shared" si="18"/>
        <v>120</v>
      </c>
      <c r="AK65" s="1">
        <f t="shared" si="18"/>
        <v>220</v>
      </c>
      <c r="AL65" s="1">
        <f t="shared" si="19"/>
        <v>2020</v>
      </c>
      <c r="AM65" s="1">
        <f t="shared" si="19"/>
        <v>20</v>
      </c>
      <c r="AN65" s="1">
        <f t="shared" si="19"/>
        <v>30</v>
      </c>
      <c r="BC65" s="45">
        <v>63</v>
      </c>
      <c r="BD65" s="46">
        <f t="shared" si="79"/>
        <v>7.4800000000000022</v>
      </c>
      <c r="BE65" s="1">
        <f t="shared" si="2"/>
        <v>73800.000000000029</v>
      </c>
      <c r="BF65" s="1">
        <f t="shared" si="3"/>
        <v>75800.000000000015</v>
      </c>
      <c r="BG65" s="45">
        <v>63</v>
      </c>
      <c r="BH65" s="44">
        <f t="shared" si="80"/>
        <v>4.9800000000000022</v>
      </c>
      <c r="BI65" s="1">
        <f t="shared" si="22"/>
        <v>48800.000000000029</v>
      </c>
      <c r="BJ65" s="1">
        <f t="shared" si="23"/>
        <v>50800.000000000022</v>
      </c>
      <c r="BK65" s="45">
        <v>63</v>
      </c>
      <c r="BL65" s="44">
        <f t="shared" si="81"/>
        <v>7.9800000000000022</v>
      </c>
      <c r="BM65" s="1">
        <f t="shared" si="4"/>
        <v>78800.000000000029</v>
      </c>
      <c r="BN65" s="1">
        <f t="shared" si="5"/>
        <v>80800.000000000015</v>
      </c>
      <c r="BO65" s="45">
        <v>63</v>
      </c>
      <c r="BP65" s="44">
        <f t="shared" si="82"/>
        <v>5.4800000000000022</v>
      </c>
      <c r="BQ65" s="1">
        <f t="shared" si="24"/>
        <v>53800.000000000029</v>
      </c>
      <c r="BR65" s="1">
        <f t="shared" si="25"/>
        <v>55800.000000000022</v>
      </c>
      <c r="BS65" s="45">
        <v>63</v>
      </c>
      <c r="BT65" s="44">
        <f t="shared" si="83"/>
        <v>8.4799999999999915</v>
      </c>
      <c r="BU65" s="1">
        <f t="shared" si="6"/>
        <v>83799.999999999913</v>
      </c>
      <c r="BV65" s="1">
        <f t="shared" si="7"/>
        <v>85799.999999999913</v>
      </c>
      <c r="BW65" s="45">
        <v>63</v>
      </c>
      <c r="BX65" s="44">
        <f t="shared" si="84"/>
        <v>5.9800000000000022</v>
      </c>
      <c r="BY65" s="1">
        <f t="shared" si="26"/>
        <v>58800.000000000029</v>
      </c>
      <c r="BZ65" s="1">
        <f t="shared" si="27"/>
        <v>60800.000000000022</v>
      </c>
      <c r="CA65" s="45">
        <v>63</v>
      </c>
      <c r="CB65" s="44">
        <f t="shared" si="85"/>
        <v>7.4800000000000022</v>
      </c>
      <c r="CC65" s="1">
        <f t="shared" si="8"/>
        <v>73800.000000000029</v>
      </c>
      <c r="CD65" s="1">
        <f t="shared" si="9"/>
        <v>75800.000000000015</v>
      </c>
      <c r="CE65" s="45">
        <v>63</v>
      </c>
      <c r="CF65" s="44">
        <f t="shared" si="86"/>
        <v>4.9800000000000022</v>
      </c>
      <c r="CG65" s="1">
        <f t="shared" si="28"/>
        <v>48800.000000000029</v>
      </c>
      <c r="CH65" s="1">
        <f t="shared" si="29"/>
        <v>50800.000000000022</v>
      </c>
      <c r="CO65" s="45">
        <v>63</v>
      </c>
      <c r="CP65" s="46">
        <f t="shared" si="87"/>
        <v>6.4800000000000022</v>
      </c>
      <c r="CQ65" s="1">
        <f t="shared" si="10"/>
        <v>63800.000000000029</v>
      </c>
      <c r="CR65" s="1">
        <f t="shared" si="11"/>
        <v>65800.000000000015</v>
      </c>
      <c r="CS65" s="45">
        <v>63</v>
      </c>
      <c r="CT65" s="44">
        <f t="shared" si="88"/>
        <v>4.4800000000000022</v>
      </c>
      <c r="CU65" s="1">
        <f t="shared" si="30"/>
        <v>43800.000000000029</v>
      </c>
      <c r="CV65" s="1">
        <f t="shared" si="31"/>
        <v>45800.000000000022</v>
      </c>
      <c r="CW65" s="45">
        <v>63</v>
      </c>
      <c r="CX65" s="44">
        <f t="shared" si="89"/>
        <v>6.9800000000000022</v>
      </c>
      <c r="CY65" s="1">
        <f t="shared" si="12"/>
        <v>68800.000000000029</v>
      </c>
      <c r="CZ65" s="1">
        <f t="shared" si="13"/>
        <v>70800.000000000015</v>
      </c>
      <c r="DA65" s="45">
        <v>63</v>
      </c>
      <c r="DB65" s="44">
        <f t="shared" si="90"/>
        <v>4.9800000000000022</v>
      </c>
      <c r="DC65" s="1">
        <f t="shared" si="32"/>
        <v>48800.000000000029</v>
      </c>
      <c r="DD65" s="1">
        <f t="shared" si="33"/>
        <v>50800.000000000022</v>
      </c>
      <c r="DE65" s="45">
        <v>63</v>
      </c>
      <c r="DF65" s="44">
        <f t="shared" si="91"/>
        <v>7.4800000000000022</v>
      </c>
      <c r="DG65" s="1">
        <f t="shared" si="14"/>
        <v>73800.000000000029</v>
      </c>
      <c r="DH65" s="1">
        <f t="shared" si="15"/>
        <v>75800.000000000015</v>
      </c>
      <c r="DI65" s="45">
        <v>63</v>
      </c>
      <c r="DJ65" s="44">
        <f t="shared" si="92"/>
        <v>5.4800000000000022</v>
      </c>
      <c r="DK65" s="1">
        <f t="shared" si="34"/>
        <v>53800.000000000029</v>
      </c>
      <c r="DL65" s="1">
        <f t="shared" si="35"/>
        <v>55800.000000000022</v>
      </c>
      <c r="DM65" s="45">
        <v>63</v>
      </c>
      <c r="DN65" s="44">
        <f t="shared" si="93"/>
        <v>6.4800000000000022</v>
      </c>
      <c r="DO65" s="1">
        <f t="shared" si="16"/>
        <v>63800.000000000029</v>
      </c>
      <c r="DP65" s="1">
        <f t="shared" si="17"/>
        <v>65800.000000000015</v>
      </c>
      <c r="DQ65" s="45">
        <v>63</v>
      </c>
      <c r="DR65" s="44">
        <f t="shared" si="94"/>
        <v>4.4800000000000022</v>
      </c>
      <c r="DS65" s="1">
        <f t="shared" si="36"/>
        <v>43800.000000000029</v>
      </c>
      <c r="DT65" s="1">
        <f t="shared" si="37"/>
        <v>45800.000000000022</v>
      </c>
      <c r="DW65" s="45">
        <v>63</v>
      </c>
      <c r="DX65" s="47">
        <f t="shared" si="95"/>
        <v>0.59099999999999941</v>
      </c>
      <c r="DY65" s="1">
        <f t="shared" si="38"/>
        <v>135699.99999999988</v>
      </c>
      <c r="DZ65" s="1">
        <f t="shared" si="39"/>
        <v>136159.99999999988</v>
      </c>
      <c r="EA65" s="45">
        <v>63</v>
      </c>
      <c r="EB65" s="47">
        <f t="shared" si="96"/>
        <v>0.42800000000000021</v>
      </c>
      <c r="EC65" s="1">
        <f t="shared" si="40"/>
        <v>98210.000000000044</v>
      </c>
      <c r="ED65" s="1">
        <f t="shared" si="97"/>
        <v>98670.000000000044</v>
      </c>
      <c r="EE65" s="45">
        <v>63</v>
      </c>
      <c r="EF65" s="47">
        <f t="shared" si="98"/>
        <v>0.44800000000000023</v>
      </c>
      <c r="EG65" s="1">
        <f t="shared" si="41"/>
        <v>102810.00000000006</v>
      </c>
      <c r="EH65" s="1">
        <f t="shared" si="42"/>
        <v>103270.00000000006</v>
      </c>
      <c r="EI65" s="45">
        <v>63</v>
      </c>
      <c r="EJ65" s="47">
        <f t="shared" si="99"/>
        <v>0.33600000000000013</v>
      </c>
      <c r="EK65" s="1">
        <f t="shared" si="43"/>
        <v>77050.000000000029</v>
      </c>
      <c r="EL65" s="1">
        <f t="shared" si="44"/>
        <v>77510.000000000029</v>
      </c>
      <c r="EO65" s="45">
        <v>63</v>
      </c>
      <c r="EP65" s="47">
        <f t="shared" si="100"/>
        <v>0.39800000000000019</v>
      </c>
      <c r="EQ65" s="1">
        <f t="shared" si="45"/>
        <v>91310.000000000044</v>
      </c>
      <c r="ER65" s="1">
        <f t="shared" si="46"/>
        <v>91770.000000000044</v>
      </c>
      <c r="ES65" s="45">
        <v>63</v>
      </c>
      <c r="ET65" s="47">
        <f t="shared" si="101"/>
        <v>0.25500000000000012</v>
      </c>
      <c r="EU65" s="1">
        <f t="shared" si="47"/>
        <v>58420.000000000029</v>
      </c>
      <c r="EV65" s="1">
        <f t="shared" si="48"/>
        <v>58880.000000000029</v>
      </c>
      <c r="EW65" s="45">
        <v>63</v>
      </c>
      <c r="EX65" s="47">
        <f t="shared" si="102"/>
        <v>0.25500000000000012</v>
      </c>
      <c r="EY65" s="1">
        <f t="shared" si="49"/>
        <v>58420.000000000029</v>
      </c>
      <c r="EZ65" s="1">
        <f t="shared" si="50"/>
        <v>58880.000000000029</v>
      </c>
      <c r="FA65" s="45">
        <v>63</v>
      </c>
      <c r="FB65" s="47">
        <f t="shared" si="103"/>
        <v>0.14300000000000007</v>
      </c>
      <c r="FC65" s="1">
        <f t="shared" si="51"/>
        <v>32660.000000000015</v>
      </c>
      <c r="FD65" s="1">
        <f t="shared" si="52"/>
        <v>33120.000000000015</v>
      </c>
      <c r="FF65" s="45">
        <v>63</v>
      </c>
      <c r="FG65" s="47">
        <f t="shared" si="104"/>
        <v>0.87200000000000033</v>
      </c>
      <c r="FH65" s="1">
        <f t="shared" si="53"/>
        <v>8720.0000000000036</v>
      </c>
      <c r="FI65" s="1">
        <f t="shared" si="54"/>
        <v>8720.0000000000036</v>
      </c>
      <c r="FJ65" s="47">
        <f t="shared" si="105"/>
        <v>0.87200000000000033</v>
      </c>
      <c r="FK65" s="1">
        <f t="shared" si="55"/>
        <v>8720.0000000000036</v>
      </c>
      <c r="FL65" s="1">
        <f t="shared" si="56"/>
        <v>8720.0000000000036</v>
      </c>
      <c r="FM65" s="47">
        <f t="shared" si="106"/>
        <v>0.82000000000000051</v>
      </c>
      <c r="FN65" s="1">
        <f t="shared" si="57"/>
        <v>8200.0000000000055</v>
      </c>
      <c r="FO65" s="1">
        <f t="shared" si="58"/>
        <v>8200.0000000000055</v>
      </c>
      <c r="FP65" s="47">
        <f t="shared" si="107"/>
        <v>0.41000000000000025</v>
      </c>
      <c r="FQ65" s="1">
        <f t="shared" si="59"/>
        <v>4100.0000000000027</v>
      </c>
      <c r="FR65" s="1">
        <f t="shared" si="60"/>
        <v>4100.0000000000027</v>
      </c>
      <c r="FS65" s="47">
        <f t="shared" si="108"/>
        <v>0.41000000000000025</v>
      </c>
      <c r="FT65" s="1">
        <f t="shared" si="61"/>
        <v>4100.0000000000027</v>
      </c>
      <c r="FU65" s="1">
        <f t="shared" si="62"/>
        <v>4100.0000000000027</v>
      </c>
      <c r="FV65" s="47">
        <f t="shared" si="109"/>
        <v>0.20500000000000013</v>
      </c>
      <c r="FW65" s="1">
        <f t="shared" si="63"/>
        <v>2050.0000000000014</v>
      </c>
      <c r="FX65" s="1">
        <f t="shared" si="64"/>
        <v>2050.0000000000014</v>
      </c>
      <c r="FZ65" s="45">
        <v>63</v>
      </c>
      <c r="GA65" s="47">
        <f t="shared" si="110"/>
        <v>2.2400000000000011</v>
      </c>
      <c r="GB65" s="1">
        <f t="shared" si="65"/>
        <v>22400.000000000011</v>
      </c>
      <c r="GC65" s="1">
        <f t="shared" si="66"/>
        <v>22400.000000000011</v>
      </c>
      <c r="GD65" s="47">
        <f t="shared" si="111"/>
        <v>0.5</v>
      </c>
      <c r="GE65" s="1">
        <f t="shared" si="67"/>
        <v>5000</v>
      </c>
      <c r="GF65" s="1">
        <f t="shared" si="68"/>
        <v>5000</v>
      </c>
      <c r="GG65" s="47">
        <f t="shared" si="112"/>
        <v>0.41000000000000025</v>
      </c>
      <c r="GH65" s="1">
        <f t="shared" si="69"/>
        <v>82000.000000000058</v>
      </c>
      <c r="GI65" s="1">
        <f t="shared" si="70"/>
        <v>82000.000000000058</v>
      </c>
      <c r="GJ65" s="47">
        <f t="shared" si="113"/>
        <v>0.23600000000000015</v>
      </c>
      <c r="GK65" s="1">
        <f t="shared" si="71"/>
        <v>47200.000000000029</v>
      </c>
      <c r="GL65" s="1">
        <f t="shared" si="72"/>
        <v>47200.000000000029</v>
      </c>
      <c r="GM65" s="47">
        <f t="shared" si="114"/>
        <v>0.51000000000000023</v>
      </c>
      <c r="GN65" s="1">
        <f t="shared" si="73"/>
        <v>5100.0000000000027</v>
      </c>
      <c r="GO65" s="1">
        <f t="shared" si="74"/>
        <v>5100.0000000000027</v>
      </c>
      <c r="GP65" s="47">
        <f t="shared" si="115"/>
        <v>0.1740000000000001</v>
      </c>
      <c r="GQ65" s="1">
        <f t="shared" si="75"/>
        <v>435.00000000000023</v>
      </c>
      <c r="GR65" s="1">
        <f t="shared" si="76"/>
        <v>435.00000000000023</v>
      </c>
      <c r="GS65" s="47">
        <f t="shared" si="116"/>
        <v>0.46000000000000024</v>
      </c>
      <c r="GT65" s="1">
        <f t="shared" si="77"/>
        <v>4600.0000000000027</v>
      </c>
      <c r="GU65" s="1">
        <f t="shared" si="78"/>
        <v>4600.0000000000027</v>
      </c>
    </row>
    <row r="66" spans="1:203" x14ac:dyDescent="0.15">
      <c r="A66" s="33" t="s">
        <v>2469</v>
      </c>
      <c r="B66" s="1">
        <v>1</v>
      </c>
      <c r="C66" s="1">
        <v>3</v>
      </c>
      <c r="D66" s="1">
        <v>17</v>
      </c>
      <c r="E66" s="1">
        <v>0</v>
      </c>
      <c r="F66" s="1">
        <v>0</v>
      </c>
      <c r="G66" s="1">
        <v>1</v>
      </c>
      <c r="H66" s="1">
        <v>0</v>
      </c>
      <c r="I66" s="1">
        <v>0</v>
      </c>
      <c r="J66" s="1">
        <v>0</v>
      </c>
      <c r="K66" s="1">
        <v>0</v>
      </c>
      <c r="L66" s="1">
        <v>0</v>
      </c>
      <c r="M66" s="1" t="s">
        <v>2490</v>
      </c>
      <c r="N66" s="1">
        <v>4665</v>
      </c>
      <c r="O66" s="1">
        <v>136</v>
      </c>
      <c r="P66" s="1">
        <v>58</v>
      </c>
      <c r="Q66" s="1">
        <v>2</v>
      </c>
      <c r="R66" s="1">
        <v>3</v>
      </c>
      <c r="S66" s="1">
        <v>17</v>
      </c>
      <c r="T66" s="1">
        <v>0</v>
      </c>
      <c r="U66" s="1">
        <v>0</v>
      </c>
      <c r="V66" s="1">
        <v>1</v>
      </c>
      <c r="W66" s="1">
        <v>0</v>
      </c>
      <c r="X66" s="1">
        <v>0</v>
      </c>
      <c r="Y66" s="1">
        <v>0</v>
      </c>
      <c r="Z66" s="1">
        <v>0</v>
      </c>
      <c r="AA66" s="1">
        <v>0</v>
      </c>
      <c r="AB66" s="1" t="s">
        <v>2490</v>
      </c>
      <c r="AC66" s="1">
        <v>5215</v>
      </c>
      <c r="AD66" s="1">
        <v>153</v>
      </c>
      <c r="AE66" s="1">
        <v>65</v>
      </c>
      <c r="AF66" s="44">
        <v>3</v>
      </c>
      <c r="AG66" s="50">
        <v>0.4</v>
      </c>
      <c r="AH66" s="44">
        <v>3</v>
      </c>
      <c r="AI66" s="1">
        <f t="shared" si="18"/>
        <v>14000</v>
      </c>
      <c r="AJ66" s="33">
        <f t="shared" si="18"/>
        <v>60</v>
      </c>
      <c r="AK66" s="1">
        <f t="shared" si="18"/>
        <v>180</v>
      </c>
      <c r="AL66" s="1">
        <f t="shared" si="19"/>
        <v>1650</v>
      </c>
      <c r="AM66" s="33">
        <f t="shared" si="19"/>
        <v>10</v>
      </c>
      <c r="AN66" s="1">
        <f t="shared" si="19"/>
        <v>30</v>
      </c>
      <c r="BC66" s="45">
        <v>64</v>
      </c>
      <c r="BD66" s="46">
        <f t="shared" si="79"/>
        <v>7.5200000000000022</v>
      </c>
      <c r="BE66" s="1">
        <f t="shared" si="2"/>
        <v>74200.000000000029</v>
      </c>
      <c r="BF66" s="1">
        <f t="shared" si="3"/>
        <v>76200.000000000015</v>
      </c>
      <c r="BG66" s="45">
        <v>64</v>
      </c>
      <c r="BH66" s="44">
        <f t="shared" si="80"/>
        <v>5.0200000000000022</v>
      </c>
      <c r="BI66" s="1">
        <f t="shared" si="22"/>
        <v>49200.000000000029</v>
      </c>
      <c r="BJ66" s="1">
        <f t="shared" si="23"/>
        <v>51200.000000000022</v>
      </c>
      <c r="BK66" s="45">
        <v>64</v>
      </c>
      <c r="BL66" s="44">
        <f t="shared" si="81"/>
        <v>8.0200000000000014</v>
      </c>
      <c r="BM66" s="1">
        <f t="shared" si="4"/>
        <v>79200.000000000015</v>
      </c>
      <c r="BN66" s="1">
        <f t="shared" si="5"/>
        <v>81200.000000000015</v>
      </c>
      <c r="BO66" s="45">
        <v>64</v>
      </c>
      <c r="BP66" s="44">
        <f t="shared" si="82"/>
        <v>5.5200000000000022</v>
      </c>
      <c r="BQ66" s="1">
        <f t="shared" si="24"/>
        <v>54200.000000000029</v>
      </c>
      <c r="BR66" s="1">
        <f t="shared" si="25"/>
        <v>56200.000000000022</v>
      </c>
      <c r="BS66" s="45">
        <v>64</v>
      </c>
      <c r="BT66" s="44">
        <f t="shared" si="83"/>
        <v>8.5199999999999907</v>
      </c>
      <c r="BU66" s="1">
        <f t="shared" si="6"/>
        <v>84199.999999999913</v>
      </c>
      <c r="BV66" s="1">
        <f t="shared" si="7"/>
        <v>86199.999999999898</v>
      </c>
      <c r="BW66" s="45">
        <v>64</v>
      </c>
      <c r="BX66" s="44">
        <f t="shared" si="84"/>
        <v>6.0200000000000022</v>
      </c>
      <c r="BY66" s="1">
        <f t="shared" si="26"/>
        <v>59200.000000000029</v>
      </c>
      <c r="BZ66" s="1">
        <f t="shared" si="27"/>
        <v>61200.000000000022</v>
      </c>
      <c r="CA66" s="45">
        <v>64</v>
      </c>
      <c r="CB66" s="44">
        <f t="shared" si="85"/>
        <v>7.5200000000000022</v>
      </c>
      <c r="CC66" s="1">
        <f t="shared" si="8"/>
        <v>74200.000000000029</v>
      </c>
      <c r="CD66" s="1">
        <f t="shared" si="9"/>
        <v>76200.000000000015</v>
      </c>
      <c r="CE66" s="45">
        <v>64</v>
      </c>
      <c r="CF66" s="44">
        <f t="shared" si="86"/>
        <v>5.0200000000000022</v>
      </c>
      <c r="CG66" s="1">
        <f t="shared" si="28"/>
        <v>49200.000000000029</v>
      </c>
      <c r="CH66" s="1">
        <f t="shared" si="29"/>
        <v>51200.000000000022</v>
      </c>
      <c r="CO66" s="45">
        <v>64</v>
      </c>
      <c r="CP66" s="46">
        <f t="shared" si="87"/>
        <v>6.5200000000000022</v>
      </c>
      <c r="CQ66" s="1">
        <f t="shared" si="10"/>
        <v>64200.000000000029</v>
      </c>
      <c r="CR66" s="1">
        <f t="shared" si="11"/>
        <v>66200.000000000015</v>
      </c>
      <c r="CS66" s="45">
        <v>64</v>
      </c>
      <c r="CT66" s="44">
        <f t="shared" si="88"/>
        <v>4.5200000000000022</v>
      </c>
      <c r="CU66" s="1">
        <f t="shared" si="30"/>
        <v>44200.000000000029</v>
      </c>
      <c r="CV66" s="1">
        <f t="shared" si="31"/>
        <v>46200.000000000022</v>
      </c>
      <c r="CW66" s="45">
        <v>64</v>
      </c>
      <c r="CX66" s="44">
        <f t="shared" si="89"/>
        <v>7.0200000000000022</v>
      </c>
      <c r="CY66" s="1">
        <f t="shared" si="12"/>
        <v>69200.000000000029</v>
      </c>
      <c r="CZ66" s="1">
        <f t="shared" si="13"/>
        <v>71200.000000000015</v>
      </c>
      <c r="DA66" s="45">
        <v>64</v>
      </c>
      <c r="DB66" s="44">
        <f t="shared" si="90"/>
        <v>5.0200000000000022</v>
      </c>
      <c r="DC66" s="1">
        <f t="shared" si="32"/>
        <v>49200.000000000029</v>
      </c>
      <c r="DD66" s="1">
        <f t="shared" si="33"/>
        <v>51200.000000000022</v>
      </c>
      <c r="DE66" s="45">
        <v>64</v>
      </c>
      <c r="DF66" s="44">
        <f t="shared" si="91"/>
        <v>7.5200000000000022</v>
      </c>
      <c r="DG66" s="1">
        <f t="shared" si="14"/>
        <v>74200.000000000029</v>
      </c>
      <c r="DH66" s="1">
        <f t="shared" si="15"/>
        <v>76200.000000000015</v>
      </c>
      <c r="DI66" s="45">
        <v>64</v>
      </c>
      <c r="DJ66" s="44">
        <f t="shared" si="92"/>
        <v>5.5200000000000022</v>
      </c>
      <c r="DK66" s="1">
        <f t="shared" si="34"/>
        <v>54200.000000000029</v>
      </c>
      <c r="DL66" s="1">
        <f t="shared" si="35"/>
        <v>56200.000000000022</v>
      </c>
      <c r="DM66" s="45">
        <v>64</v>
      </c>
      <c r="DN66" s="44">
        <f t="shared" si="93"/>
        <v>6.5200000000000022</v>
      </c>
      <c r="DO66" s="1">
        <f t="shared" si="16"/>
        <v>64200.000000000029</v>
      </c>
      <c r="DP66" s="1">
        <f t="shared" si="17"/>
        <v>66200.000000000015</v>
      </c>
      <c r="DQ66" s="45">
        <v>64</v>
      </c>
      <c r="DR66" s="44">
        <f t="shared" si="94"/>
        <v>4.5200000000000022</v>
      </c>
      <c r="DS66" s="1">
        <f t="shared" si="36"/>
        <v>44200.000000000029</v>
      </c>
      <c r="DT66" s="1">
        <f t="shared" si="37"/>
        <v>46200.000000000022</v>
      </c>
      <c r="DW66" s="45">
        <v>64</v>
      </c>
      <c r="DX66" s="47">
        <f t="shared" si="95"/>
        <v>0.59649999999999936</v>
      </c>
      <c r="DY66" s="1">
        <f t="shared" si="38"/>
        <v>136964.99999999985</v>
      </c>
      <c r="DZ66" s="1">
        <f t="shared" si="39"/>
        <v>137424.99999999985</v>
      </c>
      <c r="EA66" s="45">
        <v>64</v>
      </c>
      <c r="EB66" s="47">
        <f t="shared" si="96"/>
        <v>0.43200000000000022</v>
      </c>
      <c r="EC66" s="1">
        <f t="shared" si="40"/>
        <v>99130.000000000044</v>
      </c>
      <c r="ED66" s="1">
        <f t="shared" si="97"/>
        <v>99590.000000000044</v>
      </c>
      <c r="EE66" s="45">
        <v>64</v>
      </c>
      <c r="EF66" s="47">
        <f t="shared" si="98"/>
        <v>0.45200000000000023</v>
      </c>
      <c r="EG66" s="1">
        <f t="shared" si="41"/>
        <v>103730.00000000006</v>
      </c>
      <c r="EH66" s="1">
        <f t="shared" si="42"/>
        <v>104190.00000000006</v>
      </c>
      <c r="EI66" s="45">
        <v>64</v>
      </c>
      <c r="EJ66" s="47">
        <f t="shared" si="99"/>
        <v>0.33900000000000013</v>
      </c>
      <c r="EK66" s="1">
        <f t="shared" si="43"/>
        <v>77740.000000000029</v>
      </c>
      <c r="EL66" s="1">
        <f t="shared" si="44"/>
        <v>78200.000000000029</v>
      </c>
      <c r="EO66" s="45">
        <v>64</v>
      </c>
      <c r="EP66" s="47">
        <f t="shared" si="100"/>
        <v>0.40200000000000019</v>
      </c>
      <c r="EQ66" s="1">
        <f t="shared" si="45"/>
        <v>92230.000000000044</v>
      </c>
      <c r="ER66" s="1">
        <f t="shared" si="46"/>
        <v>92690.000000000044</v>
      </c>
      <c r="ES66" s="45">
        <v>64</v>
      </c>
      <c r="ET66" s="47">
        <f t="shared" si="101"/>
        <v>0.25750000000000012</v>
      </c>
      <c r="EU66" s="1">
        <f t="shared" si="47"/>
        <v>58995.000000000029</v>
      </c>
      <c r="EV66" s="1">
        <f t="shared" si="48"/>
        <v>59455.000000000029</v>
      </c>
      <c r="EW66" s="45">
        <v>64</v>
      </c>
      <c r="EX66" s="47">
        <f t="shared" si="102"/>
        <v>0.25750000000000012</v>
      </c>
      <c r="EY66" s="1">
        <f t="shared" si="49"/>
        <v>58995.000000000029</v>
      </c>
      <c r="EZ66" s="1">
        <f t="shared" si="50"/>
        <v>59455.000000000029</v>
      </c>
      <c r="FA66" s="45">
        <v>64</v>
      </c>
      <c r="FB66" s="47">
        <f t="shared" si="103"/>
        <v>0.14450000000000007</v>
      </c>
      <c r="FC66" s="1">
        <f t="shared" si="51"/>
        <v>33005.000000000015</v>
      </c>
      <c r="FD66" s="1">
        <f t="shared" si="52"/>
        <v>33465.000000000015</v>
      </c>
      <c r="FF66" s="45">
        <v>64</v>
      </c>
      <c r="FG66" s="47">
        <f t="shared" si="104"/>
        <v>0.87800000000000034</v>
      </c>
      <c r="FH66" s="1">
        <f t="shared" si="53"/>
        <v>8780.0000000000036</v>
      </c>
      <c r="FI66" s="1">
        <f t="shared" si="54"/>
        <v>8780.0000000000036</v>
      </c>
      <c r="FJ66" s="47">
        <f t="shared" si="105"/>
        <v>0.87800000000000034</v>
      </c>
      <c r="FK66" s="1">
        <f t="shared" si="55"/>
        <v>8780.0000000000036</v>
      </c>
      <c r="FL66" s="1">
        <f t="shared" si="56"/>
        <v>8780.0000000000036</v>
      </c>
      <c r="FM66" s="47">
        <f t="shared" si="106"/>
        <v>0.83000000000000052</v>
      </c>
      <c r="FN66" s="1">
        <f t="shared" si="57"/>
        <v>8300.0000000000055</v>
      </c>
      <c r="FO66" s="1">
        <f t="shared" si="58"/>
        <v>8300.0000000000055</v>
      </c>
      <c r="FP66" s="47">
        <f t="shared" si="107"/>
        <v>0.41500000000000026</v>
      </c>
      <c r="FQ66" s="1">
        <f t="shared" si="59"/>
        <v>4150.0000000000027</v>
      </c>
      <c r="FR66" s="1">
        <f t="shared" si="60"/>
        <v>4150.0000000000027</v>
      </c>
      <c r="FS66" s="47">
        <f t="shared" si="108"/>
        <v>0.41500000000000026</v>
      </c>
      <c r="FT66" s="1">
        <f t="shared" si="61"/>
        <v>4150.0000000000027</v>
      </c>
      <c r="FU66" s="1">
        <f t="shared" si="62"/>
        <v>4150.0000000000027</v>
      </c>
      <c r="FV66" s="47">
        <f t="shared" si="109"/>
        <v>0.20750000000000013</v>
      </c>
      <c r="FW66" s="1">
        <f t="shared" si="63"/>
        <v>2075.0000000000014</v>
      </c>
      <c r="FX66" s="1">
        <f t="shared" si="64"/>
        <v>2075.0000000000014</v>
      </c>
      <c r="FZ66" s="45">
        <v>64</v>
      </c>
      <c r="GA66" s="47">
        <f t="shared" si="110"/>
        <v>2.2600000000000011</v>
      </c>
      <c r="GB66" s="1">
        <f t="shared" si="65"/>
        <v>22600.000000000011</v>
      </c>
      <c r="GC66" s="1">
        <f t="shared" si="66"/>
        <v>22600.000000000011</v>
      </c>
      <c r="GD66" s="47">
        <f t="shared" si="111"/>
        <v>0.5</v>
      </c>
      <c r="GE66" s="1">
        <f t="shared" si="67"/>
        <v>5000</v>
      </c>
      <c r="GF66" s="1">
        <f t="shared" si="68"/>
        <v>5000</v>
      </c>
      <c r="GG66" s="47">
        <f t="shared" si="112"/>
        <v>0.41500000000000026</v>
      </c>
      <c r="GH66" s="1">
        <f t="shared" si="69"/>
        <v>83000.000000000058</v>
      </c>
      <c r="GI66" s="1">
        <f t="shared" si="70"/>
        <v>83000.000000000058</v>
      </c>
      <c r="GJ66" s="47">
        <f t="shared" si="113"/>
        <v>0.23900000000000016</v>
      </c>
      <c r="GK66" s="1">
        <f t="shared" si="71"/>
        <v>47800.000000000029</v>
      </c>
      <c r="GL66" s="1">
        <f t="shared" si="72"/>
        <v>47800.000000000029</v>
      </c>
      <c r="GM66" s="47">
        <f t="shared" si="114"/>
        <v>0.51500000000000024</v>
      </c>
      <c r="GN66" s="1">
        <f t="shared" si="73"/>
        <v>5150.0000000000027</v>
      </c>
      <c r="GO66" s="1">
        <f t="shared" si="74"/>
        <v>5150.0000000000027</v>
      </c>
      <c r="GP66" s="47">
        <f t="shared" si="115"/>
        <v>0.1760000000000001</v>
      </c>
      <c r="GQ66" s="1">
        <f t="shared" si="75"/>
        <v>440.00000000000023</v>
      </c>
      <c r="GR66" s="1">
        <f t="shared" si="76"/>
        <v>440.00000000000023</v>
      </c>
      <c r="GS66" s="47">
        <f t="shared" si="116"/>
        <v>0.46500000000000025</v>
      </c>
      <c r="GT66" s="1">
        <f t="shared" si="77"/>
        <v>4650.0000000000027</v>
      </c>
      <c r="GU66" s="1">
        <f t="shared" si="78"/>
        <v>4650.0000000000027</v>
      </c>
    </row>
    <row r="67" spans="1:203" x14ac:dyDescent="0.15">
      <c r="A67" s="33" t="s">
        <v>1925</v>
      </c>
      <c r="B67" s="1">
        <v>1</v>
      </c>
      <c r="C67" s="1">
        <v>2</v>
      </c>
      <c r="D67" s="1">
        <v>17</v>
      </c>
      <c r="E67" s="1">
        <v>0</v>
      </c>
      <c r="F67" s="1">
        <v>0</v>
      </c>
      <c r="G67" s="1">
        <v>1</v>
      </c>
      <c r="H67" s="1">
        <v>0</v>
      </c>
      <c r="I67" s="1">
        <v>0</v>
      </c>
      <c r="J67" s="1">
        <v>0</v>
      </c>
      <c r="K67" s="1">
        <v>0</v>
      </c>
      <c r="L67" s="1">
        <v>0</v>
      </c>
      <c r="M67" s="1" t="s">
        <v>2491</v>
      </c>
      <c r="N67" s="1">
        <v>5184</v>
      </c>
      <c r="O67" s="1">
        <v>129</v>
      </c>
      <c r="P67" s="1">
        <v>64</v>
      </c>
      <c r="Q67" s="1">
        <v>2</v>
      </c>
      <c r="R67" s="1">
        <v>2</v>
      </c>
      <c r="S67" s="1">
        <v>17</v>
      </c>
      <c r="T67" s="1">
        <v>0</v>
      </c>
      <c r="U67" s="1">
        <v>0</v>
      </c>
      <c r="V67" s="1">
        <v>1</v>
      </c>
      <c r="W67" s="1">
        <v>0</v>
      </c>
      <c r="X67" s="1">
        <v>0</v>
      </c>
      <c r="Y67" s="1">
        <v>0</v>
      </c>
      <c r="Z67" s="1">
        <v>0</v>
      </c>
      <c r="AA67" s="1">
        <v>0</v>
      </c>
      <c r="AB67" s="1" t="s">
        <v>2491</v>
      </c>
      <c r="AC67" s="1">
        <v>5795</v>
      </c>
      <c r="AD67" s="1">
        <v>145</v>
      </c>
      <c r="AE67" s="1">
        <v>72</v>
      </c>
      <c r="AF67" s="44">
        <v>3</v>
      </c>
      <c r="AG67" s="50">
        <v>1.002</v>
      </c>
      <c r="AH67" s="44">
        <v>3</v>
      </c>
      <c r="AI67" s="1">
        <f t="shared" si="18"/>
        <v>15560</v>
      </c>
      <c r="AJ67" s="33">
        <f t="shared" si="18"/>
        <v>130</v>
      </c>
      <c r="AK67" s="1">
        <f t="shared" si="18"/>
        <v>200</v>
      </c>
      <c r="AL67" s="1">
        <f t="shared" si="19"/>
        <v>1840</v>
      </c>
      <c r="AM67" s="33">
        <f t="shared" si="19"/>
        <v>20</v>
      </c>
      <c r="AN67" s="1">
        <f t="shared" si="19"/>
        <v>30</v>
      </c>
      <c r="BC67" s="45">
        <v>65</v>
      </c>
      <c r="BD67" s="46">
        <f t="shared" si="79"/>
        <v>7.5600000000000023</v>
      </c>
      <c r="BE67" s="1">
        <f t="shared" ref="BE67:BE82" si="125">(BD67-$BE$1)*10000</f>
        <v>74600.000000000029</v>
      </c>
      <c r="BF67" s="1">
        <f t="shared" ref="BF67:BF82" si="126">(BD67+$BE$1)*10000</f>
        <v>76600.000000000015</v>
      </c>
      <c r="BG67" s="45">
        <v>65</v>
      </c>
      <c r="BH67" s="44">
        <f t="shared" si="80"/>
        <v>5.0600000000000023</v>
      </c>
      <c r="BI67" s="1">
        <f t="shared" si="22"/>
        <v>49600.000000000029</v>
      </c>
      <c r="BJ67" s="1">
        <f t="shared" si="23"/>
        <v>51600.000000000022</v>
      </c>
      <c r="BK67" s="45">
        <v>65</v>
      </c>
      <c r="BL67" s="44">
        <f t="shared" si="81"/>
        <v>8.06</v>
      </c>
      <c r="BM67" s="1">
        <f t="shared" ref="BM67:BM82" si="127">(BL67-$BE$1)*10000</f>
        <v>79600.000000000015</v>
      </c>
      <c r="BN67" s="1">
        <f t="shared" ref="BN67:BN82" si="128">(BL67+$BE$1)*10000</f>
        <v>81600</v>
      </c>
      <c r="BO67" s="45">
        <v>65</v>
      </c>
      <c r="BP67" s="44">
        <f t="shared" si="82"/>
        <v>5.5600000000000023</v>
      </c>
      <c r="BQ67" s="1">
        <f t="shared" si="24"/>
        <v>54600.000000000029</v>
      </c>
      <c r="BR67" s="1">
        <f t="shared" si="25"/>
        <v>56600.000000000022</v>
      </c>
      <c r="BS67" s="45">
        <v>65</v>
      </c>
      <c r="BT67" s="44">
        <f t="shared" si="83"/>
        <v>8.5599999999999898</v>
      </c>
      <c r="BU67" s="1">
        <f t="shared" ref="BU67:BU82" si="129">(BT67-$BE$1)*10000</f>
        <v>84599.999999999898</v>
      </c>
      <c r="BV67" s="1">
        <f t="shared" ref="BV67:BV82" si="130">(BT67+$BE$1)*10000</f>
        <v>86599.999999999898</v>
      </c>
      <c r="BW67" s="45">
        <v>65</v>
      </c>
      <c r="BX67" s="44">
        <f t="shared" si="84"/>
        <v>6.0600000000000023</v>
      </c>
      <c r="BY67" s="1">
        <f t="shared" si="26"/>
        <v>59600.000000000029</v>
      </c>
      <c r="BZ67" s="1">
        <f t="shared" si="27"/>
        <v>61600.000000000022</v>
      </c>
      <c r="CA67" s="45">
        <v>65</v>
      </c>
      <c r="CB67" s="44">
        <f t="shared" si="85"/>
        <v>7.5600000000000023</v>
      </c>
      <c r="CC67" s="1">
        <f t="shared" ref="CC67:CC82" si="131">(CB67-$BE$1)*10000</f>
        <v>74600.000000000029</v>
      </c>
      <c r="CD67" s="1">
        <f t="shared" ref="CD67:CD82" si="132">(CB67+$BE$1)*10000</f>
        <v>76600.000000000015</v>
      </c>
      <c r="CE67" s="45">
        <v>65</v>
      </c>
      <c r="CF67" s="44">
        <f t="shared" si="86"/>
        <v>5.0600000000000023</v>
      </c>
      <c r="CG67" s="1">
        <f t="shared" si="28"/>
        <v>49600.000000000029</v>
      </c>
      <c r="CH67" s="1">
        <f t="shared" si="29"/>
        <v>51600.000000000022</v>
      </c>
      <c r="CO67" s="45">
        <v>65</v>
      </c>
      <c r="CP67" s="46">
        <f t="shared" si="87"/>
        <v>6.5600000000000023</v>
      </c>
      <c r="CQ67" s="1">
        <f t="shared" ref="CQ67:CQ82" si="133">(CP67-$BE$1)*10000</f>
        <v>64600.000000000029</v>
      </c>
      <c r="CR67" s="1">
        <f t="shared" ref="CR67:CR82" si="134">(CP67+$BE$1)*10000</f>
        <v>66600.000000000015</v>
      </c>
      <c r="CS67" s="45">
        <v>65</v>
      </c>
      <c r="CT67" s="44">
        <f t="shared" si="88"/>
        <v>4.5600000000000023</v>
      </c>
      <c r="CU67" s="1">
        <f t="shared" si="30"/>
        <v>44600.000000000029</v>
      </c>
      <c r="CV67" s="1">
        <f t="shared" si="31"/>
        <v>46600.000000000022</v>
      </c>
      <c r="CW67" s="45">
        <v>65</v>
      </c>
      <c r="CX67" s="44">
        <f t="shared" si="89"/>
        <v>7.0600000000000023</v>
      </c>
      <c r="CY67" s="1">
        <f t="shared" ref="CY67:CY82" si="135">(CX67-$BE$1)*10000</f>
        <v>69600.000000000029</v>
      </c>
      <c r="CZ67" s="1">
        <f t="shared" ref="CZ67:CZ82" si="136">(CX67+$BE$1)*10000</f>
        <v>71600.000000000015</v>
      </c>
      <c r="DA67" s="45">
        <v>65</v>
      </c>
      <c r="DB67" s="44">
        <f t="shared" si="90"/>
        <v>5.0600000000000023</v>
      </c>
      <c r="DC67" s="1">
        <f t="shared" si="32"/>
        <v>49600.000000000029</v>
      </c>
      <c r="DD67" s="1">
        <f t="shared" si="33"/>
        <v>51600.000000000022</v>
      </c>
      <c r="DE67" s="45">
        <v>65</v>
      </c>
      <c r="DF67" s="44">
        <f t="shared" si="91"/>
        <v>7.5600000000000023</v>
      </c>
      <c r="DG67" s="1">
        <f t="shared" ref="DG67:DG82" si="137">(DF67-$BE$1)*10000</f>
        <v>74600.000000000029</v>
      </c>
      <c r="DH67" s="1">
        <f t="shared" ref="DH67:DH82" si="138">(DF67+$BE$1)*10000</f>
        <v>76600.000000000015</v>
      </c>
      <c r="DI67" s="45">
        <v>65</v>
      </c>
      <c r="DJ67" s="44">
        <f t="shared" si="92"/>
        <v>5.5600000000000023</v>
      </c>
      <c r="DK67" s="1">
        <f t="shared" si="34"/>
        <v>54600.000000000029</v>
      </c>
      <c r="DL67" s="1">
        <f t="shared" si="35"/>
        <v>56600.000000000022</v>
      </c>
      <c r="DM67" s="45">
        <v>65</v>
      </c>
      <c r="DN67" s="44">
        <f t="shared" si="93"/>
        <v>6.5600000000000023</v>
      </c>
      <c r="DO67" s="1">
        <f t="shared" ref="DO67:DO82" si="139">(DN67-$BE$1)*10000</f>
        <v>64600.000000000029</v>
      </c>
      <c r="DP67" s="1">
        <f t="shared" ref="DP67:DP82" si="140">(DN67+$BE$1)*10000</f>
        <v>66600.000000000015</v>
      </c>
      <c r="DQ67" s="45">
        <v>65</v>
      </c>
      <c r="DR67" s="44">
        <f t="shared" si="94"/>
        <v>4.5600000000000023</v>
      </c>
      <c r="DS67" s="1">
        <f t="shared" si="36"/>
        <v>44600.000000000029</v>
      </c>
      <c r="DT67" s="1">
        <f t="shared" si="37"/>
        <v>46600.000000000022</v>
      </c>
      <c r="DW67" s="45">
        <v>65</v>
      </c>
      <c r="DX67" s="47">
        <f t="shared" si="95"/>
        <v>0.60199999999999931</v>
      </c>
      <c r="DY67" s="1">
        <f t="shared" si="38"/>
        <v>138229.99999999983</v>
      </c>
      <c r="DZ67" s="1">
        <f t="shared" si="39"/>
        <v>138689.99999999983</v>
      </c>
      <c r="EA67" s="45">
        <v>65</v>
      </c>
      <c r="EB67" s="47">
        <f t="shared" si="96"/>
        <v>0.43600000000000022</v>
      </c>
      <c r="EC67" s="1">
        <f t="shared" si="40"/>
        <v>100050.00000000004</v>
      </c>
      <c r="ED67" s="1">
        <f t="shared" si="97"/>
        <v>100510.00000000004</v>
      </c>
      <c r="EE67" s="45">
        <v>65</v>
      </c>
      <c r="EF67" s="47">
        <f t="shared" si="98"/>
        <v>0.45600000000000024</v>
      </c>
      <c r="EG67" s="1">
        <f t="shared" si="41"/>
        <v>104650.00000000006</v>
      </c>
      <c r="EH67" s="1">
        <f t="shared" si="42"/>
        <v>105110.00000000006</v>
      </c>
      <c r="EI67" s="45">
        <v>65</v>
      </c>
      <c r="EJ67" s="47">
        <f t="shared" si="99"/>
        <v>0.34200000000000014</v>
      </c>
      <c r="EK67" s="1">
        <f t="shared" si="43"/>
        <v>78430.000000000029</v>
      </c>
      <c r="EL67" s="1">
        <f t="shared" si="44"/>
        <v>78890.000000000029</v>
      </c>
      <c r="EO67" s="45">
        <v>65</v>
      </c>
      <c r="EP67" s="47">
        <f t="shared" si="100"/>
        <v>0.40600000000000019</v>
      </c>
      <c r="EQ67" s="1">
        <f t="shared" si="45"/>
        <v>93150.000000000044</v>
      </c>
      <c r="ER67" s="1">
        <f t="shared" si="46"/>
        <v>93610.000000000044</v>
      </c>
      <c r="ES67" s="45">
        <v>65</v>
      </c>
      <c r="ET67" s="47">
        <f t="shared" si="101"/>
        <v>0.26000000000000012</v>
      </c>
      <c r="EU67" s="1">
        <f t="shared" si="47"/>
        <v>59570.000000000029</v>
      </c>
      <c r="EV67" s="1">
        <f t="shared" si="48"/>
        <v>60030.000000000029</v>
      </c>
      <c r="EW67" s="45">
        <v>65</v>
      </c>
      <c r="EX67" s="47">
        <f t="shared" si="102"/>
        <v>0.26000000000000012</v>
      </c>
      <c r="EY67" s="1">
        <f t="shared" si="49"/>
        <v>59570.000000000029</v>
      </c>
      <c r="EZ67" s="1">
        <f t="shared" si="50"/>
        <v>60030.000000000029</v>
      </c>
      <c r="FA67" s="45">
        <v>65</v>
      </c>
      <c r="FB67" s="47">
        <f t="shared" si="103"/>
        <v>0.14600000000000007</v>
      </c>
      <c r="FC67" s="1">
        <f t="shared" si="51"/>
        <v>33350.000000000015</v>
      </c>
      <c r="FD67" s="1">
        <f t="shared" si="52"/>
        <v>33810.000000000015</v>
      </c>
      <c r="FF67" s="45">
        <v>65</v>
      </c>
      <c r="FG67" s="47">
        <f t="shared" si="104"/>
        <v>0.88400000000000034</v>
      </c>
      <c r="FH67" s="1">
        <f t="shared" si="53"/>
        <v>8840.0000000000036</v>
      </c>
      <c r="FI67" s="1">
        <f t="shared" si="54"/>
        <v>8840.0000000000036</v>
      </c>
      <c r="FJ67" s="47">
        <f t="shared" si="105"/>
        <v>0.88400000000000034</v>
      </c>
      <c r="FK67" s="1">
        <f t="shared" si="55"/>
        <v>8840.0000000000036</v>
      </c>
      <c r="FL67" s="1">
        <f t="shared" si="56"/>
        <v>8840.0000000000036</v>
      </c>
      <c r="FM67" s="47">
        <f t="shared" si="106"/>
        <v>0.84000000000000052</v>
      </c>
      <c r="FN67" s="1">
        <f t="shared" si="57"/>
        <v>8400.0000000000055</v>
      </c>
      <c r="FO67" s="1">
        <f t="shared" si="58"/>
        <v>8400.0000000000055</v>
      </c>
      <c r="FP67" s="47">
        <f t="shared" si="107"/>
        <v>0.42000000000000026</v>
      </c>
      <c r="FQ67" s="1">
        <f t="shared" si="59"/>
        <v>4200.0000000000027</v>
      </c>
      <c r="FR67" s="1">
        <f t="shared" si="60"/>
        <v>4200.0000000000027</v>
      </c>
      <c r="FS67" s="47">
        <f t="shared" si="108"/>
        <v>0.42000000000000026</v>
      </c>
      <c r="FT67" s="1">
        <f t="shared" si="61"/>
        <v>4200.0000000000027</v>
      </c>
      <c r="FU67" s="1">
        <f t="shared" si="62"/>
        <v>4200.0000000000027</v>
      </c>
      <c r="FV67" s="47">
        <f t="shared" si="109"/>
        <v>0.21000000000000013</v>
      </c>
      <c r="FW67" s="1">
        <f t="shared" si="63"/>
        <v>2100.0000000000014</v>
      </c>
      <c r="FX67" s="1">
        <f t="shared" si="64"/>
        <v>2100.0000000000014</v>
      </c>
      <c r="FZ67" s="45">
        <v>65</v>
      </c>
      <c r="GA67" s="47">
        <f t="shared" si="110"/>
        <v>2.2800000000000011</v>
      </c>
      <c r="GB67" s="1">
        <f t="shared" si="65"/>
        <v>22800.000000000011</v>
      </c>
      <c r="GC67" s="1">
        <f t="shared" si="66"/>
        <v>22800.000000000011</v>
      </c>
      <c r="GD67" s="47">
        <f t="shared" si="111"/>
        <v>0.5</v>
      </c>
      <c r="GE67" s="1">
        <f t="shared" si="67"/>
        <v>5000</v>
      </c>
      <c r="GF67" s="1">
        <f t="shared" si="68"/>
        <v>5000</v>
      </c>
      <c r="GG67" s="47">
        <f t="shared" si="112"/>
        <v>0.42000000000000026</v>
      </c>
      <c r="GH67" s="1">
        <f t="shared" si="69"/>
        <v>84000.000000000058</v>
      </c>
      <c r="GI67" s="1">
        <f t="shared" si="70"/>
        <v>84000.000000000058</v>
      </c>
      <c r="GJ67" s="47">
        <f t="shared" si="113"/>
        <v>0.24200000000000016</v>
      </c>
      <c r="GK67" s="1">
        <f t="shared" si="71"/>
        <v>48400.000000000036</v>
      </c>
      <c r="GL67" s="1">
        <f t="shared" si="72"/>
        <v>48400.000000000036</v>
      </c>
      <c r="GM67" s="47">
        <f t="shared" si="114"/>
        <v>0.52000000000000024</v>
      </c>
      <c r="GN67" s="1">
        <f t="shared" si="73"/>
        <v>5200.0000000000027</v>
      </c>
      <c r="GO67" s="1">
        <f t="shared" si="74"/>
        <v>5200.0000000000027</v>
      </c>
      <c r="GP67" s="47">
        <f t="shared" si="115"/>
        <v>0.1780000000000001</v>
      </c>
      <c r="GQ67" s="1">
        <f t="shared" si="75"/>
        <v>445.00000000000028</v>
      </c>
      <c r="GR67" s="1">
        <f t="shared" si="76"/>
        <v>445.00000000000028</v>
      </c>
      <c r="GS67" s="47">
        <f t="shared" si="116"/>
        <v>0.47000000000000025</v>
      </c>
      <c r="GT67" s="1">
        <f t="shared" si="77"/>
        <v>4700.0000000000027</v>
      </c>
      <c r="GU67" s="1">
        <f t="shared" si="78"/>
        <v>4700.0000000000027</v>
      </c>
    </row>
    <row r="68" spans="1:203" x14ac:dyDescent="0.15">
      <c r="A68" s="33" t="s">
        <v>1926</v>
      </c>
      <c r="B68" s="1">
        <v>1</v>
      </c>
      <c r="C68" s="1">
        <v>4</v>
      </c>
      <c r="D68" s="1">
        <v>17</v>
      </c>
      <c r="E68" s="1">
        <v>0</v>
      </c>
      <c r="F68" s="1">
        <v>0</v>
      </c>
      <c r="G68" s="1">
        <v>1</v>
      </c>
      <c r="H68" s="1">
        <v>0</v>
      </c>
      <c r="I68" s="1">
        <v>0</v>
      </c>
      <c r="J68" s="1">
        <v>0</v>
      </c>
      <c r="K68" s="1">
        <v>0</v>
      </c>
      <c r="L68" s="1">
        <v>0</v>
      </c>
      <c r="M68" s="1" t="s">
        <v>2495</v>
      </c>
      <c r="N68" s="1">
        <v>5443</v>
      </c>
      <c r="O68" s="1">
        <v>123</v>
      </c>
      <c r="P68" s="1">
        <v>61</v>
      </c>
      <c r="Q68" s="1">
        <v>2</v>
      </c>
      <c r="R68" s="1">
        <v>4</v>
      </c>
      <c r="S68" s="1">
        <v>17</v>
      </c>
      <c r="T68" s="1">
        <v>0</v>
      </c>
      <c r="U68" s="1">
        <v>0</v>
      </c>
      <c r="V68" s="1">
        <v>1</v>
      </c>
      <c r="W68" s="1">
        <v>0</v>
      </c>
      <c r="X68" s="1">
        <v>0</v>
      </c>
      <c r="Y68" s="1">
        <v>0</v>
      </c>
      <c r="Z68" s="1">
        <v>0</v>
      </c>
      <c r="AA68" s="1">
        <v>0</v>
      </c>
      <c r="AB68" s="1" t="s">
        <v>2495</v>
      </c>
      <c r="AC68" s="1">
        <v>6084</v>
      </c>
      <c r="AD68" s="1">
        <v>138</v>
      </c>
      <c r="AE68" s="1">
        <v>69</v>
      </c>
      <c r="AF68" s="51">
        <v>0.04</v>
      </c>
      <c r="AG68" s="44">
        <v>1.002</v>
      </c>
      <c r="AH68" s="44">
        <v>3</v>
      </c>
      <c r="AI68" s="4">
        <f t="shared" si="18"/>
        <v>220</v>
      </c>
      <c r="AJ68" s="1">
        <f t="shared" si="18"/>
        <v>130</v>
      </c>
      <c r="AK68" s="1">
        <f t="shared" si="18"/>
        <v>190</v>
      </c>
      <c r="AL68" s="4">
        <f t="shared" si="19"/>
        <v>30</v>
      </c>
      <c r="AM68" s="1">
        <f t="shared" si="19"/>
        <v>20</v>
      </c>
      <c r="AN68" s="1">
        <f t="shared" si="19"/>
        <v>30</v>
      </c>
      <c r="BC68" s="45">
        <v>66</v>
      </c>
      <c r="BD68" s="46">
        <f t="shared" si="79"/>
        <v>7.6000000000000023</v>
      </c>
      <c r="BE68" s="1">
        <f t="shared" si="125"/>
        <v>75000.000000000029</v>
      </c>
      <c r="BF68" s="1">
        <f t="shared" si="126"/>
        <v>77000.000000000015</v>
      </c>
      <c r="BG68" s="45">
        <v>66</v>
      </c>
      <c r="BH68" s="44">
        <f t="shared" si="80"/>
        <v>5.1000000000000023</v>
      </c>
      <c r="BI68" s="1">
        <f t="shared" ref="BI68:BI82" si="141">(BH68-$BE$1)*10000</f>
        <v>50000.000000000029</v>
      </c>
      <c r="BJ68" s="1">
        <f t="shared" ref="BJ68:BJ82" si="142">(BH68+$BE$1)*10000</f>
        <v>52000.000000000022</v>
      </c>
      <c r="BK68" s="45">
        <v>66</v>
      </c>
      <c r="BL68" s="44">
        <f t="shared" si="81"/>
        <v>8.1</v>
      </c>
      <c r="BM68" s="1">
        <f t="shared" si="127"/>
        <v>80000</v>
      </c>
      <c r="BN68" s="1">
        <f t="shared" si="128"/>
        <v>82000</v>
      </c>
      <c r="BO68" s="45">
        <v>66</v>
      </c>
      <c r="BP68" s="44">
        <f t="shared" si="82"/>
        <v>5.6000000000000023</v>
      </c>
      <c r="BQ68" s="1">
        <f t="shared" ref="BQ68:BQ82" si="143">(BP68-$BE$1)*10000</f>
        <v>55000.000000000029</v>
      </c>
      <c r="BR68" s="1">
        <f t="shared" ref="BR68:BR82" si="144">(BP68+$BE$1)*10000</f>
        <v>57000.000000000022</v>
      </c>
      <c r="BS68" s="45">
        <v>66</v>
      </c>
      <c r="BT68" s="44">
        <f t="shared" si="83"/>
        <v>8.599999999999989</v>
      </c>
      <c r="BU68" s="1">
        <f t="shared" si="129"/>
        <v>84999.999999999898</v>
      </c>
      <c r="BV68" s="1">
        <f t="shared" si="130"/>
        <v>86999.999999999884</v>
      </c>
      <c r="BW68" s="45">
        <v>66</v>
      </c>
      <c r="BX68" s="44">
        <f t="shared" si="84"/>
        <v>6.1000000000000023</v>
      </c>
      <c r="BY68" s="1">
        <f t="shared" ref="BY68:BY82" si="145">(BX68-$BE$1)*10000</f>
        <v>60000.000000000029</v>
      </c>
      <c r="BZ68" s="1">
        <f t="shared" ref="BZ68:BZ82" si="146">(BX68+$BE$1)*10000</f>
        <v>62000.000000000022</v>
      </c>
      <c r="CA68" s="45">
        <v>66</v>
      </c>
      <c r="CB68" s="44">
        <f t="shared" si="85"/>
        <v>7.6000000000000023</v>
      </c>
      <c r="CC68" s="1">
        <f t="shared" si="131"/>
        <v>75000.000000000029</v>
      </c>
      <c r="CD68" s="1">
        <f t="shared" si="132"/>
        <v>77000.000000000015</v>
      </c>
      <c r="CE68" s="45">
        <v>66</v>
      </c>
      <c r="CF68" s="44">
        <f t="shared" si="86"/>
        <v>5.1000000000000023</v>
      </c>
      <c r="CG68" s="1">
        <f t="shared" ref="CG68:CG82" si="147">(CF68-$BE$1)*10000</f>
        <v>50000.000000000029</v>
      </c>
      <c r="CH68" s="1">
        <f t="shared" ref="CH68:CH82" si="148">(CF68+$BE$1)*10000</f>
        <v>52000.000000000022</v>
      </c>
      <c r="CO68" s="45">
        <v>66</v>
      </c>
      <c r="CP68" s="46">
        <f t="shared" si="87"/>
        <v>6.6000000000000023</v>
      </c>
      <c r="CQ68" s="1">
        <f t="shared" si="133"/>
        <v>65000.000000000029</v>
      </c>
      <c r="CR68" s="1">
        <f t="shared" si="134"/>
        <v>67000.000000000015</v>
      </c>
      <c r="CS68" s="45">
        <v>66</v>
      </c>
      <c r="CT68" s="44">
        <f t="shared" si="88"/>
        <v>4.6000000000000023</v>
      </c>
      <c r="CU68" s="1">
        <f t="shared" ref="CU68:CU82" si="149">(CT68-$BE$1)*10000</f>
        <v>45000.000000000029</v>
      </c>
      <c r="CV68" s="1">
        <f t="shared" ref="CV68:CV82" si="150">(CT68+$BE$1)*10000</f>
        <v>47000.000000000022</v>
      </c>
      <c r="CW68" s="45">
        <v>66</v>
      </c>
      <c r="CX68" s="44">
        <f t="shared" si="89"/>
        <v>7.1000000000000023</v>
      </c>
      <c r="CY68" s="1">
        <f t="shared" si="135"/>
        <v>70000.000000000029</v>
      </c>
      <c r="CZ68" s="1">
        <f t="shared" si="136"/>
        <v>72000.000000000015</v>
      </c>
      <c r="DA68" s="45">
        <v>66</v>
      </c>
      <c r="DB68" s="44">
        <f t="shared" si="90"/>
        <v>5.1000000000000023</v>
      </c>
      <c r="DC68" s="1">
        <f t="shared" ref="DC68:DC82" si="151">(DB68-$BE$1)*10000</f>
        <v>50000.000000000029</v>
      </c>
      <c r="DD68" s="1">
        <f t="shared" ref="DD68:DD82" si="152">(DB68+$BE$1)*10000</f>
        <v>52000.000000000022</v>
      </c>
      <c r="DE68" s="45">
        <v>66</v>
      </c>
      <c r="DF68" s="44">
        <f t="shared" si="91"/>
        <v>7.6000000000000023</v>
      </c>
      <c r="DG68" s="1">
        <f t="shared" si="137"/>
        <v>75000.000000000029</v>
      </c>
      <c r="DH68" s="1">
        <f t="shared" si="138"/>
        <v>77000.000000000015</v>
      </c>
      <c r="DI68" s="45">
        <v>66</v>
      </c>
      <c r="DJ68" s="44">
        <f t="shared" si="92"/>
        <v>5.6000000000000023</v>
      </c>
      <c r="DK68" s="1">
        <f t="shared" ref="DK68:DK82" si="153">(DJ68-$BE$1)*10000</f>
        <v>55000.000000000029</v>
      </c>
      <c r="DL68" s="1">
        <f t="shared" ref="DL68:DL82" si="154">(DJ68+$BE$1)*10000</f>
        <v>57000.000000000022</v>
      </c>
      <c r="DM68" s="45">
        <v>66</v>
      </c>
      <c r="DN68" s="44">
        <f t="shared" si="93"/>
        <v>6.6000000000000023</v>
      </c>
      <c r="DO68" s="1">
        <f t="shared" si="139"/>
        <v>65000.000000000029</v>
      </c>
      <c r="DP68" s="1">
        <f t="shared" si="140"/>
        <v>67000.000000000015</v>
      </c>
      <c r="DQ68" s="45">
        <v>66</v>
      </c>
      <c r="DR68" s="44">
        <f t="shared" si="94"/>
        <v>4.6000000000000023</v>
      </c>
      <c r="DS68" s="1">
        <f t="shared" ref="DS68:DS82" si="155">(DR68-$BE$1)*10000</f>
        <v>45000.000000000029</v>
      </c>
      <c r="DT68" s="1">
        <f t="shared" ref="DT68:DT82" si="156">(DR68+$BE$1)*10000</f>
        <v>47000.000000000022</v>
      </c>
      <c r="DW68" s="45">
        <v>66</v>
      </c>
      <c r="DX68" s="47">
        <f t="shared" si="95"/>
        <v>0.60749999999999926</v>
      </c>
      <c r="DY68" s="1">
        <f t="shared" ref="DY68:DY82" si="157">(DX68-DY$1)*10000*23</f>
        <v>139494.99999999983</v>
      </c>
      <c r="DZ68" s="1">
        <f t="shared" ref="DZ68:DZ82" si="158">(DX68+DY$1)*10000*23</f>
        <v>139954.99999999983</v>
      </c>
      <c r="EA68" s="45">
        <v>66</v>
      </c>
      <c r="EB68" s="47">
        <f t="shared" si="96"/>
        <v>0.44000000000000022</v>
      </c>
      <c r="EC68" s="1">
        <f t="shared" ref="EC68:EC82" si="159">(EB68-EC$1)*10000*23</f>
        <v>100970.00000000004</v>
      </c>
      <c r="ED68" s="1">
        <f t="shared" si="97"/>
        <v>101430.00000000004</v>
      </c>
      <c r="EE68" s="45">
        <v>66</v>
      </c>
      <c r="EF68" s="47">
        <f t="shared" si="98"/>
        <v>0.46000000000000024</v>
      </c>
      <c r="EG68" s="1">
        <f t="shared" ref="EG68:EG82" si="160">(EF68-EG$1)*10000*23</f>
        <v>105570.00000000006</v>
      </c>
      <c r="EH68" s="1">
        <f t="shared" ref="EH68:EH82" si="161">(EF68+EG$1)*10000*23</f>
        <v>106030.00000000006</v>
      </c>
      <c r="EI68" s="45">
        <v>66</v>
      </c>
      <c r="EJ68" s="47">
        <f t="shared" si="99"/>
        <v>0.34500000000000014</v>
      </c>
      <c r="EK68" s="1">
        <f t="shared" ref="EK68:EK82" si="162">(EJ68-EK$1)*10000*23</f>
        <v>79120.000000000029</v>
      </c>
      <c r="EL68" s="1">
        <f t="shared" ref="EL68:EL82" si="163">(EJ68+EK$1)*10000*23</f>
        <v>79580.000000000029</v>
      </c>
      <c r="EO68" s="45">
        <v>66</v>
      </c>
      <c r="EP68" s="47">
        <f t="shared" si="100"/>
        <v>0.4100000000000002</v>
      </c>
      <c r="EQ68" s="1">
        <f t="shared" ref="EQ68:EQ82" si="164">(EP68-EQ$1)*10000*23</f>
        <v>94070.000000000044</v>
      </c>
      <c r="ER68" s="1">
        <f t="shared" ref="ER68:ER82" si="165">(EP68+EQ$1)*10000*23</f>
        <v>94530.000000000044</v>
      </c>
      <c r="ES68" s="45">
        <v>66</v>
      </c>
      <c r="ET68" s="47">
        <f t="shared" si="101"/>
        <v>0.26250000000000012</v>
      </c>
      <c r="EU68" s="1">
        <f t="shared" ref="EU68:EU82" si="166">(ET68-EU$1)*10000*23</f>
        <v>60145.000000000029</v>
      </c>
      <c r="EV68" s="1">
        <f t="shared" ref="EV68:EV82" si="167">(ET68+EU$1)*10000*23</f>
        <v>60605.000000000029</v>
      </c>
      <c r="EW68" s="45">
        <v>66</v>
      </c>
      <c r="EX68" s="47">
        <f t="shared" si="102"/>
        <v>0.26250000000000012</v>
      </c>
      <c r="EY68" s="1">
        <f t="shared" ref="EY68:EY82" si="168">(EX68-EY$1)*10000*23</f>
        <v>60145.000000000029</v>
      </c>
      <c r="EZ68" s="1">
        <f t="shared" ref="EZ68:EZ82" si="169">(EX68+EY$1)*10000*23</f>
        <v>60605.000000000029</v>
      </c>
      <c r="FA68" s="45">
        <v>66</v>
      </c>
      <c r="FB68" s="47">
        <f t="shared" si="103"/>
        <v>0.14750000000000008</v>
      </c>
      <c r="FC68" s="1">
        <f t="shared" ref="FC68:FC82" si="170">(FB68-FC$1)*10000*23</f>
        <v>33695.000000000015</v>
      </c>
      <c r="FD68" s="1">
        <f t="shared" ref="FD68:FD82" si="171">(FB68+FC$1)*10000*23</f>
        <v>34155.000000000015</v>
      </c>
      <c r="FF68" s="45">
        <v>66</v>
      </c>
      <c r="FG68" s="47">
        <f t="shared" si="104"/>
        <v>0.89000000000000035</v>
      </c>
      <c r="FH68" s="1">
        <f t="shared" ref="FH68:FH82" si="172">(FG68-FH$1)*10000</f>
        <v>8900.0000000000036</v>
      </c>
      <c r="FI68" s="1">
        <f t="shared" ref="FI68:FI82" si="173">(FG68+FH$1)*10000</f>
        <v>8900.0000000000036</v>
      </c>
      <c r="FJ68" s="47">
        <f t="shared" si="105"/>
        <v>0.89000000000000035</v>
      </c>
      <c r="FK68" s="1">
        <f t="shared" ref="FK68:FK82" si="174">(FJ68-FK$1)*10000</f>
        <v>8900.0000000000036</v>
      </c>
      <c r="FL68" s="1">
        <f t="shared" ref="FL68:FL82" si="175">(FJ68+FK$1)*10000</f>
        <v>8900.0000000000036</v>
      </c>
      <c r="FM68" s="47">
        <f t="shared" si="106"/>
        <v>0.85000000000000053</v>
      </c>
      <c r="FN68" s="1">
        <f t="shared" ref="FN68:FN82" si="176">(FM68-FN$1)*10000</f>
        <v>8500.0000000000055</v>
      </c>
      <c r="FO68" s="1">
        <f t="shared" ref="FO68:FO82" si="177">(FM68+FN$1)*10000</f>
        <v>8500.0000000000055</v>
      </c>
      <c r="FP68" s="47">
        <f t="shared" si="107"/>
        <v>0.42500000000000027</v>
      </c>
      <c r="FQ68" s="1">
        <f t="shared" ref="FQ68:FQ82" si="178">(FP68-FQ$1)*10000</f>
        <v>4250.0000000000027</v>
      </c>
      <c r="FR68" s="1">
        <f t="shared" ref="FR68:FR82" si="179">(FP68+FQ$1)*10000</f>
        <v>4250.0000000000027</v>
      </c>
      <c r="FS68" s="47">
        <f t="shared" si="108"/>
        <v>0.42500000000000027</v>
      </c>
      <c r="FT68" s="1">
        <f t="shared" ref="FT68:FT82" si="180">(FS68-FT$1)*10000</f>
        <v>4250.0000000000027</v>
      </c>
      <c r="FU68" s="1">
        <f t="shared" ref="FU68:FU82" si="181">(FS68+FT$1)*10000</f>
        <v>4250.0000000000027</v>
      </c>
      <c r="FV68" s="47">
        <f t="shared" si="109"/>
        <v>0.21250000000000013</v>
      </c>
      <c r="FW68" s="1">
        <f t="shared" ref="FW68:FW82" si="182">(FV68-FW$1)*10000</f>
        <v>2125.0000000000014</v>
      </c>
      <c r="FX68" s="1">
        <f t="shared" ref="FX68:FX82" si="183">(FV68+FW$1)*10000</f>
        <v>2125.0000000000014</v>
      </c>
      <c r="FZ68" s="45">
        <v>66</v>
      </c>
      <c r="GA68" s="47">
        <f t="shared" si="110"/>
        <v>2.3000000000000012</v>
      </c>
      <c r="GB68" s="1">
        <f t="shared" ref="GB68:GB82" si="184">(GA68-GB$1)*10000</f>
        <v>23000.000000000011</v>
      </c>
      <c r="GC68" s="1">
        <f t="shared" ref="GC68:GC82" si="185">(GA68+GB$1)*10000</f>
        <v>23000.000000000011</v>
      </c>
      <c r="GD68" s="47">
        <f t="shared" si="111"/>
        <v>0.5</v>
      </c>
      <c r="GE68" s="1">
        <f t="shared" ref="GE68:GE82" si="186">(GD68-GE$1)*10000</f>
        <v>5000</v>
      </c>
      <c r="GF68" s="1">
        <f t="shared" ref="GF68:GF82" si="187">(GD68+GE$1)*10000</f>
        <v>5000</v>
      </c>
      <c r="GG68" s="47">
        <f t="shared" si="112"/>
        <v>0.42500000000000027</v>
      </c>
      <c r="GH68" s="1">
        <f t="shared" ref="GH68:GH82" si="188">(GG68-GH$1)*10000*20</f>
        <v>85000.000000000058</v>
      </c>
      <c r="GI68" s="1">
        <f t="shared" ref="GI68:GI82" si="189">(GG68+GH$1)*10000*20</f>
        <v>85000.000000000058</v>
      </c>
      <c r="GJ68" s="47">
        <f t="shared" si="113"/>
        <v>0.24500000000000016</v>
      </c>
      <c r="GK68" s="1">
        <f t="shared" ref="GK68:GK82" si="190">(GJ68-GK$1)*10000*20</f>
        <v>49000.000000000036</v>
      </c>
      <c r="GL68" s="1">
        <f t="shared" ref="GL68:GL82" si="191">(GJ68+GK$1)*10000*20</f>
        <v>49000.000000000036</v>
      </c>
      <c r="GM68" s="47">
        <f t="shared" si="114"/>
        <v>0.52500000000000024</v>
      </c>
      <c r="GN68" s="1">
        <f t="shared" ref="GN68:GN82" si="192">(GM68-GN$1)*10000</f>
        <v>5250.0000000000027</v>
      </c>
      <c r="GO68" s="1">
        <f t="shared" ref="GO68:GO82" si="193">(GM68+GN$1)*10000</f>
        <v>5250.0000000000027</v>
      </c>
      <c r="GP68" s="47">
        <f t="shared" si="115"/>
        <v>0.1800000000000001</v>
      </c>
      <c r="GQ68" s="1">
        <f t="shared" ref="GQ68:GQ82" si="194">(GP68-GQ$1)*10000/4</f>
        <v>450.00000000000028</v>
      </c>
      <c r="GR68" s="1">
        <f t="shared" ref="GR68:GR82" si="195">(GP68+GQ$1)*10000/4</f>
        <v>450.00000000000028</v>
      </c>
      <c r="GS68" s="47">
        <f t="shared" si="116"/>
        <v>0.47500000000000026</v>
      </c>
      <c r="GT68" s="1">
        <f t="shared" ref="GT68:GT82" si="196">(GS68-GT$1)*10000</f>
        <v>4750.0000000000027</v>
      </c>
      <c r="GU68" s="1">
        <f t="shared" ref="GU68:GU82" si="197">(GS68+GT$1)*10000</f>
        <v>4750.0000000000027</v>
      </c>
    </row>
    <row r="69" spans="1:203" x14ac:dyDescent="0.15">
      <c r="A69" s="33" t="s">
        <v>2020</v>
      </c>
      <c r="B69" s="1">
        <v>1</v>
      </c>
      <c r="C69" s="1">
        <v>1</v>
      </c>
      <c r="D69" s="1">
        <v>17</v>
      </c>
      <c r="E69" s="1">
        <v>0</v>
      </c>
      <c r="F69" s="1">
        <v>0</v>
      </c>
      <c r="G69" s="1">
        <v>1</v>
      </c>
      <c r="H69" s="1">
        <v>0</v>
      </c>
      <c r="I69" s="1">
        <v>0</v>
      </c>
      <c r="J69" s="1">
        <v>0</v>
      </c>
      <c r="K69" s="1">
        <v>0</v>
      </c>
      <c r="L69" s="1">
        <v>0</v>
      </c>
      <c r="M69" s="1" t="s">
        <v>2492</v>
      </c>
      <c r="N69" s="1">
        <v>5702</v>
      </c>
      <c r="O69" s="1">
        <v>116</v>
      </c>
      <c r="P69" s="1">
        <v>71</v>
      </c>
      <c r="Q69" s="1">
        <v>2</v>
      </c>
      <c r="R69" s="1">
        <v>1</v>
      </c>
      <c r="S69" s="1">
        <v>17</v>
      </c>
      <c r="T69" s="1">
        <v>0</v>
      </c>
      <c r="U69" s="1">
        <v>0</v>
      </c>
      <c r="V69" s="1">
        <v>1</v>
      </c>
      <c r="W69" s="1">
        <v>0</v>
      </c>
      <c r="X69" s="1">
        <v>0</v>
      </c>
      <c r="Y69" s="1">
        <v>0</v>
      </c>
      <c r="Z69" s="1">
        <v>0</v>
      </c>
      <c r="AA69" s="1">
        <v>0</v>
      </c>
      <c r="AB69" s="1" t="s">
        <v>2492</v>
      </c>
      <c r="AC69" s="1">
        <v>6374</v>
      </c>
      <c r="AD69" s="1">
        <v>130</v>
      </c>
      <c r="AE69" s="1">
        <v>80</v>
      </c>
      <c r="AF69" s="44">
        <v>3</v>
      </c>
      <c r="AG69" s="50">
        <v>0.6</v>
      </c>
      <c r="AH69" s="44">
        <v>3</v>
      </c>
      <c r="AI69" s="1">
        <f t="shared" si="18"/>
        <v>17110</v>
      </c>
      <c r="AJ69" s="33">
        <f t="shared" si="18"/>
        <v>70</v>
      </c>
      <c r="AK69" s="1">
        <f t="shared" si="18"/>
        <v>220</v>
      </c>
      <c r="AL69" s="1">
        <f t="shared" si="19"/>
        <v>2020</v>
      </c>
      <c r="AM69" s="33">
        <f t="shared" si="19"/>
        <v>10</v>
      </c>
      <c r="AN69" s="1">
        <f t="shared" si="19"/>
        <v>30</v>
      </c>
      <c r="BC69" s="45">
        <v>67</v>
      </c>
      <c r="BD69" s="46">
        <f t="shared" ref="BD69:BD82" si="198">BD68+BD$1</f>
        <v>7.6400000000000023</v>
      </c>
      <c r="BE69" s="1">
        <f t="shared" si="125"/>
        <v>75400.000000000029</v>
      </c>
      <c r="BF69" s="1">
        <f t="shared" si="126"/>
        <v>77400.000000000015</v>
      </c>
      <c r="BG69" s="45">
        <v>67</v>
      </c>
      <c r="BH69" s="44">
        <f t="shared" ref="BH69:BH82" si="199">BH68+BH$1</f>
        <v>5.1400000000000023</v>
      </c>
      <c r="BI69" s="1">
        <f t="shared" si="141"/>
        <v>50400.000000000029</v>
      </c>
      <c r="BJ69" s="1">
        <f t="shared" si="142"/>
        <v>52400.000000000022</v>
      </c>
      <c r="BK69" s="45">
        <v>67</v>
      </c>
      <c r="BL69" s="44">
        <f t="shared" ref="BL69:BL82" si="200">BL68+BL$1</f>
        <v>8.1399999999999988</v>
      </c>
      <c r="BM69" s="1">
        <f t="shared" si="127"/>
        <v>80399.999999999985</v>
      </c>
      <c r="BN69" s="1">
        <f t="shared" si="128"/>
        <v>82399.999999999985</v>
      </c>
      <c r="BO69" s="45">
        <v>67</v>
      </c>
      <c r="BP69" s="44">
        <f t="shared" ref="BP69:BP82" si="201">BP68+BP$1</f>
        <v>5.6400000000000023</v>
      </c>
      <c r="BQ69" s="1">
        <f t="shared" si="143"/>
        <v>55400.000000000029</v>
      </c>
      <c r="BR69" s="1">
        <f t="shared" si="144"/>
        <v>57400.000000000022</v>
      </c>
      <c r="BS69" s="45">
        <v>67</v>
      </c>
      <c r="BT69" s="44">
        <f t="shared" ref="BT69:BT82" si="202">BT68+BT$1</f>
        <v>8.6399999999999881</v>
      </c>
      <c r="BU69" s="1">
        <f t="shared" si="129"/>
        <v>85399.999999999884</v>
      </c>
      <c r="BV69" s="1">
        <f t="shared" si="130"/>
        <v>87399.999999999884</v>
      </c>
      <c r="BW69" s="45">
        <v>67</v>
      </c>
      <c r="BX69" s="44">
        <f t="shared" ref="BX69:BX82" si="203">BX68+BX$1</f>
        <v>6.1400000000000023</v>
      </c>
      <c r="BY69" s="1">
        <f t="shared" si="145"/>
        <v>60400.000000000029</v>
      </c>
      <c r="BZ69" s="1">
        <f t="shared" si="146"/>
        <v>62400.000000000022</v>
      </c>
      <c r="CA69" s="45">
        <v>67</v>
      </c>
      <c r="CB69" s="44">
        <f t="shared" ref="CB69:CB82" si="204">CB68+CB$1</f>
        <v>7.6400000000000023</v>
      </c>
      <c r="CC69" s="1">
        <f t="shared" si="131"/>
        <v>75400.000000000029</v>
      </c>
      <c r="CD69" s="1">
        <f t="shared" si="132"/>
        <v>77400.000000000015</v>
      </c>
      <c r="CE69" s="45">
        <v>67</v>
      </c>
      <c r="CF69" s="44">
        <f t="shared" ref="CF69:CF82" si="205">CF68+CF$1</f>
        <v>5.1400000000000023</v>
      </c>
      <c r="CG69" s="1">
        <f t="shared" si="147"/>
        <v>50400.000000000029</v>
      </c>
      <c r="CH69" s="1">
        <f t="shared" si="148"/>
        <v>52400.000000000022</v>
      </c>
      <c r="CO69" s="45">
        <v>67</v>
      </c>
      <c r="CP69" s="46">
        <f t="shared" ref="CP69:CP82" si="206">CP68+CP$1</f>
        <v>6.6400000000000023</v>
      </c>
      <c r="CQ69" s="1">
        <f t="shared" si="133"/>
        <v>65400.000000000029</v>
      </c>
      <c r="CR69" s="1">
        <f t="shared" si="134"/>
        <v>67400.000000000015</v>
      </c>
      <c r="CS69" s="45">
        <v>67</v>
      </c>
      <c r="CT69" s="44">
        <f t="shared" ref="CT69:CT82" si="207">CT68+CT$1</f>
        <v>4.6400000000000023</v>
      </c>
      <c r="CU69" s="1">
        <f t="shared" si="149"/>
        <v>45400.000000000029</v>
      </c>
      <c r="CV69" s="1">
        <f t="shared" si="150"/>
        <v>47400.000000000022</v>
      </c>
      <c r="CW69" s="45">
        <v>67</v>
      </c>
      <c r="CX69" s="44">
        <f t="shared" ref="CX69:CX82" si="208">CX68+CX$1</f>
        <v>7.1400000000000023</v>
      </c>
      <c r="CY69" s="1">
        <f t="shared" si="135"/>
        <v>70400.000000000029</v>
      </c>
      <c r="CZ69" s="1">
        <f t="shared" si="136"/>
        <v>72400.000000000015</v>
      </c>
      <c r="DA69" s="45">
        <v>67</v>
      </c>
      <c r="DB69" s="44">
        <f t="shared" ref="DB69:DB82" si="209">DB68+DB$1</f>
        <v>5.1400000000000023</v>
      </c>
      <c r="DC69" s="1">
        <f t="shared" si="151"/>
        <v>50400.000000000029</v>
      </c>
      <c r="DD69" s="1">
        <f t="shared" si="152"/>
        <v>52400.000000000022</v>
      </c>
      <c r="DE69" s="45">
        <v>67</v>
      </c>
      <c r="DF69" s="44">
        <f t="shared" ref="DF69:DF82" si="210">DF68+DF$1</f>
        <v>7.6400000000000023</v>
      </c>
      <c r="DG69" s="1">
        <f t="shared" si="137"/>
        <v>75400.000000000029</v>
      </c>
      <c r="DH69" s="1">
        <f t="shared" si="138"/>
        <v>77400.000000000015</v>
      </c>
      <c r="DI69" s="45">
        <v>67</v>
      </c>
      <c r="DJ69" s="44">
        <f t="shared" ref="DJ69:DJ82" si="211">DJ68+DJ$1</f>
        <v>5.6400000000000023</v>
      </c>
      <c r="DK69" s="1">
        <f t="shared" si="153"/>
        <v>55400.000000000029</v>
      </c>
      <c r="DL69" s="1">
        <f t="shared" si="154"/>
        <v>57400.000000000022</v>
      </c>
      <c r="DM69" s="45">
        <v>67</v>
      </c>
      <c r="DN69" s="44">
        <f t="shared" ref="DN69:DN82" si="212">DN68+DN$1</f>
        <v>6.6400000000000023</v>
      </c>
      <c r="DO69" s="1">
        <f t="shared" si="139"/>
        <v>65400.000000000029</v>
      </c>
      <c r="DP69" s="1">
        <f t="shared" si="140"/>
        <v>67400.000000000015</v>
      </c>
      <c r="DQ69" s="45">
        <v>67</v>
      </c>
      <c r="DR69" s="44">
        <f t="shared" ref="DR69:DR82" si="213">DR68+DR$1</f>
        <v>4.6400000000000023</v>
      </c>
      <c r="DS69" s="1">
        <f t="shared" si="155"/>
        <v>45400.000000000029</v>
      </c>
      <c r="DT69" s="1">
        <f t="shared" si="156"/>
        <v>47400.000000000022</v>
      </c>
      <c r="DW69" s="45">
        <v>67</v>
      </c>
      <c r="DX69" s="47">
        <f t="shared" ref="DX69:DX82" si="214">DX68+DX$1</f>
        <v>0.61299999999999921</v>
      </c>
      <c r="DY69" s="1">
        <f t="shared" si="157"/>
        <v>140759.99999999983</v>
      </c>
      <c r="DZ69" s="1">
        <f t="shared" si="158"/>
        <v>141219.99999999983</v>
      </c>
      <c r="EA69" s="45">
        <v>67</v>
      </c>
      <c r="EB69" s="47">
        <f t="shared" ref="EB69:EB82" si="215">EB68+EB$1</f>
        <v>0.44400000000000023</v>
      </c>
      <c r="EC69" s="1">
        <f t="shared" si="159"/>
        <v>101890.00000000004</v>
      </c>
      <c r="ED69" s="1">
        <f t="shared" ref="ED69:ED82" si="216">(EB69+EC$1)*10000*23</f>
        <v>102350.00000000006</v>
      </c>
      <c r="EE69" s="45">
        <v>67</v>
      </c>
      <c r="EF69" s="47">
        <f t="shared" ref="EF69:EF82" si="217">EF68+EF$1</f>
        <v>0.46400000000000025</v>
      </c>
      <c r="EG69" s="1">
        <f t="shared" si="160"/>
        <v>106490.00000000006</v>
      </c>
      <c r="EH69" s="1">
        <f t="shared" si="161"/>
        <v>106950.00000000006</v>
      </c>
      <c r="EI69" s="45">
        <v>67</v>
      </c>
      <c r="EJ69" s="47">
        <f t="shared" ref="EJ69:EJ82" si="218">EJ68+EJ$1</f>
        <v>0.34800000000000014</v>
      </c>
      <c r="EK69" s="1">
        <f t="shared" si="162"/>
        <v>79810.000000000029</v>
      </c>
      <c r="EL69" s="1">
        <f t="shared" si="163"/>
        <v>80270.000000000029</v>
      </c>
      <c r="EO69" s="45">
        <v>67</v>
      </c>
      <c r="EP69" s="47">
        <f t="shared" ref="EP69:EP82" si="219">EP68+EP$1</f>
        <v>0.4140000000000002</v>
      </c>
      <c r="EQ69" s="1">
        <f t="shared" si="164"/>
        <v>94990.000000000044</v>
      </c>
      <c r="ER69" s="1">
        <f t="shared" si="165"/>
        <v>95450.000000000044</v>
      </c>
      <c r="ES69" s="45">
        <v>67</v>
      </c>
      <c r="ET69" s="47">
        <f t="shared" ref="ET69:ET82" si="220">ET68+ET$1</f>
        <v>0.26500000000000012</v>
      </c>
      <c r="EU69" s="1">
        <f t="shared" si="166"/>
        <v>60720.000000000029</v>
      </c>
      <c r="EV69" s="1">
        <f t="shared" si="167"/>
        <v>61180.000000000029</v>
      </c>
      <c r="EW69" s="45">
        <v>67</v>
      </c>
      <c r="EX69" s="47">
        <f t="shared" ref="EX69:EX82" si="221">EX68+EX$1</f>
        <v>0.26500000000000012</v>
      </c>
      <c r="EY69" s="1">
        <f t="shared" si="168"/>
        <v>60720.000000000029</v>
      </c>
      <c r="EZ69" s="1">
        <f t="shared" si="169"/>
        <v>61180.000000000029</v>
      </c>
      <c r="FA69" s="45">
        <v>67</v>
      </c>
      <c r="FB69" s="47">
        <f t="shared" ref="FB69:FB82" si="222">FB68+FB$1</f>
        <v>0.14900000000000008</v>
      </c>
      <c r="FC69" s="1">
        <f t="shared" si="170"/>
        <v>34040.000000000015</v>
      </c>
      <c r="FD69" s="1">
        <f t="shared" si="171"/>
        <v>34500.000000000015</v>
      </c>
      <c r="FF69" s="45">
        <v>67</v>
      </c>
      <c r="FG69" s="47">
        <f t="shared" ref="FG69:FG82" si="223">FG68+FG$1</f>
        <v>0.89600000000000035</v>
      </c>
      <c r="FH69" s="1">
        <f t="shared" si="172"/>
        <v>8960.0000000000036</v>
      </c>
      <c r="FI69" s="1">
        <f t="shared" si="173"/>
        <v>8960.0000000000036</v>
      </c>
      <c r="FJ69" s="47">
        <f t="shared" ref="FJ69:FJ82" si="224">FJ68+FJ$1</f>
        <v>0.89600000000000035</v>
      </c>
      <c r="FK69" s="1">
        <f t="shared" si="174"/>
        <v>8960.0000000000036</v>
      </c>
      <c r="FL69" s="1">
        <f t="shared" si="175"/>
        <v>8960.0000000000036</v>
      </c>
      <c r="FM69" s="47">
        <f t="shared" ref="FM69:FM82" si="225">FM68+FM$1</f>
        <v>0.86000000000000054</v>
      </c>
      <c r="FN69" s="1">
        <f t="shared" si="176"/>
        <v>8600.0000000000055</v>
      </c>
      <c r="FO69" s="1">
        <f t="shared" si="177"/>
        <v>8600.0000000000055</v>
      </c>
      <c r="FP69" s="47">
        <f t="shared" ref="FP69:FP82" si="226">FP68+FP$1</f>
        <v>0.43000000000000027</v>
      </c>
      <c r="FQ69" s="1">
        <f t="shared" si="178"/>
        <v>4300.0000000000027</v>
      </c>
      <c r="FR69" s="1">
        <f t="shared" si="179"/>
        <v>4300.0000000000027</v>
      </c>
      <c r="FS69" s="47">
        <f t="shared" ref="FS69:FS82" si="227">FS68+FS$1</f>
        <v>0.43000000000000027</v>
      </c>
      <c r="FT69" s="1">
        <f t="shared" si="180"/>
        <v>4300.0000000000027</v>
      </c>
      <c r="FU69" s="1">
        <f t="shared" si="181"/>
        <v>4300.0000000000027</v>
      </c>
      <c r="FV69" s="47">
        <f t="shared" ref="FV69:FV82" si="228">FV68+FV$1</f>
        <v>0.21500000000000014</v>
      </c>
      <c r="FW69" s="1">
        <f t="shared" si="182"/>
        <v>2150.0000000000014</v>
      </c>
      <c r="FX69" s="1">
        <f t="shared" si="183"/>
        <v>2150.0000000000014</v>
      </c>
      <c r="FZ69" s="45">
        <v>67</v>
      </c>
      <c r="GA69" s="47">
        <f t="shared" ref="GA69:GA82" si="229">GA68+GA$1</f>
        <v>2.3200000000000012</v>
      </c>
      <c r="GB69" s="1">
        <f t="shared" si="184"/>
        <v>23200.000000000011</v>
      </c>
      <c r="GC69" s="1">
        <f t="shared" si="185"/>
        <v>23200.000000000011</v>
      </c>
      <c r="GD69" s="47">
        <f t="shared" ref="GD69:GD82" si="230">GD68+GD$1</f>
        <v>0.5</v>
      </c>
      <c r="GE69" s="1">
        <f t="shared" si="186"/>
        <v>5000</v>
      </c>
      <c r="GF69" s="1">
        <f t="shared" si="187"/>
        <v>5000</v>
      </c>
      <c r="GG69" s="47">
        <f t="shared" ref="GG69:GG82" si="231">GG68+GG$1</f>
        <v>0.43000000000000027</v>
      </c>
      <c r="GH69" s="1">
        <f t="shared" si="188"/>
        <v>86000.000000000058</v>
      </c>
      <c r="GI69" s="1">
        <f t="shared" si="189"/>
        <v>86000.000000000058</v>
      </c>
      <c r="GJ69" s="47">
        <f t="shared" ref="GJ69:GJ82" si="232">GJ68+GJ$1</f>
        <v>0.24800000000000016</v>
      </c>
      <c r="GK69" s="1">
        <f t="shared" si="190"/>
        <v>49600.000000000036</v>
      </c>
      <c r="GL69" s="1">
        <f t="shared" si="191"/>
        <v>49600.000000000036</v>
      </c>
      <c r="GM69" s="47">
        <f t="shared" ref="GM69:GM102" si="233">GM68+GM$1</f>
        <v>0.53000000000000025</v>
      </c>
      <c r="GN69" s="1">
        <f t="shared" si="192"/>
        <v>5300.0000000000027</v>
      </c>
      <c r="GO69" s="1">
        <f t="shared" si="193"/>
        <v>5300.0000000000027</v>
      </c>
      <c r="GP69" s="47">
        <f t="shared" ref="GP69:GP102" si="234">GP68+GP$1</f>
        <v>0.18200000000000011</v>
      </c>
      <c r="GQ69" s="1">
        <f t="shared" si="194"/>
        <v>455.00000000000028</v>
      </c>
      <c r="GR69" s="1">
        <f t="shared" si="195"/>
        <v>455.00000000000028</v>
      </c>
      <c r="GS69" s="47">
        <f t="shared" ref="GS69:GS102" si="235">GS68+GS$1</f>
        <v>0.48000000000000026</v>
      </c>
      <c r="GT69" s="1">
        <f t="shared" si="196"/>
        <v>4800.0000000000027</v>
      </c>
      <c r="GU69" s="1">
        <f t="shared" si="197"/>
        <v>4800.0000000000027</v>
      </c>
    </row>
    <row r="70" spans="1:203" x14ac:dyDescent="0.15">
      <c r="A70" s="33" t="s">
        <v>1927</v>
      </c>
      <c r="B70" s="1">
        <v>1</v>
      </c>
      <c r="C70" s="1">
        <v>2</v>
      </c>
      <c r="D70" s="1">
        <v>17</v>
      </c>
      <c r="E70" s="1">
        <v>0</v>
      </c>
      <c r="F70" s="1">
        <v>0</v>
      </c>
      <c r="G70" s="1">
        <v>1</v>
      </c>
      <c r="H70" s="1">
        <v>0</v>
      </c>
      <c r="I70" s="1">
        <v>0</v>
      </c>
      <c r="J70" s="1">
        <v>0</v>
      </c>
      <c r="K70" s="1">
        <v>0</v>
      </c>
      <c r="L70" s="1">
        <v>0</v>
      </c>
      <c r="M70" s="1" t="s">
        <v>2491</v>
      </c>
      <c r="N70" s="1">
        <v>5184</v>
      </c>
      <c r="O70" s="1">
        <v>129</v>
      </c>
      <c r="P70" s="1">
        <v>64</v>
      </c>
      <c r="Q70" s="1">
        <v>2</v>
      </c>
      <c r="R70" s="1">
        <v>2</v>
      </c>
      <c r="S70" s="1">
        <v>17</v>
      </c>
      <c r="T70" s="1">
        <v>0</v>
      </c>
      <c r="U70" s="1">
        <v>0</v>
      </c>
      <c r="V70" s="1">
        <v>1</v>
      </c>
      <c r="W70" s="1">
        <v>0</v>
      </c>
      <c r="X70" s="1">
        <v>0</v>
      </c>
      <c r="Y70" s="1">
        <v>0</v>
      </c>
      <c r="Z70" s="1">
        <v>0</v>
      </c>
      <c r="AA70" s="1">
        <v>0</v>
      </c>
      <c r="AB70" s="1" t="s">
        <v>2491</v>
      </c>
      <c r="AC70" s="1">
        <v>5795</v>
      </c>
      <c r="AD70" s="1">
        <v>145</v>
      </c>
      <c r="AE70" s="1">
        <v>72</v>
      </c>
      <c r="AF70" s="44">
        <v>3</v>
      </c>
      <c r="AG70" s="50">
        <v>1.002</v>
      </c>
      <c r="AH70" s="44">
        <v>3</v>
      </c>
      <c r="AI70" s="1">
        <f t="shared" ref="AI70:AK93" si="236">ROUNDUP(AF70*N70,-1)</f>
        <v>15560</v>
      </c>
      <c r="AJ70" s="33">
        <f t="shared" si="236"/>
        <v>130</v>
      </c>
      <c r="AK70" s="1">
        <f t="shared" si="236"/>
        <v>200</v>
      </c>
      <c r="AL70" s="1">
        <f t="shared" ref="AL70:AN93" si="237">ROUNDUP(AF70*(AC70-N70),-1)</f>
        <v>1840</v>
      </c>
      <c r="AM70" s="33">
        <f t="shared" si="237"/>
        <v>20</v>
      </c>
      <c r="AN70" s="1">
        <f t="shared" si="237"/>
        <v>30</v>
      </c>
      <c r="BC70" s="45">
        <v>68</v>
      </c>
      <c r="BD70" s="46">
        <f t="shared" si="198"/>
        <v>7.6800000000000024</v>
      </c>
      <c r="BE70" s="1">
        <f t="shared" si="125"/>
        <v>75800.000000000029</v>
      </c>
      <c r="BF70" s="1">
        <f t="shared" si="126"/>
        <v>77800.000000000015</v>
      </c>
      <c r="BG70" s="45">
        <v>68</v>
      </c>
      <c r="BH70" s="44">
        <f t="shared" si="199"/>
        <v>5.1800000000000024</v>
      </c>
      <c r="BI70" s="1">
        <f t="shared" si="141"/>
        <v>50800.000000000029</v>
      </c>
      <c r="BJ70" s="1">
        <f t="shared" si="142"/>
        <v>52800.000000000022</v>
      </c>
      <c r="BK70" s="45">
        <v>68</v>
      </c>
      <c r="BL70" s="44">
        <f t="shared" si="200"/>
        <v>8.1799999999999979</v>
      </c>
      <c r="BM70" s="1">
        <f t="shared" si="127"/>
        <v>80799.999999999985</v>
      </c>
      <c r="BN70" s="1">
        <f t="shared" si="128"/>
        <v>82799.999999999971</v>
      </c>
      <c r="BO70" s="45">
        <v>68</v>
      </c>
      <c r="BP70" s="44">
        <f t="shared" si="201"/>
        <v>5.6800000000000024</v>
      </c>
      <c r="BQ70" s="1">
        <f t="shared" si="143"/>
        <v>55800.000000000029</v>
      </c>
      <c r="BR70" s="1">
        <f t="shared" si="144"/>
        <v>57800.000000000022</v>
      </c>
      <c r="BS70" s="45">
        <v>68</v>
      </c>
      <c r="BT70" s="44">
        <f t="shared" si="202"/>
        <v>8.6799999999999873</v>
      </c>
      <c r="BU70" s="1">
        <f t="shared" si="129"/>
        <v>85799.999999999884</v>
      </c>
      <c r="BV70" s="1">
        <f t="shared" si="130"/>
        <v>87799.999999999869</v>
      </c>
      <c r="BW70" s="45">
        <v>68</v>
      </c>
      <c r="BX70" s="44">
        <f t="shared" si="203"/>
        <v>6.1800000000000024</v>
      </c>
      <c r="BY70" s="1">
        <f t="shared" si="145"/>
        <v>60800.000000000029</v>
      </c>
      <c r="BZ70" s="1">
        <f t="shared" si="146"/>
        <v>62800.000000000022</v>
      </c>
      <c r="CA70" s="45">
        <v>68</v>
      </c>
      <c r="CB70" s="44">
        <f t="shared" si="204"/>
        <v>7.6800000000000024</v>
      </c>
      <c r="CC70" s="1">
        <f t="shared" si="131"/>
        <v>75800.000000000029</v>
      </c>
      <c r="CD70" s="1">
        <f t="shared" si="132"/>
        <v>77800.000000000015</v>
      </c>
      <c r="CE70" s="45">
        <v>68</v>
      </c>
      <c r="CF70" s="44">
        <f t="shared" si="205"/>
        <v>5.1800000000000024</v>
      </c>
      <c r="CG70" s="1">
        <f t="shared" si="147"/>
        <v>50800.000000000029</v>
      </c>
      <c r="CH70" s="1">
        <f t="shared" si="148"/>
        <v>52800.000000000022</v>
      </c>
      <c r="CO70" s="45">
        <v>68</v>
      </c>
      <c r="CP70" s="46">
        <f t="shared" si="206"/>
        <v>6.6800000000000024</v>
      </c>
      <c r="CQ70" s="1">
        <f t="shared" si="133"/>
        <v>65800.000000000029</v>
      </c>
      <c r="CR70" s="1">
        <f t="shared" si="134"/>
        <v>67800.000000000015</v>
      </c>
      <c r="CS70" s="45">
        <v>68</v>
      </c>
      <c r="CT70" s="44">
        <f t="shared" si="207"/>
        <v>4.6800000000000024</v>
      </c>
      <c r="CU70" s="1">
        <f t="shared" si="149"/>
        <v>45800.000000000029</v>
      </c>
      <c r="CV70" s="1">
        <f t="shared" si="150"/>
        <v>47800.000000000022</v>
      </c>
      <c r="CW70" s="45">
        <v>68</v>
      </c>
      <c r="CX70" s="44">
        <f t="shared" si="208"/>
        <v>7.1800000000000024</v>
      </c>
      <c r="CY70" s="1">
        <f t="shared" si="135"/>
        <v>70800.000000000029</v>
      </c>
      <c r="CZ70" s="1">
        <f t="shared" si="136"/>
        <v>72800.000000000015</v>
      </c>
      <c r="DA70" s="45">
        <v>68</v>
      </c>
      <c r="DB70" s="44">
        <f t="shared" si="209"/>
        <v>5.1800000000000024</v>
      </c>
      <c r="DC70" s="1">
        <f t="shared" si="151"/>
        <v>50800.000000000029</v>
      </c>
      <c r="DD70" s="1">
        <f t="shared" si="152"/>
        <v>52800.000000000022</v>
      </c>
      <c r="DE70" s="45">
        <v>68</v>
      </c>
      <c r="DF70" s="44">
        <f t="shared" si="210"/>
        <v>7.6800000000000024</v>
      </c>
      <c r="DG70" s="1">
        <f t="shared" si="137"/>
        <v>75800.000000000029</v>
      </c>
      <c r="DH70" s="1">
        <f t="shared" si="138"/>
        <v>77800.000000000015</v>
      </c>
      <c r="DI70" s="45">
        <v>68</v>
      </c>
      <c r="DJ70" s="44">
        <f t="shared" si="211"/>
        <v>5.6800000000000024</v>
      </c>
      <c r="DK70" s="1">
        <f t="shared" si="153"/>
        <v>55800.000000000029</v>
      </c>
      <c r="DL70" s="1">
        <f t="shared" si="154"/>
        <v>57800.000000000022</v>
      </c>
      <c r="DM70" s="45">
        <v>68</v>
      </c>
      <c r="DN70" s="44">
        <f t="shared" si="212"/>
        <v>6.6800000000000024</v>
      </c>
      <c r="DO70" s="1">
        <f t="shared" si="139"/>
        <v>65800.000000000029</v>
      </c>
      <c r="DP70" s="1">
        <f t="shared" si="140"/>
        <v>67800.000000000015</v>
      </c>
      <c r="DQ70" s="45">
        <v>68</v>
      </c>
      <c r="DR70" s="44">
        <f t="shared" si="213"/>
        <v>4.6800000000000024</v>
      </c>
      <c r="DS70" s="1">
        <f t="shared" si="155"/>
        <v>45800.000000000029</v>
      </c>
      <c r="DT70" s="1">
        <f t="shared" si="156"/>
        <v>47800.000000000022</v>
      </c>
      <c r="DW70" s="45">
        <v>68</v>
      </c>
      <c r="DX70" s="47">
        <f t="shared" si="214"/>
        <v>0.61849999999999916</v>
      </c>
      <c r="DY70" s="1">
        <f t="shared" si="157"/>
        <v>142024.99999999983</v>
      </c>
      <c r="DZ70" s="1">
        <f t="shared" si="158"/>
        <v>142484.99999999983</v>
      </c>
      <c r="EA70" s="45">
        <v>68</v>
      </c>
      <c r="EB70" s="47">
        <f t="shared" si="215"/>
        <v>0.44800000000000023</v>
      </c>
      <c r="EC70" s="1">
        <f t="shared" si="159"/>
        <v>102810.00000000006</v>
      </c>
      <c r="ED70" s="1">
        <f t="shared" si="216"/>
        <v>103270.00000000006</v>
      </c>
      <c r="EE70" s="45">
        <v>68</v>
      </c>
      <c r="EF70" s="47">
        <f t="shared" si="217"/>
        <v>0.46800000000000025</v>
      </c>
      <c r="EG70" s="1">
        <f t="shared" si="160"/>
        <v>107410.00000000006</v>
      </c>
      <c r="EH70" s="1">
        <f t="shared" si="161"/>
        <v>107870.00000000006</v>
      </c>
      <c r="EI70" s="45">
        <v>68</v>
      </c>
      <c r="EJ70" s="47">
        <f t="shared" si="218"/>
        <v>0.35100000000000015</v>
      </c>
      <c r="EK70" s="1">
        <f t="shared" si="162"/>
        <v>80500.000000000029</v>
      </c>
      <c r="EL70" s="1">
        <f t="shared" si="163"/>
        <v>80960.000000000029</v>
      </c>
      <c r="EO70" s="45">
        <v>68</v>
      </c>
      <c r="EP70" s="47">
        <f t="shared" si="219"/>
        <v>0.4180000000000002</v>
      </c>
      <c r="EQ70" s="1">
        <f t="shared" si="164"/>
        <v>95910.000000000044</v>
      </c>
      <c r="ER70" s="1">
        <f t="shared" si="165"/>
        <v>96370.000000000044</v>
      </c>
      <c r="ES70" s="45">
        <v>68</v>
      </c>
      <c r="ET70" s="47">
        <f t="shared" si="220"/>
        <v>0.26750000000000013</v>
      </c>
      <c r="EU70" s="1">
        <f t="shared" si="166"/>
        <v>61295.000000000029</v>
      </c>
      <c r="EV70" s="1">
        <f t="shared" si="167"/>
        <v>61755.000000000029</v>
      </c>
      <c r="EW70" s="45">
        <v>68</v>
      </c>
      <c r="EX70" s="47">
        <f t="shared" si="221"/>
        <v>0.26750000000000013</v>
      </c>
      <c r="EY70" s="1">
        <f t="shared" si="168"/>
        <v>61295.000000000029</v>
      </c>
      <c r="EZ70" s="1">
        <f t="shared" si="169"/>
        <v>61755.000000000029</v>
      </c>
      <c r="FA70" s="45">
        <v>68</v>
      </c>
      <c r="FB70" s="47">
        <f t="shared" si="222"/>
        <v>0.15050000000000008</v>
      </c>
      <c r="FC70" s="1">
        <f t="shared" si="170"/>
        <v>34385.000000000015</v>
      </c>
      <c r="FD70" s="1">
        <f t="shared" si="171"/>
        <v>34845.000000000015</v>
      </c>
      <c r="FF70" s="45">
        <v>68</v>
      </c>
      <c r="FG70" s="47">
        <f t="shared" si="223"/>
        <v>0.90200000000000036</v>
      </c>
      <c r="FH70" s="1">
        <f t="shared" si="172"/>
        <v>9020.0000000000036</v>
      </c>
      <c r="FI70" s="1">
        <f t="shared" si="173"/>
        <v>9020.0000000000036</v>
      </c>
      <c r="FJ70" s="47">
        <f t="shared" si="224"/>
        <v>0.90200000000000036</v>
      </c>
      <c r="FK70" s="1">
        <f t="shared" si="174"/>
        <v>9020.0000000000036</v>
      </c>
      <c r="FL70" s="1">
        <f t="shared" si="175"/>
        <v>9020.0000000000036</v>
      </c>
      <c r="FM70" s="47">
        <f t="shared" si="225"/>
        <v>0.87000000000000055</v>
      </c>
      <c r="FN70" s="1">
        <f t="shared" si="176"/>
        <v>8700.0000000000055</v>
      </c>
      <c r="FO70" s="1">
        <f t="shared" si="177"/>
        <v>8700.0000000000055</v>
      </c>
      <c r="FP70" s="47">
        <f t="shared" si="226"/>
        <v>0.43500000000000028</v>
      </c>
      <c r="FQ70" s="1">
        <f t="shared" si="178"/>
        <v>4350.0000000000027</v>
      </c>
      <c r="FR70" s="1">
        <f t="shared" si="179"/>
        <v>4350.0000000000027</v>
      </c>
      <c r="FS70" s="47">
        <f t="shared" si="227"/>
        <v>0.43500000000000028</v>
      </c>
      <c r="FT70" s="1">
        <f t="shared" si="180"/>
        <v>4350.0000000000027</v>
      </c>
      <c r="FU70" s="1">
        <f t="shared" si="181"/>
        <v>4350.0000000000027</v>
      </c>
      <c r="FV70" s="47">
        <f t="shared" si="228"/>
        <v>0.21750000000000014</v>
      </c>
      <c r="FW70" s="1">
        <f t="shared" si="182"/>
        <v>2175.0000000000014</v>
      </c>
      <c r="FX70" s="1">
        <f t="shared" si="183"/>
        <v>2175.0000000000014</v>
      </c>
      <c r="FZ70" s="45">
        <v>68</v>
      </c>
      <c r="GA70" s="47">
        <f t="shared" si="229"/>
        <v>2.3400000000000012</v>
      </c>
      <c r="GB70" s="1">
        <f t="shared" si="184"/>
        <v>23400.000000000011</v>
      </c>
      <c r="GC70" s="1">
        <f t="shared" si="185"/>
        <v>23400.000000000011</v>
      </c>
      <c r="GD70" s="47">
        <f t="shared" si="230"/>
        <v>0.5</v>
      </c>
      <c r="GE70" s="1">
        <f t="shared" si="186"/>
        <v>5000</v>
      </c>
      <c r="GF70" s="1">
        <f t="shared" si="187"/>
        <v>5000</v>
      </c>
      <c r="GG70" s="47">
        <f t="shared" si="231"/>
        <v>0.43500000000000028</v>
      </c>
      <c r="GH70" s="1">
        <f t="shared" si="188"/>
        <v>87000.000000000058</v>
      </c>
      <c r="GI70" s="1">
        <f t="shared" si="189"/>
        <v>87000.000000000058</v>
      </c>
      <c r="GJ70" s="47">
        <f t="shared" si="232"/>
        <v>0.25100000000000017</v>
      </c>
      <c r="GK70" s="1">
        <f t="shared" si="190"/>
        <v>50200.000000000036</v>
      </c>
      <c r="GL70" s="1">
        <f t="shared" si="191"/>
        <v>50200.000000000036</v>
      </c>
      <c r="GM70" s="47">
        <f t="shared" si="233"/>
        <v>0.53500000000000025</v>
      </c>
      <c r="GN70" s="1">
        <f t="shared" si="192"/>
        <v>5350.0000000000027</v>
      </c>
      <c r="GO70" s="1">
        <f t="shared" si="193"/>
        <v>5350.0000000000027</v>
      </c>
      <c r="GP70" s="47">
        <f t="shared" si="234"/>
        <v>0.18400000000000011</v>
      </c>
      <c r="GQ70" s="1">
        <f t="shared" si="194"/>
        <v>460.00000000000028</v>
      </c>
      <c r="GR70" s="1">
        <f t="shared" si="195"/>
        <v>460.00000000000028</v>
      </c>
      <c r="GS70" s="47">
        <f t="shared" si="235"/>
        <v>0.48500000000000026</v>
      </c>
      <c r="GT70" s="1">
        <f t="shared" si="196"/>
        <v>4850.0000000000027</v>
      </c>
      <c r="GU70" s="1">
        <f t="shared" si="197"/>
        <v>4850.0000000000027</v>
      </c>
    </row>
    <row r="71" spans="1:203" x14ac:dyDescent="0.15">
      <c r="A71" s="33" t="s">
        <v>1928</v>
      </c>
      <c r="B71" s="1">
        <v>1</v>
      </c>
      <c r="C71" s="1">
        <v>1</v>
      </c>
      <c r="D71" s="1">
        <v>17</v>
      </c>
      <c r="E71" s="1">
        <v>0</v>
      </c>
      <c r="F71" s="1">
        <v>0</v>
      </c>
      <c r="G71" s="1">
        <v>1</v>
      </c>
      <c r="H71" s="1">
        <v>0</v>
      </c>
      <c r="I71" s="1">
        <v>0</v>
      </c>
      <c r="J71" s="1">
        <v>0</v>
      </c>
      <c r="K71" s="1">
        <v>0</v>
      </c>
      <c r="L71" s="1">
        <v>0</v>
      </c>
      <c r="M71" s="1" t="s">
        <v>2492</v>
      </c>
      <c r="N71" s="1">
        <v>5702</v>
      </c>
      <c r="O71" s="1">
        <v>116</v>
      </c>
      <c r="P71" s="1">
        <v>71</v>
      </c>
      <c r="Q71" s="1">
        <v>2</v>
      </c>
      <c r="R71" s="1">
        <v>1</v>
      </c>
      <c r="S71" s="1">
        <v>17</v>
      </c>
      <c r="T71" s="1">
        <v>0</v>
      </c>
      <c r="U71" s="1">
        <v>0</v>
      </c>
      <c r="V71" s="1">
        <v>1</v>
      </c>
      <c r="W71" s="1">
        <v>0</v>
      </c>
      <c r="X71" s="1">
        <v>0</v>
      </c>
      <c r="Y71" s="1">
        <v>0</v>
      </c>
      <c r="Z71" s="1">
        <v>0</v>
      </c>
      <c r="AA71" s="1">
        <v>0</v>
      </c>
      <c r="AB71" s="1" t="s">
        <v>2492</v>
      </c>
      <c r="AC71" s="1">
        <v>6374</v>
      </c>
      <c r="AD71" s="1">
        <v>130</v>
      </c>
      <c r="AE71" s="1">
        <v>80</v>
      </c>
      <c r="AF71" s="44">
        <v>3</v>
      </c>
      <c r="AG71" s="50">
        <v>1.002</v>
      </c>
      <c r="AH71" s="44">
        <v>3</v>
      </c>
      <c r="AI71" s="1">
        <f t="shared" si="236"/>
        <v>17110</v>
      </c>
      <c r="AJ71" s="33">
        <f t="shared" si="236"/>
        <v>120</v>
      </c>
      <c r="AK71" s="1">
        <f t="shared" si="236"/>
        <v>220</v>
      </c>
      <c r="AL71" s="1">
        <f t="shared" si="237"/>
        <v>2020</v>
      </c>
      <c r="AM71" s="33">
        <f t="shared" si="237"/>
        <v>20</v>
      </c>
      <c r="AN71" s="1">
        <f t="shared" si="237"/>
        <v>30</v>
      </c>
      <c r="BC71" s="45">
        <v>69</v>
      </c>
      <c r="BD71" s="46">
        <f t="shared" si="198"/>
        <v>7.7200000000000024</v>
      </c>
      <c r="BE71" s="1">
        <f t="shared" si="125"/>
        <v>76200.000000000029</v>
      </c>
      <c r="BF71" s="1">
        <f t="shared" si="126"/>
        <v>78200.000000000015</v>
      </c>
      <c r="BG71" s="45">
        <v>69</v>
      </c>
      <c r="BH71" s="44">
        <f t="shared" si="199"/>
        <v>5.2200000000000024</v>
      </c>
      <c r="BI71" s="1">
        <f t="shared" si="141"/>
        <v>51200.000000000029</v>
      </c>
      <c r="BJ71" s="1">
        <f t="shared" si="142"/>
        <v>53200.000000000022</v>
      </c>
      <c r="BK71" s="45">
        <v>69</v>
      </c>
      <c r="BL71" s="44">
        <f t="shared" si="200"/>
        <v>8.2199999999999971</v>
      </c>
      <c r="BM71" s="1">
        <f t="shared" si="127"/>
        <v>81199.999999999971</v>
      </c>
      <c r="BN71" s="1">
        <f t="shared" si="128"/>
        <v>83199.999999999971</v>
      </c>
      <c r="BO71" s="45">
        <v>69</v>
      </c>
      <c r="BP71" s="44">
        <f t="shared" si="201"/>
        <v>5.7200000000000024</v>
      </c>
      <c r="BQ71" s="1">
        <f t="shared" si="143"/>
        <v>56200.000000000029</v>
      </c>
      <c r="BR71" s="1">
        <f t="shared" si="144"/>
        <v>58200.000000000022</v>
      </c>
      <c r="BS71" s="45">
        <v>69</v>
      </c>
      <c r="BT71" s="44">
        <f t="shared" si="202"/>
        <v>8.7199999999999864</v>
      </c>
      <c r="BU71" s="1">
        <f t="shared" si="129"/>
        <v>86199.999999999869</v>
      </c>
      <c r="BV71" s="1">
        <f t="shared" si="130"/>
        <v>88199.999999999854</v>
      </c>
      <c r="BW71" s="45">
        <v>69</v>
      </c>
      <c r="BX71" s="44">
        <f t="shared" si="203"/>
        <v>6.2200000000000024</v>
      </c>
      <c r="BY71" s="1">
        <f t="shared" si="145"/>
        <v>61200.000000000029</v>
      </c>
      <c r="BZ71" s="1">
        <f t="shared" si="146"/>
        <v>63200.000000000022</v>
      </c>
      <c r="CA71" s="45">
        <v>69</v>
      </c>
      <c r="CB71" s="44">
        <f t="shared" si="204"/>
        <v>7.7200000000000024</v>
      </c>
      <c r="CC71" s="1">
        <f t="shared" si="131"/>
        <v>76200.000000000029</v>
      </c>
      <c r="CD71" s="1">
        <f t="shared" si="132"/>
        <v>78200.000000000015</v>
      </c>
      <c r="CE71" s="45">
        <v>69</v>
      </c>
      <c r="CF71" s="44">
        <f t="shared" si="205"/>
        <v>5.2200000000000024</v>
      </c>
      <c r="CG71" s="1">
        <f t="shared" si="147"/>
        <v>51200.000000000029</v>
      </c>
      <c r="CH71" s="1">
        <f t="shared" si="148"/>
        <v>53200.000000000022</v>
      </c>
      <c r="CO71" s="45">
        <v>69</v>
      </c>
      <c r="CP71" s="46">
        <f t="shared" si="206"/>
        <v>6.7200000000000024</v>
      </c>
      <c r="CQ71" s="1">
        <f t="shared" si="133"/>
        <v>66200.000000000029</v>
      </c>
      <c r="CR71" s="1">
        <f t="shared" si="134"/>
        <v>68200.000000000015</v>
      </c>
      <c r="CS71" s="45">
        <v>69</v>
      </c>
      <c r="CT71" s="44">
        <f t="shared" si="207"/>
        <v>4.7200000000000024</v>
      </c>
      <c r="CU71" s="1">
        <f t="shared" si="149"/>
        <v>46200.000000000029</v>
      </c>
      <c r="CV71" s="1">
        <f t="shared" si="150"/>
        <v>48200.000000000022</v>
      </c>
      <c r="CW71" s="45">
        <v>69</v>
      </c>
      <c r="CX71" s="44">
        <f t="shared" si="208"/>
        <v>7.2200000000000024</v>
      </c>
      <c r="CY71" s="1">
        <f t="shared" si="135"/>
        <v>71200.000000000029</v>
      </c>
      <c r="CZ71" s="1">
        <f t="shared" si="136"/>
        <v>73200.000000000015</v>
      </c>
      <c r="DA71" s="45">
        <v>69</v>
      </c>
      <c r="DB71" s="44">
        <f t="shared" si="209"/>
        <v>5.2200000000000024</v>
      </c>
      <c r="DC71" s="1">
        <f t="shared" si="151"/>
        <v>51200.000000000029</v>
      </c>
      <c r="DD71" s="1">
        <f t="shared" si="152"/>
        <v>53200.000000000022</v>
      </c>
      <c r="DE71" s="45">
        <v>69</v>
      </c>
      <c r="DF71" s="44">
        <f t="shared" si="210"/>
        <v>7.7200000000000024</v>
      </c>
      <c r="DG71" s="1">
        <f t="shared" si="137"/>
        <v>76200.000000000029</v>
      </c>
      <c r="DH71" s="1">
        <f t="shared" si="138"/>
        <v>78200.000000000015</v>
      </c>
      <c r="DI71" s="45">
        <v>69</v>
      </c>
      <c r="DJ71" s="44">
        <f t="shared" si="211"/>
        <v>5.7200000000000024</v>
      </c>
      <c r="DK71" s="1">
        <f t="shared" si="153"/>
        <v>56200.000000000029</v>
      </c>
      <c r="DL71" s="1">
        <f t="shared" si="154"/>
        <v>58200.000000000022</v>
      </c>
      <c r="DM71" s="45">
        <v>69</v>
      </c>
      <c r="DN71" s="44">
        <f t="shared" si="212"/>
        <v>6.7200000000000024</v>
      </c>
      <c r="DO71" s="1">
        <f t="shared" si="139"/>
        <v>66200.000000000029</v>
      </c>
      <c r="DP71" s="1">
        <f t="shared" si="140"/>
        <v>68200.000000000015</v>
      </c>
      <c r="DQ71" s="45">
        <v>69</v>
      </c>
      <c r="DR71" s="44">
        <f t="shared" si="213"/>
        <v>4.7200000000000024</v>
      </c>
      <c r="DS71" s="1">
        <f t="shared" si="155"/>
        <v>46200.000000000029</v>
      </c>
      <c r="DT71" s="1">
        <f t="shared" si="156"/>
        <v>48200.000000000022</v>
      </c>
      <c r="DW71" s="45">
        <v>69</v>
      </c>
      <c r="DX71" s="47">
        <f t="shared" si="214"/>
        <v>0.62399999999999911</v>
      </c>
      <c r="DY71" s="1">
        <f t="shared" si="157"/>
        <v>143289.9999999998</v>
      </c>
      <c r="DZ71" s="1">
        <f t="shared" si="158"/>
        <v>143749.9999999998</v>
      </c>
      <c r="EA71" s="45">
        <v>69</v>
      </c>
      <c r="EB71" s="47">
        <f t="shared" si="215"/>
        <v>0.45200000000000023</v>
      </c>
      <c r="EC71" s="1">
        <f t="shared" si="159"/>
        <v>103730.00000000006</v>
      </c>
      <c r="ED71" s="1">
        <f t="shared" si="216"/>
        <v>104190.00000000006</v>
      </c>
      <c r="EE71" s="45">
        <v>69</v>
      </c>
      <c r="EF71" s="47">
        <f t="shared" si="217"/>
        <v>0.47200000000000025</v>
      </c>
      <c r="EG71" s="1">
        <f t="shared" si="160"/>
        <v>108330.00000000006</v>
      </c>
      <c r="EH71" s="1">
        <f t="shared" si="161"/>
        <v>108790.00000000006</v>
      </c>
      <c r="EI71" s="45">
        <v>69</v>
      </c>
      <c r="EJ71" s="47">
        <f t="shared" si="218"/>
        <v>0.35400000000000015</v>
      </c>
      <c r="EK71" s="1">
        <f t="shared" si="162"/>
        <v>81190.000000000029</v>
      </c>
      <c r="EL71" s="1">
        <f t="shared" si="163"/>
        <v>81650.000000000029</v>
      </c>
      <c r="EO71" s="45">
        <v>69</v>
      </c>
      <c r="EP71" s="47">
        <f t="shared" si="219"/>
        <v>0.42200000000000021</v>
      </c>
      <c r="EQ71" s="1">
        <f t="shared" si="164"/>
        <v>96830.000000000044</v>
      </c>
      <c r="ER71" s="1">
        <f t="shared" si="165"/>
        <v>97290.000000000044</v>
      </c>
      <c r="ES71" s="45">
        <v>69</v>
      </c>
      <c r="ET71" s="47">
        <f t="shared" si="220"/>
        <v>0.27000000000000013</v>
      </c>
      <c r="EU71" s="1">
        <f t="shared" si="166"/>
        <v>61870.000000000029</v>
      </c>
      <c r="EV71" s="1">
        <f t="shared" si="167"/>
        <v>62330.000000000029</v>
      </c>
      <c r="EW71" s="45">
        <v>69</v>
      </c>
      <c r="EX71" s="47">
        <f t="shared" si="221"/>
        <v>0.27000000000000013</v>
      </c>
      <c r="EY71" s="1">
        <f t="shared" si="168"/>
        <v>61870.000000000029</v>
      </c>
      <c r="EZ71" s="1">
        <f t="shared" si="169"/>
        <v>62330.000000000029</v>
      </c>
      <c r="FA71" s="45">
        <v>69</v>
      </c>
      <c r="FB71" s="47">
        <f t="shared" si="222"/>
        <v>0.15200000000000008</v>
      </c>
      <c r="FC71" s="1">
        <f t="shared" si="170"/>
        <v>34730.000000000015</v>
      </c>
      <c r="FD71" s="1">
        <f t="shared" si="171"/>
        <v>35190.000000000022</v>
      </c>
      <c r="FF71" s="45">
        <v>69</v>
      </c>
      <c r="FG71" s="47">
        <f t="shared" si="223"/>
        <v>0.90800000000000036</v>
      </c>
      <c r="FH71" s="1">
        <f t="shared" si="172"/>
        <v>9080.0000000000036</v>
      </c>
      <c r="FI71" s="1">
        <f t="shared" si="173"/>
        <v>9080.0000000000036</v>
      </c>
      <c r="FJ71" s="47">
        <f t="shared" si="224"/>
        <v>0.90800000000000036</v>
      </c>
      <c r="FK71" s="1">
        <f t="shared" si="174"/>
        <v>9080.0000000000036</v>
      </c>
      <c r="FL71" s="1">
        <f t="shared" si="175"/>
        <v>9080.0000000000036</v>
      </c>
      <c r="FM71" s="47">
        <f t="shared" si="225"/>
        <v>0.88000000000000056</v>
      </c>
      <c r="FN71" s="1">
        <f t="shared" si="176"/>
        <v>8800.0000000000055</v>
      </c>
      <c r="FO71" s="1">
        <f t="shared" si="177"/>
        <v>8800.0000000000055</v>
      </c>
      <c r="FP71" s="47">
        <f t="shared" si="226"/>
        <v>0.44000000000000028</v>
      </c>
      <c r="FQ71" s="1">
        <f t="shared" si="178"/>
        <v>4400.0000000000027</v>
      </c>
      <c r="FR71" s="1">
        <f t="shared" si="179"/>
        <v>4400.0000000000027</v>
      </c>
      <c r="FS71" s="47">
        <f t="shared" si="227"/>
        <v>0.44000000000000028</v>
      </c>
      <c r="FT71" s="1">
        <f t="shared" si="180"/>
        <v>4400.0000000000027</v>
      </c>
      <c r="FU71" s="1">
        <f t="shared" si="181"/>
        <v>4400.0000000000027</v>
      </c>
      <c r="FV71" s="47">
        <f t="shared" si="228"/>
        <v>0.22000000000000014</v>
      </c>
      <c r="FW71" s="1">
        <f t="shared" si="182"/>
        <v>2200.0000000000014</v>
      </c>
      <c r="FX71" s="1">
        <f t="shared" si="183"/>
        <v>2200.0000000000014</v>
      </c>
      <c r="FZ71" s="45">
        <v>69</v>
      </c>
      <c r="GA71" s="47">
        <f t="shared" si="229"/>
        <v>2.3600000000000012</v>
      </c>
      <c r="GB71" s="1">
        <f t="shared" si="184"/>
        <v>23600.000000000011</v>
      </c>
      <c r="GC71" s="1">
        <f t="shared" si="185"/>
        <v>23600.000000000011</v>
      </c>
      <c r="GD71" s="47">
        <f t="shared" si="230"/>
        <v>0.5</v>
      </c>
      <c r="GE71" s="1">
        <f t="shared" si="186"/>
        <v>5000</v>
      </c>
      <c r="GF71" s="1">
        <f t="shared" si="187"/>
        <v>5000</v>
      </c>
      <c r="GG71" s="47">
        <f t="shared" si="231"/>
        <v>0.44000000000000028</v>
      </c>
      <c r="GH71" s="1">
        <f t="shared" si="188"/>
        <v>88000.000000000058</v>
      </c>
      <c r="GI71" s="1">
        <f t="shared" si="189"/>
        <v>88000.000000000058</v>
      </c>
      <c r="GJ71" s="47">
        <f t="shared" si="232"/>
        <v>0.25400000000000017</v>
      </c>
      <c r="GK71" s="1">
        <f t="shared" si="190"/>
        <v>50800.000000000036</v>
      </c>
      <c r="GL71" s="1">
        <f t="shared" si="191"/>
        <v>50800.000000000036</v>
      </c>
      <c r="GM71" s="47">
        <f t="shared" si="233"/>
        <v>0.54000000000000026</v>
      </c>
      <c r="GN71" s="1">
        <f t="shared" si="192"/>
        <v>5400.0000000000027</v>
      </c>
      <c r="GO71" s="1">
        <f t="shared" si="193"/>
        <v>5400.0000000000027</v>
      </c>
      <c r="GP71" s="47">
        <f t="shared" si="234"/>
        <v>0.18600000000000011</v>
      </c>
      <c r="GQ71" s="1">
        <f t="shared" si="194"/>
        <v>465.00000000000028</v>
      </c>
      <c r="GR71" s="1">
        <f t="shared" si="195"/>
        <v>465.00000000000028</v>
      </c>
      <c r="GS71" s="47">
        <f t="shared" si="235"/>
        <v>0.49000000000000027</v>
      </c>
      <c r="GT71" s="1">
        <f t="shared" si="196"/>
        <v>4900.0000000000027</v>
      </c>
      <c r="GU71" s="1">
        <f t="shared" si="197"/>
        <v>4900.0000000000027</v>
      </c>
    </row>
    <row r="72" spans="1:203" x14ac:dyDescent="0.15">
      <c r="A72" s="33" t="s">
        <v>1929</v>
      </c>
      <c r="B72" s="1">
        <v>1</v>
      </c>
      <c r="C72" s="1">
        <v>2</v>
      </c>
      <c r="D72" s="1">
        <v>17</v>
      </c>
      <c r="E72" s="1">
        <v>0</v>
      </c>
      <c r="F72" s="1">
        <v>0</v>
      </c>
      <c r="G72" s="1">
        <v>1</v>
      </c>
      <c r="H72" s="1">
        <v>0</v>
      </c>
      <c r="I72" s="1">
        <v>0</v>
      </c>
      <c r="J72" s="1">
        <v>0</v>
      </c>
      <c r="K72" s="1">
        <v>0</v>
      </c>
      <c r="L72" s="1">
        <v>0</v>
      </c>
      <c r="M72" s="1" t="s">
        <v>2491</v>
      </c>
      <c r="N72" s="1">
        <v>5184</v>
      </c>
      <c r="O72" s="1">
        <v>129</v>
      </c>
      <c r="P72" s="1">
        <v>64</v>
      </c>
      <c r="Q72" s="1">
        <v>2</v>
      </c>
      <c r="R72" s="1">
        <v>2</v>
      </c>
      <c r="S72" s="1">
        <v>17</v>
      </c>
      <c r="T72" s="1">
        <v>0</v>
      </c>
      <c r="U72" s="1">
        <v>0</v>
      </c>
      <c r="V72" s="1">
        <v>1</v>
      </c>
      <c r="W72" s="1">
        <v>0</v>
      </c>
      <c r="X72" s="1">
        <v>0</v>
      </c>
      <c r="Y72" s="1">
        <v>0</v>
      </c>
      <c r="Z72" s="1">
        <v>0</v>
      </c>
      <c r="AA72" s="1">
        <v>0</v>
      </c>
      <c r="AB72" s="1" t="s">
        <v>2491</v>
      </c>
      <c r="AC72" s="1">
        <v>5795</v>
      </c>
      <c r="AD72" s="1">
        <v>145</v>
      </c>
      <c r="AE72" s="1">
        <v>72</v>
      </c>
      <c r="AF72" s="44">
        <v>3</v>
      </c>
      <c r="AG72" s="50">
        <v>1.002</v>
      </c>
      <c r="AH72" s="44">
        <v>3</v>
      </c>
      <c r="AI72" s="1">
        <f t="shared" si="236"/>
        <v>15560</v>
      </c>
      <c r="AJ72" s="33">
        <f t="shared" si="236"/>
        <v>130</v>
      </c>
      <c r="AK72" s="1">
        <f t="shared" si="236"/>
        <v>200</v>
      </c>
      <c r="AL72" s="1">
        <f t="shared" si="237"/>
        <v>1840</v>
      </c>
      <c r="AM72" s="33">
        <f t="shared" si="237"/>
        <v>20</v>
      </c>
      <c r="AN72" s="1">
        <f t="shared" si="237"/>
        <v>30</v>
      </c>
      <c r="BC72" s="45">
        <v>70</v>
      </c>
      <c r="BD72" s="46">
        <f t="shared" si="198"/>
        <v>7.7600000000000025</v>
      </c>
      <c r="BE72" s="1">
        <f t="shared" si="125"/>
        <v>76600.000000000029</v>
      </c>
      <c r="BF72" s="1">
        <f t="shared" si="126"/>
        <v>78600.000000000015</v>
      </c>
      <c r="BG72" s="45">
        <v>70</v>
      </c>
      <c r="BH72" s="44">
        <f t="shared" si="199"/>
        <v>5.2600000000000025</v>
      </c>
      <c r="BI72" s="1">
        <f t="shared" si="141"/>
        <v>51600.000000000029</v>
      </c>
      <c r="BJ72" s="1">
        <f t="shared" si="142"/>
        <v>53600.000000000022</v>
      </c>
      <c r="BK72" s="45">
        <v>70</v>
      </c>
      <c r="BL72" s="44">
        <f t="shared" si="200"/>
        <v>8.2599999999999962</v>
      </c>
      <c r="BM72" s="1">
        <f t="shared" si="127"/>
        <v>81599.999999999971</v>
      </c>
      <c r="BN72" s="1">
        <f t="shared" si="128"/>
        <v>83599.999999999956</v>
      </c>
      <c r="BO72" s="45">
        <v>70</v>
      </c>
      <c r="BP72" s="44">
        <f t="shared" si="201"/>
        <v>5.7600000000000025</v>
      </c>
      <c r="BQ72" s="1">
        <f t="shared" si="143"/>
        <v>56600.000000000029</v>
      </c>
      <c r="BR72" s="1">
        <f t="shared" si="144"/>
        <v>58600.000000000022</v>
      </c>
      <c r="BS72" s="45">
        <v>70</v>
      </c>
      <c r="BT72" s="44">
        <f t="shared" si="202"/>
        <v>8.7599999999999856</v>
      </c>
      <c r="BU72" s="1">
        <f t="shared" si="129"/>
        <v>86599.999999999854</v>
      </c>
      <c r="BV72" s="1">
        <f t="shared" si="130"/>
        <v>88599.999999999854</v>
      </c>
      <c r="BW72" s="45">
        <v>70</v>
      </c>
      <c r="BX72" s="44">
        <f t="shared" si="203"/>
        <v>6.2600000000000025</v>
      </c>
      <c r="BY72" s="1">
        <f t="shared" si="145"/>
        <v>61600.000000000029</v>
      </c>
      <c r="BZ72" s="1">
        <f t="shared" si="146"/>
        <v>63600.000000000022</v>
      </c>
      <c r="CA72" s="45">
        <v>70</v>
      </c>
      <c r="CB72" s="44">
        <f t="shared" si="204"/>
        <v>7.7600000000000025</v>
      </c>
      <c r="CC72" s="1">
        <f t="shared" si="131"/>
        <v>76600.000000000029</v>
      </c>
      <c r="CD72" s="1">
        <f t="shared" si="132"/>
        <v>78600.000000000015</v>
      </c>
      <c r="CE72" s="45">
        <v>70</v>
      </c>
      <c r="CF72" s="44">
        <f t="shared" si="205"/>
        <v>5.2600000000000025</v>
      </c>
      <c r="CG72" s="1">
        <f t="shared" si="147"/>
        <v>51600.000000000029</v>
      </c>
      <c r="CH72" s="1">
        <f t="shared" si="148"/>
        <v>53600.000000000022</v>
      </c>
      <c r="CO72" s="45">
        <v>70</v>
      </c>
      <c r="CP72" s="46">
        <f t="shared" si="206"/>
        <v>6.7600000000000025</v>
      </c>
      <c r="CQ72" s="1">
        <f t="shared" si="133"/>
        <v>66600.000000000029</v>
      </c>
      <c r="CR72" s="1">
        <f t="shared" si="134"/>
        <v>68600.000000000015</v>
      </c>
      <c r="CS72" s="45">
        <v>70</v>
      </c>
      <c r="CT72" s="44">
        <f t="shared" si="207"/>
        <v>4.7600000000000025</v>
      </c>
      <c r="CU72" s="1">
        <f t="shared" si="149"/>
        <v>46600.000000000029</v>
      </c>
      <c r="CV72" s="1">
        <f t="shared" si="150"/>
        <v>48600.000000000022</v>
      </c>
      <c r="CW72" s="45">
        <v>70</v>
      </c>
      <c r="CX72" s="44">
        <f t="shared" si="208"/>
        <v>7.2600000000000025</v>
      </c>
      <c r="CY72" s="1">
        <f t="shared" si="135"/>
        <v>71600.000000000029</v>
      </c>
      <c r="CZ72" s="1">
        <f t="shared" si="136"/>
        <v>73600.000000000015</v>
      </c>
      <c r="DA72" s="45">
        <v>70</v>
      </c>
      <c r="DB72" s="44">
        <f t="shared" si="209"/>
        <v>5.2600000000000025</v>
      </c>
      <c r="DC72" s="1">
        <f t="shared" si="151"/>
        <v>51600.000000000029</v>
      </c>
      <c r="DD72" s="1">
        <f t="shared" si="152"/>
        <v>53600.000000000022</v>
      </c>
      <c r="DE72" s="45">
        <v>70</v>
      </c>
      <c r="DF72" s="44">
        <f t="shared" si="210"/>
        <v>7.7600000000000025</v>
      </c>
      <c r="DG72" s="1">
        <f t="shared" si="137"/>
        <v>76600.000000000029</v>
      </c>
      <c r="DH72" s="1">
        <f t="shared" si="138"/>
        <v>78600.000000000015</v>
      </c>
      <c r="DI72" s="45">
        <v>70</v>
      </c>
      <c r="DJ72" s="44">
        <f t="shared" si="211"/>
        <v>5.7600000000000025</v>
      </c>
      <c r="DK72" s="1">
        <f t="shared" si="153"/>
        <v>56600.000000000029</v>
      </c>
      <c r="DL72" s="1">
        <f t="shared" si="154"/>
        <v>58600.000000000022</v>
      </c>
      <c r="DM72" s="45">
        <v>70</v>
      </c>
      <c r="DN72" s="44">
        <f t="shared" si="212"/>
        <v>6.7600000000000025</v>
      </c>
      <c r="DO72" s="1">
        <f t="shared" si="139"/>
        <v>66600.000000000029</v>
      </c>
      <c r="DP72" s="1">
        <f t="shared" si="140"/>
        <v>68600.000000000015</v>
      </c>
      <c r="DQ72" s="45">
        <v>70</v>
      </c>
      <c r="DR72" s="44">
        <f t="shared" si="213"/>
        <v>4.7600000000000025</v>
      </c>
      <c r="DS72" s="1">
        <f t="shared" si="155"/>
        <v>46600.000000000029</v>
      </c>
      <c r="DT72" s="1">
        <f t="shared" si="156"/>
        <v>48600.000000000022</v>
      </c>
      <c r="DW72" s="45">
        <v>70</v>
      </c>
      <c r="DX72" s="47">
        <f t="shared" si="214"/>
        <v>0.62949999999999906</v>
      </c>
      <c r="DY72" s="1">
        <f t="shared" si="157"/>
        <v>144554.9999999998</v>
      </c>
      <c r="DZ72" s="1">
        <f t="shared" si="158"/>
        <v>145014.9999999998</v>
      </c>
      <c r="EA72" s="45">
        <v>70</v>
      </c>
      <c r="EB72" s="47">
        <f t="shared" si="215"/>
        <v>0.45600000000000024</v>
      </c>
      <c r="EC72" s="1">
        <f t="shared" si="159"/>
        <v>104650.00000000006</v>
      </c>
      <c r="ED72" s="1">
        <f t="shared" si="216"/>
        <v>105110.00000000006</v>
      </c>
      <c r="EE72" s="45">
        <v>70</v>
      </c>
      <c r="EF72" s="47">
        <f t="shared" si="217"/>
        <v>0.47600000000000026</v>
      </c>
      <c r="EG72" s="1">
        <f t="shared" si="160"/>
        <v>109250.00000000006</v>
      </c>
      <c r="EH72" s="1">
        <f t="shared" si="161"/>
        <v>109710.00000000006</v>
      </c>
      <c r="EI72" s="45">
        <v>70</v>
      </c>
      <c r="EJ72" s="47">
        <f t="shared" si="218"/>
        <v>0.35700000000000015</v>
      </c>
      <c r="EK72" s="1">
        <f t="shared" si="162"/>
        <v>81880.000000000029</v>
      </c>
      <c r="EL72" s="1">
        <f t="shared" si="163"/>
        <v>82340.000000000029</v>
      </c>
      <c r="EO72" s="45">
        <v>70</v>
      </c>
      <c r="EP72" s="47">
        <f t="shared" si="219"/>
        <v>0.42600000000000021</v>
      </c>
      <c r="EQ72" s="1">
        <f t="shared" si="164"/>
        <v>97750.000000000044</v>
      </c>
      <c r="ER72" s="1">
        <f t="shared" si="165"/>
        <v>98210.000000000044</v>
      </c>
      <c r="ES72" s="45">
        <v>70</v>
      </c>
      <c r="ET72" s="47">
        <f t="shared" si="220"/>
        <v>0.27250000000000013</v>
      </c>
      <c r="EU72" s="1">
        <f t="shared" si="166"/>
        <v>62445.000000000029</v>
      </c>
      <c r="EV72" s="1">
        <f t="shared" si="167"/>
        <v>62905.000000000029</v>
      </c>
      <c r="EW72" s="45">
        <v>70</v>
      </c>
      <c r="EX72" s="47">
        <f t="shared" si="221"/>
        <v>0.27250000000000013</v>
      </c>
      <c r="EY72" s="1">
        <f t="shared" si="168"/>
        <v>62445.000000000029</v>
      </c>
      <c r="EZ72" s="1">
        <f t="shared" si="169"/>
        <v>62905.000000000029</v>
      </c>
      <c r="FA72" s="45">
        <v>70</v>
      </c>
      <c r="FB72" s="47">
        <f t="shared" si="222"/>
        <v>0.15350000000000008</v>
      </c>
      <c r="FC72" s="1">
        <f t="shared" si="170"/>
        <v>35075.000000000022</v>
      </c>
      <c r="FD72" s="1">
        <f t="shared" si="171"/>
        <v>35535.000000000022</v>
      </c>
      <c r="FF72" s="45">
        <v>70</v>
      </c>
      <c r="FG72" s="47">
        <f t="shared" si="223"/>
        <v>0.91400000000000037</v>
      </c>
      <c r="FH72" s="1">
        <f t="shared" si="172"/>
        <v>9140.0000000000036</v>
      </c>
      <c r="FI72" s="1">
        <f t="shared" si="173"/>
        <v>9140.0000000000036</v>
      </c>
      <c r="FJ72" s="47">
        <f t="shared" si="224"/>
        <v>0.91400000000000037</v>
      </c>
      <c r="FK72" s="1">
        <f t="shared" si="174"/>
        <v>9140.0000000000036</v>
      </c>
      <c r="FL72" s="1">
        <f t="shared" si="175"/>
        <v>9140.0000000000036</v>
      </c>
      <c r="FM72" s="47">
        <f t="shared" si="225"/>
        <v>0.89000000000000057</v>
      </c>
      <c r="FN72" s="1">
        <f t="shared" si="176"/>
        <v>8900.0000000000055</v>
      </c>
      <c r="FO72" s="1">
        <f t="shared" si="177"/>
        <v>8900.0000000000055</v>
      </c>
      <c r="FP72" s="47">
        <f t="shared" si="226"/>
        <v>0.44500000000000028</v>
      </c>
      <c r="FQ72" s="1">
        <f t="shared" si="178"/>
        <v>4450.0000000000027</v>
      </c>
      <c r="FR72" s="1">
        <f t="shared" si="179"/>
        <v>4450.0000000000027</v>
      </c>
      <c r="FS72" s="47">
        <f t="shared" si="227"/>
        <v>0.44500000000000028</v>
      </c>
      <c r="FT72" s="1">
        <f t="shared" si="180"/>
        <v>4450.0000000000027</v>
      </c>
      <c r="FU72" s="1">
        <f t="shared" si="181"/>
        <v>4450.0000000000027</v>
      </c>
      <c r="FV72" s="47">
        <f t="shared" si="228"/>
        <v>0.22250000000000014</v>
      </c>
      <c r="FW72" s="1">
        <f t="shared" si="182"/>
        <v>2225.0000000000014</v>
      </c>
      <c r="FX72" s="1">
        <f t="shared" si="183"/>
        <v>2225.0000000000014</v>
      </c>
      <c r="FZ72" s="45">
        <v>70</v>
      </c>
      <c r="GA72" s="47">
        <f t="shared" si="229"/>
        <v>2.3800000000000012</v>
      </c>
      <c r="GB72" s="1">
        <f t="shared" si="184"/>
        <v>23800.000000000011</v>
      </c>
      <c r="GC72" s="1">
        <f t="shared" si="185"/>
        <v>23800.000000000011</v>
      </c>
      <c r="GD72" s="47">
        <f t="shared" si="230"/>
        <v>0.5</v>
      </c>
      <c r="GE72" s="1">
        <f t="shared" si="186"/>
        <v>5000</v>
      </c>
      <c r="GF72" s="1">
        <f t="shared" si="187"/>
        <v>5000</v>
      </c>
      <c r="GG72" s="47">
        <f t="shared" si="231"/>
        <v>0.44500000000000028</v>
      </c>
      <c r="GH72" s="1">
        <f t="shared" si="188"/>
        <v>89000.000000000058</v>
      </c>
      <c r="GI72" s="1">
        <f t="shared" si="189"/>
        <v>89000.000000000058</v>
      </c>
      <c r="GJ72" s="47">
        <f t="shared" si="232"/>
        <v>0.25700000000000017</v>
      </c>
      <c r="GK72" s="1">
        <f t="shared" si="190"/>
        <v>51400.000000000036</v>
      </c>
      <c r="GL72" s="1">
        <f t="shared" si="191"/>
        <v>51400.000000000036</v>
      </c>
      <c r="GM72" s="47">
        <f t="shared" si="233"/>
        <v>0.54500000000000026</v>
      </c>
      <c r="GN72" s="1">
        <f t="shared" si="192"/>
        <v>5450.0000000000027</v>
      </c>
      <c r="GO72" s="1">
        <f t="shared" si="193"/>
        <v>5450.0000000000027</v>
      </c>
      <c r="GP72" s="47">
        <f t="shared" si="234"/>
        <v>0.18800000000000011</v>
      </c>
      <c r="GQ72" s="1">
        <f t="shared" si="194"/>
        <v>470.00000000000028</v>
      </c>
      <c r="GR72" s="1">
        <f t="shared" si="195"/>
        <v>470.00000000000028</v>
      </c>
      <c r="GS72" s="47">
        <f t="shared" si="235"/>
        <v>0.49500000000000027</v>
      </c>
      <c r="GT72" s="1">
        <f t="shared" si="196"/>
        <v>4950.0000000000027</v>
      </c>
      <c r="GU72" s="1">
        <f t="shared" si="197"/>
        <v>4950.0000000000027</v>
      </c>
    </row>
    <row r="73" spans="1:203" x14ac:dyDescent="0.15">
      <c r="A73" s="33" t="s">
        <v>1930</v>
      </c>
      <c r="B73" s="1">
        <v>1</v>
      </c>
      <c r="C73" s="1">
        <v>1</v>
      </c>
      <c r="D73" s="1">
        <v>17</v>
      </c>
      <c r="E73" s="1">
        <v>0</v>
      </c>
      <c r="F73" s="1">
        <v>0</v>
      </c>
      <c r="G73" s="1">
        <v>1</v>
      </c>
      <c r="H73" s="1">
        <v>0</v>
      </c>
      <c r="I73" s="1">
        <v>0</v>
      </c>
      <c r="J73" s="1">
        <v>0</v>
      </c>
      <c r="K73" s="1">
        <v>0</v>
      </c>
      <c r="L73" s="1">
        <v>0</v>
      </c>
      <c r="M73" s="1" t="s">
        <v>2492</v>
      </c>
      <c r="N73" s="1">
        <v>5702</v>
      </c>
      <c r="O73" s="1">
        <v>116</v>
      </c>
      <c r="P73" s="1">
        <v>71</v>
      </c>
      <c r="Q73" s="1">
        <v>2</v>
      </c>
      <c r="R73" s="1">
        <v>1</v>
      </c>
      <c r="S73" s="1">
        <v>17</v>
      </c>
      <c r="T73" s="1">
        <v>0</v>
      </c>
      <c r="U73" s="1">
        <v>0</v>
      </c>
      <c r="V73" s="1">
        <v>1</v>
      </c>
      <c r="W73" s="1">
        <v>0</v>
      </c>
      <c r="X73" s="1">
        <v>0</v>
      </c>
      <c r="Y73" s="1">
        <v>0</v>
      </c>
      <c r="Z73" s="1">
        <v>0</v>
      </c>
      <c r="AA73" s="1">
        <v>0</v>
      </c>
      <c r="AB73" s="1" t="s">
        <v>2492</v>
      </c>
      <c r="AC73" s="1">
        <v>6374</v>
      </c>
      <c r="AD73" s="1">
        <v>130</v>
      </c>
      <c r="AE73" s="1">
        <v>80</v>
      </c>
      <c r="AF73" s="44">
        <v>3</v>
      </c>
      <c r="AG73" s="50">
        <v>1.002</v>
      </c>
      <c r="AH73" s="44">
        <v>3</v>
      </c>
      <c r="AI73" s="1">
        <f t="shared" si="236"/>
        <v>17110</v>
      </c>
      <c r="AJ73" s="33">
        <f t="shared" si="236"/>
        <v>120</v>
      </c>
      <c r="AK73" s="1">
        <f t="shared" si="236"/>
        <v>220</v>
      </c>
      <c r="AL73" s="1">
        <f t="shared" si="237"/>
        <v>2020</v>
      </c>
      <c r="AM73" s="33">
        <f t="shared" si="237"/>
        <v>20</v>
      </c>
      <c r="AN73" s="1">
        <f t="shared" si="237"/>
        <v>30</v>
      </c>
      <c r="BC73" s="45">
        <v>71</v>
      </c>
      <c r="BD73" s="46">
        <f t="shared" si="198"/>
        <v>7.8000000000000025</v>
      </c>
      <c r="BE73" s="1">
        <f t="shared" si="125"/>
        <v>77000.000000000029</v>
      </c>
      <c r="BF73" s="1">
        <f t="shared" si="126"/>
        <v>79000.000000000015</v>
      </c>
      <c r="BG73" s="45">
        <v>71</v>
      </c>
      <c r="BH73" s="44">
        <f t="shared" si="199"/>
        <v>5.3000000000000025</v>
      </c>
      <c r="BI73" s="1">
        <f t="shared" si="141"/>
        <v>52000.000000000029</v>
      </c>
      <c r="BJ73" s="1">
        <f t="shared" si="142"/>
        <v>54000.000000000022</v>
      </c>
      <c r="BK73" s="45">
        <v>71</v>
      </c>
      <c r="BL73" s="44">
        <f t="shared" si="200"/>
        <v>8.2999999999999954</v>
      </c>
      <c r="BM73" s="1">
        <f t="shared" si="127"/>
        <v>81999.999999999956</v>
      </c>
      <c r="BN73" s="1">
        <f t="shared" si="128"/>
        <v>83999.999999999956</v>
      </c>
      <c r="BO73" s="45">
        <v>71</v>
      </c>
      <c r="BP73" s="44">
        <f t="shared" si="201"/>
        <v>5.8000000000000025</v>
      </c>
      <c r="BQ73" s="1">
        <f t="shared" si="143"/>
        <v>57000.000000000029</v>
      </c>
      <c r="BR73" s="1">
        <f t="shared" si="144"/>
        <v>59000.000000000022</v>
      </c>
      <c r="BS73" s="45">
        <v>71</v>
      </c>
      <c r="BT73" s="44">
        <f t="shared" si="202"/>
        <v>8.7999999999999847</v>
      </c>
      <c r="BU73" s="1">
        <f t="shared" si="129"/>
        <v>86999.999999999854</v>
      </c>
      <c r="BV73" s="1">
        <f t="shared" si="130"/>
        <v>88999.99999999984</v>
      </c>
      <c r="BW73" s="45">
        <v>71</v>
      </c>
      <c r="BX73" s="44">
        <f t="shared" si="203"/>
        <v>6.3000000000000025</v>
      </c>
      <c r="BY73" s="1">
        <f t="shared" si="145"/>
        <v>62000.000000000029</v>
      </c>
      <c r="BZ73" s="1">
        <f t="shared" si="146"/>
        <v>64000.000000000022</v>
      </c>
      <c r="CA73" s="45">
        <v>71</v>
      </c>
      <c r="CB73" s="44">
        <f t="shared" si="204"/>
        <v>7.8000000000000025</v>
      </c>
      <c r="CC73" s="1">
        <f t="shared" si="131"/>
        <v>77000.000000000029</v>
      </c>
      <c r="CD73" s="1">
        <f t="shared" si="132"/>
        <v>79000.000000000015</v>
      </c>
      <c r="CE73" s="45">
        <v>71</v>
      </c>
      <c r="CF73" s="44">
        <f t="shared" si="205"/>
        <v>5.3000000000000025</v>
      </c>
      <c r="CG73" s="1">
        <f t="shared" si="147"/>
        <v>52000.000000000029</v>
      </c>
      <c r="CH73" s="1">
        <f t="shared" si="148"/>
        <v>54000.000000000022</v>
      </c>
      <c r="CO73" s="45">
        <v>71</v>
      </c>
      <c r="CP73" s="46">
        <f t="shared" si="206"/>
        <v>6.8000000000000025</v>
      </c>
      <c r="CQ73" s="1">
        <f t="shared" si="133"/>
        <v>67000.000000000029</v>
      </c>
      <c r="CR73" s="1">
        <f t="shared" si="134"/>
        <v>69000.000000000015</v>
      </c>
      <c r="CS73" s="45">
        <v>71</v>
      </c>
      <c r="CT73" s="44">
        <f t="shared" si="207"/>
        <v>4.8000000000000025</v>
      </c>
      <c r="CU73" s="1">
        <f t="shared" si="149"/>
        <v>47000.000000000029</v>
      </c>
      <c r="CV73" s="1">
        <f t="shared" si="150"/>
        <v>49000.000000000022</v>
      </c>
      <c r="CW73" s="45">
        <v>71</v>
      </c>
      <c r="CX73" s="44">
        <f t="shared" si="208"/>
        <v>7.3000000000000025</v>
      </c>
      <c r="CY73" s="1">
        <f t="shared" si="135"/>
        <v>72000.000000000029</v>
      </c>
      <c r="CZ73" s="1">
        <f t="shared" si="136"/>
        <v>74000.000000000015</v>
      </c>
      <c r="DA73" s="45">
        <v>71</v>
      </c>
      <c r="DB73" s="44">
        <f t="shared" si="209"/>
        <v>5.3000000000000025</v>
      </c>
      <c r="DC73" s="1">
        <f t="shared" si="151"/>
        <v>52000.000000000029</v>
      </c>
      <c r="DD73" s="1">
        <f t="shared" si="152"/>
        <v>54000.000000000022</v>
      </c>
      <c r="DE73" s="45">
        <v>71</v>
      </c>
      <c r="DF73" s="44">
        <f t="shared" si="210"/>
        <v>7.8000000000000025</v>
      </c>
      <c r="DG73" s="1">
        <f t="shared" si="137"/>
        <v>77000.000000000029</v>
      </c>
      <c r="DH73" s="1">
        <f t="shared" si="138"/>
        <v>79000.000000000015</v>
      </c>
      <c r="DI73" s="45">
        <v>71</v>
      </c>
      <c r="DJ73" s="44">
        <f t="shared" si="211"/>
        <v>5.8000000000000025</v>
      </c>
      <c r="DK73" s="1">
        <f t="shared" si="153"/>
        <v>57000.000000000029</v>
      </c>
      <c r="DL73" s="1">
        <f t="shared" si="154"/>
        <v>59000.000000000022</v>
      </c>
      <c r="DM73" s="45">
        <v>71</v>
      </c>
      <c r="DN73" s="44">
        <f t="shared" si="212"/>
        <v>6.8000000000000025</v>
      </c>
      <c r="DO73" s="1">
        <f t="shared" si="139"/>
        <v>67000.000000000029</v>
      </c>
      <c r="DP73" s="1">
        <f t="shared" si="140"/>
        <v>69000.000000000015</v>
      </c>
      <c r="DQ73" s="45">
        <v>71</v>
      </c>
      <c r="DR73" s="44">
        <f t="shared" si="213"/>
        <v>4.8000000000000025</v>
      </c>
      <c r="DS73" s="1">
        <f t="shared" si="155"/>
        <v>47000.000000000029</v>
      </c>
      <c r="DT73" s="1">
        <f t="shared" si="156"/>
        <v>49000.000000000022</v>
      </c>
      <c r="DW73" s="45">
        <v>71</v>
      </c>
      <c r="DX73" s="47">
        <f t="shared" si="214"/>
        <v>0.63499999999999901</v>
      </c>
      <c r="DY73" s="1">
        <f t="shared" si="157"/>
        <v>145819.99999999977</v>
      </c>
      <c r="DZ73" s="1">
        <f t="shared" si="158"/>
        <v>146279.99999999977</v>
      </c>
      <c r="EA73" s="45">
        <v>71</v>
      </c>
      <c r="EB73" s="47">
        <f t="shared" si="215"/>
        <v>0.46000000000000024</v>
      </c>
      <c r="EC73" s="1">
        <f t="shared" si="159"/>
        <v>105570.00000000006</v>
      </c>
      <c r="ED73" s="1">
        <f t="shared" si="216"/>
        <v>106030.00000000006</v>
      </c>
      <c r="EE73" s="45">
        <v>71</v>
      </c>
      <c r="EF73" s="47">
        <f t="shared" si="217"/>
        <v>0.48000000000000026</v>
      </c>
      <c r="EG73" s="1">
        <f t="shared" si="160"/>
        <v>110170.00000000006</v>
      </c>
      <c r="EH73" s="1">
        <f t="shared" si="161"/>
        <v>110630.00000000006</v>
      </c>
      <c r="EI73" s="45">
        <v>71</v>
      </c>
      <c r="EJ73" s="47">
        <f t="shared" si="218"/>
        <v>0.36000000000000015</v>
      </c>
      <c r="EK73" s="1">
        <f t="shared" si="162"/>
        <v>82570.000000000029</v>
      </c>
      <c r="EL73" s="1">
        <f t="shared" si="163"/>
        <v>83030.000000000029</v>
      </c>
      <c r="EO73" s="45">
        <v>71</v>
      </c>
      <c r="EP73" s="47">
        <f t="shared" si="219"/>
        <v>0.43000000000000022</v>
      </c>
      <c r="EQ73" s="1">
        <f t="shared" si="164"/>
        <v>98670.000000000044</v>
      </c>
      <c r="ER73" s="1">
        <f t="shared" si="165"/>
        <v>99130.000000000044</v>
      </c>
      <c r="ES73" s="45">
        <v>71</v>
      </c>
      <c r="ET73" s="47">
        <f t="shared" si="220"/>
        <v>0.27500000000000013</v>
      </c>
      <c r="EU73" s="1">
        <f t="shared" si="166"/>
        <v>63020.000000000029</v>
      </c>
      <c r="EV73" s="1">
        <f t="shared" si="167"/>
        <v>63480.000000000029</v>
      </c>
      <c r="EW73" s="45">
        <v>71</v>
      </c>
      <c r="EX73" s="47">
        <f t="shared" si="221"/>
        <v>0.27500000000000013</v>
      </c>
      <c r="EY73" s="1">
        <f t="shared" si="168"/>
        <v>63020.000000000029</v>
      </c>
      <c r="EZ73" s="1">
        <f t="shared" si="169"/>
        <v>63480.000000000029</v>
      </c>
      <c r="FA73" s="45">
        <v>71</v>
      </c>
      <c r="FB73" s="47">
        <f t="shared" si="222"/>
        <v>0.15500000000000008</v>
      </c>
      <c r="FC73" s="1">
        <f t="shared" si="170"/>
        <v>35420.000000000022</v>
      </c>
      <c r="FD73" s="1">
        <f t="shared" si="171"/>
        <v>35880.000000000022</v>
      </c>
      <c r="FF73" s="45">
        <v>71</v>
      </c>
      <c r="FG73" s="47">
        <f t="shared" si="223"/>
        <v>0.92000000000000037</v>
      </c>
      <c r="FH73" s="1">
        <f t="shared" si="172"/>
        <v>9200.0000000000036</v>
      </c>
      <c r="FI73" s="1">
        <f t="shared" si="173"/>
        <v>9200.0000000000036</v>
      </c>
      <c r="FJ73" s="47">
        <f t="shared" si="224"/>
        <v>0.92000000000000037</v>
      </c>
      <c r="FK73" s="1">
        <f t="shared" si="174"/>
        <v>9200.0000000000036</v>
      </c>
      <c r="FL73" s="1">
        <f t="shared" si="175"/>
        <v>9200.0000000000036</v>
      </c>
      <c r="FM73" s="47">
        <f t="shared" si="225"/>
        <v>0.90000000000000058</v>
      </c>
      <c r="FN73" s="1">
        <f t="shared" si="176"/>
        <v>9000.0000000000055</v>
      </c>
      <c r="FO73" s="1">
        <f t="shared" si="177"/>
        <v>9000.0000000000055</v>
      </c>
      <c r="FP73" s="47">
        <f t="shared" si="226"/>
        <v>0.45000000000000029</v>
      </c>
      <c r="FQ73" s="1">
        <f t="shared" si="178"/>
        <v>4500.0000000000027</v>
      </c>
      <c r="FR73" s="1">
        <f t="shared" si="179"/>
        <v>4500.0000000000027</v>
      </c>
      <c r="FS73" s="47">
        <f t="shared" si="227"/>
        <v>0.45000000000000029</v>
      </c>
      <c r="FT73" s="1">
        <f t="shared" si="180"/>
        <v>4500.0000000000027</v>
      </c>
      <c r="FU73" s="1">
        <f t="shared" si="181"/>
        <v>4500.0000000000027</v>
      </c>
      <c r="FV73" s="47">
        <f t="shared" si="228"/>
        <v>0.22500000000000014</v>
      </c>
      <c r="FW73" s="1">
        <f t="shared" si="182"/>
        <v>2250.0000000000014</v>
      </c>
      <c r="FX73" s="1">
        <f t="shared" si="183"/>
        <v>2250.0000000000014</v>
      </c>
      <c r="FZ73" s="45">
        <v>71</v>
      </c>
      <c r="GA73" s="47">
        <f t="shared" si="229"/>
        <v>2.4000000000000012</v>
      </c>
      <c r="GB73" s="1">
        <f t="shared" si="184"/>
        <v>24000.000000000011</v>
      </c>
      <c r="GC73" s="1">
        <f t="shared" si="185"/>
        <v>24000.000000000011</v>
      </c>
      <c r="GD73" s="47">
        <f t="shared" si="230"/>
        <v>0.5</v>
      </c>
      <c r="GE73" s="1">
        <f t="shared" si="186"/>
        <v>5000</v>
      </c>
      <c r="GF73" s="1">
        <f t="shared" si="187"/>
        <v>5000</v>
      </c>
      <c r="GG73" s="47">
        <f t="shared" si="231"/>
        <v>0.45000000000000029</v>
      </c>
      <c r="GH73" s="1">
        <f t="shared" si="188"/>
        <v>90000.000000000058</v>
      </c>
      <c r="GI73" s="1">
        <f t="shared" si="189"/>
        <v>90000.000000000058</v>
      </c>
      <c r="GJ73" s="47">
        <f t="shared" si="232"/>
        <v>0.26000000000000018</v>
      </c>
      <c r="GK73" s="1">
        <f t="shared" si="190"/>
        <v>52000.000000000036</v>
      </c>
      <c r="GL73" s="1">
        <f t="shared" si="191"/>
        <v>52000.000000000036</v>
      </c>
      <c r="GM73" s="47">
        <f t="shared" si="233"/>
        <v>0.55000000000000027</v>
      </c>
      <c r="GN73" s="1">
        <f t="shared" si="192"/>
        <v>5500.0000000000027</v>
      </c>
      <c r="GO73" s="1">
        <f t="shared" si="193"/>
        <v>5500.0000000000027</v>
      </c>
      <c r="GP73" s="47">
        <f t="shared" si="234"/>
        <v>0.19000000000000011</v>
      </c>
      <c r="GQ73" s="1">
        <f t="shared" si="194"/>
        <v>475.00000000000028</v>
      </c>
      <c r="GR73" s="1">
        <f t="shared" si="195"/>
        <v>475.00000000000028</v>
      </c>
      <c r="GS73" s="47">
        <f t="shared" si="235"/>
        <v>0.50000000000000022</v>
      </c>
      <c r="GT73" s="1">
        <f t="shared" si="196"/>
        <v>5000.0000000000018</v>
      </c>
      <c r="GU73" s="1">
        <f t="shared" si="197"/>
        <v>5000.0000000000018</v>
      </c>
    </row>
    <row r="74" spans="1:203" x14ac:dyDescent="0.15">
      <c r="A74" s="33" t="s">
        <v>1931</v>
      </c>
      <c r="B74" s="1">
        <v>1</v>
      </c>
      <c r="C74" s="1">
        <v>4</v>
      </c>
      <c r="D74" s="1">
        <v>17</v>
      </c>
      <c r="E74" s="1">
        <v>0</v>
      </c>
      <c r="F74" s="1">
        <v>0</v>
      </c>
      <c r="G74" s="1">
        <v>1</v>
      </c>
      <c r="H74" s="1">
        <v>0</v>
      </c>
      <c r="I74" s="1">
        <v>0</v>
      </c>
      <c r="J74" s="1">
        <v>0</v>
      </c>
      <c r="K74" s="1">
        <v>0</v>
      </c>
      <c r="L74" s="1">
        <v>0</v>
      </c>
      <c r="M74" s="1" t="s">
        <v>2495</v>
      </c>
      <c r="N74" s="1">
        <v>5443</v>
      </c>
      <c r="O74" s="1">
        <v>123</v>
      </c>
      <c r="P74" s="1">
        <v>61</v>
      </c>
      <c r="Q74" s="1">
        <v>2</v>
      </c>
      <c r="R74" s="1">
        <v>4</v>
      </c>
      <c r="S74" s="1">
        <v>17</v>
      </c>
      <c r="T74" s="1">
        <v>0</v>
      </c>
      <c r="U74" s="1">
        <v>0</v>
      </c>
      <c r="V74" s="1">
        <v>1</v>
      </c>
      <c r="W74" s="1">
        <v>0</v>
      </c>
      <c r="X74" s="1">
        <v>0</v>
      </c>
      <c r="Y74" s="1">
        <v>0</v>
      </c>
      <c r="Z74" s="1">
        <v>0</v>
      </c>
      <c r="AA74" s="1">
        <v>0</v>
      </c>
      <c r="AB74" s="1" t="s">
        <v>2495</v>
      </c>
      <c r="AC74" s="1">
        <v>6084</v>
      </c>
      <c r="AD74" s="1">
        <v>138</v>
      </c>
      <c r="AE74" s="1">
        <v>69</v>
      </c>
      <c r="AF74" s="51">
        <v>0.15</v>
      </c>
      <c r="AG74" s="50">
        <v>1.002</v>
      </c>
      <c r="AH74" s="44">
        <v>3</v>
      </c>
      <c r="AI74" s="4">
        <f t="shared" si="236"/>
        <v>820</v>
      </c>
      <c r="AJ74" s="33">
        <f t="shared" si="236"/>
        <v>130</v>
      </c>
      <c r="AK74" s="1">
        <f t="shared" si="236"/>
        <v>190</v>
      </c>
      <c r="AL74" s="4">
        <f t="shared" si="237"/>
        <v>100</v>
      </c>
      <c r="AM74" s="33">
        <f t="shared" si="237"/>
        <v>20</v>
      </c>
      <c r="AN74" s="1">
        <f t="shared" si="237"/>
        <v>30</v>
      </c>
      <c r="BC74" s="45">
        <v>72</v>
      </c>
      <c r="BD74" s="46">
        <f t="shared" si="198"/>
        <v>7.8400000000000025</v>
      </c>
      <c r="BE74" s="1">
        <f t="shared" si="125"/>
        <v>77400.000000000029</v>
      </c>
      <c r="BF74" s="1">
        <f t="shared" si="126"/>
        <v>79400.000000000015</v>
      </c>
      <c r="BG74" s="45">
        <v>72</v>
      </c>
      <c r="BH74" s="44">
        <f t="shared" si="199"/>
        <v>5.3400000000000025</v>
      </c>
      <c r="BI74" s="1">
        <f t="shared" si="141"/>
        <v>52400.000000000029</v>
      </c>
      <c r="BJ74" s="1">
        <f t="shared" si="142"/>
        <v>54400.000000000022</v>
      </c>
      <c r="BK74" s="45">
        <v>72</v>
      </c>
      <c r="BL74" s="44">
        <f t="shared" si="200"/>
        <v>8.3399999999999945</v>
      </c>
      <c r="BM74" s="1">
        <f t="shared" si="127"/>
        <v>82399.999999999942</v>
      </c>
      <c r="BN74" s="1">
        <f t="shared" si="128"/>
        <v>84399.999999999942</v>
      </c>
      <c r="BO74" s="45">
        <v>72</v>
      </c>
      <c r="BP74" s="44">
        <f t="shared" si="201"/>
        <v>5.8400000000000025</v>
      </c>
      <c r="BQ74" s="1">
        <f t="shared" si="143"/>
        <v>57400.000000000029</v>
      </c>
      <c r="BR74" s="1">
        <f t="shared" si="144"/>
        <v>59400.000000000022</v>
      </c>
      <c r="BS74" s="45">
        <v>72</v>
      </c>
      <c r="BT74" s="44">
        <f t="shared" si="202"/>
        <v>8.8399999999999839</v>
      </c>
      <c r="BU74" s="1">
        <f t="shared" si="129"/>
        <v>87399.99999999984</v>
      </c>
      <c r="BV74" s="1">
        <f t="shared" si="130"/>
        <v>89399.99999999984</v>
      </c>
      <c r="BW74" s="45">
        <v>72</v>
      </c>
      <c r="BX74" s="44">
        <f t="shared" si="203"/>
        <v>6.3400000000000025</v>
      </c>
      <c r="BY74" s="1">
        <f t="shared" si="145"/>
        <v>62400.000000000029</v>
      </c>
      <c r="BZ74" s="1">
        <f t="shared" si="146"/>
        <v>64400.000000000022</v>
      </c>
      <c r="CA74" s="45">
        <v>72</v>
      </c>
      <c r="CB74" s="44">
        <f t="shared" si="204"/>
        <v>7.8400000000000025</v>
      </c>
      <c r="CC74" s="1">
        <f t="shared" si="131"/>
        <v>77400.000000000029</v>
      </c>
      <c r="CD74" s="1">
        <f t="shared" si="132"/>
        <v>79400.000000000015</v>
      </c>
      <c r="CE74" s="45">
        <v>72</v>
      </c>
      <c r="CF74" s="44">
        <f t="shared" si="205"/>
        <v>5.3400000000000025</v>
      </c>
      <c r="CG74" s="1">
        <f t="shared" si="147"/>
        <v>52400.000000000029</v>
      </c>
      <c r="CH74" s="1">
        <f t="shared" si="148"/>
        <v>54400.000000000022</v>
      </c>
      <c r="CO74" s="45">
        <v>72</v>
      </c>
      <c r="CP74" s="46">
        <f t="shared" si="206"/>
        <v>6.8400000000000025</v>
      </c>
      <c r="CQ74" s="1">
        <f t="shared" si="133"/>
        <v>67400.000000000029</v>
      </c>
      <c r="CR74" s="1">
        <f t="shared" si="134"/>
        <v>69400.000000000015</v>
      </c>
      <c r="CS74" s="45">
        <v>72</v>
      </c>
      <c r="CT74" s="44">
        <f t="shared" si="207"/>
        <v>4.8400000000000025</v>
      </c>
      <c r="CU74" s="1">
        <f t="shared" si="149"/>
        <v>47400.000000000029</v>
      </c>
      <c r="CV74" s="1">
        <f t="shared" si="150"/>
        <v>49400.000000000022</v>
      </c>
      <c r="CW74" s="45">
        <v>72</v>
      </c>
      <c r="CX74" s="44">
        <f t="shared" si="208"/>
        <v>7.3400000000000025</v>
      </c>
      <c r="CY74" s="1">
        <f t="shared" si="135"/>
        <v>72400.000000000029</v>
      </c>
      <c r="CZ74" s="1">
        <f t="shared" si="136"/>
        <v>74400.000000000015</v>
      </c>
      <c r="DA74" s="45">
        <v>72</v>
      </c>
      <c r="DB74" s="44">
        <f t="shared" si="209"/>
        <v>5.3400000000000025</v>
      </c>
      <c r="DC74" s="1">
        <f t="shared" si="151"/>
        <v>52400.000000000029</v>
      </c>
      <c r="DD74" s="1">
        <f t="shared" si="152"/>
        <v>54400.000000000022</v>
      </c>
      <c r="DE74" s="45">
        <v>72</v>
      </c>
      <c r="DF74" s="44">
        <f t="shared" si="210"/>
        <v>7.8400000000000025</v>
      </c>
      <c r="DG74" s="1">
        <f t="shared" si="137"/>
        <v>77400.000000000029</v>
      </c>
      <c r="DH74" s="1">
        <f t="shared" si="138"/>
        <v>79400.000000000015</v>
      </c>
      <c r="DI74" s="45">
        <v>72</v>
      </c>
      <c r="DJ74" s="44">
        <f t="shared" si="211"/>
        <v>5.8400000000000025</v>
      </c>
      <c r="DK74" s="1">
        <f t="shared" si="153"/>
        <v>57400.000000000029</v>
      </c>
      <c r="DL74" s="1">
        <f t="shared" si="154"/>
        <v>59400.000000000022</v>
      </c>
      <c r="DM74" s="45">
        <v>72</v>
      </c>
      <c r="DN74" s="44">
        <f t="shared" si="212"/>
        <v>6.8400000000000025</v>
      </c>
      <c r="DO74" s="1">
        <f t="shared" si="139"/>
        <v>67400.000000000029</v>
      </c>
      <c r="DP74" s="1">
        <f t="shared" si="140"/>
        <v>69400.000000000015</v>
      </c>
      <c r="DQ74" s="45">
        <v>72</v>
      </c>
      <c r="DR74" s="44">
        <f t="shared" si="213"/>
        <v>4.8400000000000025</v>
      </c>
      <c r="DS74" s="1">
        <f t="shared" si="155"/>
        <v>47400.000000000029</v>
      </c>
      <c r="DT74" s="1">
        <f t="shared" si="156"/>
        <v>49400.000000000022</v>
      </c>
      <c r="DW74" s="45">
        <v>72</v>
      </c>
      <c r="DX74" s="47">
        <f t="shared" si="214"/>
        <v>0.64049999999999896</v>
      </c>
      <c r="DY74" s="1">
        <f t="shared" si="157"/>
        <v>147084.99999999977</v>
      </c>
      <c r="DZ74" s="1">
        <f t="shared" si="158"/>
        <v>147544.99999999977</v>
      </c>
      <c r="EA74" s="45">
        <v>72</v>
      </c>
      <c r="EB74" s="47">
        <f t="shared" si="215"/>
        <v>0.46400000000000025</v>
      </c>
      <c r="EC74" s="1">
        <f t="shared" si="159"/>
        <v>106490.00000000006</v>
      </c>
      <c r="ED74" s="1">
        <f t="shared" si="216"/>
        <v>106950.00000000006</v>
      </c>
      <c r="EE74" s="45">
        <v>72</v>
      </c>
      <c r="EF74" s="47">
        <f t="shared" si="217"/>
        <v>0.48400000000000026</v>
      </c>
      <c r="EG74" s="1">
        <f t="shared" si="160"/>
        <v>111090.00000000006</v>
      </c>
      <c r="EH74" s="1">
        <f t="shared" si="161"/>
        <v>111550.00000000006</v>
      </c>
      <c r="EI74" s="45">
        <v>72</v>
      </c>
      <c r="EJ74" s="47">
        <f t="shared" si="218"/>
        <v>0.36300000000000016</v>
      </c>
      <c r="EK74" s="1">
        <f t="shared" si="162"/>
        <v>83260.000000000029</v>
      </c>
      <c r="EL74" s="1">
        <f t="shared" si="163"/>
        <v>83720.000000000029</v>
      </c>
      <c r="EO74" s="45">
        <v>72</v>
      </c>
      <c r="EP74" s="47">
        <f t="shared" si="219"/>
        <v>0.43400000000000022</v>
      </c>
      <c r="EQ74" s="1">
        <f t="shared" si="164"/>
        <v>99590.000000000044</v>
      </c>
      <c r="ER74" s="1">
        <f t="shared" si="165"/>
        <v>100050.00000000004</v>
      </c>
      <c r="ES74" s="45">
        <v>72</v>
      </c>
      <c r="ET74" s="47">
        <f t="shared" si="220"/>
        <v>0.27750000000000014</v>
      </c>
      <c r="EU74" s="1">
        <f t="shared" si="166"/>
        <v>63595.000000000029</v>
      </c>
      <c r="EV74" s="1">
        <f t="shared" si="167"/>
        <v>64055.000000000029</v>
      </c>
      <c r="EW74" s="45">
        <v>72</v>
      </c>
      <c r="EX74" s="47">
        <f t="shared" si="221"/>
        <v>0.27750000000000014</v>
      </c>
      <c r="EY74" s="1">
        <f t="shared" si="168"/>
        <v>63595.000000000029</v>
      </c>
      <c r="EZ74" s="1">
        <f t="shared" si="169"/>
        <v>64055.000000000029</v>
      </c>
      <c r="FA74" s="45">
        <v>72</v>
      </c>
      <c r="FB74" s="47">
        <f t="shared" si="222"/>
        <v>0.15650000000000008</v>
      </c>
      <c r="FC74" s="1">
        <f t="shared" si="170"/>
        <v>35765.000000000022</v>
      </c>
      <c r="FD74" s="1">
        <f t="shared" si="171"/>
        <v>36225.000000000022</v>
      </c>
      <c r="FF74" s="45">
        <v>72</v>
      </c>
      <c r="FG74" s="47">
        <f t="shared" si="223"/>
        <v>0.92600000000000038</v>
      </c>
      <c r="FH74" s="1">
        <f t="shared" si="172"/>
        <v>9260.0000000000036</v>
      </c>
      <c r="FI74" s="1">
        <f t="shared" si="173"/>
        <v>9260.0000000000036</v>
      </c>
      <c r="FJ74" s="47">
        <f t="shared" si="224"/>
        <v>0.92600000000000038</v>
      </c>
      <c r="FK74" s="1">
        <f t="shared" si="174"/>
        <v>9260.0000000000036</v>
      </c>
      <c r="FL74" s="1">
        <f t="shared" si="175"/>
        <v>9260.0000000000036</v>
      </c>
      <c r="FM74" s="47">
        <f t="shared" si="225"/>
        <v>0.91000000000000059</v>
      </c>
      <c r="FN74" s="1">
        <f t="shared" si="176"/>
        <v>9100.0000000000055</v>
      </c>
      <c r="FO74" s="1">
        <f t="shared" si="177"/>
        <v>9100.0000000000055</v>
      </c>
      <c r="FP74" s="47">
        <f t="shared" si="226"/>
        <v>0.45500000000000029</v>
      </c>
      <c r="FQ74" s="1">
        <f t="shared" si="178"/>
        <v>4550.0000000000027</v>
      </c>
      <c r="FR74" s="1">
        <f t="shared" si="179"/>
        <v>4550.0000000000027</v>
      </c>
      <c r="FS74" s="47">
        <f t="shared" si="227"/>
        <v>0.45500000000000029</v>
      </c>
      <c r="FT74" s="1">
        <f t="shared" si="180"/>
        <v>4550.0000000000027</v>
      </c>
      <c r="FU74" s="1">
        <f t="shared" si="181"/>
        <v>4550.0000000000027</v>
      </c>
      <c r="FV74" s="47">
        <f t="shared" si="228"/>
        <v>0.22750000000000015</v>
      </c>
      <c r="FW74" s="1">
        <f t="shared" si="182"/>
        <v>2275.0000000000014</v>
      </c>
      <c r="FX74" s="1">
        <f t="shared" si="183"/>
        <v>2275.0000000000014</v>
      </c>
      <c r="FZ74" s="45">
        <v>72</v>
      </c>
      <c r="GA74" s="47">
        <f t="shared" si="229"/>
        <v>2.4200000000000013</v>
      </c>
      <c r="GB74" s="1">
        <f t="shared" si="184"/>
        <v>24200.000000000011</v>
      </c>
      <c r="GC74" s="1">
        <f t="shared" si="185"/>
        <v>24200.000000000011</v>
      </c>
      <c r="GD74" s="47">
        <f t="shared" si="230"/>
        <v>0.5</v>
      </c>
      <c r="GE74" s="1">
        <f t="shared" si="186"/>
        <v>5000</v>
      </c>
      <c r="GF74" s="1">
        <f t="shared" si="187"/>
        <v>5000</v>
      </c>
      <c r="GG74" s="47">
        <f t="shared" si="231"/>
        <v>0.45500000000000029</v>
      </c>
      <c r="GH74" s="1">
        <f t="shared" si="188"/>
        <v>91000.000000000058</v>
      </c>
      <c r="GI74" s="1">
        <f t="shared" si="189"/>
        <v>91000.000000000058</v>
      </c>
      <c r="GJ74" s="47">
        <f t="shared" si="232"/>
        <v>0.26300000000000018</v>
      </c>
      <c r="GK74" s="1">
        <f t="shared" si="190"/>
        <v>52600.000000000036</v>
      </c>
      <c r="GL74" s="1">
        <f t="shared" si="191"/>
        <v>52600.000000000036</v>
      </c>
      <c r="GM74" s="47">
        <f t="shared" si="233"/>
        <v>0.55500000000000027</v>
      </c>
      <c r="GN74" s="1">
        <f t="shared" si="192"/>
        <v>5550.0000000000027</v>
      </c>
      <c r="GO74" s="1">
        <f t="shared" si="193"/>
        <v>5550.0000000000027</v>
      </c>
      <c r="GP74" s="47">
        <f t="shared" si="234"/>
        <v>0.19200000000000012</v>
      </c>
      <c r="GQ74" s="1">
        <f t="shared" si="194"/>
        <v>480.00000000000028</v>
      </c>
      <c r="GR74" s="1">
        <f t="shared" si="195"/>
        <v>480.00000000000028</v>
      </c>
      <c r="GS74" s="47">
        <f t="shared" si="235"/>
        <v>0.50500000000000023</v>
      </c>
      <c r="GT74" s="1">
        <f t="shared" si="196"/>
        <v>5050.0000000000018</v>
      </c>
      <c r="GU74" s="1">
        <f t="shared" si="197"/>
        <v>5050.0000000000018</v>
      </c>
    </row>
    <row r="75" spans="1:203" x14ac:dyDescent="0.15">
      <c r="A75" s="33" t="s">
        <v>1932</v>
      </c>
      <c r="B75" s="1">
        <v>1</v>
      </c>
      <c r="C75" s="1">
        <v>3</v>
      </c>
      <c r="D75" s="1">
        <v>17</v>
      </c>
      <c r="E75" s="1">
        <v>0</v>
      </c>
      <c r="F75" s="1">
        <v>0</v>
      </c>
      <c r="G75" s="1">
        <v>1</v>
      </c>
      <c r="H75" s="1">
        <v>0</v>
      </c>
      <c r="I75" s="1">
        <v>0</v>
      </c>
      <c r="J75" s="1">
        <v>0</v>
      </c>
      <c r="K75" s="1">
        <v>0</v>
      </c>
      <c r="L75" s="1">
        <v>0</v>
      </c>
      <c r="M75" s="1" t="s">
        <v>2490</v>
      </c>
      <c r="N75" s="1">
        <v>4665</v>
      </c>
      <c r="O75" s="1">
        <v>136</v>
      </c>
      <c r="P75" s="1">
        <v>58</v>
      </c>
      <c r="Q75" s="1">
        <v>2</v>
      </c>
      <c r="R75" s="1">
        <v>3</v>
      </c>
      <c r="S75" s="1">
        <v>17</v>
      </c>
      <c r="T75" s="1">
        <v>0</v>
      </c>
      <c r="U75" s="1">
        <v>0</v>
      </c>
      <c r="V75" s="1">
        <v>1</v>
      </c>
      <c r="W75" s="1">
        <v>0</v>
      </c>
      <c r="X75" s="1">
        <v>0</v>
      </c>
      <c r="Y75" s="1">
        <v>0</v>
      </c>
      <c r="Z75" s="1">
        <v>0</v>
      </c>
      <c r="AA75" s="1">
        <v>0</v>
      </c>
      <c r="AB75" s="1" t="s">
        <v>2490</v>
      </c>
      <c r="AC75" s="1">
        <v>5215</v>
      </c>
      <c r="AD75" s="1">
        <v>153</v>
      </c>
      <c r="AE75" s="1">
        <v>65</v>
      </c>
      <c r="AF75" s="51">
        <v>0.05</v>
      </c>
      <c r="AG75" s="50">
        <v>0.6</v>
      </c>
      <c r="AH75" s="44">
        <v>3</v>
      </c>
      <c r="AI75" s="4">
        <f t="shared" si="236"/>
        <v>240</v>
      </c>
      <c r="AJ75" s="33">
        <f t="shared" si="236"/>
        <v>90</v>
      </c>
      <c r="AK75" s="1">
        <f t="shared" si="236"/>
        <v>180</v>
      </c>
      <c r="AL75" s="4">
        <f t="shared" si="237"/>
        <v>30</v>
      </c>
      <c r="AM75" s="33">
        <f t="shared" si="237"/>
        <v>20</v>
      </c>
      <c r="AN75" s="1">
        <f t="shared" si="237"/>
        <v>30</v>
      </c>
      <c r="BC75" s="45">
        <v>73</v>
      </c>
      <c r="BD75" s="46">
        <f t="shared" si="198"/>
        <v>7.8800000000000026</v>
      </c>
      <c r="BE75" s="1">
        <f t="shared" si="125"/>
        <v>77800.000000000029</v>
      </c>
      <c r="BF75" s="1">
        <f t="shared" si="126"/>
        <v>79800.000000000029</v>
      </c>
      <c r="BG75" s="45">
        <v>73</v>
      </c>
      <c r="BH75" s="44">
        <f t="shared" si="199"/>
        <v>5.3800000000000026</v>
      </c>
      <c r="BI75" s="1">
        <f t="shared" si="141"/>
        <v>52800.000000000029</v>
      </c>
      <c r="BJ75" s="1">
        <f t="shared" si="142"/>
        <v>54800.000000000022</v>
      </c>
      <c r="BK75" s="45">
        <v>73</v>
      </c>
      <c r="BL75" s="44">
        <f t="shared" si="200"/>
        <v>8.3799999999999937</v>
      </c>
      <c r="BM75" s="1">
        <f t="shared" si="127"/>
        <v>82799.999999999942</v>
      </c>
      <c r="BN75" s="1">
        <f t="shared" si="128"/>
        <v>84799.999999999927</v>
      </c>
      <c r="BO75" s="45">
        <v>73</v>
      </c>
      <c r="BP75" s="44">
        <f t="shared" si="201"/>
        <v>5.8800000000000026</v>
      </c>
      <c r="BQ75" s="1">
        <f t="shared" si="143"/>
        <v>57800.000000000029</v>
      </c>
      <c r="BR75" s="1">
        <f t="shared" si="144"/>
        <v>59800.000000000022</v>
      </c>
      <c r="BS75" s="45">
        <v>73</v>
      </c>
      <c r="BT75" s="44">
        <f t="shared" si="202"/>
        <v>8.879999999999983</v>
      </c>
      <c r="BU75" s="1">
        <f t="shared" si="129"/>
        <v>87799.99999999984</v>
      </c>
      <c r="BV75" s="1">
        <f t="shared" si="130"/>
        <v>89799.999999999825</v>
      </c>
      <c r="BW75" s="45">
        <v>73</v>
      </c>
      <c r="BX75" s="44">
        <f t="shared" si="203"/>
        <v>6.3800000000000026</v>
      </c>
      <c r="BY75" s="1">
        <f t="shared" si="145"/>
        <v>62800.000000000029</v>
      </c>
      <c r="BZ75" s="1">
        <f t="shared" si="146"/>
        <v>64800.000000000022</v>
      </c>
      <c r="CA75" s="45">
        <v>73</v>
      </c>
      <c r="CB75" s="44">
        <f t="shared" si="204"/>
        <v>7.8800000000000026</v>
      </c>
      <c r="CC75" s="1">
        <f t="shared" si="131"/>
        <v>77800.000000000029</v>
      </c>
      <c r="CD75" s="1">
        <f t="shared" si="132"/>
        <v>79800.000000000029</v>
      </c>
      <c r="CE75" s="45">
        <v>73</v>
      </c>
      <c r="CF75" s="44">
        <f t="shared" si="205"/>
        <v>5.3800000000000026</v>
      </c>
      <c r="CG75" s="1">
        <f t="shared" si="147"/>
        <v>52800.000000000029</v>
      </c>
      <c r="CH75" s="1">
        <f t="shared" si="148"/>
        <v>54800.000000000022</v>
      </c>
      <c r="CO75" s="45">
        <v>73</v>
      </c>
      <c r="CP75" s="46">
        <f t="shared" si="206"/>
        <v>6.8800000000000026</v>
      </c>
      <c r="CQ75" s="1">
        <f t="shared" si="133"/>
        <v>67800.000000000029</v>
      </c>
      <c r="CR75" s="1">
        <f t="shared" si="134"/>
        <v>69800.000000000029</v>
      </c>
      <c r="CS75" s="45">
        <v>73</v>
      </c>
      <c r="CT75" s="44">
        <f t="shared" si="207"/>
        <v>4.8800000000000026</v>
      </c>
      <c r="CU75" s="1">
        <f t="shared" si="149"/>
        <v>47800.000000000029</v>
      </c>
      <c r="CV75" s="1">
        <f t="shared" si="150"/>
        <v>49800.000000000022</v>
      </c>
      <c r="CW75" s="45">
        <v>73</v>
      </c>
      <c r="CX75" s="44">
        <f t="shared" si="208"/>
        <v>7.3800000000000026</v>
      </c>
      <c r="CY75" s="1">
        <f t="shared" si="135"/>
        <v>72800.000000000029</v>
      </c>
      <c r="CZ75" s="1">
        <f t="shared" si="136"/>
        <v>74800.000000000029</v>
      </c>
      <c r="DA75" s="45">
        <v>73</v>
      </c>
      <c r="DB75" s="44">
        <f t="shared" si="209"/>
        <v>5.3800000000000026</v>
      </c>
      <c r="DC75" s="1">
        <f t="shared" si="151"/>
        <v>52800.000000000029</v>
      </c>
      <c r="DD75" s="1">
        <f t="shared" si="152"/>
        <v>54800.000000000022</v>
      </c>
      <c r="DE75" s="45">
        <v>73</v>
      </c>
      <c r="DF75" s="44">
        <f t="shared" si="210"/>
        <v>7.8800000000000026</v>
      </c>
      <c r="DG75" s="1">
        <f t="shared" si="137"/>
        <v>77800.000000000029</v>
      </c>
      <c r="DH75" s="1">
        <f t="shared" si="138"/>
        <v>79800.000000000029</v>
      </c>
      <c r="DI75" s="45">
        <v>73</v>
      </c>
      <c r="DJ75" s="44">
        <f t="shared" si="211"/>
        <v>5.8800000000000026</v>
      </c>
      <c r="DK75" s="1">
        <f t="shared" si="153"/>
        <v>57800.000000000029</v>
      </c>
      <c r="DL75" s="1">
        <f t="shared" si="154"/>
        <v>59800.000000000022</v>
      </c>
      <c r="DM75" s="45">
        <v>73</v>
      </c>
      <c r="DN75" s="44">
        <f t="shared" si="212"/>
        <v>6.8800000000000026</v>
      </c>
      <c r="DO75" s="1">
        <f t="shared" si="139"/>
        <v>67800.000000000029</v>
      </c>
      <c r="DP75" s="1">
        <f t="shared" si="140"/>
        <v>69800.000000000029</v>
      </c>
      <c r="DQ75" s="45">
        <v>73</v>
      </c>
      <c r="DR75" s="44">
        <f t="shared" si="213"/>
        <v>4.8800000000000026</v>
      </c>
      <c r="DS75" s="1">
        <f t="shared" si="155"/>
        <v>47800.000000000029</v>
      </c>
      <c r="DT75" s="1">
        <f t="shared" si="156"/>
        <v>49800.000000000022</v>
      </c>
      <c r="DW75" s="45">
        <v>73</v>
      </c>
      <c r="DX75" s="47">
        <f t="shared" si="214"/>
        <v>0.64599999999999891</v>
      </c>
      <c r="DY75" s="1">
        <f t="shared" si="157"/>
        <v>148349.99999999974</v>
      </c>
      <c r="DZ75" s="1">
        <f t="shared" si="158"/>
        <v>148809.99999999974</v>
      </c>
      <c r="EA75" s="45">
        <v>73</v>
      </c>
      <c r="EB75" s="47">
        <f t="shared" si="215"/>
        <v>0.46800000000000025</v>
      </c>
      <c r="EC75" s="1">
        <f t="shared" si="159"/>
        <v>107410.00000000006</v>
      </c>
      <c r="ED75" s="1">
        <f t="shared" si="216"/>
        <v>107870.00000000006</v>
      </c>
      <c r="EE75" s="45">
        <v>73</v>
      </c>
      <c r="EF75" s="47">
        <f t="shared" si="217"/>
        <v>0.48800000000000027</v>
      </c>
      <c r="EG75" s="1">
        <f t="shared" si="160"/>
        <v>112010.00000000006</v>
      </c>
      <c r="EH75" s="1">
        <f t="shared" si="161"/>
        <v>112470.00000000006</v>
      </c>
      <c r="EI75" s="45">
        <v>73</v>
      </c>
      <c r="EJ75" s="47">
        <f t="shared" si="218"/>
        <v>0.36600000000000016</v>
      </c>
      <c r="EK75" s="1">
        <f t="shared" si="162"/>
        <v>83950.000000000029</v>
      </c>
      <c r="EL75" s="1">
        <f t="shared" si="163"/>
        <v>84410.000000000044</v>
      </c>
      <c r="EO75" s="45">
        <v>73</v>
      </c>
      <c r="EP75" s="47">
        <f t="shared" si="219"/>
        <v>0.43800000000000022</v>
      </c>
      <c r="EQ75" s="1">
        <f t="shared" si="164"/>
        <v>100510.00000000004</v>
      </c>
      <c r="ER75" s="1">
        <f t="shared" si="165"/>
        <v>100970.00000000004</v>
      </c>
      <c r="ES75" s="45">
        <v>73</v>
      </c>
      <c r="ET75" s="47">
        <f t="shared" si="220"/>
        <v>0.28000000000000014</v>
      </c>
      <c r="EU75" s="1">
        <f t="shared" si="166"/>
        <v>64170.000000000029</v>
      </c>
      <c r="EV75" s="1">
        <f t="shared" si="167"/>
        <v>64630.000000000029</v>
      </c>
      <c r="EW75" s="45">
        <v>73</v>
      </c>
      <c r="EX75" s="47">
        <f t="shared" si="221"/>
        <v>0.28000000000000014</v>
      </c>
      <c r="EY75" s="1">
        <f t="shared" si="168"/>
        <v>64170.000000000029</v>
      </c>
      <c r="EZ75" s="1">
        <f t="shared" si="169"/>
        <v>64630.000000000029</v>
      </c>
      <c r="FA75" s="45">
        <v>73</v>
      </c>
      <c r="FB75" s="47">
        <f t="shared" si="222"/>
        <v>0.15800000000000008</v>
      </c>
      <c r="FC75" s="1">
        <f t="shared" si="170"/>
        <v>36110.000000000022</v>
      </c>
      <c r="FD75" s="1">
        <f t="shared" si="171"/>
        <v>36570.000000000022</v>
      </c>
      <c r="FF75" s="45">
        <v>73</v>
      </c>
      <c r="FG75" s="47">
        <f t="shared" si="223"/>
        <v>0.93200000000000038</v>
      </c>
      <c r="FH75" s="1">
        <f t="shared" si="172"/>
        <v>9320.0000000000036</v>
      </c>
      <c r="FI75" s="1">
        <f t="shared" si="173"/>
        <v>9320.0000000000036</v>
      </c>
      <c r="FJ75" s="47">
        <f t="shared" si="224"/>
        <v>0.93200000000000038</v>
      </c>
      <c r="FK75" s="1">
        <f t="shared" si="174"/>
        <v>9320.0000000000036</v>
      </c>
      <c r="FL75" s="1">
        <f t="shared" si="175"/>
        <v>9320.0000000000036</v>
      </c>
      <c r="FM75" s="47">
        <f t="shared" si="225"/>
        <v>0.9200000000000006</v>
      </c>
      <c r="FN75" s="1">
        <f t="shared" si="176"/>
        <v>9200.0000000000055</v>
      </c>
      <c r="FO75" s="1">
        <f t="shared" si="177"/>
        <v>9200.0000000000055</v>
      </c>
      <c r="FP75" s="47">
        <f t="shared" si="226"/>
        <v>0.4600000000000003</v>
      </c>
      <c r="FQ75" s="1">
        <f t="shared" si="178"/>
        <v>4600.0000000000027</v>
      </c>
      <c r="FR75" s="1">
        <f t="shared" si="179"/>
        <v>4600.0000000000027</v>
      </c>
      <c r="FS75" s="47">
        <f t="shared" si="227"/>
        <v>0.4600000000000003</v>
      </c>
      <c r="FT75" s="1">
        <f t="shared" si="180"/>
        <v>4600.0000000000027</v>
      </c>
      <c r="FU75" s="1">
        <f t="shared" si="181"/>
        <v>4600.0000000000027</v>
      </c>
      <c r="FV75" s="47">
        <f t="shared" si="228"/>
        <v>0.23000000000000015</v>
      </c>
      <c r="FW75" s="1">
        <f t="shared" si="182"/>
        <v>2300.0000000000014</v>
      </c>
      <c r="FX75" s="1">
        <f t="shared" si="183"/>
        <v>2300.0000000000014</v>
      </c>
      <c r="FZ75" s="45">
        <v>73</v>
      </c>
      <c r="GA75" s="47">
        <f t="shared" si="229"/>
        <v>2.4400000000000013</v>
      </c>
      <c r="GB75" s="1">
        <f t="shared" si="184"/>
        <v>24400.000000000015</v>
      </c>
      <c r="GC75" s="1">
        <f t="shared" si="185"/>
        <v>24400.000000000015</v>
      </c>
      <c r="GD75" s="47">
        <f t="shared" si="230"/>
        <v>0.5</v>
      </c>
      <c r="GE75" s="1">
        <f t="shared" si="186"/>
        <v>5000</v>
      </c>
      <c r="GF75" s="1">
        <f t="shared" si="187"/>
        <v>5000</v>
      </c>
      <c r="GG75" s="47">
        <f t="shared" si="231"/>
        <v>0.4600000000000003</v>
      </c>
      <c r="GH75" s="1">
        <f t="shared" si="188"/>
        <v>92000.000000000058</v>
      </c>
      <c r="GI75" s="1">
        <f t="shared" si="189"/>
        <v>92000.000000000058</v>
      </c>
      <c r="GJ75" s="47">
        <f t="shared" si="232"/>
        <v>0.26600000000000018</v>
      </c>
      <c r="GK75" s="1">
        <f t="shared" si="190"/>
        <v>53200.000000000036</v>
      </c>
      <c r="GL75" s="1">
        <f t="shared" si="191"/>
        <v>53200.000000000036</v>
      </c>
      <c r="GM75" s="47">
        <f t="shared" si="233"/>
        <v>0.56000000000000028</v>
      </c>
      <c r="GN75" s="1">
        <f t="shared" si="192"/>
        <v>5600.0000000000027</v>
      </c>
      <c r="GO75" s="1">
        <f t="shared" si="193"/>
        <v>5600.0000000000027</v>
      </c>
      <c r="GP75" s="47">
        <f t="shared" si="234"/>
        <v>0.19400000000000012</v>
      </c>
      <c r="GQ75" s="1">
        <f t="shared" si="194"/>
        <v>485.00000000000028</v>
      </c>
      <c r="GR75" s="1">
        <f t="shared" si="195"/>
        <v>485.00000000000028</v>
      </c>
      <c r="GS75" s="47">
        <f t="shared" si="235"/>
        <v>0.51000000000000023</v>
      </c>
      <c r="GT75" s="1">
        <f t="shared" si="196"/>
        <v>5100.0000000000027</v>
      </c>
      <c r="GU75" s="1">
        <f t="shared" si="197"/>
        <v>5100.0000000000027</v>
      </c>
    </row>
    <row r="76" spans="1:203" x14ac:dyDescent="0.15">
      <c r="A76" s="33" t="s">
        <v>1933</v>
      </c>
      <c r="B76" s="1">
        <v>1</v>
      </c>
      <c r="C76" s="1">
        <v>3</v>
      </c>
      <c r="D76" s="1">
        <v>17</v>
      </c>
      <c r="E76" s="1">
        <v>0</v>
      </c>
      <c r="F76" s="1">
        <v>0</v>
      </c>
      <c r="G76" s="1">
        <v>1</v>
      </c>
      <c r="H76" s="1">
        <v>0</v>
      </c>
      <c r="I76" s="1">
        <v>0</v>
      </c>
      <c r="J76" s="1">
        <v>0</v>
      </c>
      <c r="K76" s="1">
        <v>0</v>
      </c>
      <c r="L76" s="1">
        <v>0</v>
      </c>
      <c r="M76" s="1" t="s">
        <v>2490</v>
      </c>
      <c r="N76" s="1">
        <v>4665</v>
      </c>
      <c r="O76" s="1">
        <v>136</v>
      </c>
      <c r="P76" s="1">
        <v>58</v>
      </c>
      <c r="Q76" s="1">
        <v>2</v>
      </c>
      <c r="R76" s="1">
        <v>3</v>
      </c>
      <c r="S76" s="1">
        <v>17</v>
      </c>
      <c r="T76" s="1">
        <v>0</v>
      </c>
      <c r="U76" s="1">
        <v>0</v>
      </c>
      <c r="V76" s="1">
        <v>1</v>
      </c>
      <c r="W76" s="1">
        <v>0</v>
      </c>
      <c r="X76" s="1">
        <v>0</v>
      </c>
      <c r="Y76" s="1">
        <v>0</v>
      </c>
      <c r="Z76" s="1">
        <v>0</v>
      </c>
      <c r="AA76" s="1">
        <v>0</v>
      </c>
      <c r="AB76" s="1" t="s">
        <v>2490</v>
      </c>
      <c r="AC76" s="1">
        <v>5215</v>
      </c>
      <c r="AD76" s="1">
        <v>153</v>
      </c>
      <c r="AE76" s="1">
        <v>65</v>
      </c>
      <c r="AF76" s="44">
        <v>3</v>
      </c>
      <c r="AG76" s="44">
        <v>1.002</v>
      </c>
      <c r="AH76" s="44">
        <v>3</v>
      </c>
      <c r="AI76" s="1">
        <f t="shared" si="236"/>
        <v>14000</v>
      </c>
      <c r="AJ76" s="1">
        <f t="shared" si="236"/>
        <v>140</v>
      </c>
      <c r="AK76" s="1">
        <f t="shared" si="236"/>
        <v>180</v>
      </c>
      <c r="AL76" s="1">
        <f t="shared" si="237"/>
        <v>1650</v>
      </c>
      <c r="AM76" s="1">
        <f t="shared" si="237"/>
        <v>20</v>
      </c>
      <c r="AN76" s="1">
        <f t="shared" si="237"/>
        <v>30</v>
      </c>
      <c r="BC76" s="45">
        <v>74</v>
      </c>
      <c r="BD76" s="46">
        <f t="shared" si="198"/>
        <v>7.9200000000000026</v>
      </c>
      <c r="BE76" s="1">
        <f t="shared" si="125"/>
        <v>78200.000000000029</v>
      </c>
      <c r="BF76" s="1">
        <f t="shared" si="126"/>
        <v>80200.000000000029</v>
      </c>
      <c r="BG76" s="45">
        <v>74</v>
      </c>
      <c r="BH76" s="44">
        <f t="shared" si="199"/>
        <v>5.4200000000000026</v>
      </c>
      <c r="BI76" s="1">
        <f t="shared" si="141"/>
        <v>53200.000000000029</v>
      </c>
      <c r="BJ76" s="1">
        <f t="shared" si="142"/>
        <v>55200.000000000022</v>
      </c>
      <c r="BK76" s="45">
        <v>74</v>
      </c>
      <c r="BL76" s="44">
        <f t="shared" si="200"/>
        <v>8.4199999999999928</v>
      </c>
      <c r="BM76" s="1">
        <f t="shared" si="127"/>
        <v>83199.999999999927</v>
      </c>
      <c r="BN76" s="1">
        <f t="shared" si="128"/>
        <v>85199.999999999927</v>
      </c>
      <c r="BO76" s="45">
        <v>74</v>
      </c>
      <c r="BP76" s="44">
        <f t="shared" si="201"/>
        <v>5.9200000000000026</v>
      </c>
      <c r="BQ76" s="1">
        <f t="shared" si="143"/>
        <v>58200.000000000029</v>
      </c>
      <c r="BR76" s="1">
        <f t="shared" si="144"/>
        <v>60200.000000000022</v>
      </c>
      <c r="BS76" s="45">
        <v>74</v>
      </c>
      <c r="BT76" s="44">
        <f t="shared" si="202"/>
        <v>8.9199999999999822</v>
      </c>
      <c r="BU76" s="1">
        <f t="shared" si="129"/>
        <v>88199.999999999825</v>
      </c>
      <c r="BV76" s="1">
        <f t="shared" si="130"/>
        <v>90199.999999999825</v>
      </c>
      <c r="BW76" s="45">
        <v>74</v>
      </c>
      <c r="BX76" s="44">
        <f t="shared" si="203"/>
        <v>6.4200000000000026</v>
      </c>
      <c r="BY76" s="1">
        <f t="shared" si="145"/>
        <v>63200.000000000029</v>
      </c>
      <c r="BZ76" s="1">
        <f t="shared" si="146"/>
        <v>65200.000000000022</v>
      </c>
      <c r="CA76" s="45">
        <v>74</v>
      </c>
      <c r="CB76" s="44">
        <f t="shared" si="204"/>
        <v>7.9200000000000026</v>
      </c>
      <c r="CC76" s="1">
        <f t="shared" si="131"/>
        <v>78200.000000000029</v>
      </c>
      <c r="CD76" s="1">
        <f t="shared" si="132"/>
        <v>80200.000000000029</v>
      </c>
      <c r="CE76" s="45">
        <v>74</v>
      </c>
      <c r="CF76" s="44">
        <f t="shared" si="205"/>
        <v>5.4200000000000026</v>
      </c>
      <c r="CG76" s="1">
        <f t="shared" si="147"/>
        <v>53200.000000000029</v>
      </c>
      <c r="CH76" s="1">
        <f t="shared" si="148"/>
        <v>55200.000000000022</v>
      </c>
      <c r="CO76" s="45">
        <v>74</v>
      </c>
      <c r="CP76" s="46">
        <f t="shared" si="206"/>
        <v>6.9200000000000026</v>
      </c>
      <c r="CQ76" s="1">
        <f t="shared" si="133"/>
        <v>68200.000000000029</v>
      </c>
      <c r="CR76" s="1">
        <f t="shared" si="134"/>
        <v>70200.000000000029</v>
      </c>
      <c r="CS76" s="45">
        <v>74</v>
      </c>
      <c r="CT76" s="44">
        <f t="shared" si="207"/>
        <v>4.9200000000000026</v>
      </c>
      <c r="CU76" s="1">
        <f t="shared" si="149"/>
        <v>48200.000000000029</v>
      </c>
      <c r="CV76" s="1">
        <f t="shared" si="150"/>
        <v>50200.000000000022</v>
      </c>
      <c r="CW76" s="45">
        <v>74</v>
      </c>
      <c r="CX76" s="44">
        <f t="shared" si="208"/>
        <v>7.4200000000000026</v>
      </c>
      <c r="CY76" s="1">
        <f t="shared" si="135"/>
        <v>73200.000000000029</v>
      </c>
      <c r="CZ76" s="1">
        <f t="shared" si="136"/>
        <v>75200.000000000029</v>
      </c>
      <c r="DA76" s="45">
        <v>74</v>
      </c>
      <c r="DB76" s="44">
        <f t="shared" si="209"/>
        <v>5.4200000000000026</v>
      </c>
      <c r="DC76" s="1">
        <f t="shared" si="151"/>
        <v>53200.000000000029</v>
      </c>
      <c r="DD76" s="1">
        <f t="shared" si="152"/>
        <v>55200.000000000022</v>
      </c>
      <c r="DE76" s="45">
        <v>74</v>
      </c>
      <c r="DF76" s="44">
        <f t="shared" si="210"/>
        <v>7.9200000000000026</v>
      </c>
      <c r="DG76" s="1">
        <f t="shared" si="137"/>
        <v>78200.000000000029</v>
      </c>
      <c r="DH76" s="1">
        <f t="shared" si="138"/>
        <v>80200.000000000029</v>
      </c>
      <c r="DI76" s="45">
        <v>74</v>
      </c>
      <c r="DJ76" s="44">
        <f t="shared" si="211"/>
        <v>5.9200000000000026</v>
      </c>
      <c r="DK76" s="1">
        <f t="shared" si="153"/>
        <v>58200.000000000029</v>
      </c>
      <c r="DL76" s="1">
        <f t="shared" si="154"/>
        <v>60200.000000000022</v>
      </c>
      <c r="DM76" s="45">
        <v>74</v>
      </c>
      <c r="DN76" s="44">
        <f t="shared" si="212"/>
        <v>6.9200000000000026</v>
      </c>
      <c r="DO76" s="1">
        <f t="shared" si="139"/>
        <v>68200.000000000029</v>
      </c>
      <c r="DP76" s="1">
        <f t="shared" si="140"/>
        <v>70200.000000000029</v>
      </c>
      <c r="DQ76" s="45">
        <v>74</v>
      </c>
      <c r="DR76" s="44">
        <f t="shared" si="213"/>
        <v>4.9200000000000026</v>
      </c>
      <c r="DS76" s="1">
        <f t="shared" si="155"/>
        <v>48200.000000000029</v>
      </c>
      <c r="DT76" s="1">
        <f t="shared" si="156"/>
        <v>50200.000000000022</v>
      </c>
      <c r="DW76" s="45">
        <v>74</v>
      </c>
      <c r="DX76" s="47">
        <f t="shared" si="214"/>
        <v>0.65149999999999886</v>
      </c>
      <c r="DY76" s="1">
        <f t="shared" si="157"/>
        <v>149614.99999999974</v>
      </c>
      <c r="DZ76" s="1">
        <f t="shared" si="158"/>
        <v>150074.99999999974</v>
      </c>
      <c r="EA76" s="45">
        <v>74</v>
      </c>
      <c r="EB76" s="47">
        <f t="shared" si="215"/>
        <v>0.47200000000000025</v>
      </c>
      <c r="EC76" s="1">
        <f t="shared" si="159"/>
        <v>108330.00000000006</v>
      </c>
      <c r="ED76" s="1">
        <f t="shared" si="216"/>
        <v>108790.00000000006</v>
      </c>
      <c r="EE76" s="45">
        <v>74</v>
      </c>
      <c r="EF76" s="47">
        <f t="shared" si="217"/>
        <v>0.49200000000000027</v>
      </c>
      <c r="EG76" s="1">
        <f t="shared" si="160"/>
        <v>112930.00000000006</v>
      </c>
      <c r="EH76" s="1">
        <f t="shared" si="161"/>
        <v>113390.00000000006</v>
      </c>
      <c r="EI76" s="45">
        <v>74</v>
      </c>
      <c r="EJ76" s="47">
        <f t="shared" si="218"/>
        <v>0.36900000000000016</v>
      </c>
      <c r="EK76" s="1">
        <f t="shared" si="162"/>
        <v>84640.000000000044</v>
      </c>
      <c r="EL76" s="1">
        <f t="shared" si="163"/>
        <v>85100.000000000044</v>
      </c>
      <c r="EO76" s="45">
        <v>74</v>
      </c>
      <c r="EP76" s="47">
        <f t="shared" si="219"/>
        <v>0.44200000000000023</v>
      </c>
      <c r="EQ76" s="1">
        <f t="shared" si="164"/>
        <v>101430.00000000004</v>
      </c>
      <c r="ER76" s="1">
        <f t="shared" si="165"/>
        <v>101890.00000000004</v>
      </c>
      <c r="ES76" s="45">
        <v>74</v>
      </c>
      <c r="ET76" s="47">
        <f t="shared" si="220"/>
        <v>0.28250000000000014</v>
      </c>
      <c r="EU76" s="1">
        <f t="shared" si="166"/>
        <v>64745.000000000029</v>
      </c>
      <c r="EV76" s="1">
        <f t="shared" si="167"/>
        <v>65205.000000000029</v>
      </c>
      <c r="EW76" s="45">
        <v>74</v>
      </c>
      <c r="EX76" s="47">
        <f t="shared" si="221"/>
        <v>0.28250000000000014</v>
      </c>
      <c r="EY76" s="1">
        <f t="shared" si="168"/>
        <v>64745.000000000029</v>
      </c>
      <c r="EZ76" s="1">
        <f t="shared" si="169"/>
        <v>65205.000000000029</v>
      </c>
      <c r="FA76" s="45">
        <v>74</v>
      </c>
      <c r="FB76" s="47">
        <f t="shared" si="222"/>
        <v>0.15950000000000009</v>
      </c>
      <c r="FC76" s="1">
        <f t="shared" si="170"/>
        <v>36455.000000000022</v>
      </c>
      <c r="FD76" s="1">
        <f t="shared" si="171"/>
        <v>36915.000000000022</v>
      </c>
      <c r="FF76" s="45">
        <v>74</v>
      </c>
      <c r="FG76" s="47">
        <f t="shared" si="223"/>
        <v>0.93800000000000039</v>
      </c>
      <c r="FH76" s="1">
        <f t="shared" si="172"/>
        <v>9380.0000000000036</v>
      </c>
      <c r="FI76" s="1">
        <f t="shared" si="173"/>
        <v>9380.0000000000036</v>
      </c>
      <c r="FJ76" s="47">
        <f t="shared" si="224"/>
        <v>0.93800000000000039</v>
      </c>
      <c r="FK76" s="1">
        <f t="shared" si="174"/>
        <v>9380.0000000000036</v>
      </c>
      <c r="FL76" s="1">
        <f t="shared" si="175"/>
        <v>9380.0000000000036</v>
      </c>
      <c r="FM76" s="47">
        <f t="shared" si="225"/>
        <v>0.9300000000000006</v>
      </c>
      <c r="FN76" s="1">
        <f t="shared" si="176"/>
        <v>9300.0000000000055</v>
      </c>
      <c r="FO76" s="1">
        <f t="shared" si="177"/>
        <v>9300.0000000000055</v>
      </c>
      <c r="FP76" s="47">
        <f t="shared" si="226"/>
        <v>0.4650000000000003</v>
      </c>
      <c r="FQ76" s="1">
        <f t="shared" si="178"/>
        <v>4650.0000000000027</v>
      </c>
      <c r="FR76" s="1">
        <f t="shared" si="179"/>
        <v>4650.0000000000027</v>
      </c>
      <c r="FS76" s="47">
        <f t="shared" si="227"/>
        <v>0.4650000000000003</v>
      </c>
      <c r="FT76" s="1">
        <f t="shared" si="180"/>
        <v>4650.0000000000027</v>
      </c>
      <c r="FU76" s="1">
        <f t="shared" si="181"/>
        <v>4650.0000000000027</v>
      </c>
      <c r="FV76" s="47">
        <f t="shared" si="228"/>
        <v>0.23250000000000015</v>
      </c>
      <c r="FW76" s="1">
        <f t="shared" si="182"/>
        <v>2325.0000000000014</v>
      </c>
      <c r="FX76" s="1">
        <f t="shared" si="183"/>
        <v>2325.0000000000014</v>
      </c>
      <c r="FZ76" s="45">
        <v>74</v>
      </c>
      <c r="GA76" s="47">
        <f t="shared" si="229"/>
        <v>2.4600000000000013</v>
      </c>
      <c r="GB76" s="1">
        <f t="shared" si="184"/>
        <v>24600.000000000015</v>
      </c>
      <c r="GC76" s="1">
        <f t="shared" si="185"/>
        <v>24600.000000000015</v>
      </c>
      <c r="GD76" s="47">
        <f t="shared" si="230"/>
        <v>0.5</v>
      </c>
      <c r="GE76" s="1">
        <f t="shared" si="186"/>
        <v>5000</v>
      </c>
      <c r="GF76" s="1">
        <f t="shared" si="187"/>
        <v>5000</v>
      </c>
      <c r="GG76" s="47">
        <f t="shared" si="231"/>
        <v>0.4650000000000003</v>
      </c>
      <c r="GH76" s="1">
        <f t="shared" si="188"/>
        <v>93000.000000000058</v>
      </c>
      <c r="GI76" s="1">
        <f t="shared" si="189"/>
        <v>93000.000000000058</v>
      </c>
      <c r="GJ76" s="47">
        <f t="shared" si="232"/>
        <v>0.26900000000000018</v>
      </c>
      <c r="GK76" s="1">
        <f t="shared" si="190"/>
        <v>53800.000000000036</v>
      </c>
      <c r="GL76" s="1">
        <f t="shared" si="191"/>
        <v>53800.000000000036</v>
      </c>
      <c r="GM76" s="47">
        <f t="shared" si="233"/>
        <v>0.56500000000000028</v>
      </c>
      <c r="GN76" s="1">
        <f t="shared" si="192"/>
        <v>5650.0000000000027</v>
      </c>
      <c r="GO76" s="1">
        <f t="shared" si="193"/>
        <v>5650.0000000000027</v>
      </c>
      <c r="GP76" s="47">
        <f t="shared" si="234"/>
        <v>0.19600000000000012</v>
      </c>
      <c r="GQ76" s="1">
        <f t="shared" si="194"/>
        <v>490.00000000000028</v>
      </c>
      <c r="GR76" s="1">
        <f t="shared" si="195"/>
        <v>490.00000000000028</v>
      </c>
      <c r="GS76" s="47">
        <f t="shared" si="235"/>
        <v>0.51500000000000024</v>
      </c>
      <c r="GT76" s="1">
        <f t="shared" si="196"/>
        <v>5150.0000000000027</v>
      </c>
      <c r="GU76" s="1">
        <f t="shared" si="197"/>
        <v>5150.0000000000027</v>
      </c>
    </row>
    <row r="77" spans="1:203" x14ac:dyDescent="0.15">
      <c r="A77" s="33" t="s">
        <v>1934</v>
      </c>
      <c r="B77" s="1">
        <v>1</v>
      </c>
      <c r="C77" s="1">
        <v>1</v>
      </c>
      <c r="D77" s="1">
        <v>18</v>
      </c>
      <c r="E77" s="1">
        <v>0</v>
      </c>
      <c r="F77" s="1">
        <v>0</v>
      </c>
      <c r="G77" s="1">
        <v>1</v>
      </c>
      <c r="H77" s="1">
        <v>0</v>
      </c>
      <c r="I77" s="1">
        <v>0</v>
      </c>
      <c r="J77" s="1">
        <v>0</v>
      </c>
      <c r="K77" s="1">
        <v>0</v>
      </c>
      <c r="L77" s="1">
        <v>0</v>
      </c>
      <c r="M77" s="1" t="s">
        <v>2557</v>
      </c>
      <c r="N77" s="1">
        <v>6652</v>
      </c>
      <c r="O77" s="1">
        <v>136</v>
      </c>
      <c r="P77" s="1">
        <v>83</v>
      </c>
      <c r="Q77" s="1">
        <v>2</v>
      </c>
      <c r="R77" s="1">
        <v>1</v>
      </c>
      <c r="S77" s="1">
        <v>18</v>
      </c>
      <c r="T77" s="1">
        <v>0</v>
      </c>
      <c r="U77" s="1">
        <v>0</v>
      </c>
      <c r="V77" s="1">
        <v>1</v>
      </c>
      <c r="W77" s="1">
        <v>0</v>
      </c>
      <c r="X77" s="1">
        <v>0</v>
      </c>
      <c r="Y77" s="1">
        <v>0</v>
      </c>
      <c r="Z77" s="1">
        <v>0</v>
      </c>
      <c r="AA77" s="1">
        <v>0</v>
      </c>
      <c r="AB77" s="1" t="s">
        <v>2557</v>
      </c>
      <c r="AC77" s="1">
        <v>7410</v>
      </c>
      <c r="AD77" s="1">
        <v>152</v>
      </c>
      <c r="AE77" s="1">
        <v>93</v>
      </c>
      <c r="AF77" s="44">
        <v>3</v>
      </c>
      <c r="AG77" s="50">
        <v>1.002</v>
      </c>
      <c r="AH77" s="44">
        <v>3</v>
      </c>
      <c r="AI77" s="1">
        <f t="shared" si="236"/>
        <v>19960</v>
      </c>
      <c r="AJ77" s="33">
        <f t="shared" si="236"/>
        <v>140</v>
      </c>
      <c r="AK77" s="1">
        <f t="shared" si="236"/>
        <v>250</v>
      </c>
      <c r="AL77" s="1">
        <f t="shared" si="237"/>
        <v>2280</v>
      </c>
      <c r="AM77" s="33">
        <f t="shared" si="237"/>
        <v>20</v>
      </c>
      <c r="AN77" s="1">
        <f t="shared" si="237"/>
        <v>30</v>
      </c>
      <c r="BC77" s="45">
        <v>75</v>
      </c>
      <c r="BD77" s="46">
        <f t="shared" si="198"/>
        <v>7.9600000000000026</v>
      </c>
      <c r="BE77" s="1">
        <f t="shared" si="125"/>
        <v>78600.000000000029</v>
      </c>
      <c r="BF77" s="1">
        <f t="shared" si="126"/>
        <v>80600.000000000029</v>
      </c>
      <c r="BG77" s="45">
        <v>75</v>
      </c>
      <c r="BH77" s="44">
        <f t="shared" si="199"/>
        <v>5.4600000000000026</v>
      </c>
      <c r="BI77" s="1">
        <f t="shared" si="141"/>
        <v>53600.000000000029</v>
      </c>
      <c r="BJ77" s="1">
        <f t="shared" si="142"/>
        <v>55600.000000000022</v>
      </c>
      <c r="BK77" s="45">
        <v>75</v>
      </c>
      <c r="BL77" s="44">
        <f t="shared" si="200"/>
        <v>8.459999999999992</v>
      </c>
      <c r="BM77" s="1">
        <f t="shared" si="127"/>
        <v>83599.999999999927</v>
      </c>
      <c r="BN77" s="1">
        <f t="shared" si="128"/>
        <v>85599.999999999913</v>
      </c>
      <c r="BO77" s="45">
        <v>75</v>
      </c>
      <c r="BP77" s="44">
        <f t="shared" si="201"/>
        <v>5.9600000000000026</v>
      </c>
      <c r="BQ77" s="1">
        <f t="shared" si="143"/>
        <v>58600.000000000029</v>
      </c>
      <c r="BR77" s="1">
        <f t="shared" si="144"/>
        <v>60600.000000000022</v>
      </c>
      <c r="BS77" s="45">
        <v>75</v>
      </c>
      <c r="BT77" s="44">
        <f t="shared" si="202"/>
        <v>8.9599999999999813</v>
      </c>
      <c r="BU77" s="1">
        <f t="shared" si="129"/>
        <v>88599.999999999811</v>
      </c>
      <c r="BV77" s="1">
        <f t="shared" si="130"/>
        <v>90599.999999999811</v>
      </c>
      <c r="BW77" s="45">
        <v>75</v>
      </c>
      <c r="BX77" s="44">
        <f t="shared" si="203"/>
        <v>6.4600000000000026</v>
      </c>
      <c r="BY77" s="1">
        <f t="shared" si="145"/>
        <v>63600.000000000029</v>
      </c>
      <c r="BZ77" s="1">
        <f t="shared" si="146"/>
        <v>65600.000000000029</v>
      </c>
      <c r="CA77" s="45">
        <v>75</v>
      </c>
      <c r="CB77" s="44">
        <f t="shared" si="204"/>
        <v>7.9600000000000026</v>
      </c>
      <c r="CC77" s="1">
        <f t="shared" si="131"/>
        <v>78600.000000000029</v>
      </c>
      <c r="CD77" s="1">
        <f t="shared" si="132"/>
        <v>80600.000000000029</v>
      </c>
      <c r="CE77" s="45">
        <v>75</v>
      </c>
      <c r="CF77" s="44">
        <f t="shared" si="205"/>
        <v>5.4600000000000026</v>
      </c>
      <c r="CG77" s="1">
        <f t="shared" si="147"/>
        <v>53600.000000000029</v>
      </c>
      <c r="CH77" s="1">
        <f t="shared" si="148"/>
        <v>55600.000000000022</v>
      </c>
      <c r="CO77" s="45">
        <v>75</v>
      </c>
      <c r="CP77" s="46">
        <f t="shared" si="206"/>
        <v>6.9600000000000026</v>
      </c>
      <c r="CQ77" s="1">
        <f t="shared" si="133"/>
        <v>68600.000000000029</v>
      </c>
      <c r="CR77" s="1">
        <f t="shared" si="134"/>
        <v>70600.000000000029</v>
      </c>
      <c r="CS77" s="45">
        <v>75</v>
      </c>
      <c r="CT77" s="44">
        <f t="shared" si="207"/>
        <v>4.9600000000000026</v>
      </c>
      <c r="CU77" s="1">
        <f t="shared" si="149"/>
        <v>48600.000000000029</v>
      </c>
      <c r="CV77" s="1">
        <f t="shared" si="150"/>
        <v>50600.000000000022</v>
      </c>
      <c r="CW77" s="45">
        <v>75</v>
      </c>
      <c r="CX77" s="44">
        <f t="shared" si="208"/>
        <v>7.4600000000000026</v>
      </c>
      <c r="CY77" s="1">
        <f t="shared" si="135"/>
        <v>73600.000000000029</v>
      </c>
      <c r="CZ77" s="1">
        <f t="shared" si="136"/>
        <v>75600.000000000029</v>
      </c>
      <c r="DA77" s="45">
        <v>75</v>
      </c>
      <c r="DB77" s="44">
        <f t="shared" si="209"/>
        <v>5.4600000000000026</v>
      </c>
      <c r="DC77" s="1">
        <f t="shared" si="151"/>
        <v>53600.000000000029</v>
      </c>
      <c r="DD77" s="1">
        <f t="shared" si="152"/>
        <v>55600.000000000022</v>
      </c>
      <c r="DE77" s="45">
        <v>75</v>
      </c>
      <c r="DF77" s="44">
        <f t="shared" si="210"/>
        <v>7.9600000000000026</v>
      </c>
      <c r="DG77" s="1">
        <f t="shared" si="137"/>
        <v>78600.000000000029</v>
      </c>
      <c r="DH77" s="1">
        <f t="shared" si="138"/>
        <v>80600.000000000029</v>
      </c>
      <c r="DI77" s="45">
        <v>75</v>
      </c>
      <c r="DJ77" s="44">
        <f t="shared" si="211"/>
        <v>5.9600000000000026</v>
      </c>
      <c r="DK77" s="1">
        <f t="shared" si="153"/>
        <v>58600.000000000029</v>
      </c>
      <c r="DL77" s="1">
        <f t="shared" si="154"/>
        <v>60600.000000000022</v>
      </c>
      <c r="DM77" s="45">
        <v>75</v>
      </c>
      <c r="DN77" s="44">
        <f t="shared" si="212"/>
        <v>6.9600000000000026</v>
      </c>
      <c r="DO77" s="1">
        <f t="shared" si="139"/>
        <v>68600.000000000029</v>
      </c>
      <c r="DP77" s="1">
        <f t="shared" si="140"/>
        <v>70600.000000000029</v>
      </c>
      <c r="DQ77" s="45">
        <v>75</v>
      </c>
      <c r="DR77" s="44">
        <f t="shared" si="213"/>
        <v>4.9600000000000026</v>
      </c>
      <c r="DS77" s="1">
        <f t="shared" si="155"/>
        <v>48600.000000000029</v>
      </c>
      <c r="DT77" s="1">
        <f t="shared" si="156"/>
        <v>50600.000000000022</v>
      </c>
      <c r="DW77" s="45">
        <v>75</v>
      </c>
      <c r="DX77" s="47">
        <f t="shared" si="214"/>
        <v>0.65699999999999881</v>
      </c>
      <c r="DY77" s="1">
        <f t="shared" si="157"/>
        <v>150879.99999999974</v>
      </c>
      <c r="DZ77" s="1">
        <f t="shared" si="158"/>
        <v>151339.99999999974</v>
      </c>
      <c r="EA77" s="45">
        <v>75</v>
      </c>
      <c r="EB77" s="47">
        <f t="shared" si="215"/>
        <v>0.47600000000000026</v>
      </c>
      <c r="EC77" s="1">
        <f t="shared" si="159"/>
        <v>109250.00000000006</v>
      </c>
      <c r="ED77" s="1">
        <f t="shared" si="216"/>
        <v>109710.00000000006</v>
      </c>
      <c r="EE77" s="45">
        <v>75</v>
      </c>
      <c r="EF77" s="47">
        <f t="shared" si="217"/>
        <v>0.49600000000000027</v>
      </c>
      <c r="EG77" s="1">
        <f t="shared" si="160"/>
        <v>113850.00000000006</v>
      </c>
      <c r="EH77" s="1">
        <f t="shared" si="161"/>
        <v>114310.00000000006</v>
      </c>
      <c r="EI77" s="45">
        <v>75</v>
      </c>
      <c r="EJ77" s="47">
        <f t="shared" si="218"/>
        <v>0.37200000000000016</v>
      </c>
      <c r="EK77" s="1">
        <f t="shared" si="162"/>
        <v>85330.000000000044</v>
      </c>
      <c r="EL77" s="1">
        <f t="shared" si="163"/>
        <v>85790.000000000044</v>
      </c>
      <c r="EO77" s="45">
        <v>75</v>
      </c>
      <c r="EP77" s="47">
        <f t="shared" si="219"/>
        <v>0.44600000000000023</v>
      </c>
      <c r="EQ77" s="1">
        <f t="shared" si="164"/>
        <v>102350.00000000006</v>
      </c>
      <c r="ER77" s="1">
        <f t="shared" si="165"/>
        <v>102810.00000000006</v>
      </c>
      <c r="ES77" s="45">
        <v>75</v>
      </c>
      <c r="ET77" s="47">
        <f t="shared" si="220"/>
        <v>0.28500000000000014</v>
      </c>
      <c r="EU77" s="1">
        <f t="shared" si="166"/>
        <v>65320.000000000029</v>
      </c>
      <c r="EV77" s="1">
        <f t="shared" si="167"/>
        <v>65780.000000000029</v>
      </c>
      <c r="EW77" s="45">
        <v>75</v>
      </c>
      <c r="EX77" s="47">
        <f t="shared" si="221"/>
        <v>0.28500000000000014</v>
      </c>
      <c r="EY77" s="1">
        <f t="shared" si="168"/>
        <v>65320.000000000029</v>
      </c>
      <c r="EZ77" s="1">
        <f t="shared" si="169"/>
        <v>65780.000000000029</v>
      </c>
      <c r="FA77" s="45">
        <v>75</v>
      </c>
      <c r="FB77" s="47">
        <f t="shared" si="222"/>
        <v>0.16100000000000009</v>
      </c>
      <c r="FC77" s="1">
        <f t="shared" si="170"/>
        <v>36800.000000000022</v>
      </c>
      <c r="FD77" s="1">
        <f t="shared" si="171"/>
        <v>37260.000000000022</v>
      </c>
      <c r="FF77" s="45">
        <v>75</v>
      </c>
      <c r="FG77" s="47">
        <f t="shared" si="223"/>
        <v>0.94400000000000039</v>
      </c>
      <c r="FH77" s="1">
        <f t="shared" si="172"/>
        <v>9440.0000000000036</v>
      </c>
      <c r="FI77" s="1">
        <f t="shared" si="173"/>
        <v>9440.0000000000036</v>
      </c>
      <c r="FJ77" s="47">
        <f t="shared" si="224"/>
        <v>0.94400000000000039</v>
      </c>
      <c r="FK77" s="1">
        <f t="shared" si="174"/>
        <v>9440.0000000000036</v>
      </c>
      <c r="FL77" s="1">
        <f t="shared" si="175"/>
        <v>9440.0000000000036</v>
      </c>
      <c r="FM77" s="47">
        <f t="shared" si="225"/>
        <v>0.94000000000000061</v>
      </c>
      <c r="FN77" s="1">
        <f t="shared" si="176"/>
        <v>9400.0000000000055</v>
      </c>
      <c r="FO77" s="1">
        <f t="shared" si="177"/>
        <v>9400.0000000000055</v>
      </c>
      <c r="FP77" s="47">
        <f t="shared" si="226"/>
        <v>0.47000000000000031</v>
      </c>
      <c r="FQ77" s="1">
        <f t="shared" si="178"/>
        <v>4700.0000000000027</v>
      </c>
      <c r="FR77" s="1">
        <f t="shared" si="179"/>
        <v>4700.0000000000027</v>
      </c>
      <c r="FS77" s="47">
        <f t="shared" si="227"/>
        <v>0.47000000000000031</v>
      </c>
      <c r="FT77" s="1">
        <f t="shared" si="180"/>
        <v>4700.0000000000027</v>
      </c>
      <c r="FU77" s="1">
        <f t="shared" si="181"/>
        <v>4700.0000000000027</v>
      </c>
      <c r="FV77" s="47">
        <f t="shared" si="228"/>
        <v>0.23500000000000015</v>
      </c>
      <c r="FW77" s="1">
        <f t="shared" si="182"/>
        <v>2350.0000000000014</v>
      </c>
      <c r="FX77" s="1">
        <f t="shared" si="183"/>
        <v>2350.0000000000014</v>
      </c>
      <c r="FZ77" s="45">
        <v>75</v>
      </c>
      <c r="GA77" s="47">
        <f t="shared" si="229"/>
        <v>2.4800000000000013</v>
      </c>
      <c r="GB77" s="1">
        <f t="shared" si="184"/>
        <v>24800.000000000015</v>
      </c>
      <c r="GC77" s="1">
        <f t="shared" si="185"/>
        <v>24800.000000000015</v>
      </c>
      <c r="GD77" s="47">
        <f t="shared" si="230"/>
        <v>0.5</v>
      </c>
      <c r="GE77" s="1">
        <f t="shared" si="186"/>
        <v>5000</v>
      </c>
      <c r="GF77" s="1">
        <f t="shared" si="187"/>
        <v>5000</v>
      </c>
      <c r="GG77" s="47">
        <f t="shared" si="231"/>
        <v>0.47000000000000031</v>
      </c>
      <c r="GH77" s="1">
        <f t="shared" si="188"/>
        <v>94000.000000000058</v>
      </c>
      <c r="GI77" s="1">
        <f t="shared" si="189"/>
        <v>94000.000000000058</v>
      </c>
      <c r="GJ77" s="47">
        <f t="shared" si="232"/>
        <v>0.27200000000000019</v>
      </c>
      <c r="GK77" s="1">
        <f t="shared" si="190"/>
        <v>54400.000000000036</v>
      </c>
      <c r="GL77" s="1">
        <f t="shared" si="191"/>
        <v>54400.000000000036</v>
      </c>
      <c r="GM77" s="47">
        <f t="shared" si="233"/>
        <v>0.57000000000000028</v>
      </c>
      <c r="GN77" s="1">
        <f t="shared" si="192"/>
        <v>5700.0000000000027</v>
      </c>
      <c r="GO77" s="1">
        <f t="shared" si="193"/>
        <v>5700.0000000000027</v>
      </c>
      <c r="GP77" s="47">
        <f t="shared" si="234"/>
        <v>0.19800000000000012</v>
      </c>
      <c r="GQ77" s="1">
        <f t="shared" si="194"/>
        <v>495.00000000000028</v>
      </c>
      <c r="GR77" s="1">
        <f t="shared" si="195"/>
        <v>495.00000000000028</v>
      </c>
      <c r="GS77" s="47">
        <f t="shared" si="235"/>
        <v>0.52000000000000024</v>
      </c>
      <c r="GT77" s="1">
        <f t="shared" si="196"/>
        <v>5200.0000000000027</v>
      </c>
      <c r="GU77" s="1">
        <f t="shared" si="197"/>
        <v>5200.0000000000027</v>
      </c>
    </row>
    <row r="78" spans="1:203" x14ac:dyDescent="0.15">
      <c r="A78" s="33" t="s">
        <v>1935</v>
      </c>
      <c r="B78" s="1">
        <v>1</v>
      </c>
      <c r="C78" s="1">
        <v>2</v>
      </c>
      <c r="D78" s="1">
        <v>17</v>
      </c>
      <c r="E78" s="1">
        <v>0</v>
      </c>
      <c r="F78" s="1">
        <v>0</v>
      </c>
      <c r="G78" s="1">
        <v>1</v>
      </c>
      <c r="H78" s="1">
        <v>0</v>
      </c>
      <c r="I78" s="1">
        <v>0</v>
      </c>
      <c r="J78" s="1">
        <v>0</v>
      </c>
      <c r="K78" s="1">
        <v>0</v>
      </c>
      <c r="L78" s="1">
        <v>0</v>
      </c>
      <c r="M78" s="1" t="s">
        <v>2491</v>
      </c>
      <c r="N78" s="1">
        <v>5184</v>
      </c>
      <c r="O78" s="1">
        <v>129</v>
      </c>
      <c r="P78" s="1">
        <v>64</v>
      </c>
      <c r="Q78" s="1">
        <v>2</v>
      </c>
      <c r="R78" s="1">
        <v>2</v>
      </c>
      <c r="S78" s="1">
        <v>17</v>
      </c>
      <c r="T78" s="1">
        <v>0</v>
      </c>
      <c r="U78" s="1">
        <v>0</v>
      </c>
      <c r="V78" s="1">
        <v>1</v>
      </c>
      <c r="W78" s="1">
        <v>0</v>
      </c>
      <c r="X78" s="1">
        <v>0</v>
      </c>
      <c r="Y78" s="1">
        <v>0</v>
      </c>
      <c r="Z78" s="1">
        <v>0</v>
      </c>
      <c r="AA78" s="1">
        <v>0</v>
      </c>
      <c r="AB78" s="1" t="s">
        <v>2491</v>
      </c>
      <c r="AC78" s="1">
        <v>5795</v>
      </c>
      <c r="AD78" s="1">
        <v>145</v>
      </c>
      <c r="AE78" s="1">
        <v>72</v>
      </c>
      <c r="AF78" s="44">
        <v>3</v>
      </c>
      <c r="AG78" s="44">
        <v>1.002</v>
      </c>
      <c r="AH78" s="44">
        <v>3</v>
      </c>
      <c r="AI78" s="1">
        <f t="shared" si="236"/>
        <v>15560</v>
      </c>
      <c r="AJ78" s="1">
        <f t="shared" si="236"/>
        <v>130</v>
      </c>
      <c r="AK78" s="1">
        <f t="shared" si="236"/>
        <v>200</v>
      </c>
      <c r="AL78" s="1">
        <f t="shared" si="237"/>
        <v>1840</v>
      </c>
      <c r="AM78" s="1">
        <f t="shared" si="237"/>
        <v>20</v>
      </c>
      <c r="AN78" s="1">
        <f t="shared" si="237"/>
        <v>30</v>
      </c>
      <c r="BC78" s="45">
        <v>76</v>
      </c>
      <c r="BD78" s="46">
        <f t="shared" si="198"/>
        <v>8.0000000000000018</v>
      </c>
      <c r="BE78" s="1">
        <f t="shared" si="125"/>
        <v>79000.000000000015</v>
      </c>
      <c r="BF78" s="1">
        <f t="shared" si="126"/>
        <v>81000.000000000015</v>
      </c>
      <c r="BG78" s="45">
        <v>76</v>
      </c>
      <c r="BH78" s="44">
        <f t="shared" si="199"/>
        <v>5.5000000000000027</v>
      </c>
      <c r="BI78" s="1">
        <f t="shared" si="141"/>
        <v>54000.000000000029</v>
      </c>
      <c r="BJ78" s="1">
        <f t="shared" si="142"/>
        <v>56000.000000000022</v>
      </c>
      <c r="BK78" s="45">
        <v>76</v>
      </c>
      <c r="BL78" s="44">
        <f t="shared" si="200"/>
        <v>8.4999999999999911</v>
      </c>
      <c r="BM78" s="1">
        <f t="shared" si="127"/>
        <v>83999.999999999913</v>
      </c>
      <c r="BN78" s="1">
        <f t="shared" si="128"/>
        <v>85999.999999999913</v>
      </c>
      <c r="BO78" s="45">
        <v>76</v>
      </c>
      <c r="BP78" s="44">
        <f t="shared" si="201"/>
        <v>6.0000000000000027</v>
      </c>
      <c r="BQ78" s="1">
        <f t="shared" si="143"/>
        <v>59000.000000000029</v>
      </c>
      <c r="BR78" s="1">
        <f t="shared" si="144"/>
        <v>61000.000000000022</v>
      </c>
      <c r="BS78" s="45">
        <v>76</v>
      </c>
      <c r="BT78" s="44">
        <f t="shared" si="202"/>
        <v>8.9999999999999805</v>
      </c>
      <c r="BU78" s="1">
        <f t="shared" si="129"/>
        <v>88999.999999999811</v>
      </c>
      <c r="BV78" s="1">
        <f t="shared" si="130"/>
        <v>90999.999999999796</v>
      </c>
      <c r="BW78" s="45">
        <v>76</v>
      </c>
      <c r="BX78" s="44">
        <f t="shared" si="203"/>
        <v>6.5000000000000027</v>
      </c>
      <c r="BY78" s="1">
        <f t="shared" si="145"/>
        <v>64000.000000000029</v>
      </c>
      <c r="BZ78" s="1">
        <f t="shared" si="146"/>
        <v>66000.000000000029</v>
      </c>
      <c r="CA78" s="45">
        <v>76</v>
      </c>
      <c r="CB78" s="44">
        <f t="shared" si="204"/>
        <v>8.0000000000000018</v>
      </c>
      <c r="CC78" s="1">
        <f t="shared" si="131"/>
        <v>79000.000000000015</v>
      </c>
      <c r="CD78" s="1">
        <f t="shared" si="132"/>
        <v>81000.000000000015</v>
      </c>
      <c r="CE78" s="45">
        <v>76</v>
      </c>
      <c r="CF78" s="44">
        <f t="shared" si="205"/>
        <v>5.5000000000000027</v>
      </c>
      <c r="CG78" s="1">
        <f t="shared" si="147"/>
        <v>54000.000000000029</v>
      </c>
      <c r="CH78" s="1">
        <f t="shared" si="148"/>
        <v>56000.000000000022</v>
      </c>
      <c r="CO78" s="45">
        <v>76</v>
      </c>
      <c r="CP78" s="46">
        <f t="shared" si="206"/>
        <v>7.0000000000000027</v>
      </c>
      <c r="CQ78" s="1">
        <f t="shared" si="133"/>
        <v>69000.000000000029</v>
      </c>
      <c r="CR78" s="1">
        <f t="shared" si="134"/>
        <v>71000.000000000029</v>
      </c>
      <c r="CS78" s="45">
        <v>76</v>
      </c>
      <c r="CT78" s="44">
        <f t="shared" si="207"/>
        <v>5.0000000000000027</v>
      </c>
      <c r="CU78" s="1">
        <f t="shared" si="149"/>
        <v>49000.000000000029</v>
      </c>
      <c r="CV78" s="1">
        <f t="shared" si="150"/>
        <v>51000.000000000022</v>
      </c>
      <c r="CW78" s="45">
        <v>76</v>
      </c>
      <c r="CX78" s="44">
        <f t="shared" si="208"/>
        <v>7.5000000000000027</v>
      </c>
      <c r="CY78" s="1">
        <f t="shared" si="135"/>
        <v>74000.000000000029</v>
      </c>
      <c r="CZ78" s="1">
        <f t="shared" si="136"/>
        <v>76000.000000000029</v>
      </c>
      <c r="DA78" s="45">
        <v>76</v>
      </c>
      <c r="DB78" s="44">
        <f t="shared" si="209"/>
        <v>5.5000000000000027</v>
      </c>
      <c r="DC78" s="1">
        <f t="shared" si="151"/>
        <v>54000.000000000029</v>
      </c>
      <c r="DD78" s="1">
        <f t="shared" si="152"/>
        <v>56000.000000000022</v>
      </c>
      <c r="DE78" s="45">
        <v>76</v>
      </c>
      <c r="DF78" s="44">
        <f t="shared" si="210"/>
        <v>8.0000000000000018</v>
      </c>
      <c r="DG78" s="1">
        <f t="shared" si="137"/>
        <v>79000.000000000015</v>
      </c>
      <c r="DH78" s="1">
        <f t="shared" si="138"/>
        <v>81000.000000000015</v>
      </c>
      <c r="DI78" s="45">
        <v>76</v>
      </c>
      <c r="DJ78" s="44">
        <f t="shared" si="211"/>
        <v>6.0000000000000027</v>
      </c>
      <c r="DK78" s="1">
        <f t="shared" si="153"/>
        <v>59000.000000000029</v>
      </c>
      <c r="DL78" s="1">
        <f t="shared" si="154"/>
        <v>61000.000000000022</v>
      </c>
      <c r="DM78" s="45">
        <v>76</v>
      </c>
      <c r="DN78" s="44">
        <f t="shared" si="212"/>
        <v>7.0000000000000027</v>
      </c>
      <c r="DO78" s="1">
        <f t="shared" si="139"/>
        <v>69000.000000000029</v>
      </c>
      <c r="DP78" s="1">
        <f t="shared" si="140"/>
        <v>71000.000000000029</v>
      </c>
      <c r="DQ78" s="45">
        <v>76</v>
      </c>
      <c r="DR78" s="44">
        <f t="shared" si="213"/>
        <v>5.0000000000000027</v>
      </c>
      <c r="DS78" s="1">
        <f t="shared" si="155"/>
        <v>49000.000000000029</v>
      </c>
      <c r="DT78" s="1">
        <f t="shared" si="156"/>
        <v>51000.000000000022</v>
      </c>
      <c r="DW78" s="45">
        <v>76</v>
      </c>
      <c r="DX78" s="47">
        <f t="shared" si="214"/>
        <v>0.66249999999999876</v>
      </c>
      <c r="DY78" s="1">
        <f t="shared" si="157"/>
        <v>152144.99999999971</v>
      </c>
      <c r="DZ78" s="1">
        <f t="shared" si="158"/>
        <v>152604.99999999971</v>
      </c>
      <c r="EA78" s="45">
        <v>76</v>
      </c>
      <c r="EB78" s="47">
        <f t="shared" si="215"/>
        <v>0.48000000000000026</v>
      </c>
      <c r="EC78" s="1">
        <f t="shared" si="159"/>
        <v>110170.00000000006</v>
      </c>
      <c r="ED78" s="1">
        <f t="shared" si="216"/>
        <v>110630.00000000006</v>
      </c>
      <c r="EE78" s="45">
        <v>76</v>
      </c>
      <c r="EF78" s="47">
        <f t="shared" si="217"/>
        <v>0.50000000000000022</v>
      </c>
      <c r="EG78" s="1">
        <f t="shared" si="160"/>
        <v>114770.00000000004</v>
      </c>
      <c r="EH78" s="1">
        <f t="shared" si="161"/>
        <v>115230.00000000004</v>
      </c>
      <c r="EI78" s="45">
        <v>76</v>
      </c>
      <c r="EJ78" s="47">
        <f t="shared" si="218"/>
        <v>0.37500000000000017</v>
      </c>
      <c r="EK78" s="1">
        <f t="shared" si="162"/>
        <v>86020.000000000044</v>
      </c>
      <c r="EL78" s="1">
        <f t="shared" si="163"/>
        <v>86480.000000000044</v>
      </c>
      <c r="EO78" s="45">
        <v>76</v>
      </c>
      <c r="EP78" s="47">
        <f t="shared" si="219"/>
        <v>0.45000000000000023</v>
      </c>
      <c r="EQ78" s="1">
        <f t="shared" si="164"/>
        <v>103270.00000000006</v>
      </c>
      <c r="ER78" s="1">
        <f t="shared" si="165"/>
        <v>103730.00000000006</v>
      </c>
      <c r="ES78" s="45">
        <v>76</v>
      </c>
      <c r="ET78" s="47">
        <f t="shared" si="220"/>
        <v>0.28750000000000014</v>
      </c>
      <c r="EU78" s="1">
        <f t="shared" si="166"/>
        <v>65895.000000000029</v>
      </c>
      <c r="EV78" s="1">
        <f t="shared" si="167"/>
        <v>66355.000000000029</v>
      </c>
      <c r="EW78" s="45">
        <v>76</v>
      </c>
      <c r="EX78" s="47">
        <f t="shared" si="221"/>
        <v>0.28750000000000014</v>
      </c>
      <c r="EY78" s="1">
        <f t="shared" si="168"/>
        <v>65895.000000000029</v>
      </c>
      <c r="EZ78" s="1">
        <f t="shared" si="169"/>
        <v>66355.000000000029</v>
      </c>
      <c r="FA78" s="45">
        <v>76</v>
      </c>
      <c r="FB78" s="47">
        <f t="shared" si="222"/>
        <v>0.16250000000000009</v>
      </c>
      <c r="FC78" s="1">
        <f t="shared" si="170"/>
        <v>37145.000000000022</v>
      </c>
      <c r="FD78" s="1">
        <f t="shared" si="171"/>
        <v>37605.000000000022</v>
      </c>
      <c r="FF78" s="45">
        <v>76</v>
      </c>
      <c r="FG78" s="47">
        <f t="shared" si="223"/>
        <v>0.9500000000000004</v>
      </c>
      <c r="FH78" s="1">
        <f t="shared" si="172"/>
        <v>9500.0000000000036</v>
      </c>
      <c r="FI78" s="1">
        <f t="shared" si="173"/>
        <v>9500.0000000000036</v>
      </c>
      <c r="FJ78" s="47">
        <f t="shared" si="224"/>
        <v>0.9500000000000004</v>
      </c>
      <c r="FK78" s="1">
        <f t="shared" si="174"/>
        <v>9500.0000000000036</v>
      </c>
      <c r="FL78" s="1">
        <f t="shared" si="175"/>
        <v>9500.0000000000036</v>
      </c>
      <c r="FM78" s="47">
        <f t="shared" si="225"/>
        <v>0.95000000000000062</v>
      </c>
      <c r="FN78" s="1">
        <f t="shared" si="176"/>
        <v>9500.0000000000055</v>
      </c>
      <c r="FO78" s="1">
        <f t="shared" si="177"/>
        <v>9500.0000000000055</v>
      </c>
      <c r="FP78" s="47">
        <f t="shared" si="226"/>
        <v>0.47500000000000031</v>
      </c>
      <c r="FQ78" s="1">
        <f t="shared" si="178"/>
        <v>4750.0000000000027</v>
      </c>
      <c r="FR78" s="1">
        <f t="shared" si="179"/>
        <v>4750.0000000000027</v>
      </c>
      <c r="FS78" s="47">
        <f t="shared" si="227"/>
        <v>0.47500000000000031</v>
      </c>
      <c r="FT78" s="1">
        <f t="shared" si="180"/>
        <v>4750.0000000000027</v>
      </c>
      <c r="FU78" s="1">
        <f t="shared" si="181"/>
        <v>4750.0000000000027</v>
      </c>
      <c r="FV78" s="47">
        <f t="shared" si="228"/>
        <v>0.23750000000000016</v>
      </c>
      <c r="FW78" s="1">
        <f t="shared" si="182"/>
        <v>2375.0000000000014</v>
      </c>
      <c r="FX78" s="1">
        <f t="shared" si="183"/>
        <v>2375.0000000000014</v>
      </c>
      <c r="FZ78" s="45">
        <v>76</v>
      </c>
      <c r="GA78" s="47">
        <f t="shared" si="229"/>
        <v>2.5000000000000013</v>
      </c>
      <c r="GB78" s="1">
        <f t="shared" si="184"/>
        <v>25000.000000000015</v>
      </c>
      <c r="GC78" s="1">
        <f t="shared" si="185"/>
        <v>25000.000000000015</v>
      </c>
      <c r="GD78" s="47">
        <f t="shared" si="230"/>
        <v>0.5</v>
      </c>
      <c r="GE78" s="1">
        <f t="shared" si="186"/>
        <v>5000</v>
      </c>
      <c r="GF78" s="1">
        <f t="shared" si="187"/>
        <v>5000</v>
      </c>
      <c r="GG78" s="47">
        <f t="shared" si="231"/>
        <v>0.47500000000000031</v>
      </c>
      <c r="GH78" s="1">
        <f t="shared" si="188"/>
        <v>95000.000000000058</v>
      </c>
      <c r="GI78" s="1">
        <f t="shared" si="189"/>
        <v>95000.000000000058</v>
      </c>
      <c r="GJ78" s="47">
        <f t="shared" si="232"/>
        <v>0.27500000000000019</v>
      </c>
      <c r="GK78" s="1">
        <f t="shared" si="190"/>
        <v>55000.000000000036</v>
      </c>
      <c r="GL78" s="1">
        <f t="shared" si="191"/>
        <v>55000.000000000036</v>
      </c>
      <c r="GM78" s="47">
        <f t="shared" si="233"/>
        <v>0.57500000000000029</v>
      </c>
      <c r="GN78" s="1">
        <f t="shared" si="192"/>
        <v>5750.0000000000027</v>
      </c>
      <c r="GO78" s="1">
        <f t="shared" si="193"/>
        <v>5750.0000000000027</v>
      </c>
      <c r="GP78" s="47">
        <f t="shared" si="234"/>
        <v>0.20000000000000012</v>
      </c>
      <c r="GQ78" s="1">
        <f t="shared" si="194"/>
        <v>500.00000000000028</v>
      </c>
      <c r="GR78" s="1">
        <f t="shared" si="195"/>
        <v>500.00000000000028</v>
      </c>
      <c r="GS78" s="47">
        <f t="shared" si="235"/>
        <v>0.52500000000000024</v>
      </c>
      <c r="GT78" s="1">
        <f t="shared" si="196"/>
        <v>5250.0000000000027</v>
      </c>
      <c r="GU78" s="1">
        <f t="shared" si="197"/>
        <v>5250.0000000000027</v>
      </c>
    </row>
    <row r="79" spans="1:203" x14ac:dyDescent="0.15">
      <c r="A79" s="33" t="s">
        <v>1936</v>
      </c>
      <c r="B79" s="1">
        <v>1</v>
      </c>
      <c r="C79" s="1">
        <v>4</v>
      </c>
      <c r="D79" s="1">
        <v>17</v>
      </c>
      <c r="E79" s="1">
        <v>0</v>
      </c>
      <c r="F79" s="1">
        <v>0</v>
      </c>
      <c r="G79" s="1">
        <v>1</v>
      </c>
      <c r="H79" s="1">
        <v>0</v>
      </c>
      <c r="I79" s="1">
        <v>0</v>
      </c>
      <c r="J79" s="1">
        <v>0</v>
      </c>
      <c r="K79" s="1">
        <v>0</v>
      </c>
      <c r="L79" s="1">
        <v>0</v>
      </c>
      <c r="M79" s="1" t="s">
        <v>2495</v>
      </c>
      <c r="N79" s="1">
        <v>5443</v>
      </c>
      <c r="O79" s="1">
        <v>123</v>
      </c>
      <c r="P79" s="1">
        <v>61</v>
      </c>
      <c r="Q79" s="1">
        <v>2</v>
      </c>
      <c r="R79" s="1">
        <v>4</v>
      </c>
      <c r="S79" s="1">
        <v>17</v>
      </c>
      <c r="T79" s="1">
        <v>0</v>
      </c>
      <c r="U79" s="1">
        <v>0</v>
      </c>
      <c r="V79" s="1">
        <v>1</v>
      </c>
      <c r="W79" s="1">
        <v>0</v>
      </c>
      <c r="X79" s="1">
        <v>0</v>
      </c>
      <c r="Y79" s="1">
        <v>0</v>
      </c>
      <c r="Z79" s="1">
        <v>0</v>
      </c>
      <c r="AA79" s="1">
        <v>0</v>
      </c>
      <c r="AB79" s="1" t="s">
        <v>2495</v>
      </c>
      <c r="AC79" s="1">
        <v>6084</v>
      </c>
      <c r="AD79" s="1">
        <v>138</v>
      </c>
      <c r="AE79" s="1">
        <v>69</v>
      </c>
      <c r="AF79" s="51">
        <v>0.15</v>
      </c>
      <c r="AG79" s="50">
        <v>1.002</v>
      </c>
      <c r="AH79" s="44">
        <v>3</v>
      </c>
      <c r="AI79" s="4">
        <f t="shared" si="236"/>
        <v>820</v>
      </c>
      <c r="AJ79" s="33">
        <f t="shared" si="236"/>
        <v>130</v>
      </c>
      <c r="AK79" s="1">
        <f t="shared" si="236"/>
        <v>190</v>
      </c>
      <c r="AL79" s="4">
        <f t="shared" si="237"/>
        <v>100</v>
      </c>
      <c r="AM79" s="33">
        <f t="shared" si="237"/>
        <v>20</v>
      </c>
      <c r="AN79" s="1">
        <f t="shared" si="237"/>
        <v>30</v>
      </c>
      <c r="BC79" s="45">
        <v>77</v>
      </c>
      <c r="BD79" s="46">
        <f t="shared" si="198"/>
        <v>8.0400000000000009</v>
      </c>
      <c r="BE79" s="1">
        <f t="shared" si="125"/>
        <v>79400.000000000015</v>
      </c>
      <c r="BF79" s="1">
        <f t="shared" si="126"/>
        <v>81400</v>
      </c>
      <c r="BG79" s="45">
        <v>77</v>
      </c>
      <c r="BH79" s="44">
        <f t="shared" si="199"/>
        <v>5.5400000000000027</v>
      </c>
      <c r="BI79" s="1">
        <f t="shared" si="141"/>
        <v>54400.000000000029</v>
      </c>
      <c r="BJ79" s="1">
        <f t="shared" si="142"/>
        <v>56400.000000000022</v>
      </c>
      <c r="BK79" s="45">
        <v>77</v>
      </c>
      <c r="BL79" s="44">
        <f t="shared" si="200"/>
        <v>8.5399999999999903</v>
      </c>
      <c r="BM79" s="1">
        <f t="shared" si="127"/>
        <v>84399.999999999913</v>
      </c>
      <c r="BN79" s="1">
        <f t="shared" si="128"/>
        <v>86399.999999999898</v>
      </c>
      <c r="BO79" s="45">
        <v>77</v>
      </c>
      <c r="BP79" s="44">
        <f t="shared" si="201"/>
        <v>6.0400000000000027</v>
      </c>
      <c r="BQ79" s="1">
        <f t="shared" si="143"/>
        <v>59400.000000000029</v>
      </c>
      <c r="BR79" s="1">
        <f t="shared" si="144"/>
        <v>61400.000000000022</v>
      </c>
      <c r="BS79" s="45">
        <v>77</v>
      </c>
      <c r="BT79" s="44">
        <f t="shared" si="202"/>
        <v>9.0399999999999796</v>
      </c>
      <c r="BU79" s="1">
        <f t="shared" si="129"/>
        <v>89399.999999999796</v>
      </c>
      <c r="BV79" s="1">
        <f t="shared" si="130"/>
        <v>91399.999999999796</v>
      </c>
      <c r="BW79" s="45">
        <v>77</v>
      </c>
      <c r="BX79" s="44">
        <f t="shared" si="203"/>
        <v>6.5400000000000027</v>
      </c>
      <c r="BY79" s="1">
        <f t="shared" si="145"/>
        <v>64400.000000000029</v>
      </c>
      <c r="BZ79" s="1">
        <f t="shared" si="146"/>
        <v>66400.000000000029</v>
      </c>
      <c r="CA79" s="45">
        <v>77</v>
      </c>
      <c r="CB79" s="44">
        <f t="shared" si="204"/>
        <v>8.0400000000000009</v>
      </c>
      <c r="CC79" s="1">
        <f t="shared" si="131"/>
        <v>79400.000000000015</v>
      </c>
      <c r="CD79" s="1">
        <f t="shared" si="132"/>
        <v>81400</v>
      </c>
      <c r="CE79" s="45">
        <v>77</v>
      </c>
      <c r="CF79" s="44">
        <f t="shared" si="205"/>
        <v>5.5400000000000027</v>
      </c>
      <c r="CG79" s="1">
        <f t="shared" si="147"/>
        <v>54400.000000000029</v>
      </c>
      <c r="CH79" s="1">
        <f t="shared" si="148"/>
        <v>56400.000000000022</v>
      </c>
      <c r="CO79" s="45">
        <v>77</v>
      </c>
      <c r="CP79" s="46">
        <f t="shared" si="206"/>
        <v>7.0400000000000027</v>
      </c>
      <c r="CQ79" s="1">
        <f t="shared" si="133"/>
        <v>69400.000000000029</v>
      </c>
      <c r="CR79" s="1">
        <f t="shared" si="134"/>
        <v>71400.000000000029</v>
      </c>
      <c r="CS79" s="45">
        <v>77</v>
      </c>
      <c r="CT79" s="44">
        <f t="shared" si="207"/>
        <v>5.0400000000000027</v>
      </c>
      <c r="CU79" s="1">
        <f t="shared" si="149"/>
        <v>49400.000000000029</v>
      </c>
      <c r="CV79" s="1">
        <f t="shared" si="150"/>
        <v>51400.000000000022</v>
      </c>
      <c r="CW79" s="45">
        <v>77</v>
      </c>
      <c r="CX79" s="44">
        <f t="shared" si="208"/>
        <v>7.5400000000000027</v>
      </c>
      <c r="CY79" s="1">
        <f t="shared" si="135"/>
        <v>74400.000000000029</v>
      </c>
      <c r="CZ79" s="1">
        <f t="shared" si="136"/>
        <v>76400.000000000029</v>
      </c>
      <c r="DA79" s="45">
        <v>77</v>
      </c>
      <c r="DB79" s="44">
        <f t="shared" si="209"/>
        <v>5.5400000000000027</v>
      </c>
      <c r="DC79" s="1">
        <f t="shared" si="151"/>
        <v>54400.000000000029</v>
      </c>
      <c r="DD79" s="1">
        <f t="shared" si="152"/>
        <v>56400.000000000022</v>
      </c>
      <c r="DE79" s="45">
        <v>77</v>
      </c>
      <c r="DF79" s="44">
        <f t="shared" si="210"/>
        <v>8.0400000000000009</v>
      </c>
      <c r="DG79" s="1">
        <f t="shared" si="137"/>
        <v>79400.000000000015</v>
      </c>
      <c r="DH79" s="1">
        <f t="shared" si="138"/>
        <v>81400</v>
      </c>
      <c r="DI79" s="45">
        <v>77</v>
      </c>
      <c r="DJ79" s="44">
        <f t="shared" si="211"/>
        <v>6.0400000000000027</v>
      </c>
      <c r="DK79" s="1">
        <f t="shared" si="153"/>
        <v>59400.000000000029</v>
      </c>
      <c r="DL79" s="1">
        <f t="shared" si="154"/>
        <v>61400.000000000022</v>
      </c>
      <c r="DM79" s="45">
        <v>77</v>
      </c>
      <c r="DN79" s="44">
        <f t="shared" si="212"/>
        <v>7.0400000000000027</v>
      </c>
      <c r="DO79" s="1">
        <f t="shared" si="139"/>
        <v>69400.000000000029</v>
      </c>
      <c r="DP79" s="1">
        <f t="shared" si="140"/>
        <v>71400.000000000029</v>
      </c>
      <c r="DQ79" s="45">
        <v>77</v>
      </c>
      <c r="DR79" s="44">
        <f t="shared" si="213"/>
        <v>5.0400000000000027</v>
      </c>
      <c r="DS79" s="1">
        <f t="shared" si="155"/>
        <v>49400.000000000029</v>
      </c>
      <c r="DT79" s="1">
        <f t="shared" si="156"/>
        <v>51400.000000000022</v>
      </c>
      <c r="DW79" s="45">
        <v>77</v>
      </c>
      <c r="DX79" s="47">
        <f t="shared" si="214"/>
        <v>0.66799999999999871</v>
      </c>
      <c r="DY79" s="1">
        <f t="shared" si="157"/>
        <v>153409.99999999971</v>
      </c>
      <c r="DZ79" s="1">
        <f t="shared" si="158"/>
        <v>153869.99999999971</v>
      </c>
      <c r="EA79" s="45">
        <v>77</v>
      </c>
      <c r="EB79" s="47">
        <f t="shared" si="215"/>
        <v>0.48400000000000026</v>
      </c>
      <c r="EC79" s="1">
        <f t="shared" si="159"/>
        <v>111090.00000000006</v>
      </c>
      <c r="ED79" s="1">
        <f t="shared" si="216"/>
        <v>111550.00000000006</v>
      </c>
      <c r="EE79" s="45">
        <v>77</v>
      </c>
      <c r="EF79" s="47">
        <f t="shared" si="217"/>
        <v>0.50400000000000023</v>
      </c>
      <c r="EG79" s="1">
        <f t="shared" si="160"/>
        <v>115690.00000000004</v>
      </c>
      <c r="EH79" s="1">
        <f t="shared" si="161"/>
        <v>116150.00000000004</v>
      </c>
      <c r="EI79" s="45">
        <v>77</v>
      </c>
      <c r="EJ79" s="47">
        <f t="shared" si="218"/>
        <v>0.37800000000000017</v>
      </c>
      <c r="EK79" s="1">
        <f t="shared" si="162"/>
        <v>86710.000000000044</v>
      </c>
      <c r="EL79" s="1">
        <f t="shared" si="163"/>
        <v>87170.000000000044</v>
      </c>
      <c r="EO79" s="45">
        <v>77</v>
      </c>
      <c r="EP79" s="47">
        <f t="shared" si="219"/>
        <v>0.45400000000000024</v>
      </c>
      <c r="EQ79" s="1">
        <f t="shared" si="164"/>
        <v>104190.00000000006</v>
      </c>
      <c r="ER79" s="1">
        <f t="shared" si="165"/>
        <v>104650.00000000006</v>
      </c>
      <c r="ES79" s="45">
        <v>77</v>
      </c>
      <c r="ET79" s="47">
        <f t="shared" si="220"/>
        <v>0.29000000000000015</v>
      </c>
      <c r="EU79" s="1">
        <f t="shared" si="166"/>
        <v>66470.000000000029</v>
      </c>
      <c r="EV79" s="1">
        <f t="shared" si="167"/>
        <v>66930.000000000029</v>
      </c>
      <c r="EW79" s="45">
        <v>77</v>
      </c>
      <c r="EX79" s="47">
        <f t="shared" si="221"/>
        <v>0.29000000000000015</v>
      </c>
      <c r="EY79" s="1">
        <f t="shared" si="168"/>
        <v>66470.000000000029</v>
      </c>
      <c r="EZ79" s="1">
        <f t="shared" si="169"/>
        <v>66930.000000000029</v>
      </c>
      <c r="FA79" s="45">
        <v>77</v>
      </c>
      <c r="FB79" s="47">
        <f t="shared" si="222"/>
        <v>0.16400000000000009</v>
      </c>
      <c r="FC79" s="1">
        <f t="shared" si="170"/>
        <v>37490.000000000022</v>
      </c>
      <c r="FD79" s="1">
        <f t="shared" si="171"/>
        <v>37950.000000000022</v>
      </c>
      <c r="FF79" s="45">
        <v>77</v>
      </c>
      <c r="FG79" s="47">
        <f t="shared" si="223"/>
        <v>0.95600000000000041</v>
      </c>
      <c r="FH79" s="1">
        <f t="shared" si="172"/>
        <v>9560.0000000000036</v>
      </c>
      <c r="FI79" s="1">
        <f t="shared" si="173"/>
        <v>9560.0000000000036</v>
      </c>
      <c r="FJ79" s="47">
        <f t="shared" si="224"/>
        <v>0.95600000000000041</v>
      </c>
      <c r="FK79" s="1">
        <f t="shared" si="174"/>
        <v>9560.0000000000036</v>
      </c>
      <c r="FL79" s="1">
        <f t="shared" si="175"/>
        <v>9560.0000000000036</v>
      </c>
      <c r="FM79" s="47">
        <f t="shared" si="225"/>
        <v>0.96000000000000063</v>
      </c>
      <c r="FN79" s="1">
        <f t="shared" si="176"/>
        <v>9600.0000000000055</v>
      </c>
      <c r="FO79" s="1">
        <f t="shared" si="177"/>
        <v>9600.0000000000055</v>
      </c>
      <c r="FP79" s="47">
        <f t="shared" si="226"/>
        <v>0.48000000000000032</v>
      </c>
      <c r="FQ79" s="1">
        <f t="shared" si="178"/>
        <v>4800.0000000000027</v>
      </c>
      <c r="FR79" s="1">
        <f t="shared" si="179"/>
        <v>4800.0000000000027</v>
      </c>
      <c r="FS79" s="47">
        <f t="shared" si="227"/>
        <v>0.48000000000000032</v>
      </c>
      <c r="FT79" s="1">
        <f t="shared" si="180"/>
        <v>4800.0000000000027</v>
      </c>
      <c r="FU79" s="1">
        <f t="shared" si="181"/>
        <v>4800.0000000000027</v>
      </c>
      <c r="FV79" s="47">
        <f t="shared" si="228"/>
        <v>0.24000000000000016</v>
      </c>
      <c r="FW79" s="1">
        <f t="shared" si="182"/>
        <v>2400.0000000000014</v>
      </c>
      <c r="FX79" s="1">
        <f t="shared" si="183"/>
        <v>2400.0000000000014</v>
      </c>
      <c r="FZ79" s="45">
        <v>77</v>
      </c>
      <c r="GA79" s="47">
        <f t="shared" si="229"/>
        <v>2.5200000000000014</v>
      </c>
      <c r="GB79" s="1">
        <f t="shared" si="184"/>
        <v>25200.000000000015</v>
      </c>
      <c r="GC79" s="1">
        <f t="shared" si="185"/>
        <v>25200.000000000015</v>
      </c>
      <c r="GD79" s="47">
        <f t="shared" si="230"/>
        <v>0.5</v>
      </c>
      <c r="GE79" s="1">
        <f t="shared" si="186"/>
        <v>5000</v>
      </c>
      <c r="GF79" s="1">
        <f t="shared" si="187"/>
        <v>5000</v>
      </c>
      <c r="GG79" s="47">
        <f t="shared" si="231"/>
        <v>0.48000000000000032</v>
      </c>
      <c r="GH79" s="1">
        <f t="shared" si="188"/>
        <v>96000.000000000058</v>
      </c>
      <c r="GI79" s="1">
        <f t="shared" si="189"/>
        <v>96000.000000000058</v>
      </c>
      <c r="GJ79" s="47">
        <f t="shared" si="232"/>
        <v>0.27800000000000019</v>
      </c>
      <c r="GK79" s="1">
        <f t="shared" si="190"/>
        <v>55600.000000000036</v>
      </c>
      <c r="GL79" s="1">
        <f t="shared" si="191"/>
        <v>55600.000000000036</v>
      </c>
      <c r="GM79" s="47">
        <f t="shared" si="233"/>
        <v>0.58000000000000029</v>
      </c>
      <c r="GN79" s="1">
        <f t="shared" si="192"/>
        <v>5800.0000000000027</v>
      </c>
      <c r="GO79" s="1">
        <f t="shared" si="193"/>
        <v>5800.0000000000027</v>
      </c>
      <c r="GP79" s="47">
        <f t="shared" si="234"/>
        <v>0.20200000000000012</v>
      </c>
      <c r="GQ79" s="1">
        <f t="shared" si="194"/>
        <v>505.00000000000028</v>
      </c>
      <c r="GR79" s="1">
        <f t="shared" si="195"/>
        <v>505.00000000000028</v>
      </c>
      <c r="GS79" s="47">
        <f t="shared" si="235"/>
        <v>0.53000000000000025</v>
      </c>
      <c r="GT79" s="1">
        <f t="shared" si="196"/>
        <v>5300.0000000000027</v>
      </c>
      <c r="GU79" s="1">
        <f t="shared" si="197"/>
        <v>5300.0000000000027</v>
      </c>
    </row>
    <row r="80" spans="1:203" x14ac:dyDescent="0.15">
      <c r="A80" s="33" t="s">
        <v>1937</v>
      </c>
      <c r="B80" s="1">
        <v>1</v>
      </c>
      <c r="C80" s="1">
        <v>3</v>
      </c>
      <c r="D80" s="1">
        <v>17</v>
      </c>
      <c r="E80" s="1">
        <v>0</v>
      </c>
      <c r="F80" s="1">
        <v>0</v>
      </c>
      <c r="G80" s="1">
        <v>1</v>
      </c>
      <c r="H80" s="1">
        <v>0</v>
      </c>
      <c r="I80" s="1">
        <v>0</v>
      </c>
      <c r="J80" s="1">
        <v>0</v>
      </c>
      <c r="K80" s="1">
        <v>0</v>
      </c>
      <c r="L80" s="1">
        <v>0</v>
      </c>
      <c r="M80" s="1" t="s">
        <v>2490</v>
      </c>
      <c r="N80" s="1">
        <v>4665</v>
      </c>
      <c r="O80" s="1">
        <v>136</v>
      </c>
      <c r="P80" s="1">
        <v>58</v>
      </c>
      <c r="Q80" s="1">
        <v>2</v>
      </c>
      <c r="R80" s="1">
        <v>3</v>
      </c>
      <c r="S80" s="1">
        <v>17</v>
      </c>
      <c r="T80" s="1">
        <v>0</v>
      </c>
      <c r="U80" s="1">
        <v>0</v>
      </c>
      <c r="V80" s="1">
        <v>1</v>
      </c>
      <c r="W80" s="1">
        <v>0</v>
      </c>
      <c r="X80" s="1">
        <v>0</v>
      </c>
      <c r="Y80" s="1">
        <v>0</v>
      </c>
      <c r="Z80" s="1">
        <v>0</v>
      </c>
      <c r="AA80" s="1">
        <v>0</v>
      </c>
      <c r="AB80" s="1" t="s">
        <v>2490</v>
      </c>
      <c r="AC80" s="1">
        <v>5215</v>
      </c>
      <c r="AD80" s="1">
        <v>153</v>
      </c>
      <c r="AE80" s="1">
        <v>65</v>
      </c>
      <c r="AF80" s="44">
        <v>3</v>
      </c>
      <c r="AG80" s="50">
        <v>1.002</v>
      </c>
      <c r="AH80" s="44">
        <v>3</v>
      </c>
      <c r="AI80" s="1">
        <f t="shared" si="236"/>
        <v>14000</v>
      </c>
      <c r="AJ80" s="33">
        <f t="shared" si="236"/>
        <v>140</v>
      </c>
      <c r="AK80" s="1">
        <f t="shared" si="236"/>
        <v>180</v>
      </c>
      <c r="AL80" s="1">
        <f t="shared" si="237"/>
        <v>1650</v>
      </c>
      <c r="AM80" s="33">
        <f t="shared" si="237"/>
        <v>20</v>
      </c>
      <c r="AN80" s="1">
        <f t="shared" si="237"/>
        <v>30</v>
      </c>
      <c r="BC80" s="45">
        <v>78</v>
      </c>
      <c r="BD80" s="46">
        <f t="shared" si="198"/>
        <v>8.08</v>
      </c>
      <c r="BE80" s="1">
        <f t="shared" si="125"/>
        <v>79800</v>
      </c>
      <c r="BF80" s="1">
        <f t="shared" si="126"/>
        <v>81800</v>
      </c>
      <c r="BG80" s="45">
        <v>78</v>
      </c>
      <c r="BH80" s="44">
        <f t="shared" si="199"/>
        <v>5.5800000000000027</v>
      </c>
      <c r="BI80" s="1">
        <f t="shared" si="141"/>
        <v>54800.000000000029</v>
      </c>
      <c r="BJ80" s="1">
        <f t="shared" si="142"/>
        <v>56800.000000000022</v>
      </c>
      <c r="BK80" s="45">
        <v>78</v>
      </c>
      <c r="BL80" s="44">
        <f t="shared" si="200"/>
        <v>8.5799999999999894</v>
      </c>
      <c r="BM80" s="1">
        <f t="shared" si="127"/>
        <v>84799.999999999898</v>
      </c>
      <c r="BN80" s="1">
        <f t="shared" si="128"/>
        <v>86799.999999999884</v>
      </c>
      <c r="BO80" s="45">
        <v>78</v>
      </c>
      <c r="BP80" s="44">
        <f t="shared" si="201"/>
        <v>6.0800000000000027</v>
      </c>
      <c r="BQ80" s="1">
        <f t="shared" si="143"/>
        <v>59800.000000000029</v>
      </c>
      <c r="BR80" s="1">
        <f t="shared" si="144"/>
        <v>61800.000000000022</v>
      </c>
      <c r="BS80" s="45">
        <v>78</v>
      </c>
      <c r="BT80" s="44">
        <f t="shared" si="202"/>
        <v>9.0799999999999788</v>
      </c>
      <c r="BU80" s="1">
        <f t="shared" si="129"/>
        <v>89799.999999999796</v>
      </c>
      <c r="BV80" s="1">
        <f t="shared" si="130"/>
        <v>91799.999999999782</v>
      </c>
      <c r="BW80" s="45">
        <v>78</v>
      </c>
      <c r="BX80" s="44">
        <f t="shared" si="203"/>
        <v>6.5800000000000027</v>
      </c>
      <c r="BY80" s="1">
        <f t="shared" si="145"/>
        <v>64800.000000000029</v>
      </c>
      <c r="BZ80" s="1">
        <f t="shared" si="146"/>
        <v>66800.000000000029</v>
      </c>
      <c r="CA80" s="45">
        <v>78</v>
      </c>
      <c r="CB80" s="44">
        <f t="shared" si="204"/>
        <v>8.08</v>
      </c>
      <c r="CC80" s="1">
        <f t="shared" si="131"/>
        <v>79800</v>
      </c>
      <c r="CD80" s="1">
        <f t="shared" si="132"/>
        <v>81800</v>
      </c>
      <c r="CE80" s="45">
        <v>78</v>
      </c>
      <c r="CF80" s="44">
        <f t="shared" si="205"/>
        <v>5.5800000000000027</v>
      </c>
      <c r="CG80" s="1">
        <f t="shared" si="147"/>
        <v>54800.000000000029</v>
      </c>
      <c r="CH80" s="1">
        <f t="shared" si="148"/>
        <v>56800.000000000022</v>
      </c>
      <c r="CO80" s="45">
        <v>78</v>
      </c>
      <c r="CP80" s="46">
        <f t="shared" si="206"/>
        <v>7.0800000000000027</v>
      </c>
      <c r="CQ80" s="1">
        <f t="shared" si="133"/>
        <v>69800.000000000029</v>
      </c>
      <c r="CR80" s="1">
        <f t="shared" si="134"/>
        <v>71800.000000000029</v>
      </c>
      <c r="CS80" s="45">
        <v>78</v>
      </c>
      <c r="CT80" s="44">
        <f t="shared" si="207"/>
        <v>5.0800000000000027</v>
      </c>
      <c r="CU80" s="1">
        <f t="shared" si="149"/>
        <v>49800.000000000029</v>
      </c>
      <c r="CV80" s="1">
        <f t="shared" si="150"/>
        <v>51800.000000000022</v>
      </c>
      <c r="CW80" s="45">
        <v>78</v>
      </c>
      <c r="CX80" s="44">
        <f t="shared" si="208"/>
        <v>7.5800000000000027</v>
      </c>
      <c r="CY80" s="1">
        <f t="shared" si="135"/>
        <v>74800.000000000029</v>
      </c>
      <c r="CZ80" s="1">
        <f t="shared" si="136"/>
        <v>76800.000000000029</v>
      </c>
      <c r="DA80" s="45">
        <v>78</v>
      </c>
      <c r="DB80" s="44">
        <f t="shared" si="209"/>
        <v>5.5800000000000027</v>
      </c>
      <c r="DC80" s="1">
        <f t="shared" si="151"/>
        <v>54800.000000000029</v>
      </c>
      <c r="DD80" s="1">
        <f t="shared" si="152"/>
        <v>56800.000000000022</v>
      </c>
      <c r="DE80" s="45">
        <v>78</v>
      </c>
      <c r="DF80" s="44">
        <f t="shared" si="210"/>
        <v>8.08</v>
      </c>
      <c r="DG80" s="1">
        <f t="shared" si="137"/>
        <v>79800</v>
      </c>
      <c r="DH80" s="1">
        <f t="shared" si="138"/>
        <v>81800</v>
      </c>
      <c r="DI80" s="45">
        <v>78</v>
      </c>
      <c r="DJ80" s="44">
        <f t="shared" si="211"/>
        <v>6.0800000000000027</v>
      </c>
      <c r="DK80" s="1">
        <f t="shared" si="153"/>
        <v>59800.000000000029</v>
      </c>
      <c r="DL80" s="1">
        <f t="shared" si="154"/>
        <v>61800.000000000022</v>
      </c>
      <c r="DM80" s="45">
        <v>78</v>
      </c>
      <c r="DN80" s="44">
        <f t="shared" si="212"/>
        <v>7.0800000000000027</v>
      </c>
      <c r="DO80" s="1">
        <f t="shared" si="139"/>
        <v>69800.000000000029</v>
      </c>
      <c r="DP80" s="1">
        <f t="shared" si="140"/>
        <v>71800.000000000029</v>
      </c>
      <c r="DQ80" s="45">
        <v>78</v>
      </c>
      <c r="DR80" s="44">
        <f t="shared" si="213"/>
        <v>5.0800000000000027</v>
      </c>
      <c r="DS80" s="1">
        <f t="shared" si="155"/>
        <v>49800.000000000029</v>
      </c>
      <c r="DT80" s="1">
        <f t="shared" si="156"/>
        <v>51800.000000000022</v>
      </c>
      <c r="DW80" s="45">
        <v>78</v>
      </c>
      <c r="DX80" s="47">
        <f t="shared" si="214"/>
        <v>0.67349999999999866</v>
      </c>
      <c r="DY80" s="1">
        <f t="shared" si="157"/>
        <v>154674.99999999968</v>
      </c>
      <c r="DZ80" s="1">
        <f t="shared" si="158"/>
        <v>155134.99999999968</v>
      </c>
      <c r="EA80" s="45">
        <v>78</v>
      </c>
      <c r="EB80" s="47">
        <f t="shared" si="215"/>
        <v>0.48800000000000027</v>
      </c>
      <c r="EC80" s="1">
        <f t="shared" si="159"/>
        <v>112010.00000000006</v>
      </c>
      <c r="ED80" s="1">
        <f t="shared" si="216"/>
        <v>112470.00000000006</v>
      </c>
      <c r="EE80" s="45">
        <v>78</v>
      </c>
      <c r="EF80" s="47">
        <f t="shared" si="217"/>
        <v>0.50800000000000023</v>
      </c>
      <c r="EG80" s="1">
        <f t="shared" si="160"/>
        <v>116610.00000000006</v>
      </c>
      <c r="EH80" s="1">
        <f t="shared" si="161"/>
        <v>117070.00000000006</v>
      </c>
      <c r="EI80" s="45">
        <v>78</v>
      </c>
      <c r="EJ80" s="47">
        <f t="shared" si="218"/>
        <v>0.38100000000000017</v>
      </c>
      <c r="EK80" s="1">
        <f t="shared" si="162"/>
        <v>87400.000000000044</v>
      </c>
      <c r="EL80" s="1">
        <f t="shared" si="163"/>
        <v>87860.000000000044</v>
      </c>
      <c r="EO80" s="45">
        <v>78</v>
      </c>
      <c r="EP80" s="47">
        <f t="shared" si="219"/>
        <v>0.45800000000000024</v>
      </c>
      <c r="EQ80" s="1">
        <f t="shared" si="164"/>
        <v>105110.00000000006</v>
      </c>
      <c r="ER80" s="1">
        <f t="shared" si="165"/>
        <v>105570.00000000006</v>
      </c>
      <c r="ES80" s="45">
        <v>78</v>
      </c>
      <c r="ET80" s="47">
        <f t="shared" si="220"/>
        <v>0.29250000000000015</v>
      </c>
      <c r="EU80" s="1">
        <f t="shared" si="166"/>
        <v>67045.000000000029</v>
      </c>
      <c r="EV80" s="1">
        <f t="shared" si="167"/>
        <v>67505.000000000029</v>
      </c>
      <c r="EW80" s="45">
        <v>78</v>
      </c>
      <c r="EX80" s="47">
        <f t="shared" si="221"/>
        <v>0.29250000000000015</v>
      </c>
      <c r="EY80" s="1">
        <f t="shared" si="168"/>
        <v>67045.000000000029</v>
      </c>
      <c r="EZ80" s="1">
        <f t="shared" si="169"/>
        <v>67505.000000000029</v>
      </c>
      <c r="FA80" s="45">
        <v>78</v>
      </c>
      <c r="FB80" s="47">
        <f t="shared" si="222"/>
        <v>0.16550000000000009</v>
      </c>
      <c r="FC80" s="1">
        <f t="shared" si="170"/>
        <v>37835.000000000022</v>
      </c>
      <c r="FD80" s="1">
        <f t="shared" si="171"/>
        <v>38295.000000000022</v>
      </c>
      <c r="FF80" s="45">
        <v>78</v>
      </c>
      <c r="FG80" s="47">
        <f t="shared" si="223"/>
        <v>0.96200000000000041</v>
      </c>
      <c r="FH80" s="1">
        <f t="shared" si="172"/>
        <v>9620.0000000000036</v>
      </c>
      <c r="FI80" s="1">
        <f t="shared" si="173"/>
        <v>9620.0000000000036</v>
      </c>
      <c r="FJ80" s="47">
        <f t="shared" si="224"/>
        <v>0.96200000000000041</v>
      </c>
      <c r="FK80" s="1">
        <f t="shared" si="174"/>
        <v>9620.0000000000036</v>
      </c>
      <c r="FL80" s="1">
        <f t="shared" si="175"/>
        <v>9620.0000000000036</v>
      </c>
      <c r="FM80" s="47">
        <f t="shared" si="225"/>
        <v>0.97000000000000064</v>
      </c>
      <c r="FN80" s="1">
        <f t="shared" si="176"/>
        <v>9700.0000000000073</v>
      </c>
      <c r="FO80" s="1">
        <f t="shared" si="177"/>
        <v>9700.0000000000073</v>
      </c>
      <c r="FP80" s="47">
        <f t="shared" si="226"/>
        <v>0.48500000000000032</v>
      </c>
      <c r="FQ80" s="1">
        <f t="shared" si="178"/>
        <v>4850.0000000000036</v>
      </c>
      <c r="FR80" s="1">
        <f t="shared" si="179"/>
        <v>4850.0000000000036</v>
      </c>
      <c r="FS80" s="47">
        <f t="shared" si="227"/>
        <v>0.48500000000000032</v>
      </c>
      <c r="FT80" s="1">
        <f t="shared" si="180"/>
        <v>4850.0000000000036</v>
      </c>
      <c r="FU80" s="1">
        <f t="shared" si="181"/>
        <v>4850.0000000000036</v>
      </c>
      <c r="FV80" s="47">
        <f t="shared" si="228"/>
        <v>0.24250000000000016</v>
      </c>
      <c r="FW80" s="1">
        <f t="shared" si="182"/>
        <v>2425.0000000000018</v>
      </c>
      <c r="FX80" s="1">
        <f t="shared" si="183"/>
        <v>2425.0000000000018</v>
      </c>
      <c r="FZ80" s="45">
        <v>78</v>
      </c>
      <c r="GA80" s="47">
        <f t="shared" si="229"/>
        <v>2.5400000000000014</v>
      </c>
      <c r="GB80" s="1">
        <f t="shared" si="184"/>
        <v>25400.000000000015</v>
      </c>
      <c r="GC80" s="1">
        <f t="shared" si="185"/>
        <v>25400.000000000015</v>
      </c>
      <c r="GD80" s="47">
        <f t="shared" si="230"/>
        <v>0.5</v>
      </c>
      <c r="GE80" s="1">
        <f t="shared" si="186"/>
        <v>5000</v>
      </c>
      <c r="GF80" s="1">
        <f t="shared" si="187"/>
        <v>5000</v>
      </c>
      <c r="GG80" s="47">
        <f t="shared" si="231"/>
        <v>0.48500000000000032</v>
      </c>
      <c r="GH80" s="1">
        <f t="shared" si="188"/>
        <v>97000.000000000073</v>
      </c>
      <c r="GI80" s="1">
        <f t="shared" si="189"/>
        <v>97000.000000000073</v>
      </c>
      <c r="GJ80" s="47">
        <f t="shared" si="232"/>
        <v>0.28100000000000019</v>
      </c>
      <c r="GK80" s="1">
        <f t="shared" si="190"/>
        <v>56200.000000000036</v>
      </c>
      <c r="GL80" s="1">
        <f t="shared" si="191"/>
        <v>56200.000000000036</v>
      </c>
      <c r="GM80" s="47">
        <f t="shared" si="233"/>
        <v>0.5850000000000003</v>
      </c>
      <c r="GN80" s="1">
        <f t="shared" si="192"/>
        <v>5850.0000000000027</v>
      </c>
      <c r="GO80" s="1">
        <f t="shared" si="193"/>
        <v>5850.0000000000027</v>
      </c>
      <c r="GP80" s="47">
        <f t="shared" si="234"/>
        <v>0.20400000000000013</v>
      </c>
      <c r="GQ80" s="1">
        <f t="shared" si="194"/>
        <v>510.00000000000034</v>
      </c>
      <c r="GR80" s="1">
        <f t="shared" si="195"/>
        <v>510.00000000000034</v>
      </c>
      <c r="GS80" s="47">
        <f t="shared" si="235"/>
        <v>0.53500000000000025</v>
      </c>
      <c r="GT80" s="1">
        <f t="shared" si="196"/>
        <v>5350.0000000000027</v>
      </c>
      <c r="GU80" s="1">
        <f t="shared" si="197"/>
        <v>5350.0000000000027</v>
      </c>
    </row>
    <row r="81" spans="1:203" x14ac:dyDescent="0.15">
      <c r="A81" s="33" t="s">
        <v>1938</v>
      </c>
      <c r="B81" s="1">
        <v>1</v>
      </c>
      <c r="C81" s="1">
        <v>2</v>
      </c>
      <c r="D81" s="1">
        <v>17</v>
      </c>
      <c r="E81" s="1">
        <v>0</v>
      </c>
      <c r="F81" s="1">
        <v>0</v>
      </c>
      <c r="G81" s="1">
        <v>1</v>
      </c>
      <c r="H81" s="1">
        <v>0</v>
      </c>
      <c r="I81" s="1">
        <v>0</v>
      </c>
      <c r="J81" s="1">
        <v>0</v>
      </c>
      <c r="K81" s="1">
        <v>0</v>
      </c>
      <c r="L81" s="1">
        <v>0</v>
      </c>
      <c r="M81" s="1" t="s">
        <v>2491</v>
      </c>
      <c r="N81" s="1">
        <v>5184</v>
      </c>
      <c r="O81" s="1">
        <v>129</v>
      </c>
      <c r="P81" s="1">
        <v>64</v>
      </c>
      <c r="Q81" s="1">
        <v>2</v>
      </c>
      <c r="R81" s="1">
        <v>2</v>
      </c>
      <c r="S81" s="1">
        <v>17</v>
      </c>
      <c r="T81" s="1">
        <v>0</v>
      </c>
      <c r="U81" s="1">
        <v>0</v>
      </c>
      <c r="V81" s="1">
        <v>1</v>
      </c>
      <c r="W81" s="1">
        <v>0</v>
      </c>
      <c r="X81" s="1">
        <v>0</v>
      </c>
      <c r="Y81" s="1">
        <v>0</v>
      </c>
      <c r="Z81" s="1">
        <v>0</v>
      </c>
      <c r="AA81" s="1">
        <v>0</v>
      </c>
      <c r="AB81" s="1" t="s">
        <v>2491</v>
      </c>
      <c r="AC81" s="1">
        <v>5795</v>
      </c>
      <c r="AD81" s="1">
        <v>145</v>
      </c>
      <c r="AE81" s="1">
        <v>72</v>
      </c>
      <c r="AF81" s="44">
        <v>3</v>
      </c>
      <c r="AG81" s="50">
        <v>1.002</v>
      </c>
      <c r="AH81" s="44">
        <v>3</v>
      </c>
      <c r="AI81" s="1">
        <f t="shared" si="236"/>
        <v>15560</v>
      </c>
      <c r="AJ81" s="33">
        <f t="shared" si="236"/>
        <v>130</v>
      </c>
      <c r="AK81" s="1">
        <f t="shared" si="236"/>
        <v>200</v>
      </c>
      <c r="AL81" s="1">
        <f t="shared" si="237"/>
        <v>1840</v>
      </c>
      <c r="AM81" s="33">
        <f t="shared" si="237"/>
        <v>20</v>
      </c>
      <c r="AN81" s="1">
        <f t="shared" si="237"/>
        <v>30</v>
      </c>
      <c r="BC81" s="45">
        <v>79</v>
      </c>
      <c r="BD81" s="46">
        <f t="shared" si="198"/>
        <v>8.1199999999999992</v>
      </c>
      <c r="BE81" s="1">
        <f t="shared" si="125"/>
        <v>80200</v>
      </c>
      <c r="BF81" s="1">
        <f t="shared" si="126"/>
        <v>82199.999999999985</v>
      </c>
      <c r="BG81" s="45">
        <v>79</v>
      </c>
      <c r="BH81" s="44">
        <f t="shared" si="199"/>
        <v>5.6200000000000028</v>
      </c>
      <c r="BI81" s="1">
        <f t="shared" si="141"/>
        <v>55200.000000000029</v>
      </c>
      <c r="BJ81" s="1">
        <f t="shared" si="142"/>
        <v>57200.000000000022</v>
      </c>
      <c r="BK81" s="45">
        <v>79</v>
      </c>
      <c r="BL81" s="44">
        <f t="shared" si="200"/>
        <v>8.6199999999999886</v>
      </c>
      <c r="BM81" s="1">
        <f t="shared" si="127"/>
        <v>85199.999999999884</v>
      </c>
      <c r="BN81" s="1">
        <f t="shared" si="128"/>
        <v>87199.999999999884</v>
      </c>
      <c r="BO81" s="45">
        <v>79</v>
      </c>
      <c r="BP81" s="44">
        <f t="shared" si="201"/>
        <v>6.1200000000000028</v>
      </c>
      <c r="BQ81" s="1">
        <f t="shared" si="143"/>
        <v>60200.000000000029</v>
      </c>
      <c r="BR81" s="1">
        <f t="shared" si="144"/>
        <v>62200.000000000022</v>
      </c>
      <c r="BS81" s="45">
        <v>79</v>
      </c>
      <c r="BT81" s="44">
        <f t="shared" si="202"/>
        <v>9.1199999999999779</v>
      </c>
      <c r="BU81" s="1">
        <f t="shared" si="129"/>
        <v>90199.999999999782</v>
      </c>
      <c r="BV81" s="1">
        <f t="shared" si="130"/>
        <v>92199.999999999782</v>
      </c>
      <c r="BW81" s="45">
        <v>79</v>
      </c>
      <c r="BX81" s="44">
        <f t="shared" si="203"/>
        <v>6.6200000000000028</v>
      </c>
      <c r="BY81" s="1">
        <f t="shared" si="145"/>
        <v>65200.000000000029</v>
      </c>
      <c r="BZ81" s="1">
        <f t="shared" si="146"/>
        <v>67200.000000000029</v>
      </c>
      <c r="CA81" s="45">
        <v>79</v>
      </c>
      <c r="CB81" s="44">
        <f t="shared" si="204"/>
        <v>8.1199999999999992</v>
      </c>
      <c r="CC81" s="1">
        <f t="shared" si="131"/>
        <v>80200</v>
      </c>
      <c r="CD81" s="1">
        <f t="shared" si="132"/>
        <v>82199.999999999985</v>
      </c>
      <c r="CE81" s="45">
        <v>79</v>
      </c>
      <c r="CF81" s="44">
        <f t="shared" si="205"/>
        <v>5.6200000000000028</v>
      </c>
      <c r="CG81" s="1">
        <f t="shared" si="147"/>
        <v>55200.000000000029</v>
      </c>
      <c r="CH81" s="1">
        <f t="shared" si="148"/>
        <v>57200.000000000022</v>
      </c>
      <c r="CO81" s="45">
        <v>79</v>
      </c>
      <c r="CP81" s="46">
        <f t="shared" si="206"/>
        <v>7.1200000000000028</v>
      </c>
      <c r="CQ81" s="1">
        <f t="shared" si="133"/>
        <v>70200.000000000029</v>
      </c>
      <c r="CR81" s="1">
        <f t="shared" si="134"/>
        <v>72200.000000000029</v>
      </c>
      <c r="CS81" s="45">
        <v>79</v>
      </c>
      <c r="CT81" s="44">
        <f t="shared" si="207"/>
        <v>5.1200000000000028</v>
      </c>
      <c r="CU81" s="1">
        <f t="shared" si="149"/>
        <v>50200.000000000029</v>
      </c>
      <c r="CV81" s="1">
        <f t="shared" si="150"/>
        <v>52200.000000000022</v>
      </c>
      <c r="CW81" s="45">
        <v>79</v>
      </c>
      <c r="CX81" s="44">
        <f t="shared" si="208"/>
        <v>7.6200000000000028</v>
      </c>
      <c r="CY81" s="1">
        <f t="shared" si="135"/>
        <v>75200.000000000029</v>
      </c>
      <c r="CZ81" s="1">
        <f t="shared" si="136"/>
        <v>77200.000000000029</v>
      </c>
      <c r="DA81" s="45">
        <v>79</v>
      </c>
      <c r="DB81" s="44">
        <f t="shared" si="209"/>
        <v>5.6200000000000028</v>
      </c>
      <c r="DC81" s="1">
        <f t="shared" si="151"/>
        <v>55200.000000000029</v>
      </c>
      <c r="DD81" s="1">
        <f t="shared" si="152"/>
        <v>57200.000000000022</v>
      </c>
      <c r="DE81" s="45">
        <v>79</v>
      </c>
      <c r="DF81" s="44">
        <f t="shared" si="210"/>
        <v>8.1199999999999992</v>
      </c>
      <c r="DG81" s="1">
        <f t="shared" si="137"/>
        <v>80200</v>
      </c>
      <c r="DH81" s="1">
        <f t="shared" si="138"/>
        <v>82199.999999999985</v>
      </c>
      <c r="DI81" s="45">
        <v>79</v>
      </c>
      <c r="DJ81" s="44">
        <f t="shared" si="211"/>
        <v>6.1200000000000028</v>
      </c>
      <c r="DK81" s="1">
        <f t="shared" si="153"/>
        <v>60200.000000000029</v>
      </c>
      <c r="DL81" s="1">
        <f t="shared" si="154"/>
        <v>62200.000000000022</v>
      </c>
      <c r="DM81" s="45">
        <v>79</v>
      </c>
      <c r="DN81" s="44">
        <f t="shared" si="212"/>
        <v>7.1200000000000028</v>
      </c>
      <c r="DO81" s="1">
        <f t="shared" si="139"/>
        <v>70200.000000000029</v>
      </c>
      <c r="DP81" s="1">
        <f t="shared" si="140"/>
        <v>72200.000000000029</v>
      </c>
      <c r="DQ81" s="45">
        <v>79</v>
      </c>
      <c r="DR81" s="44">
        <f t="shared" si="213"/>
        <v>5.1200000000000028</v>
      </c>
      <c r="DS81" s="1">
        <f t="shared" si="155"/>
        <v>50200.000000000029</v>
      </c>
      <c r="DT81" s="1">
        <f t="shared" si="156"/>
        <v>52200.000000000022</v>
      </c>
      <c r="DW81" s="45">
        <v>79</v>
      </c>
      <c r="DX81" s="47">
        <f t="shared" si="214"/>
        <v>0.6789999999999986</v>
      </c>
      <c r="DY81" s="1">
        <f t="shared" si="157"/>
        <v>155939.99999999968</v>
      </c>
      <c r="DZ81" s="1">
        <f t="shared" si="158"/>
        <v>156399.99999999968</v>
      </c>
      <c r="EA81" s="45">
        <v>79</v>
      </c>
      <c r="EB81" s="47">
        <f t="shared" si="215"/>
        <v>0.49200000000000027</v>
      </c>
      <c r="EC81" s="1">
        <f t="shared" si="159"/>
        <v>112930.00000000006</v>
      </c>
      <c r="ED81" s="1">
        <f t="shared" si="216"/>
        <v>113390.00000000006</v>
      </c>
      <c r="EE81" s="45">
        <v>79</v>
      </c>
      <c r="EF81" s="47">
        <f t="shared" si="217"/>
        <v>0.51200000000000023</v>
      </c>
      <c r="EG81" s="1">
        <f t="shared" si="160"/>
        <v>117530.00000000006</v>
      </c>
      <c r="EH81" s="1">
        <f t="shared" si="161"/>
        <v>117990.00000000006</v>
      </c>
      <c r="EI81" s="45">
        <v>79</v>
      </c>
      <c r="EJ81" s="47">
        <f t="shared" si="218"/>
        <v>0.38400000000000017</v>
      </c>
      <c r="EK81" s="1">
        <f t="shared" si="162"/>
        <v>88090.000000000044</v>
      </c>
      <c r="EL81" s="1">
        <f t="shared" si="163"/>
        <v>88550.000000000044</v>
      </c>
      <c r="EO81" s="45">
        <v>79</v>
      </c>
      <c r="EP81" s="47">
        <f t="shared" si="219"/>
        <v>0.46200000000000024</v>
      </c>
      <c r="EQ81" s="1">
        <f t="shared" si="164"/>
        <v>106030.00000000006</v>
      </c>
      <c r="ER81" s="1">
        <f t="shared" si="165"/>
        <v>106490.00000000006</v>
      </c>
      <c r="ES81" s="45">
        <v>79</v>
      </c>
      <c r="ET81" s="47">
        <f t="shared" si="220"/>
        <v>0.29500000000000015</v>
      </c>
      <c r="EU81" s="1">
        <f t="shared" si="166"/>
        <v>67620.000000000029</v>
      </c>
      <c r="EV81" s="1">
        <f t="shared" si="167"/>
        <v>68080.000000000029</v>
      </c>
      <c r="EW81" s="45">
        <v>79</v>
      </c>
      <c r="EX81" s="47">
        <f t="shared" si="221"/>
        <v>0.29500000000000015</v>
      </c>
      <c r="EY81" s="1">
        <f t="shared" si="168"/>
        <v>67620.000000000029</v>
      </c>
      <c r="EZ81" s="1">
        <f t="shared" si="169"/>
        <v>68080.000000000029</v>
      </c>
      <c r="FA81" s="45">
        <v>79</v>
      </c>
      <c r="FB81" s="47">
        <f t="shared" si="222"/>
        <v>0.16700000000000009</v>
      </c>
      <c r="FC81" s="1">
        <f t="shared" si="170"/>
        <v>38180.000000000022</v>
      </c>
      <c r="FD81" s="1">
        <f t="shared" si="171"/>
        <v>38640.000000000022</v>
      </c>
      <c r="FF81" s="45">
        <v>79</v>
      </c>
      <c r="FG81" s="47">
        <f t="shared" si="223"/>
        <v>0.96800000000000042</v>
      </c>
      <c r="FH81" s="1">
        <f t="shared" si="172"/>
        <v>9680.0000000000036</v>
      </c>
      <c r="FI81" s="1">
        <f t="shared" si="173"/>
        <v>9680.0000000000036</v>
      </c>
      <c r="FJ81" s="47">
        <f t="shared" si="224"/>
        <v>0.96800000000000042</v>
      </c>
      <c r="FK81" s="1">
        <f t="shared" si="174"/>
        <v>9680.0000000000036</v>
      </c>
      <c r="FL81" s="1">
        <f t="shared" si="175"/>
        <v>9680.0000000000036</v>
      </c>
      <c r="FM81" s="47">
        <f t="shared" si="225"/>
        <v>0.98000000000000065</v>
      </c>
      <c r="FN81" s="1">
        <f t="shared" si="176"/>
        <v>9800.0000000000073</v>
      </c>
      <c r="FO81" s="1">
        <f t="shared" si="177"/>
        <v>9800.0000000000073</v>
      </c>
      <c r="FP81" s="47">
        <f t="shared" si="226"/>
        <v>0.49000000000000032</v>
      </c>
      <c r="FQ81" s="1">
        <f t="shared" si="178"/>
        <v>4900.0000000000036</v>
      </c>
      <c r="FR81" s="1">
        <f t="shared" si="179"/>
        <v>4900.0000000000036</v>
      </c>
      <c r="FS81" s="47">
        <f t="shared" si="227"/>
        <v>0.49000000000000032</v>
      </c>
      <c r="FT81" s="1">
        <f t="shared" si="180"/>
        <v>4900.0000000000036</v>
      </c>
      <c r="FU81" s="1">
        <f t="shared" si="181"/>
        <v>4900.0000000000036</v>
      </c>
      <c r="FV81" s="47">
        <f t="shared" si="228"/>
        <v>0.24500000000000016</v>
      </c>
      <c r="FW81" s="1">
        <f t="shared" si="182"/>
        <v>2450.0000000000018</v>
      </c>
      <c r="FX81" s="1">
        <f t="shared" si="183"/>
        <v>2450.0000000000018</v>
      </c>
      <c r="FZ81" s="45">
        <v>79</v>
      </c>
      <c r="GA81" s="47">
        <f t="shared" si="229"/>
        <v>2.5600000000000014</v>
      </c>
      <c r="GB81" s="1">
        <f t="shared" si="184"/>
        <v>25600.000000000015</v>
      </c>
      <c r="GC81" s="1">
        <f t="shared" si="185"/>
        <v>25600.000000000015</v>
      </c>
      <c r="GD81" s="47">
        <f t="shared" si="230"/>
        <v>0.5</v>
      </c>
      <c r="GE81" s="1">
        <f t="shared" si="186"/>
        <v>5000</v>
      </c>
      <c r="GF81" s="1">
        <f t="shared" si="187"/>
        <v>5000</v>
      </c>
      <c r="GG81" s="47">
        <f t="shared" si="231"/>
        <v>0.49000000000000032</v>
      </c>
      <c r="GH81" s="1">
        <f t="shared" si="188"/>
        <v>98000.000000000073</v>
      </c>
      <c r="GI81" s="1">
        <f t="shared" si="189"/>
        <v>98000.000000000073</v>
      </c>
      <c r="GJ81" s="47">
        <f t="shared" si="232"/>
        <v>0.2840000000000002</v>
      </c>
      <c r="GK81" s="1">
        <f t="shared" si="190"/>
        <v>56800.000000000036</v>
      </c>
      <c r="GL81" s="1">
        <f t="shared" si="191"/>
        <v>56800.000000000036</v>
      </c>
      <c r="GM81" s="47">
        <f t="shared" si="233"/>
        <v>0.5900000000000003</v>
      </c>
      <c r="GN81" s="1">
        <f t="shared" si="192"/>
        <v>5900.0000000000027</v>
      </c>
      <c r="GO81" s="1">
        <f t="shared" si="193"/>
        <v>5900.0000000000027</v>
      </c>
      <c r="GP81" s="47">
        <f t="shared" si="234"/>
        <v>0.20600000000000013</v>
      </c>
      <c r="GQ81" s="1">
        <f t="shared" si="194"/>
        <v>515.00000000000034</v>
      </c>
      <c r="GR81" s="1">
        <f t="shared" si="195"/>
        <v>515.00000000000034</v>
      </c>
      <c r="GS81" s="47">
        <f t="shared" si="235"/>
        <v>0.54000000000000026</v>
      </c>
      <c r="GT81" s="1">
        <f t="shared" si="196"/>
        <v>5400.0000000000027</v>
      </c>
      <c r="GU81" s="1">
        <f t="shared" si="197"/>
        <v>5400.0000000000027</v>
      </c>
    </row>
    <row r="82" spans="1:203" x14ac:dyDescent="0.15">
      <c r="A82" s="33" t="s">
        <v>1939</v>
      </c>
      <c r="B82" s="1">
        <v>1</v>
      </c>
      <c r="C82" s="1">
        <v>3</v>
      </c>
      <c r="D82" s="1">
        <v>17</v>
      </c>
      <c r="E82" s="1">
        <v>0</v>
      </c>
      <c r="F82" s="1">
        <v>0</v>
      </c>
      <c r="G82" s="1">
        <v>1</v>
      </c>
      <c r="H82" s="1">
        <v>0</v>
      </c>
      <c r="I82" s="1">
        <v>0</v>
      </c>
      <c r="J82" s="1">
        <v>0</v>
      </c>
      <c r="K82" s="1">
        <v>0</v>
      </c>
      <c r="L82" s="1">
        <v>0</v>
      </c>
      <c r="M82" s="1" t="s">
        <v>2490</v>
      </c>
      <c r="N82" s="1">
        <v>4665</v>
      </c>
      <c r="O82" s="1">
        <v>136</v>
      </c>
      <c r="P82" s="1">
        <v>58</v>
      </c>
      <c r="Q82" s="1">
        <v>2</v>
      </c>
      <c r="R82" s="1">
        <v>3</v>
      </c>
      <c r="S82" s="1">
        <v>17</v>
      </c>
      <c r="T82" s="1">
        <v>0</v>
      </c>
      <c r="U82" s="1">
        <v>0</v>
      </c>
      <c r="V82" s="1">
        <v>1</v>
      </c>
      <c r="W82" s="1">
        <v>0</v>
      </c>
      <c r="X82" s="1">
        <v>0</v>
      </c>
      <c r="Y82" s="1">
        <v>0</v>
      </c>
      <c r="Z82" s="1">
        <v>0</v>
      </c>
      <c r="AA82" s="1">
        <v>0</v>
      </c>
      <c r="AB82" s="1" t="s">
        <v>2490</v>
      </c>
      <c r="AC82" s="1">
        <v>5215</v>
      </c>
      <c r="AD82" s="1">
        <v>153</v>
      </c>
      <c r="AE82" s="1">
        <v>65</v>
      </c>
      <c r="AF82" s="44">
        <v>3</v>
      </c>
      <c r="AG82" s="50">
        <v>1.002</v>
      </c>
      <c r="AH82" s="44">
        <v>3</v>
      </c>
      <c r="AI82" s="1">
        <f t="shared" si="236"/>
        <v>14000</v>
      </c>
      <c r="AJ82" s="33">
        <f t="shared" si="236"/>
        <v>140</v>
      </c>
      <c r="AK82" s="1">
        <f t="shared" si="236"/>
        <v>180</v>
      </c>
      <c r="AL82" s="1">
        <f t="shared" si="237"/>
        <v>1650</v>
      </c>
      <c r="AM82" s="33">
        <f t="shared" si="237"/>
        <v>20</v>
      </c>
      <c r="AN82" s="1">
        <f t="shared" si="237"/>
        <v>30</v>
      </c>
      <c r="BC82" s="45">
        <v>80</v>
      </c>
      <c r="BD82" s="46">
        <f t="shared" si="198"/>
        <v>8.1599999999999984</v>
      </c>
      <c r="BE82" s="1">
        <f t="shared" si="125"/>
        <v>80599.999999999985</v>
      </c>
      <c r="BF82" s="1">
        <f t="shared" si="126"/>
        <v>82599.999999999985</v>
      </c>
      <c r="BG82" s="45">
        <v>80</v>
      </c>
      <c r="BH82" s="44">
        <f t="shared" si="199"/>
        <v>5.6600000000000028</v>
      </c>
      <c r="BI82" s="1">
        <f t="shared" si="141"/>
        <v>55600.000000000029</v>
      </c>
      <c r="BJ82" s="1">
        <f t="shared" si="142"/>
        <v>57600.000000000022</v>
      </c>
      <c r="BK82" s="45">
        <v>80</v>
      </c>
      <c r="BL82" s="44">
        <f t="shared" si="200"/>
        <v>8.6599999999999877</v>
      </c>
      <c r="BM82" s="1">
        <f t="shared" si="127"/>
        <v>85599.999999999884</v>
      </c>
      <c r="BN82" s="1">
        <f t="shared" si="128"/>
        <v>87599.999999999869</v>
      </c>
      <c r="BO82" s="45">
        <v>80</v>
      </c>
      <c r="BP82" s="44">
        <f t="shared" si="201"/>
        <v>6.1600000000000028</v>
      </c>
      <c r="BQ82" s="1">
        <f t="shared" si="143"/>
        <v>60600.000000000029</v>
      </c>
      <c r="BR82" s="1">
        <f t="shared" si="144"/>
        <v>62600.000000000022</v>
      </c>
      <c r="BS82" s="45">
        <v>80</v>
      </c>
      <c r="BT82" s="44">
        <f t="shared" si="202"/>
        <v>9.159999999999977</v>
      </c>
      <c r="BU82" s="1">
        <f t="shared" si="129"/>
        <v>90599.999999999767</v>
      </c>
      <c r="BV82" s="1">
        <f t="shared" si="130"/>
        <v>92599.999999999767</v>
      </c>
      <c r="BW82" s="45">
        <v>80</v>
      </c>
      <c r="BX82" s="44">
        <f t="shared" si="203"/>
        <v>6.6600000000000028</v>
      </c>
      <c r="BY82" s="1">
        <f t="shared" si="145"/>
        <v>65600.000000000029</v>
      </c>
      <c r="BZ82" s="1">
        <f t="shared" si="146"/>
        <v>67600.000000000029</v>
      </c>
      <c r="CA82" s="45">
        <v>80</v>
      </c>
      <c r="CB82" s="44">
        <f t="shared" si="204"/>
        <v>8.1599999999999984</v>
      </c>
      <c r="CC82" s="1">
        <f t="shared" si="131"/>
        <v>80599.999999999985</v>
      </c>
      <c r="CD82" s="1">
        <f t="shared" si="132"/>
        <v>82599.999999999985</v>
      </c>
      <c r="CE82" s="45">
        <v>80</v>
      </c>
      <c r="CF82" s="44">
        <f t="shared" si="205"/>
        <v>5.6600000000000028</v>
      </c>
      <c r="CG82" s="1">
        <f t="shared" si="147"/>
        <v>55600.000000000029</v>
      </c>
      <c r="CH82" s="1">
        <f t="shared" si="148"/>
        <v>57600.000000000022</v>
      </c>
      <c r="CO82" s="45">
        <v>80</v>
      </c>
      <c r="CP82" s="46">
        <f t="shared" si="206"/>
        <v>7.1600000000000028</v>
      </c>
      <c r="CQ82" s="1">
        <f t="shared" si="133"/>
        <v>70600.000000000029</v>
      </c>
      <c r="CR82" s="1">
        <f t="shared" si="134"/>
        <v>72600.000000000029</v>
      </c>
      <c r="CS82" s="45">
        <v>80</v>
      </c>
      <c r="CT82" s="44">
        <f t="shared" si="207"/>
        <v>5.1600000000000028</v>
      </c>
      <c r="CU82" s="1">
        <f t="shared" si="149"/>
        <v>50600.000000000029</v>
      </c>
      <c r="CV82" s="1">
        <f t="shared" si="150"/>
        <v>52600.000000000022</v>
      </c>
      <c r="CW82" s="45">
        <v>80</v>
      </c>
      <c r="CX82" s="44">
        <f t="shared" si="208"/>
        <v>7.6600000000000028</v>
      </c>
      <c r="CY82" s="1">
        <f t="shared" si="135"/>
        <v>75600.000000000029</v>
      </c>
      <c r="CZ82" s="1">
        <f t="shared" si="136"/>
        <v>77600.000000000029</v>
      </c>
      <c r="DA82" s="45">
        <v>80</v>
      </c>
      <c r="DB82" s="44">
        <f t="shared" si="209"/>
        <v>5.6600000000000028</v>
      </c>
      <c r="DC82" s="1">
        <f t="shared" si="151"/>
        <v>55600.000000000029</v>
      </c>
      <c r="DD82" s="1">
        <f t="shared" si="152"/>
        <v>57600.000000000022</v>
      </c>
      <c r="DE82" s="45">
        <v>80</v>
      </c>
      <c r="DF82" s="44">
        <f t="shared" si="210"/>
        <v>8.1599999999999984</v>
      </c>
      <c r="DG82" s="1">
        <f t="shared" si="137"/>
        <v>80599.999999999985</v>
      </c>
      <c r="DH82" s="1">
        <f t="shared" si="138"/>
        <v>82599.999999999985</v>
      </c>
      <c r="DI82" s="45">
        <v>80</v>
      </c>
      <c r="DJ82" s="44">
        <f t="shared" si="211"/>
        <v>6.1600000000000028</v>
      </c>
      <c r="DK82" s="1">
        <f t="shared" si="153"/>
        <v>60600.000000000029</v>
      </c>
      <c r="DL82" s="1">
        <f t="shared" si="154"/>
        <v>62600.000000000022</v>
      </c>
      <c r="DM82" s="45">
        <v>80</v>
      </c>
      <c r="DN82" s="44">
        <f t="shared" si="212"/>
        <v>7.1600000000000028</v>
      </c>
      <c r="DO82" s="1">
        <f t="shared" si="139"/>
        <v>70600.000000000029</v>
      </c>
      <c r="DP82" s="1">
        <f t="shared" si="140"/>
        <v>72600.000000000029</v>
      </c>
      <c r="DQ82" s="45">
        <v>80</v>
      </c>
      <c r="DR82" s="44">
        <f t="shared" si="213"/>
        <v>5.1600000000000028</v>
      </c>
      <c r="DS82" s="1">
        <f t="shared" si="155"/>
        <v>50600.000000000029</v>
      </c>
      <c r="DT82" s="1">
        <f t="shared" si="156"/>
        <v>52600.000000000022</v>
      </c>
      <c r="DW82" s="45">
        <v>80</v>
      </c>
      <c r="DX82" s="47">
        <f t="shared" si="214"/>
        <v>0.68449999999999855</v>
      </c>
      <c r="DY82" s="1">
        <f t="shared" si="157"/>
        <v>157204.99999999965</v>
      </c>
      <c r="DZ82" s="1">
        <f t="shared" si="158"/>
        <v>157664.99999999965</v>
      </c>
      <c r="EA82" s="45">
        <v>80</v>
      </c>
      <c r="EB82" s="47">
        <f t="shared" si="215"/>
        <v>0.49600000000000027</v>
      </c>
      <c r="EC82" s="1">
        <f t="shared" si="159"/>
        <v>113850.00000000006</v>
      </c>
      <c r="ED82" s="1">
        <f t="shared" si="216"/>
        <v>114310.00000000006</v>
      </c>
      <c r="EE82" s="45">
        <v>80</v>
      </c>
      <c r="EF82" s="47">
        <f t="shared" si="217"/>
        <v>0.51600000000000024</v>
      </c>
      <c r="EG82" s="1">
        <f t="shared" si="160"/>
        <v>118450.00000000006</v>
      </c>
      <c r="EH82" s="1">
        <f t="shared" si="161"/>
        <v>118910.00000000006</v>
      </c>
      <c r="EI82" s="45">
        <v>80</v>
      </c>
      <c r="EJ82" s="47">
        <f t="shared" si="218"/>
        <v>0.38700000000000018</v>
      </c>
      <c r="EK82" s="1">
        <f t="shared" si="162"/>
        <v>88780.000000000044</v>
      </c>
      <c r="EL82" s="1">
        <f t="shared" si="163"/>
        <v>89240.000000000044</v>
      </c>
      <c r="EO82" s="45">
        <v>80</v>
      </c>
      <c r="EP82" s="47">
        <f t="shared" si="219"/>
        <v>0.46600000000000025</v>
      </c>
      <c r="EQ82" s="1">
        <f t="shared" si="164"/>
        <v>106950.00000000006</v>
      </c>
      <c r="ER82" s="1">
        <f t="shared" si="165"/>
        <v>107410.00000000006</v>
      </c>
      <c r="ES82" s="45">
        <v>80</v>
      </c>
      <c r="ET82" s="47">
        <f t="shared" si="220"/>
        <v>0.29750000000000015</v>
      </c>
      <c r="EU82" s="1">
        <f t="shared" si="166"/>
        <v>68195.000000000029</v>
      </c>
      <c r="EV82" s="1">
        <f t="shared" si="167"/>
        <v>68655.000000000029</v>
      </c>
      <c r="EW82" s="45">
        <v>80</v>
      </c>
      <c r="EX82" s="47">
        <f t="shared" si="221"/>
        <v>0.29750000000000015</v>
      </c>
      <c r="EY82" s="1">
        <f t="shared" si="168"/>
        <v>68195.000000000029</v>
      </c>
      <c r="EZ82" s="1">
        <f t="shared" si="169"/>
        <v>68655.000000000029</v>
      </c>
      <c r="FA82" s="45">
        <v>80</v>
      </c>
      <c r="FB82" s="47">
        <f t="shared" si="222"/>
        <v>0.16850000000000009</v>
      </c>
      <c r="FC82" s="1">
        <f t="shared" si="170"/>
        <v>38525.000000000022</v>
      </c>
      <c r="FD82" s="1">
        <f t="shared" si="171"/>
        <v>38985.000000000022</v>
      </c>
      <c r="FF82" s="45">
        <v>80</v>
      </c>
      <c r="FG82" s="47">
        <f t="shared" si="223"/>
        <v>0.97400000000000042</v>
      </c>
      <c r="FH82" s="1">
        <f t="shared" si="172"/>
        <v>9740.0000000000036</v>
      </c>
      <c r="FI82" s="1">
        <f t="shared" si="173"/>
        <v>9740.0000000000036</v>
      </c>
      <c r="FJ82" s="47">
        <f t="shared" si="224"/>
        <v>0.97400000000000042</v>
      </c>
      <c r="FK82" s="1">
        <f t="shared" si="174"/>
        <v>9740.0000000000036</v>
      </c>
      <c r="FL82" s="1">
        <f t="shared" si="175"/>
        <v>9740.0000000000036</v>
      </c>
      <c r="FM82" s="47">
        <f t="shared" si="225"/>
        <v>0.99000000000000066</v>
      </c>
      <c r="FN82" s="1">
        <f t="shared" si="176"/>
        <v>9900.0000000000073</v>
      </c>
      <c r="FO82" s="1">
        <f t="shared" si="177"/>
        <v>9900.0000000000073</v>
      </c>
      <c r="FP82" s="47">
        <f t="shared" si="226"/>
        <v>0.49500000000000033</v>
      </c>
      <c r="FQ82" s="1">
        <f t="shared" si="178"/>
        <v>4950.0000000000036</v>
      </c>
      <c r="FR82" s="1">
        <f t="shared" si="179"/>
        <v>4950.0000000000036</v>
      </c>
      <c r="FS82" s="47">
        <f t="shared" si="227"/>
        <v>0.49500000000000033</v>
      </c>
      <c r="FT82" s="1">
        <f t="shared" si="180"/>
        <v>4950.0000000000036</v>
      </c>
      <c r="FU82" s="1">
        <f t="shared" si="181"/>
        <v>4950.0000000000036</v>
      </c>
      <c r="FV82" s="47">
        <f t="shared" si="228"/>
        <v>0.24750000000000016</v>
      </c>
      <c r="FW82" s="1">
        <f t="shared" si="182"/>
        <v>2475.0000000000018</v>
      </c>
      <c r="FX82" s="1">
        <f t="shared" si="183"/>
        <v>2475.0000000000018</v>
      </c>
      <c r="FZ82" s="45">
        <v>80</v>
      </c>
      <c r="GA82" s="47">
        <f t="shared" si="229"/>
        <v>2.5800000000000014</v>
      </c>
      <c r="GB82" s="1">
        <f t="shared" si="184"/>
        <v>25800.000000000015</v>
      </c>
      <c r="GC82" s="1">
        <f t="shared" si="185"/>
        <v>25800.000000000015</v>
      </c>
      <c r="GD82" s="47">
        <f t="shared" si="230"/>
        <v>0.5</v>
      </c>
      <c r="GE82" s="1">
        <f t="shared" si="186"/>
        <v>5000</v>
      </c>
      <c r="GF82" s="1">
        <f t="shared" si="187"/>
        <v>5000</v>
      </c>
      <c r="GG82" s="47">
        <f t="shared" si="231"/>
        <v>0.49500000000000033</v>
      </c>
      <c r="GH82" s="1">
        <f t="shared" si="188"/>
        <v>99000.000000000073</v>
      </c>
      <c r="GI82" s="1">
        <f t="shared" si="189"/>
        <v>99000.000000000073</v>
      </c>
      <c r="GJ82" s="47">
        <f t="shared" si="232"/>
        <v>0.2870000000000002</v>
      </c>
      <c r="GK82" s="1">
        <f t="shared" si="190"/>
        <v>57400.000000000036</v>
      </c>
      <c r="GL82" s="1">
        <f t="shared" si="191"/>
        <v>57400.000000000036</v>
      </c>
      <c r="GM82" s="47">
        <f t="shared" si="233"/>
        <v>0.59500000000000031</v>
      </c>
      <c r="GN82" s="1">
        <f t="shared" si="192"/>
        <v>5950.0000000000027</v>
      </c>
      <c r="GO82" s="1">
        <f t="shared" si="193"/>
        <v>5950.0000000000027</v>
      </c>
      <c r="GP82" s="47">
        <f t="shared" si="234"/>
        <v>0.20800000000000013</v>
      </c>
      <c r="GQ82" s="1">
        <f t="shared" si="194"/>
        <v>520.00000000000034</v>
      </c>
      <c r="GR82" s="1">
        <f t="shared" si="195"/>
        <v>520.00000000000034</v>
      </c>
      <c r="GS82" s="47">
        <f t="shared" si="235"/>
        <v>0.54500000000000026</v>
      </c>
      <c r="GT82" s="1">
        <f t="shared" si="196"/>
        <v>5450.0000000000027</v>
      </c>
      <c r="GU82" s="1">
        <f t="shared" si="197"/>
        <v>5450.0000000000027</v>
      </c>
    </row>
    <row r="83" spans="1:203" x14ac:dyDescent="0.15">
      <c r="A83" s="33" t="s">
        <v>1940</v>
      </c>
      <c r="B83" s="1">
        <v>1</v>
      </c>
      <c r="C83" s="1">
        <v>4</v>
      </c>
      <c r="D83" s="1">
        <v>17</v>
      </c>
      <c r="E83" s="1">
        <v>0</v>
      </c>
      <c r="F83" s="1">
        <v>0</v>
      </c>
      <c r="G83" s="1">
        <v>1</v>
      </c>
      <c r="H83" s="1">
        <v>0</v>
      </c>
      <c r="I83" s="1">
        <v>0</v>
      </c>
      <c r="J83" s="1">
        <v>0</v>
      </c>
      <c r="K83" s="1">
        <v>0</v>
      </c>
      <c r="L83" s="1">
        <v>0</v>
      </c>
      <c r="M83" s="1" t="s">
        <v>2495</v>
      </c>
      <c r="N83" s="1">
        <v>5443</v>
      </c>
      <c r="O83" s="1">
        <v>123</v>
      </c>
      <c r="P83" s="1">
        <v>61</v>
      </c>
      <c r="Q83" s="1">
        <v>2</v>
      </c>
      <c r="R83" s="1">
        <v>4</v>
      </c>
      <c r="S83" s="1">
        <v>17</v>
      </c>
      <c r="T83" s="1">
        <v>0</v>
      </c>
      <c r="U83" s="1">
        <v>0</v>
      </c>
      <c r="V83" s="1">
        <v>1</v>
      </c>
      <c r="W83" s="1">
        <v>0</v>
      </c>
      <c r="X83" s="1">
        <v>0</v>
      </c>
      <c r="Y83" s="1">
        <v>0</v>
      </c>
      <c r="Z83" s="1">
        <v>0</v>
      </c>
      <c r="AA83" s="1">
        <v>0</v>
      </c>
      <c r="AB83" s="1" t="s">
        <v>2495</v>
      </c>
      <c r="AC83" s="1">
        <v>6084</v>
      </c>
      <c r="AD83" s="1">
        <v>138</v>
      </c>
      <c r="AE83" s="1">
        <v>69</v>
      </c>
      <c r="AF83" s="51">
        <v>0.06</v>
      </c>
      <c r="AG83" s="44">
        <v>1.002</v>
      </c>
      <c r="AH83" s="44">
        <v>3</v>
      </c>
      <c r="AI83" s="4">
        <f t="shared" si="236"/>
        <v>330</v>
      </c>
      <c r="AJ83" s="1">
        <f t="shared" si="236"/>
        <v>130</v>
      </c>
      <c r="AK83" s="1">
        <f t="shared" si="236"/>
        <v>190</v>
      </c>
      <c r="AL83" s="4">
        <f t="shared" si="237"/>
        <v>40</v>
      </c>
      <c r="AM83" s="1">
        <f t="shared" si="237"/>
        <v>20</v>
      </c>
      <c r="AN83" s="1">
        <f t="shared" si="237"/>
        <v>30</v>
      </c>
      <c r="EX83" s="1"/>
      <c r="FZ83" s="45">
        <v>81</v>
      </c>
      <c r="GB83" s="47"/>
      <c r="GC83" s="47"/>
      <c r="GM83" s="47">
        <f t="shared" si="233"/>
        <v>0.60000000000000031</v>
      </c>
      <c r="GP83" s="47">
        <f t="shared" si="234"/>
        <v>0.21000000000000013</v>
      </c>
      <c r="GS83" s="47">
        <f t="shared" si="235"/>
        <v>0.55000000000000027</v>
      </c>
    </row>
    <row r="84" spans="1:203" x14ac:dyDescent="0.15">
      <c r="A84" s="33" t="s">
        <v>1941</v>
      </c>
      <c r="B84" s="1">
        <v>1</v>
      </c>
      <c r="C84" s="1">
        <v>1</v>
      </c>
      <c r="D84" s="1">
        <v>17</v>
      </c>
      <c r="E84" s="1">
        <v>0</v>
      </c>
      <c r="F84" s="1">
        <v>0</v>
      </c>
      <c r="G84" s="1">
        <v>1</v>
      </c>
      <c r="H84" s="1">
        <v>0</v>
      </c>
      <c r="I84" s="1">
        <v>0</v>
      </c>
      <c r="J84" s="1">
        <v>0</v>
      </c>
      <c r="K84" s="1">
        <v>0</v>
      </c>
      <c r="L84" s="1">
        <v>0</v>
      </c>
      <c r="M84" s="1" t="s">
        <v>2492</v>
      </c>
      <c r="N84" s="1">
        <v>5702</v>
      </c>
      <c r="O84" s="1">
        <v>116</v>
      </c>
      <c r="P84" s="1">
        <v>71</v>
      </c>
      <c r="Q84" s="1">
        <v>2</v>
      </c>
      <c r="R84" s="1">
        <v>1</v>
      </c>
      <c r="S84" s="1">
        <v>17</v>
      </c>
      <c r="T84" s="1">
        <v>0</v>
      </c>
      <c r="U84" s="1">
        <v>0</v>
      </c>
      <c r="V84" s="1">
        <v>1</v>
      </c>
      <c r="W84" s="1">
        <v>0</v>
      </c>
      <c r="X84" s="1">
        <v>0</v>
      </c>
      <c r="Y84" s="1">
        <v>0</v>
      </c>
      <c r="Z84" s="1">
        <v>0</v>
      </c>
      <c r="AA84" s="1">
        <v>0</v>
      </c>
      <c r="AB84" s="1" t="s">
        <v>2492</v>
      </c>
      <c r="AC84" s="1">
        <v>6374</v>
      </c>
      <c r="AD84" s="1">
        <v>130</v>
      </c>
      <c r="AE84" s="1">
        <v>80</v>
      </c>
      <c r="AF84" s="44">
        <v>3</v>
      </c>
      <c r="AG84" s="50">
        <v>1.002</v>
      </c>
      <c r="AH84" s="44">
        <v>3</v>
      </c>
      <c r="AI84" s="1">
        <f t="shared" si="236"/>
        <v>17110</v>
      </c>
      <c r="AJ84" s="33">
        <f t="shared" si="236"/>
        <v>120</v>
      </c>
      <c r="AK84" s="1">
        <f t="shared" si="236"/>
        <v>220</v>
      </c>
      <c r="AL84" s="1">
        <f t="shared" si="237"/>
        <v>2020</v>
      </c>
      <c r="AM84" s="33">
        <f t="shared" si="237"/>
        <v>20</v>
      </c>
      <c r="AN84" s="1">
        <f t="shared" si="237"/>
        <v>30</v>
      </c>
      <c r="FZ84" s="45">
        <v>82</v>
      </c>
      <c r="GM84" s="47">
        <f t="shared" si="233"/>
        <v>0.60500000000000032</v>
      </c>
      <c r="GP84" s="47">
        <f t="shared" si="234"/>
        <v>0.21200000000000013</v>
      </c>
      <c r="GS84" s="47">
        <f t="shared" si="235"/>
        <v>0.55500000000000027</v>
      </c>
    </row>
    <row r="85" spans="1:203" x14ac:dyDescent="0.15">
      <c r="A85" s="33" t="s">
        <v>1942</v>
      </c>
      <c r="B85" s="1">
        <v>1</v>
      </c>
      <c r="C85" s="1">
        <v>3</v>
      </c>
      <c r="D85" s="1">
        <v>17</v>
      </c>
      <c r="E85" s="1">
        <v>0</v>
      </c>
      <c r="F85" s="1">
        <v>0</v>
      </c>
      <c r="G85" s="1">
        <v>1</v>
      </c>
      <c r="H85" s="1">
        <v>0</v>
      </c>
      <c r="I85" s="1">
        <v>0</v>
      </c>
      <c r="J85" s="1">
        <v>0</v>
      </c>
      <c r="K85" s="1">
        <v>0</v>
      </c>
      <c r="L85" s="1">
        <v>0</v>
      </c>
      <c r="M85" s="1" t="s">
        <v>2490</v>
      </c>
      <c r="N85" s="1">
        <v>4665</v>
      </c>
      <c r="O85" s="1">
        <v>136</v>
      </c>
      <c r="P85" s="1">
        <v>58</v>
      </c>
      <c r="Q85" s="1">
        <v>2</v>
      </c>
      <c r="R85" s="1">
        <v>3</v>
      </c>
      <c r="S85" s="1">
        <v>17</v>
      </c>
      <c r="T85" s="1">
        <v>0</v>
      </c>
      <c r="U85" s="1">
        <v>0</v>
      </c>
      <c r="V85" s="1">
        <v>1</v>
      </c>
      <c r="W85" s="1">
        <v>0</v>
      </c>
      <c r="X85" s="1">
        <v>0</v>
      </c>
      <c r="Y85" s="1">
        <v>0</v>
      </c>
      <c r="Z85" s="1">
        <v>0</v>
      </c>
      <c r="AA85" s="1">
        <v>0</v>
      </c>
      <c r="AB85" s="1" t="s">
        <v>2490</v>
      </c>
      <c r="AC85" s="1">
        <v>5215</v>
      </c>
      <c r="AD85" s="1">
        <v>153</v>
      </c>
      <c r="AE85" s="1">
        <v>65</v>
      </c>
      <c r="AF85" s="44">
        <v>3</v>
      </c>
      <c r="AG85" s="50">
        <v>1.002</v>
      </c>
      <c r="AH85" s="44">
        <v>3</v>
      </c>
      <c r="AI85" s="1">
        <f t="shared" si="236"/>
        <v>14000</v>
      </c>
      <c r="AJ85" s="33">
        <f t="shared" si="236"/>
        <v>140</v>
      </c>
      <c r="AK85" s="1">
        <f t="shared" si="236"/>
        <v>180</v>
      </c>
      <c r="AL85" s="1">
        <f t="shared" si="237"/>
        <v>1650</v>
      </c>
      <c r="AM85" s="33">
        <f t="shared" si="237"/>
        <v>20</v>
      </c>
      <c r="AN85" s="1">
        <f t="shared" si="237"/>
        <v>30</v>
      </c>
      <c r="FZ85" s="45">
        <v>83</v>
      </c>
      <c r="GM85" s="47">
        <f t="shared" si="233"/>
        <v>0.61000000000000032</v>
      </c>
      <c r="GP85" s="47">
        <f t="shared" si="234"/>
        <v>0.21400000000000013</v>
      </c>
      <c r="GS85" s="47">
        <f t="shared" si="235"/>
        <v>0.56000000000000028</v>
      </c>
    </row>
    <row r="86" spans="1:203" x14ac:dyDescent="0.15">
      <c r="A86" s="33" t="s">
        <v>1943</v>
      </c>
      <c r="B86" s="1">
        <v>1</v>
      </c>
      <c r="C86" s="1">
        <v>2</v>
      </c>
      <c r="D86" s="1">
        <v>18</v>
      </c>
      <c r="E86" s="1">
        <v>0</v>
      </c>
      <c r="F86" s="1">
        <v>0</v>
      </c>
      <c r="G86" s="1">
        <v>1</v>
      </c>
      <c r="H86" s="1">
        <v>0</v>
      </c>
      <c r="I86" s="1">
        <v>0</v>
      </c>
      <c r="J86" s="1">
        <v>0</v>
      </c>
      <c r="K86" s="1">
        <v>0</v>
      </c>
      <c r="L86" s="1">
        <v>0</v>
      </c>
      <c r="M86" s="1" t="s">
        <v>2496</v>
      </c>
      <c r="N86" s="1">
        <v>6048</v>
      </c>
      <c r="O86" s="1">
        <v>151</v>
      </c>
      <c r="P86" s="1">
        <v>75</v>
      </c>
      <c r="Q86" s="1">
        <v>2</v>
      </c>
      <c r="R86" s="1">
        <v>2</v>
      </c>
      <c r="S86" s="1">
        <v>18</v>
      </c>
      <c r="T86" s="1">
        <v>0</v>
      </c>
      <c r="U86" s="1">
        <v>0</v>
      </c>
      <c r="V86" s="1">
        <v>1</v>
      </c>
      <c r="W86" s="1">
        <v>0</v>
      </c>
      <c r="X86" s="1">
        <v>0</v>
      </c>
      <c r="Y86" s="1">
        <v>0</v>
      </c>
      <c r="Z86" s="1">
        <v>0</v>
      </c>
      <c r="AA86" s="1">
        <v>0</v>
      </c>
      <c r="AB86" s="1" t="s">
        <v>2496</v>
      </c>
      <c r="AC86" s="1">
        <v>6738</v>
      </c>
      <c r="AD86" s="1">
        <v>169</v>
      </c>
      <c r="AE86" s="1">
        <v>84</v>
      </c>
      <c r="AF86" s="44">
        <v>3</v>
      </c>
      <c r="AG86" s="50">
        <v>1.002</v>
      </c>
      <c r="AH86" s="44">
        <v>3</v>
      </c>
      <c r="AI86" s="1">
        <f t="shared" si="236"/>
        <v>18150</v>
      </c>
      <c r="AJ86" s="33">
        <f t="shared" si="236"/>
        <v>160</v>
      </c>
      <c r="AK86" s="1">
        <f t="shared" si="236"/>
        <v>230</v>
      </c>
      <c r="AL86" s="1">
        <f t="shared" si="237"/>
        <v>2070</v>
      </c>
      <c r="AM86" s="33">
        <f t="shared" si="237"/>
        <v>20</v>
      </c>
      <c r="AN86" s="1">
        <f t="shared" si="237"/>
        <v>30</v>
      </c>
      <c r="FZ86" s="45">
        <v>84</v>
      </c>
      <c r="GM86" s="47">
        <f t="shared" si="233"/>
        <v>0.61500000000000032</v>
      </c>
      <c r="GP86" s="47">
        <f t="shared" si="234"/>
        <v>0.21600000000000014</v>
      </c>
      <c r="GS86" s="47">
        <f t="shared" si="235"/>
        <v>0.56500000000000028</v>
      </c>
    </row>
    <row r="87" spans="1:203" x14ac:dyDescent="0.15">
      <c r="A87" s="33" t="s">
        <v>1944</v>
      </c>
      <c r="B87" s="1">
        <v>1</v>
      </c>
      <c r="C87" s="1">
        <v>3</v>
      </c>
      <c r="D87" s="1">
        <v>18</v>
      </c>
      <c r="E87" s="1">
        <v>0</v>
      </c>
      <c r="F87" s="1">
        <v>0</v>
      </c>
      <c r="G87" s="1">
        <v>1</v>
      </c>
      <c r="H87" s="1">
        <v>0</v>
      </c>
      <c r="I87" s="1">
        <v>0</v>
      </c>
      <c r="J87" s="1">
        <v>0</v>
      </c>
      <c r="K87" s="1">
        <v>0</v>
      </c>
      <c r="L87" s="1">
        <v>0</v>
      </c>
      <c r="M87" s="1" t="s">
        <v>2497</v>
      </c>
      <c r="N87" s="1">
        <v>5443</v>
      </c>
      <c r="O87" s="1">
        <v>158</v>
      </c>
      <c r="P87" s="1">
        <v>68</v>
      </c>
      <c r="Q87" s="1">
        <v>2</v>
      </c>
      <c r="R87" s="1">
        <v>3</v>
      </c>
      <c r="S87" s="1">
        <v>18</v>
      </c>
      <c r="T87" s="1">
        <v>0</v>
      </c>
      <c r="U87" s="1">
        <v>0</v>
      </c>
      <c r="V87" s="1">
        <v>1</v>
      </c>
      <c r="W87" s="1">
        <v>0</v>
      </c>
      <c r="X87" s="1">
        <v>0</v>
      </c>
      <c r="Y87" s="1">
        <v>0</v>
      </c>
      <c r="Z87" s="1">
        <v>0</v>
      </c>
      <c r="AA87" s="1">
        <v>0</v>
      </c>
      <c r="AB87" s="1" t="s">
        <v>2497</v>
      </c>
      <c r="AC87" s="1">
        <v>6064</v>
      </c>
      <c r="AD87" s="1">
        <v>176</v>
      </c>
      <c r="AE87" s="1">
        <v>76</v>
      </c>
      <c r="AF87" s="44">
        <v>3</v>
      </c>
      <c r="AG87" s="50">
        <v>1.002</v>
      </c>
      <c r="AH87" s="44">
        <v>3</v>
      </c>
      <c r="AI87" s="1">
        <f t="shared" si="236"/>
        <v>16330</v>
      </c>
      <c r="AJ87" s="33">
        <f t="shared" si="236"/>
        <v>160</v>
      </c>
      <c r="AK87" s="1">
        <f t="shared" si="236"/>
        <v>210</v>
      </c>
      <c r="AL87" s="1">
        <f t="shared" si="237"/>
        <v>1870</v>
      </c>
      <c r="AM87" s="33">
        <f t="shared" si="237"/>
        <v>20</v>
      </c>
      <c r="AN87" s="1">
        <f t="shared" si="237"/>
        <v>30</v>
      </c>
      <c r="FZ87" s="45">
        <v>85</v>
      </c>
      <c r="GM87" s="47">
        <f t="shared" si="233"/>
        <v>0.62000000000000033</v>
      </c>
      <c r="GP87" s="47">
        <f t="shared" si="234"/>
        <v>0.21800000000000014</v>
      </c>
      <c r="GS87" s="47">
        <f t="shared" si="235"/>
        <v>0.57000000000000028</v>
      </c>
    </row>
    <row r="88" spans="1:203" x14ac:dyDescent="0.15">
      <c r="A88" s="33" t="s">
        <v>1945</v>
      </c>
      <c r="B88" s="1">
        <v>1</v>
      </c>
      <c r="C88" s="1">
        <v>2</v>
      </c>
      <c r="D88" s="1">
        <v>18</v>
      </c>
      <c r="E88" s="1">
        <v>0</v>
      </c>
      <c r="F88" s="1">
        <v>0</v>
      </c>
      <c r="G88" s="1">
        <v>1</v>
      </c>
      <c r="H88" s="1">
        <v>0</v>
      </c>
      <c r="I88" s="1">
        <v>0</v>
      </c>
      <c r="J88" s="1">
        <v>0</v>
      </c>
      <c r="K88" s="1">
        <v>0</v>
      </c>
      <c r="L88" s="1">
        <v>0</v>
      </c>
      <c r="M88" s="1" t="s">
        <v>2496</v>
      </c>
      <c r="N88" s="1">
        <v>6048</v>
      </c>
      <c r="O88" s="1">
        <v>151</v>
      </c>
      <c r="P88" s="1">
        <v>75</v>
      </c>
      <c r="Q88" s="1">
        <v>2</v>
      </c>
      <c r="R88" s="1">
        <v>2</v>
      </c>
      <c r="S88" s="1">
        <v>18</v>
      </c>
      <c r="T88" s="1">
        <v>0</v>
      </c>
      <c r="U88" s="1">
        <v>0</v>
      </c>
      <c r="V88" s="1">
        <v>1</v>
      </c>
      <c r="W88" s="1">
        <v>0</v>
      </c>
      <c r="X88" s="1">
        <v>0</v>
      </c>
      <c r="Y88" s="1">
        <v>0</v>
      </c>
      <c r="Z88" s="1">
        <v>0</v>
      </c>
      <c r="AA88" s="1">
        <v>0</v>
      </c>
      <c r="AB88" s="1" t="s">
        <v>2496</v>
      </c>
      <c r="AC88" s="1">
        <v>6738</v>
      </c>
      <c r="AD88" s="1">
        <v>169</v>
      </c>
      <c r="AE88" s="1">
        <v>84</v>
      </c>
      <c r="AF88" s="44">
        <v>3</v>
      </c>
      <c r="AG88" s="50">
        <v>1.002</v>
      </c>
      <c r="AH88" s="44">
        <v>3</v>
      </c>
      <c r="AI88" s="1">
        <f t="shared" si="236"/>
        <v>18150</v>
      </c>
      <c r="AJ88" s="33">
        <f t="shared" si="236"/>
        <v>160</v>
      </c>
      <c r="AK88" s="1">
        <f t="shared" si="236"/>
        <v>230</v>
      </c>
      <c r="AL88" s="1">
        <f t="shared" si="237"/>
        <v>2070</v>
      </c>
      <c r="AM88" s="33">
        <f t="shared" si="237"/>
        <v>20</v>
      </c>
      <c r="AN88" s="1">
        <f t="shared" si="237"/>
        <v>30</v>
      </c>
      <c r="FZ88" s="45">
        <v>86</v>
      </c>
      <c r="GM88" s="47">
        <f t="shared" si="233"/>
        <v>0.62500000000000033</v>
      </c>
      <c r="GP88" s="47">
        <f t="shared" si="234"/>
        <v>0.22000000000000014</v>
      </c>
      <c r="GS88" s="47">
        <f t="shared" si="235"/>
        <v>0.57500000000000029</v>
      </c>
    </row>
    <row r="89" spans="1:203" x14ac:dyDescent="0.15">
      <c r="A89" s="33" t="s">
        <v>1946</v>
      </c>
      <c r="B89" s="1">
        <v>1</v>
      </c>
      <c r="C89" s="1">
        <v>3</v>
      </c>
      <c r="D89" s="1">
        <v>18</v>
      </c>
      <c r="E89" s="1">
        <v>0</v>
      </c>
      <c r="F89" s="1">
        <v>0</v>
      </c>
      <c r="G89" s="1">
        <v>1</v>
      </c>
      <c r="H89" s="1">
        <v>0</v>
      </c>
      <c r="I89" s="1">
        <v>0</v>
      </c>
      <c r="J89" s="1">
        <v>0</v>
      </c>
      <c r="K89" s="1">
        <v>0</v>
      </c>
      <c r="L89" s="1">
        <v>0</v>
      </c>
      <c r="M89" s="1" t="s">
        <v>2497</v>
      </c>
      <c r="N89" s="1">
        <v>5443</v>
      </c>
      <c r="O89" s="1">
        <v>158</v>
      </c>
      <c r="P89" s="1">
        <v>68</v>
      </c>
      <c r="Q89" s="1">
        <v>2</v>
      </c>
      <c r="R89" s="1">
        <v>3</v>
      </c>
      <c r="S89" s="1">
        <v>18</v>
      </c>
      <c r="T89" s="1">
        <v>0</v>
      </c>
      <c r="U89" s="1">
        <v>0</v>
      </c>
      <c r="V89" s="1">
        <v>1</v>
      </c>
      <c r="W89" s="1">
        <v>0</v>
      </c>
      <c r="X89" s="1">
        <v>0</v>
      </c>
      <c r="Y89" s="1">
        <v>0</v>
      </c>
      <c r="Z89" s="1">
        <v>0</v>
      </c>
      <c r="AA89" s="1">
        <v>0</v>
      </c>
      <c r="AB89" s="1" t="s">
        <v>2497</v>
      </c>
      <c r="AC89" s="1">
        <v>6064</v>
      </c>
      <c r="AD89" s="1">
        <v>176</v>
      </c>
      <c r="AE89" s="1">
        <v>76</v>
      </c>
      <c r="AF89" s="51">
        <v>0.04</v>
      </c>
      <c r="AG89" s="50">
        <v>0.2</v>
      </c>
      <c r="AH89" s="44">
        <v>3</v>
      </c>
      <c r="AI89" s="4">
        <f t="shared" si="236"/>
        <v>220</v>
      </c>
      <c r="AJ89" s="33">
        <f t="shared" si="236"/>
        <v>40</v>
      </c>
      <c r="AK89" s="1">
        <f t="shared" si="236"/>
        <v>210</v>
      </c>
      <c r="AL89" s="4">
        <f t="shared" si="237"/>
        <v>30</v>
      </c>
      <c r="AM89" s="33">
        <f t="shared" si="237"/>
        <v>10</v>
      </c>
      <c r="AN89" s="1">
        <f t="shared" si="237"/>
        <v>30</v>
      </c>
      <c r="FZ89" s="45">
        <v>87</v>
      </c>
      <c r="GM89" s="47">
        <f t="shared" si="233"/>
        <v>0.63000000000000034</v>
      </c>
      <c r="GP89" s="47">
        <f t="shared" si="234"/>
        <v>0.22200000000000014</v>
      </c>
      <c r="GS89" s="47">
        <f t="shared" si="235"/>
        <v>0.58000000000000029</v>
      </c>
    </row>
    <row r="90" spans="1:203" x14ac:dyDescent="0.15">
      <c r="A90" s="33" t="s">
        <v>1947</v>
      </c>
      <c r="B90" s="1">
        <v>1</v>
      </c>
      <c r="C90" s="1">
        <v>3</v>
      </c>
      <c r="D90" s="1">
        <v>18</v>
      </c>
      <c r="E90" s="1">
        <v>0</v>
      </c>
      <c r="F90" s="1">
        <v>0</v>
      </c>
      <c r="G90" s="1">
        <v>1</v>
      </c>
      <c r="H90" s="1">
        <v>0</v>
      </c>
      <c r="I90" s="1">
        <v>0</v>
      </c>
      <c r="J90" s="1">
        <v>0</v>
      </c>
      <c r="K90" s="1">
        <v>0</v>
      </c>
      <c r="L90" s="1">
        <v>0</v>
      </c>
      <c r="M90" s="1" t="s">
        <v>2497</v>
      </c>
      <c r="N90" s="1">
        <v>5443</v>
      </c>
      <c r="O90" s="1">
        <v>158</v>
      </c>
      <c r="P90" s="1">
        <v>68</v>
      </c>
      <c r="Q90" s="1">
        <v>2</v>
      </c>
      <c r="R90" s="1">
        <v>3</v>
      </c>
      <c r="S90" s="1">
        <v>18</v>
      </c>
      <c r="T90" s="1">
        <v>0</v>
      </c>
      <c r="U90" s="1">
        <v>0</v>
      </c>
      <c r="V90" s="1">
        <v>1</v>
      </c>
      <c r="W90" s="1">
        <v>0</v>
      </c>
      <c r="X90" s="1">
        <v>0</v>
      </c>
      <c r="Y90" s="1">
        <v>0</v>
      </c>
      <c r="Z90" s="1">
        <v>0</v>
      </c>
      <c r="AA90" s="1">
        <v>0</v>
      </c>
      <c r="AB90" s="1" t="s">
        <v>2497</v>
      </c>
      <c r="AC90" s="1">
        <v>6064</v>
      </c>
      <c r="AD90" s="1">
        <v>176</v>
      </c>
      <c r="AE90" s="1">
        <v>76</v>
      </c>
      <c r="AF90" s="51">
        <v>0.04</v>
      </c>
      <c r="AG90" s="44">
        <v>1.002</v>
      </c>
      <c r="AH90" s="44">
        <v>3</v>
      </c>
      <c r="AI90" s="4">
        <f t="shared" si="236"/>
        <v>220</v>
      </c>
      <c r="AJ90" s="1">
        <f t="shared" si="236"/>
        <v>160</v>
      </c>
      <c r="AK90" s="1">
        <f t="shared" si="236"/>
        <v>210</v>
      </c>
      <c r="AL90" s="4">
        <f t="shared" si="237"/>
        <v>30</v>
      </c>
      <c r="AM90" s="1">
        <f t="shared" si="237"/>
        <v>20</v>
      </c>
      <c r="AN90" s="1">
        <f t="shared" si="237"/>
        <v>30</v>
      </c>
      <c r="FZ90" s="45">
        <v>88</v>
      </c>
      <c r="GM90" s="47">
        <f t="shared" si="233"/>
        <v>0.63500000000000034</v>
      </c>
      <c r="GP90" s="47">
        <f t="shared" si="234"/>
        <v>0.22400000000000014</v>
      </c>
      <c r="GS90" s="47">
        <f t="shared" si="235"/>
        <v>0.5850000000000003</v>
      </c>
    </row>
    <row r="91" spans="1:203" x14ac:dyDescent="0.15">
      <c r="A91" s="33" t="s">
        <v>1948</v>
      </c>
      <c r="B91" s="1">
        <v>1</v>
      </c>
      <c r="C91" s="1">
        <v>2</v>
      </c>
      <c r="D91" s="1">
        <v>17</v>
      </c>
      <c r="E91" s="1">
        <v>0</v>
      </c>
      <c r="F91" s="1">
        <v>0</v>
      </c>
      <c r="G91" s="1">
        <v>1</v>
      </c>
      <c r="H91" s="1">
        <v>0</v>
      </c>
      <c r="I91" s="1">
        <v>0</v>
      </c>
      <c r="J91" s="1">
        <v>0</v>
      </c>
      <c r="K91" s="1">
        <v>0</v>
      </c>
      <c r="L91" s="1">
        <v>0</v>
      </c>
      <c r="M91" s="1" t="s">
        <v>2491</v>
      </c>
      <c r="N91" s="1">
        <v>5184</v>
      </c>
      <c r="O91" s="1">
        <v>129</v>
      </c>
      <c r="P91" s="1">
        <v>64</v>
      </c>
      <c r="Q91" s="1">
        <v>2</v>
      </c>
      <c r="R91" s="1">
        <v>2</v>
      </c>
      <c r="S91" s="1">
        <v>17</v>
      </c>
      <c r="T91" s="1">
        <v>0</v>
      </c>
      <c r="U91" s="1">
        <v>0</v>
      </c>
      <c r="V91" s="1">
        <v>1</v>
      </c>
      <c r="W91" s="1">
        <v>0</v>
      </c>
      <c r="X91" s="1">
        <v>0</v>
      </c>
      <c r="Y91" s="1">
        <v>0</v>
      </c>
      <c r="Z91" s="1">
        <v>0</v>
      </c>
      <c r="AA91" s="1">
        <v>0</v>
      </c>
      <c r="AB91" s="1" t="s">
        <v>2491</v>
      </c>
      <c r="AC91" s="1">
        <v>5795</v>
      </c>
      <c r="AD91" s="1">
        <v>145</v>
      </c>
      <c r="AE91" s="1">
        <v>72</v>
      </c>
      <c r="AF91" s="51">
        <v>0.04</v>
      </c>
      <c r="AG91" s="50">
        <v>1.002</v>
      </c>
      <c r="AH91" s="44">
        <v>3</v>
      </c>
      <c r="AI91" s="4">
        <f t="shared" si="236"/>
        <v>210</v>
      </c>
      <c r="AJ91" s="33">
        <f t="shared" si="236"/>
        <v>130</v>
      </c>
      <c r="AK91" s="1">
        <f t="shared" si="236"/>
        <v>200</v>
      </c>
      <c r="AL91" s="4">
        <f t="shared" si="237"/>
        <v>30</v>
      </c>
      <c r="AM91" s="33">
        <f t="shared" si="237"/>
        <v>20</v>
      </c>
      <c r="AN91" s="1">
        <f t="shared" si="237"/>
        <v>30</v>
      </c>
      <c r="FZ91" s="45">
        <v>89</v>
      </c>
      <c r="GM91" s="47">
        <f t="shared" si="233"/>
        <v>0.64000000000000035</v>
      </c>
      <c r="GP91" s="47">
        <f t="shared" si="234"/>
        <v>0.22600000000000015</v>
      </c>
      <c r="GS91" s="47">
        <f t="shared" si="235"/>
        <v>0.5900000000000003</v>
      </c>
    </row>
    <row r="92" spans="1:203" x14ac:dyDescent="0.15">
      <c r="A92" s="33" t="s">
        <v>1949</v>
      </c>
      <c r="B92" s="1">
        <v>1</v>
      </c>
      <c r="C92" s="1">
        <v>3</v>
      </c>
      <c r="D92" s="1">
        <v>18</v>
      </c>
      <c r="E92" s="1">
        <v>0</v>
      </c>
      <c r="F92" s="1">
        <v>0</v>
      </c>
      <c r="G92" s="1">
        <v>1</v>
      </c>
      <c r="H92" s="1">
        <v>0</v>
      </c>
      <c r="I92" s="1">
        <v>0</v>
      </c>
      <c r="J92" s="1">
        <v>0</v>
      </c>
      <c r="K92" s="1">
        <v>0</v>
      </c>
      <c r="L92" s="1">
        <v>0</v>
      </c>
      <c r="M92" s="1" t="s">
        <v>2497</v>
      </c>
      <c r="N92" s="1">
        <v>5443</v>
      </c>
      <c r="O92" s="1">
        <v>158</v>
      </c>
      <c r="P92" s="1">
        <v>68</v>
      </c>
      <c r="Q92" s="1">
        <v>2</v>
      </c>
      <c r="R92" s="1">
        <v>3</v>
      </c>
      <c r="S92" s="1">
        <v>18</v>
      </c>
      <c r="T92" s="1">
        <v>0</v>
      </c>
      <c r="U92" s="1">
        <v>0</v>
      </c>
      <c r="V92" s="1">
        <v>1</v>
      </c>
      <c r="W92" s="1">
        <v>0</v>
      </c>
      <c r="X92" s="1">
        <v>0</v>
      </c>
      <c r="Y92" s="1">
        <v>0</v>
      </c>
      <c r="Z92" s="1">
        <v>0</v>
      </c>
      <c r="AA92" s="1">
        <v>0</v>
      </c>
      <c r="AB92" s="1" t="s">
        <v>2497</v>
      </c>
      <c r="AC92" s="1">
        <v>6064</v>
      </c>
      <c r="AD92" s="1">
        <v>176</v>
      </c>
      <c r="AE92" s="1">
        <v>76</v>
      </c>
      <c r="AF92" s="44">
        <v>3</v>
      </c>
      <c r="AG92" s="50">
        <v>0.6</v>
      </c>
      <c r="AH92" s="44">
        <v>3</v>
      </c>
      <c r="AI92" s="1">
        <f t="shared" si="236"/>
        <v>16330</v>
      </c>
      <c r="AJ92" s="33">
        <f t="shared" si="236"/>
        <v>100</v>
      </c>
      <c r="AK92" s="1">
        <f t="shared" si="236"/>
        <v>210</v>
      </c>
      <c r="AL92" s="1">
        <f t="shared" si="237"/>
        <v>1870</v>
      </c>
      <c r="AM92" s="33">
        <f t="shared" si="237"/>
        <v>20</v>
      </c>
      <c r="AN92" s="1">
        <f t="shared" si="237"/>
        <v>30</v>
      </c>
      <c r="FZ92" s="45">
        <v>90</v>
      </c>
      <c r="GM92" s="47">
        <f t="shared" si="233"/>
        <v>0.64500000000000035</v>
      </c>
      <c r="GP92" s="47">
        <f t="shared" si="234"/>
        <v>0.22800000000000015</v>
      </c>
      <c r="GS92" s="47">
        <f t="shared" si="235"/>
        <v>0.59500000000000031</v>
      </c>
    </row>
    <row r="93" spans="1:203" x14ac:dyDescent="0.15">
      <c r="A93" s="33" t="s">
        <v>1950</v>
      </c>
      <c r="B93" s="1">
        <v>1</v>
      </c>
      <c r="C93" s="1">
        <v>2</v>
      </c>
      <c r="D93" s="1">
        <v>18</v>
      </c>
      <c r="E93" s="1">
        <v>0</v>
      </c>
      <c r="F93" s="1">
        <v>0</v>
      </c>
      <c r="G93" s="1">
        <v>1</v>
      </c>
      <c r="H93" s="1">
        <v>0</v>
      </c>
      <c r="I93" s="1">
        <v>0</v>
      </c>
      <c r="J93" s="1">
        <v>0</v>
      </c>
      <c r="K93" s="1">
        <v>0</v>
      </c>
      <c r="L93" s="1">
        <v>0</v>
      </c>
      <c r="M93" s="1" t="s">
        <v>2496</v>
      </c>
      <c r="N93" s="1">
        <v>6048</v>
      </c>
      <c r="O93" s="1">
        <v>151</v>
      </c>
      <c r="P93" s="1">
        <v>75</v>
      </c>
      <c r="Q93" s="1">
        <v>2</v>
      </c>
      <c r="R93" s="1">
        <v>2</v>
      </c>
      <c r="S93" s="1">
        <v>18</v>
      </c>
      <c r="T93" s="1">
        <v>0</v>
      </c>
      <c r="U93" s="1">
        <v>0</v>
      </c>
      <c r="V93" s="1">
        <v>1</v>
      </c>
      <c r="W93" s="1">
        <v>0</v>
      </c>
      <c r="X93" s="1">
        <v>0</v>
      </c>
      <c r="Y93" s="1">
        <v>0</v>
      </c>
      <c r="Z93" s="1">
        <v>0</v>
      </c>
      <c r="AA93" s="1">
        <v>0</v>
      </c>
      <c r="AB93" s="1" t="s">
        <v>2496</v>
      </c>
      <c r="AC93" s="1">
        <v>6738</v>
      </c>
      <c r="AD93" s="1">
        <v>169</v>
      </c>
      <c r="AE93" s="1">
        <v>84</v>
      </c>
      <c r="AF93" s="44">
        <v>3</v>
      </c>
      <c r="AG93" s="50">
        <v>0.6</v>
      </c>
      <c r="AH93" s="44">
        <v>3</v>
      </c>
      <c r="AI93" s="1">
        <f t="shared" si="236"/>
        <v>18150</v>
      </c>
      <c r="AJ93" s="33">
        <f t="shared" si="236"/>
        <v>100</v>
      </c>
      <c r="AK93" s="1">
        <f t="shared" si="236"/>
        <v>230</v>
      </c>
      <c r="AL93" s="1">
        <f t="shared" si="237"/>
        <v>2070</v>
      </c>
      <c r="AM93" s="33">
        <f t="shared" si="237"/>
        <v>20</v>
      </c>
      <c r="AN93" s="1">
        <f t="shared" si="237"/>
        <v>30</v>
      </c>
      <c r="FZ93" s="45">
        <v>91</v>
      </c>
      <c r="GM93" s="47">
        <f t="shared" si="233"/>
        <v>0.65000000000000036</v>
      </c>
      <c r="GP93" s="47">
        <f t="shared" si="234"/>
        <v>0.23000000000000015</v>
      </c>
      <c r="GS93" s="47">
        <f t="shared" si="235"/>
        <v>0.60000000000000031</v>
      </c>
    </row>
    <row r="94" spans="1:203" x14ac:dyDescent="0.15">
      <c r="AF94" s="1"/>
      <c r="AG94" s="1"/>
      <c r="AH94" s="1"/>
      <c r="FZ94" s="45">
        <v>92</v>
      </c>
      <c r="GM94" s="47">
        <f t="shared" si="233"/>
        <v>0.65500000000000036</v>
      </c>
      <c r="GP94" s="47">
        <f t="shared" si="234"/>
        <v>0.23200000000000015</v>
      </c>
      <c r="GS94" s="47">
        <f t="shared" si="235"/>
        <v>0.60500000000000032</v>
      </c>
    </row>
    <row r="95" spans="1:203" x14ac:dyDescent="0.15">
      <c r="FZ95" s="45">
        <v>93</v>
      </c>
      <c r="GM95" s="47">
        <f t="shared" si="233"/>
        <v>0.66000000000000036</v>
      </c>
      <c r="GP95" s="47">
        <f t="shared" si="234"/>
        <v>0.23400000000000015</v>
      </c>
      <c r="GS95" s="47">
        <f t="shared" si="235"/>
        <v>0.61000000000000032</v>
      </c>
    </row>
    <row r="96" spans="1:203" x14ac:dyDescent="0.15">
      <c r="FZ96" s="45">
        <v>94</v>
      </c>
      <c r="GM96" s="47">
        <f t="shared" si="233"/>
        <v>0.66500000000000037</v>
      </c>
      <c r="GP96" s="47">
        <f t="shared" si="234"/>
        <v>0.23600000000000015</v>
      </c>
      <c r="GS96" s="47">
        <f t="shared" si="235"/>
        <v>0.61500000000000032</v>
      </c>
    </row>
    <row r="97" spans="182:201" x14ac:dyDescent="0.15">
      <c r="FZ97" s="45">
        <v>95</v>
      </c>
      <c r="GM97" s="47">
        <f t="shared" si="233"/>
        <v>0.67000000000000037</v>
      </c>
      <c r="GP97" s="47">
        <f t="shared" si="234"/>
        <v>0.23800000000000016</v>
      </c>
      <c r="GS97" s="47">
        <f t="shared" si="235"/>
        <v>0.62000000000000033</v>
      </c>
    </row>
    <row r="98" spans="182:201" x14ac:dyDescent="0.15">
      <c r="FZ98" s="45">
        <v>96</v>
      </c>
      <c r="GM98" s="47">
        <f t="shared" si="233"/>
        <v>0.67500000000000038</v>
      </c>
      <c r="GP98" s="47">
        <f t="shared" si="234"/>
        <v>0.24000000000000016</v>
      </c>
      <c r="GS98" s="47">
        <f t="shared" si="235"/>
        <v>0.62500000000000033</v>
      </c>
    </row>
    <row r="99" spans="182:201" x14ac:dyDescent="0.15">
      <c r="FZ99" s="45">
        <v>97</v>
      </c>
      <c r="GM99" s="47">
        <f t="shared" si="233"/>
        <v>0.68000000000000038</v>
      </c>
      <c r="GP99" s="47">
        <f t="shared" si="234"/>
        <v>0.24200000000000016</v>
      </c>
      <c r="GS99" s="47">
        <f t="shared" si="235"/>
        <v>0.63000000000000034</v>
      </c>
    </row>
    <row r="100" spans="182:201" x14ac:dyDescent="0.15">
      <c r="FZ100" s="45">
        <v>98</v>
      </c>
      <c r="GM100" s="47">
        <f t="shared" si="233"/>
        <v>0.68500000000000039</v>
      </c>
      <c r="GP100" s="47">
        <f t="shared" si="234"/>
        <v>0.24400000000000016</v>
      </c>
      <c r="GS100" s="47">
        <f t="shared" si="235"/>
        <v>0.63500000000000034</v>
      </c>
    </row>
    <row r="101" spans="182:201" x14ac:dyDescent="0.15">
      <c r="FZ101" s="45">
        <v>99</v>
      </c>
      <c r="GM101" s="47">
        <f t="shared" si="233"/>
        <v>0.69000000000000039</v>
      </c>
      <c r="GP101" s="47">
        <f t="shared" si="234"/>
        <v>0.24600000000000016</v>
      </c>
      <c r="GS101" s="47">
        <f t="shared" si="235"/>
        <v>0.64000000000000035</v>
      </c>
    </row>
    <row r="102" spans="182:201" x14ac:dyDescent="0.15">
      <c r="FZ102" s="45">
        <v>100</v>
      </c>
      <c r="GM102" s="47">
        <f t="shared" si="233"/>
        <v>0.6950000000000004</v>
      </c>
      <c r="GP102" s="47">
        <f t="shared" si="234"/>
        <v>0.24800000000000016</v>
      </c>
      <c r="GS102" s="47">
        <f t="shared" si="235"/>
        <v>0.64500000000000035</v>
      </c>
    </row>
    <row r="103" spans="182:201" x14ac:dyDescent="0.15">
      <c r="GM103" s="1"/>
      <c r="GP103" s="1"/>
      <c r="GS103" s="1"/>
    </row>
  </sheetData>
  <phoneticPr fontId="1" type="noConversion"/>
  <dataValidations disablePrompts="1" count="1">
    <dataValidation type="list" allowBlank="1" showInputMessage="1" showErrorMessage="1" sqref="E2 T2">
      <formula1>星数</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[2]系数!#REF!</xm:f>
          </x14:formula1>
          <xm:sqref>C2:D2 R2:S2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D659"/>
  <sheetViews>
    <sheetView zoomScale="85" zoomScaleNormal="85" workbookViewId="0">
      <pane xSplit="3" ySplit="2" topLeftCell="D207" activePane="bottomRight" state="frozen"/>
      <selection activeCell="E21" sqref="E21"/>
      <selection pane="topRight" activeCell="E21" sqref="E21"/>
      <selection pane="bottomLeft" activeCell="E21" sqref="E21"/>
      <selection pane="bottomRight" activeCell="C220" sqref="C220"/>
    </sheetView>
  </sheetViews>
  <sheetFormatPr defaultColWidth="9" defaultRowHeight="16.5" x14ac:dyDescent="0.15"/>
  <cols>
    <col min="1" max="1" width="10.25" style="69" customWidth="1"/>
    <col min="2" max="2" width="5.375" style="69" customWidth="1"/>
    <col min="3" max="3" width="42.75" style="54" customWidth="1"/>
    <col min="4" max="4" width="9.875" style="69" customWidth="1"/>
    <col min="5" max="5" width="10.75" style="69" customWidth="1"/>
    <col min="6" max="6" width="12.25" style="69" customWidth="1"/>
    <col min="7" max="7" width="13.5" style="69" customWidth="1"/>
    <col min="8" max="8" width="15.25" style="69" bestFit="1" customWidth="1"/>
    <col min="9" max="9" width="9" style="69" customWidth="1"/>
    <col min="10" max="10" width="21.875" style="69" bestFit="1" customWidth="1"/>
    <col min="11" max="11" width="9.125" style="69" customWidth="1"/>
    <col min="12" max="12" width="14.625" style="69" customWidth="1"/>
    <col min="13" max="13" width="13.375" style="69" customWidth="1"/>
    <col min="14" max="14" width="8.875" style="69" bestFit="1" customWidth="1"/>
    <col min="15" max="15" width="10.75" style="69" bestFit="1" customWidth="1"/>
    <col min="16" max="18" width="9.125" style="69" customWidth="1"/>
    <col min="19" max="21" width="9.875" style="78" customWidth="1"/>
    <col min="22" max="22" width="30.875" style="69" bestFit="1" customWidth="1"/>
    <col min="23" max="16384" width="9" style="69"/>
  </cols>
  <sheetData>
    <row r="1" spans="1:30" ht="76.5" customHeight="1" x14ac:dyDescent="0.15">
      <c r="A1" s="69" t="s">
        <v>13</v>
      </c>
      <c r="B1" s="69" t="s">
        <v>238</v>
      </c>
      <c r="C1" s="54" t="s">
        <v>14</v>
      </c>
      <c r="D1" s="69" t="s">
        <v>79</v>
      </c>
      <c r="E1" s="70" t="s">
        <v>15</v>
      </c>
      <c r="F1" s="69" t="s">
        <v>86</v>
      </c>
      <c r="G1" s="69" t="s">
        <v>87</v>
      </c>
      <c r="H1" s="70" t="s">
        <v>2457</v>
      </c>
      <c r="I1" s="70" t="s">
        <v>80</v>
      </c>
      <c r="J1" s="69" t="s">
        <v>122</v>
      </c>
      <c r="K1" s="69" t="s">
        <v>123</v>
      </c>
      <c r="L1" s="69" t="s">
        <v>81</v>
      </c>
      <c r="M1" s="70" t="s">
        <v>352</v>
      </c>
      <c r="N1" s="70" t="s">
        <v>16</v>
      </c>
      <c r="O1" s="69" t="s">
        <v>40</v>
      </c>
      <c r="P1" s="69" t="s">
        <v>41</v>
      </c>
      <c r="Q1" s="69" t="s">
        <v>42</v>
      </c>
      <c r="R1" s="69" t="s">
        <v>57</v>
      </c>
      <c r="S1" s="78" t="s">
        <v>335</v>
      </c>
      <c r="T1" s="78" t="s">
        <v>336</v>
      </c>
      <c r="U1" s="78" t="s">
        <v>339</v>
      </c>
      <c r="V1" s="69" t="s">
        <v>623</v>
      </c>
      <c r="W1" s="70" t="s">
        <v>722</v>
      </c>
      <c r="X1" s="69" t="s">
        <v>723</v>
      </c>
      <c r="Y1" s="69" t="s">
        <v>724</v>
      </c>
      <c r="Z1" s="69" t="s">
        <v>736</v>
      </c>
      <c r="AA1" s="69" t="s">
        <v>725</v>
      </c>
      <c r="AB1" s="69" t="s">
        <v>726</v>
      </c>
      <c r="AC1" s="69" t="s">
        <v>727</v>
      </c>
      <c r="AD1" s="69" t="s">
        <v>737</v>
      </c>
    </row>
    <row r="2" spans="1:30" ht="31.5" customHeight="1" x14ac:dyDescent="0.15">
      <c r="A2" s="69" t="s">
        <v>17</v>
      </c>
      <c r="B2" s="69" t="s">
        <v>237</v>
      </c>
      <c r="C2" s="54" t="s">
        <v>1134</v>
      </c>
      <c r="D2" s="69" t="s">
        <v>84</v>
      </c>
      <c r="E2" s="69" t="s">
        <v>18</v>
      </c>
      <c r="F2" s="69" t="s">
        <v>227</v>
      </c>
      <c r="G2" s="69" t="s">
        <v>69</v>
      </c>
      <c r="H2" s="69" t="s">
        <v>63</v>
      </c>
      <c r="I2" s="69" t="s">
        <v>85</v>
      </c>
      <c r="J2" s="69" t="s">
        <v>161</v>
      </c>
      <c r="K2" s="69" t="s">
        <v>162</v>
      </c>
      <c r="L2" s="69" t="s">
        <v>64</v>
      </c>
      <c r="M2" s="69" t="s">
        <v>351</v>
      </c>
      <c r="N2" s="69" t="s">
        <v>19</v>
      </c>
      <c r="O2" s="69" t="s">
        <v>65</v>
      </c>
      <c r="P2" s="69" t="s">
        <v>66</v>
      </c>
      <c r="Q2" s="69" t="s">
        <v>67</v>
      </c>
      <c r="R2" s="69" t="s">
        <v>68</v>
      </c>
      <c r="S2" s="78" t="s">
        <v>771</v>
      </c>
      <c r="T2" s="78" t="s">
        <v>337</v>
      </c>
      <c r="U2" s="78" t="s">
        <v>338</v>
      </c>
      <c r="V2" s="69" t="s">
        <v>624</v>
      </c>
      <c r="W2" s="69" t="s">
        <v>728</v>
      </c>
      <c r="X2" s="69" t="s">
        <v>729</v>
      </c>
      <c r="Y2" s="69" t="s">
        <v>730</v>
      </c>
      <c r="Z2" s="69" t="s">
        <v>731</v>
      </c>
      <c r="AA2" s="69" t="s">
        <v>732</v>
      </c>
      <c r="AB2" s="69" t="s">
        <v>733</v>
      </c>
      <c r="AC2" s="69" t="s">
        <v>734</v>
      </c>
      <c r="AD2" s="69" t="s">
        <v>735</v>
      </c>
    </row>
    <row r="3" spans="1:30" s="39" customFormat="1" x14ac:dyDescent="0.15">
      <c r="A3" s="17">
        <v>12120201</v>
      </c>
      <c r="B3" s="39">
        <v>1</v>
      </c>
      <c r="C3" s="57" t="s">
        <v>751</v>
      </c>
      <c r="D3" s="39" t="s">
        <v>33</v>
      </c>
      <c r="E3" s="39" t="s">
        <v>34</v>
      </c>
      <c r="H3" s="39" t="s">
        <v>32</v>
      </c>
      <c r="L3" s="39">
        <v>1</v>
      </c>
      <c r="N3" s="39" t="s">
        <v>547</v>
      </c>
      <c r="O3" s="17">
        <v>14120201</v>
      </c>
      <c r="V3" s="17" t="s">
        <v>133</v>
      </c>
    </row>
    <row r="4" spans="1:30" s="39" customFormat="1" x14ac:dyDescent="0.15">
      <c r="A4" s="17">
        <v>12120202</v>
      </c>
      <c r="B4" s="39">
        <v>1</v>
      </c>
      <c r="C4" s="57" t="s">
        <v>752</v>
      </c>
      <c r="D4" s="39" t="s">
        <v>33</v>
      </c>
      <c r="E4" s="39" t="s">
        <v>34</v>
      </c>
      <c r="H4" s="39" t="s">
        <v>32</v>
      </c>
      <c r="L4" s="39">
        <v>1</v>
      </c>
      <c r="M4" s="39" t="s">
        <v>366</v>
      </c>
      <c r="N4" s="39" t="s">
        <v>35</v>
      </c>
      <c r="O4" s="17">
        <v>15120201</v>
      </c>
      <c r="V4" s="17" t="s">
        <v>516</v>
      </c>
    </row>
    <row r="5" spans="1:30" s="39" customFormat="1" x14ac:dyDescent="0.15">
      <c r="A5" s="17">
        <v>12120207</v>
      </c>
      <c r="B5" s="39">
        <v>1</v>
      </c>
      <c r="C5" s="57" t="s">
        <v>753</v>
      </c>
      <c r="D5" s="39" t="s">
        <v>33</v>
      </c>
      <c r="E5" s="39" t="s">
        <v>43</v>
      </c>
      <c r="F5" s="39">
        <v>2.5</v>
      </c>
      <c r="H5" s="39" t="s">
        <v>300</v>
      </c>
      <c r="L5" s="39">
        <v>99</v>
      </c>
      <c r="M5" s="39" t="s">
        <v>632</v>
      </c>
      <c r="N5" s="39" t="s">
        <v>36</v>
      </c>
      <c r="O5" s="17">
        <v>13120203</v>
      </c>
      <c r="V5" s="83" t="s">
        <v>2649</v>
      </c>
    </row>
    <row r="6" spans="1:30" s="39" customFormat="1" x14ac:dyDescent="0.15">
      <c r="A6" s="17">
        <v>12120208</v>
      </c>
      <c r="B6" s="39">
        <v>1</v>
      </c>
      <c r="C6" s="57" t="s">
        <v>754</v>
      </c>
      <c r="D6" s="39" t="s">
        <v>33</v>
      </c>
      <c r="E6" s="39" t="s">
        <v>1144</v>
      </c>
      <c r="H6" s="39" t="s">
        <v>300</v>
      </c>
      <c r="L6" s="39">
        <v>1</v>
      </c>
      <c r="M6" s="39" t="s">
        <v>756</v>
      </c>
      <c r="N6" s="39" t="s">
        <v>463</v>
      </c>
      <c r="O6" s="17">
        <v>13120204</v>
      </c>
      <c r="V6" s="17"/>
    </row>
    <row r="7" spans="1:30" s="39" customFormat="1" x14ac:dyDescent="0.15">
      <c r="A7" s="17">
        <v>12120209</v>
      </c>
      <c r="B7" s="39">
        <v>1</v>
      </c>
      <c r="C7" s="57" t="s">
        <v>755</v>
      </c>
      <c r="D7" s="39" t="s">
        <v>33</v>
      </c>
      <c r="E7" s="39" t="s">
        <v>1144</v>
      </c>
      <c r="H7" s="39" t="s">
        <v>300</v>
      </c>
      <c r="L7" s="39">
        <v>1</v>
      </c>
      <c r="M7" s="39" t="s">
        <v>756</v>
      </c>
      <c r="N7" s="39" t="s">
        <v>757</v>
      </c>
      <c r="O7" s="17">
        <v>13120205</v>
      </c>
    </row>
    <row r="8" spans="1:30" s="73" customFormat="1" x14ac:dyDescent="0.15">
      <c r="A8" s="17">
        <v>12120210</v>
      </c>
      <c r="B8" s="39">
        <v>1</v>
      </c>
      <c r="C8" s="57" t="s">
        <v>763</v>
      </c>
      <c r="D8" s="39" t="s">
        <v>33</v>
      </c>
      <c r="E8" s="39" t="s">
        <v>43</v>
      </c>
      <c r="F8" s="39">
        <v>2.5</v>
      </c>
      <c r="G8" s="39"/>
      <c r="H8" s="39" t="s">
        <v>300</v>
      </c>
      <c r="I8" s="39"/>
      <c r="J8" s="39"/>
      <c r="K8" s="39"/>
      <c r="L8" s="39">
        <v>99</v>
      </c>
      <c r="M8" s="39" t="s">
        <v>632</v>
      </c>
      <c r="N8" s="39" t="s">
        <v>36</v>
      </c>
      <c r="O8" s="17">
        <v>13120206</v>
      </c>
      <c r="P8" s="39"/>
      <c r="Q8" s="39"/>
      <c r="R8" s="39"/>
      <c r="S8" s="39"/>
      <c r="T8" s="39"/>
      <c r="U8" s="39"/>
      <c r="V8" s="12"/>
      <c r="W8" s="39"/>
      <c r="X8" s="39"/>
      <c r="Y8" s="39"/>
      <c r="Z8" s="39"/>
      <c r="AA8" s="39"/>
      <c r="AB8" s="39"/>
    </row>
    <row r="9" spans="1:30" s="73" customFormat="1" x14ac:dyDescent="0.15">
      <c r="A9" s="17">
        <v>12120211</v>
      </c>
      <c r="B9" s="39">
        <v>1</v>
      </c>
      <c r="C9" s="57" t="s">
        <v>801</v>
      </c>
      <c r="D9" s="39" t="s">
        <v>768</v>
      </c>
      <c r="E9" s="39" t="s">
        <v>82</v>
      </c>
      <c r="F9" s="39">
        <v>2.5</v>
      </c>
      <c r="G9" s="39"/>
      <c r="H9" s="39" t="s">
        <v>321</v>
      </c>
      <c r="I9" s="39" t="s">
        <v>1175</v>
      </c>
      <c r="J9" s="39">
        <v>1750</v>
      </c>
      <c r="K9" s="39"/>
      <c r="L9" s="39">
        <v>99</v>
      </c>
      <c r="M9" s="39" t="s">
        <v>769</v>
      </c>
      <c r="N9" s="39" t="s">
        <v>36</v>
      </c>
      <c r="O9" s="17">
        <v>13120207</v>
      </c>
      <c r="P9" s="39"/>
      <c r="Q9" s="39"/>
      <c r="R9" s="39"/>
      <c r="S9" s="39"/>
      <c r="T9" s="39"/>
      <c r="U9" s="39"/>
      <c r="V9" s="12"/>
      <c r="W9" s="39"/>
      <c r="X9" s="39"/>
      <c r="Y9" s="39"/>
      <c r="Z9" s="39"/>
      <c r="AA9" s="39"/>
      <c r="AB9" s="39"/>
    </row>
    <row r="10" spans="1:30" s="73" customFormat="1" x14ac:dyDescent="0.15">
      <c r="A10" s="17">
        <v>12120212</v>
      </c>
      <c r="B10" s="39">
        <v>1</v>
      </c>
      <c r="C10" s="57" t="s">
        <v>3794</v>
      </c>
      <c r="D10" s="39" t="s">
        <v>33</v>
      </c>
      <c r="E10" s="39" t="s">
        <v>271</v>
      </c>
      <c r="F10" s="39">
        <v>5</v>
      </c>
      <c r="G10" s="39">
        <v>60</v>
      </c>
      <c r="H10" s="39" t="s">
        <v>32</v>
      </c>
      <c r="I10" s="39"/>
      <c r="J10" s="39"/>
      <c r="K10" s="39"/>
      <c r="L10" s="39">
        <v>1</v>
      </c>
      <c r="M10" s="39"/>
      <c r="N10" s="39" t="s">
        <v>573</v>
      </c>
      <c r="O10" s="17">
        <v>14120212</v>
      </c>
      <c r="P10" s="39"/>
      <c r="Q10" s="39"/>
      <c r="R10" s="39"/>
      <c r="S10" s="39"/>
      <c r="T10" s="39"/>
      <c r="U10" s="39"/>
      <c r="V10" s="17"/>
      <c r="W10" s="39" t="s">
        <v>545</v>
      </c>
      <c r="X10" s="39" t="s">
        <v>2516</v>
      </c>
      <c r="Y10" s="39"/>
      <c r="Z10" s="39"/>
      <c r="AA10" s="39"/>
      <c r="AB10" s="39"/>
    </row>
    <row r="11" spans="1:30" s="73" customFormat="1" x14ac:dyDescent="0.15">
      <c r="A11" s="17">
        <v>12120213</v>
      </c>
      <c r="B11" s="39">
        <v>1</v>
      </c>
      <c r="C11" s="57" t="s">
        <v>3793</v>
      </c>
      <c r="D11" s="39" t="s">
        <v>33</v>
      </c>
      <c r="E11" s="39" t="s">
        <v>270</v>
      </c>
      <c r="F11" s="39">
        <v>60</v>
      </c>
      <c r="G11" s="39"/>
      <c r="H11" s="39" t="s">
        <v>32</v>
      </c>
      <c r="I11" s="39"/>
      <c r="J11" s="39"/>
      <c r="K11" s="39"/>
      <c r="L11" s="39">
        <v>99</v>
      </c>
      <c r="M11" s="39" t="s">
        <v>372</v>
      </c>
      <c r="N11" s="39" t="s">
        <v>35</v>
      </c>
      <c r="O11" s="6">
        <v>15120209</v>
      </c>
      <c r="P11" s="39"/>
      <c r="Q11" s="39"/>
      <c r="R11" s="39"/>
      <c r="S11" s="39"/>
      <c r="T11" s="39"/>
      <c r="U11" s="39"/>
      <c r="V11" s="17" t="s">
        <v>3984</v>
      </c>
      <c r="W11" s="39"/>
      <c r="X11" s="39"/>
      <c r="Y11" s="39"/>
      <c r="Z11" s="39"/>
      <c r="AA11" s="39"/>
      <c r="AB11" s="39"/>
    </row>
    <row r="12" spans="1:30" s="73" customFormat="1" x14ac:dyDescent="0.15">
      <c r="A12" s="17">
        <v>12120214</v>
      </c>
      <c r="B12" s="39">
        <v>1</v>
      </c>
      <c r="C12" s="57" t="s">
        <v>3795</v>
      </c>
      <c r="D12" s="39" t="s">
        <v>33</v>
      </c>
      <c r="E12" s="39" t="s">
        <v>270</v>
      </c>
      <c r="F12" s="39">
        <v>60</v>
      </c>
      <c r="G12" s="39"/>
      <c r="H12" s="39" t="s">
        <v>32</v>
      </c>
      <c r="I12" s="39"/>
      <c r="J12" s="39"/>
      <c r="K12" s="39"/>
      <c r="L12" s="39">
        <v>99</v>
      </c>
      <c r="M12" s="106" t="s">
        <v>127</v>
      </c>
      <c r="N12" s="39" t="s">
        <v>36</v>
      </c>
      <c r="O12" s="106">
        <v>13120208</v>
      </c>
      <c r="P12" s="39"/>
      <c r="Q12" s="39"/>
      <c r="R12" s="39"/>
      <c r="S12" s="39"/>
      <c r="T12" s="39"/>
      <c r="U12" s="39"/>
      <c r="V12" s="17"/>
      <c r="W12" s="39"/>
      <c r="X12" s="39"/>
      <c r="Y12" s="39"/>
      <c r="Z12" s="39"/>
      <c r="AA12" s="39"/>
      <c r="AB12" s="39"/>
    </row>
    <row r="13" spans="1:30" s="73" customFormat="1" x14ac:dyDescent="0.15">
      <c r="A13" s="17">
        <v>12120215</v>
      </c>
      <c r="B13" s="39">
        <v>1</v>
      </c>
      <c r="C13" s="12" t="s">
        <v>3797</v>
      </c>
      <c r="D13" s="39" t="s">
        <v>33</v>
      </c>
      <c r="E13" s="39" t="s">
        <v>34</v>
      </c>
      <c r="F13" s="39"/>
      <c r="G13" s="39"/>
      <c r="H13" s="39" t="s">
        <v>32</v>
      </c>
      <c r="I13" s="39"/>
      <c r="J13" s="39"/>
      <c r="K13" s="39"/>
      <c r="L13" s="39">
        <v>1</v>
      </c>
      <c r="M13" s="39" t="s">
        <v>549</v>
      </c>
      <c r="N13" s="39" t="s">
        <v>36</v>
      </c>
      <c r="O13" s="106">
        <v>13120209</v>
      </c>
      <c r="P13" s="39"/>
      <c r="Q13" s="39"/>
      <c r="R13" s="39"/>
      <c r="S13" s="39"/>
      <c r="T13" s="39"/>
      <c r="U13" s="39"/>
      <c r="V13" s="17"/>
      <c r="W13" s="39"/>
      <c r="X13" s="39"/>
      <c r="Y13" s="39"/>
      <c r="Z13" s="39"/>
      <c r="AA13" s="39"/>
      <c r="AB13" s="39"/>
    </row>
    <row r="14" spans="1:30" s="73" customFormat="1" x14ac:dyDescent="0.15">
      <c r="A14" s="17">
        <v>12120216</v>
      </c>
      <c r="B14" s="39">
        <v>1</v>
      </c>
      <c r="C14" s="12" t="s">
        <v>3798</v>
      </c>
      <c r="D14" s="39" t="s">
        <v>33</v>
      </c>
      <c r="E14" s="39" t="s">
        <v>34</v>
      </c>
      <c r="F14" s="39"/>
      <c r="G14" s="39"/>
      <c r="H14" s="39" t="s">
        <v>32</v>
      </c>
      <c r="I14" s="39"/>
      <c r="J14" s="39"/>
      <c r="K14" s="39"/>
      <c r="L14" s="39">
        <v>1</v>
      </c>
      <c r="M14" s="39" t="s">
        <v>549</v>
      </c>
      <c r="N14" s="39" t="s">
        <v>35</v>
      </c>
      <c r="O14" s="6">
        <v>15120210</v>
      </c>
      <c r="P14" s="39"/>
      <c r="Q14" s="39"/>
      <c r="R14" s="39"/>
      <c r="S14" s="39"/>
      <c r="T14" s="39"/>
      <c r="U14" s="39"/>
      <c r="V14" s="17"/>
      <c r="W14" s="39"/>
      <c r="X14" s="39"/>
      <c r="Y14" s="39"/>
      <c r="Z14" s="39"/>
      <c r="AA14" s="39"/>
      <c r="AB14" s="39"/>
    </row>
    <row r="15" spans="1:30" s="73" customFormat="1" x14ac:dyDescent="0.15">
      <c r="A15" s="17">
        <v>12120217</v>
      </c>
      <c r="B15" s="39">
        <v>1</v>
      </c>
      <c r="C15" s="12" t="s">
        <v>3796</v>
      </c>
      <c r="D15" s="39" t="s">
        <v>33</v>
      </c>
      <c r="E15" s="39" t="s">
        <v>34</v>
      </c>
      <c r="F15" s="39"/>
      <c r="G15" s="39"/>
      <c r="H15" s="39" t="s">
        <v>32</v>
      </c>
      <c r="I15" s="39"/>
      <c r="J15" s="39"/>
      <c r="K15" s="39"/>
      <c r="L15" s="39">
        <v>1</v>
      </c>
      <c r="M15" s="39" t="s">
        <v>428</v>
      </c>
      <c r="N15" s="39" t="s">
        <v>36</v>
      </c>
      <c r="O15" s="106">
        <v>13120210</v>
      </c>
      <c r="P15" s="39"/>
      <c r="Q15" s="39"/>
      <c r="R15" s="39"/>
      <c r="S15" s="39"/>
      <c r="T15" s="39"/>
      <c r="U15" s="39"/>
      <c r="V15" s="17"/>
      <c r="W15" s="39"/>
      <c r="X15" s="39"/>
      <c r="Y15" s="39"/>
      <c r="Z15" s="39"/>
      <c r="AA15" s="39"/>
      <c r="AB15" s="39"/>
    </row>
    <row r="16" spans="1:30" s="73" customFormat="1" x14ac:dyDescent="0.15">
      <c r="A16" s="17">
        <v>12120301</v>
      </c>
      <c r="B16" s="39">
        <v>1</v>
      </c>
      <c r="C16" s="57" t="s">
        <v>198</v>
      </c>
      <c r="D16" s="39" t="s">
        <v>33</v>
      </c>
      <c r="E16" s="39" t="s">
        <v>34</v>
      </c>
      <c r="F16" s="39"/>
      <c r="G16" s="39"/>
      <c r="H16" s="39" t="s">
        <v>32</v>
      </c>
      <c r="I16" s="39"/>
      <c r="J16" s="39"/>
      <c r="K16" s="39"/>
      <c r="L16" s="39">
        <v>1</v>
      </c>
      <c r="M16" s="12" t="s">
        <v>368</v>
      </c>
      <c r="N16" s="39" t="s">
        <v>35</v>
      </c>
      <c r="O16" s="17">
        <v>15120301</v>
      </c>
      <c r="P16" s="39"/>
      <c r="Q16" s="39"/>
      <c r="R16" s="39"/>
      <c r="S16" s="39"/>
      <c r="T16" s="39"/>
      <c r="U16" s="39"/>
      <c r="V16" s="17" t="s">
        <v>2613</v>
      </c>
      <c r="W16" s="39"/>
      <c r="X16" s="39"/>
      <c r="Y16" s="39"/>
      <c r="Z16" s="39"/>
      <c r="AA16" s="39"/>
      <c r="AB16" s="39"/>
    </row>
    <row r="17" spans="1:28" s="73" customFormat="1" x14ac:dyDescent="0.15">
      <c r="A17" s="17">
        <v>12120302</v>
      </c>
      <c r="B17" s="39">
        <v>1</v>
      </c>
      <c r="C17" s="57" t="s">
        <v>330</v>
      </c>
      <c r="D17" s="39" t="s">
        <v>44</v>
      </c>
      <c r="E17" s="39" t="s">
        <v>34</v>
      </c>
      <c r="F17" s="39"/>
      <c r="G17" s="39"/>
      <c r="H17" s="39" t="s">
        <v>121</v>
      </c>
      <c r="I17" s="39"/>
      <c r="J17" s="39"/>
      <c r="K17" s="39"/>
      <c r="L17" s="39">
        <v>1</v>
      </c>
      <c r="M17" s="39" t="s">
        <v>358</v>
      </c>
      <c r="N17" s="39" t="s">
        <v>36</v>
      </c>
      <c r="O17" s="17">
        <v>13120301</v>
      </c>
      <c r="P17" s="39"/>
      <c r="Q17" s="39"/>
      <c r="R17" s="39"/>
      <c r="S17" s="39"/>
      <c r="T17" s="39"/>
      <c r="U17" s="39"/>
      <c r="V17" s="12" t="s">
        <v>133</v>
      </c>
      <c r="W17" s="39"/>
      <c r="X17" s="39"/>
      <c r="Y17" s="39"/>
      <c r="Z17" s="39"/>
      <c r="AA17" s="39"/>
      <c r="AB17" s="39"/>
    </row>
    <row r="18" spans="1:28" s="39" customFormat="1" x14ac:dyDescent="0.15">
      <c r="A18" s="17">
        <v>12130410</v>
      </c>
      <c r="B18" s="39">
        <v>1</v>
      </c>
      <c r="C18" s="57" t="s">
        <v>1346</v>
      </c>
      <c r="D18" s="39" t="s">
        <v>33</v>
      </c>
      <c r="E18" s="39" t="s">
        <v>34</v>
      </c>
      <c r="H18" s="39" t="s">
        <v>32</v>
      </c>
      <c r="L18" s="39">
        <v>1</v>
      </c>
      <c r="M18" s="39" t="s">
        <v>918</v>
      </c>
      <c r="N18" s="39" t="s">
        <v>920</v>
      </c>
      <c r="O18" s="12">
        <v>15130405</v>
      </c>
      <c r="V18" s="90" t="s">
        <v>2817</v>
      </c>
    </row>
    <row r="19" spans="1:28" s="39" customFormat="1" x14ac:dyDescent="0.15">
      <c r="A19" s="17">
        <v>12130411</v>
      </c>
      <c r="B19" s="39">
        <v>1</v>
      </c>
      <c r="C19" s="57" t="s">
        <v>1347</v>
      </c>
      <c r="D19" s="39" t="s">
        <v>134</v>
      </c>
      <c r="E19" s="39" t="s">
        <v>34</v>
      </c>
      <c r="H19" s="39" t="s">
        <v>160</v>
      </c>
      <c r="L19" s="39">
        <v>1</v>
      </c>
      <c r="M19" s="39" t="s">
        <v>921</v>
      </c>
      <c r="N19" s="39" t="s">
        <v>921</v>
      </c>
      <c r="O19" s="12">
        <v>13130402</v>
      </c>
      <c r="V19" s="17"/>
    </row>
    <row r="20" spans="1:28" s="39" customFormat="1" x14ac:dyDescent="0.15">
      <c r="A20" s="17">
        <v>12130412</v>
      </c>
      <c r="B20" s="39">
        <v>1</v>
      </c>
      <c r="C20" s="57" t="s">
        <v>1793</v>
      </c>
      <c r="D20" s="39" t="s">
        <v>134</v>
      </c>
      <c r="E20" s="39" t="s">
        <v>34</v>
      </c>
      <c r="H20" s="39" t="s">
        <v>925</v>
      </c>
      <c r="L20" s="39">
        <v>1</v>
      </c>
      <c r="M20" s="39" t="s">
        <v>921</v>
      </c>
      <c r="N20" s="39" t="s">
        <v>36</v>
      </c>
      <c r="O20" s="12">
        <v>13130403</v>
      </c>
    </row>
    <row r="21" spans="1:28" s="39" customFormat="1" x14ac:dyDescent="0.15">
      <c r="A21" s="17">
        <v>12130413</v>
      </c>
      <c r="B21" s="39">
        <v>1</v>
      </c>
      <c r="C21" s="57" t="s">
        <v>1348</v>
      </c>
      <c r="D21" s="39" t="s">
        <v>134</v>
      </c>
      <c r="E21" s="39" t="s">
        <v>927</v>
      </c>
      <c r="F21" s="39">
        <v>2</v>
      </c>
      <c r="H21" s="39" t="s">
        <v>32</v>
      </c>
      <c r="L21" s="39">
        <v>99</v>
      </c>
      <c r="M21" s="39" t="s">
        <v>598</v>
      </c>
      <c r="N21" s="39" t="s">
        <v>928</v>
      </c>
      <c r="O21" s="12">
        <v>15130407</v>
      </c>
      <c r="V21" s="17" t="s">
        <v>2810</v>
      </c>
    </row>
    <row r="22" spans="1:28" s="39" customFormat="1" x14ac:dyDescent="0.15">
      <c r="A22" s="17">
        <v>12130414</v>
      </c>
      <c r="B22" s="39">
        <v>1</v>
      </c>
      <c r="C22" s="57" t="s">
        <v>1349</v>
      </c>
      <c r="D22" s="39" t="s">
        <v>134</v>
      </c>
      <c r="E22" s="39" t="s">
        <v>43</v>
      </c>
      <c r="F22" s="39">
        <v>2</v>
      </c>
      <c r="H22" s="39" t="s">
        <v>32</v>
      </c>
      <c r="L22" s="39">
        <v>99</v>
      </c>
      <c r="M22" s="39" t="s">
        <v>968</v>
      </c>
      <c r="N22" s="39" t="s">
        <v>36</v>
      </c>
      <c r="O22" s="12">
        <v>13130404</v>
      </c>
      <c r="V22" s="17"/>
    </row>
    <row r="23" spans="1:28" s="39" customFormat="1" x14ac:dyDescent="0.15">
      <c r="A23" s="17">
        <v>12130415</v>
      </c>
      <c r="B23" s="39">
        <v>1</v>
      </c>
      <c r="C23" s="57" t="s">
        <v>1794</v>
      </c>
      <c r="D23" s="39" t="s">
        <v>134</v>
      </c>
      <c r="E23" s="39" t="s">
        <v>927</v>
      </c>
      <c r="F23" s="39">
        <v>2</v>
      </c>
      <c r="H23" s="39" t="s">
        <v>32</v>
      </c>
      <c r="L23" s="39">
        <v>99</v>
      </c>
      <c r="M23" s="39" t="s">
        <v>131</v>
      </c>
      <c r="N23" s="39" t="s">
        <v>36</v>
      </c>
      <c r="O23" s="12">
        <v>13130405</v>
      </c>
    </row>
    <row r="24" spans="1:28" s="39" customFormat="1" x14ac:dyDescent="0.15">
      <c r="A24" s="17">
        <v>12130416</v>
      </c>
      <c r="B24" s="39">
        <v>1</v>
      </c>
      <c r="C24" s="12" t="s">
        <v>3895</v>
      </c>
      <c r="D24" s="39" t="s">
        <v>33</v>
      </c>
      <c r="E24" s="39" t="s">
        <v>34</v>
      </c>
      <c r="H24" s="39" t="s">
        <v>32</v>
      </c>
      <c r="L24" s="39">
        <v>1</v>
      </c>
      <c r="N24" s="39" t="s">
        <v>547</v>
      </c>
      <c r="O24" s="17">
        <v>14130416</v>
      </c>
    </row>
    <row r="25" spans="1:28" s="39" customFormat="1" x14ac:dyDescent="0.15">
      <c r="A25" s="17">
        <v>12130417</v>
      </c>
      <c r="B25" s="39">
        <v>1</v>
      </c>
      <c r="C25" s="12" t="s">
        <v>3844</v>
      </c>
      <c r="D25" s="39" t="s">
        <v>33</v>
      </c>
      <c r="E25" s="39" t="s">
        <v>43</v>
      </c>
      <c r="F25" s="39">
        <v>2</v>
      </c>
      <c r="H25" s="39" t="s">
        <v>32</v>
      </c>
      <c r="L25" s="39">
        <v>99</v>
      </c>
      <c r="M25" s="39" t="s">
        <v>3843</v>
      </c>
      <c r="N25" s="39" t="s">
        <v>36</v>
      </c>
      <c r="O25" s="106">
        <v>13130406</v>
      </c>
    </row>
    <row r="26" spans="1:28" s="39" customFormat="1" x14ac:dyDescent="0.15">
      <c r="A26" s="17">
        <v>12130418</v>
      </c>
      <c r="B26" s="39">
        <v>1</v>
      </c>
      <c r="C26" s="12" t="s">
        <v>3845</v>
      </c>
      <c r="D26" s="39" t="s">
        <v>33</v>
      </c>
      <c r="E26" s="39" t="s">
        <v>43</v>
      </c>
      <c r="F26" s="39">
        <v>2</v>
      </c>
      <c r="H26" s="39" t="s">
        <v>32</v>
      </c>
      <c r="L26" s="39">
        <v>99</v>
      </c>
      <c r="M26" s="39" t="s">
        <v>3843</v>
      </c>
      <c r="N26" s="39" t="s">
        <v>36</v>
      </c>
      <c r="O26" s="106">
        <v>13130407</v>
      </c>
    </row>
    <row r="27" spans="1:28" s="39" customFormat="1" x14ac:dyDescent="0.15">
      <c r="A27" s="17">
        <v>12130419</v>
      </c>
      <c r="B27" s="39">
        <v>1</v>
      </c>
      <c r="C27" s="17" t="s">
        <v>3897</v>
      </c>
      <c r="D27" s="39" t="s">
        <v>33</v>
      </c>
      <c r="E27" s="39" t="s">
        <v>43</v>
      </c>
      <c r="F27" s="39">
        <v>2</v>
      </c>
      <c r="H27" s="39" t="s">
        <v>32</v>
      </c>
      <c r="L27" s="39">
        <v>99</v>
      </c>
      <c r="M27" s="39" t="s">
        <v>367</v>
      </c>
      <c r="N27" s="39" t="s">
        <v>35</v>
      </c>
      <c r="O27" s="6">
        <v>15130408</v>
      </c>
      <c r="V27" s="17" t="s">
        <v>422</v>
      </c>
    </row>
    <row r="28" spans="1:28" s="39" customFormat="1" x14ac:dyDescent="0.15">
      <c r="A28" s="17">
        <v>12140101</v>
      </c>
      <c r="B28" s="39">
        <v>1</v>
      </c>
      <c r="C28" s="57" t="s">
        <v>1318</v>
      </c>
      <c r="D28" s="39" t="s">
        <v>33</v>
      </c>
      <c r="E28" s="39" t="s">
        <v>34</v>
      </c>
      <c r="H28" s="39" t="s">
        <v>32</v>
      </c>
      <c r="L28" s="39">
        <v>1</v>
      </c>
      <c r="M28" s="39" t="s">
        <v>366</v>
      </c>
      <c r="N28" s="39" t="s">
        <v>35</v>
      </c>
      <c r="O28" s="12">
        <v>15140101</v>
      </c>
      <c r="V28" s="17" t="s">
        <v>422</v>
      </c>
    </row>
    <row r="29" spans="1:28" s="39" customFormat="1" x14ac:dyDescent="0.15">
      <c r="A29" s="17">
        <v>12140102</v>
      </c>
      <c r="B29" s="39">
        <v>1</v>
      </c>
      <c r="C29" s="57" t="s">
        <v>1319</v>
      </c>
      <c r="D29" s="39" t="s">
        <v>33</v>
      </c>
      <c r="E29" s="39" t="s">
        <v>34</v>
      </c>
      <c r="H29" s="39" t="s">
        <v>32</v>
      </c>
      <c r="L29" s="39">
        <v>1</v>
      </c>
      <c r="N29" s="39" t="s">
        <v>547</v>
      </c>
      <c r="O29" s="12">
        <v>14140101</v>
      </c>
      <c r="V29" s="39" t="s">
        <v>133</v>
      </c>
    </row>
    <row r="30" spans="1:28" s="39" customFormat="1" x14ac:dyDescent="0.15">
      <c r="A30" s="17">
        <v>12140103</v>
      </c>
      <c r="B30" s="39">
        <v>1</v>
      </c>
      <c r="C30" s="57" t="s">
        <v>1320</v>
      </c>
      <c r="D30" s="39" t="s">
        <v>33</v>
      </c>
      <c r="E30" s="39" t="s">
        <v>34</v>
      </c>
      <c r="H30" s="39" t="s">
        <v>32</v>
      </c>
      <c r="L30" s="39">
        <v>1</v>
      </c>
      <c r="M30" s="39" t="s">
        <v>367</v>
      </c>
      <c r="N30" s="39" t="s">
        <v>35</v>
      </c>
      <c r="O30" s="12">
        <v>15140102</v>
      </c>
      <c r="V30" s="39" t="s">
        <v>2794</v>
      </c>
    </row>
    <row r="31" spans="1:28" s="39" customFormat="1" x14ac:dyDescent="0.15">
      <c r="A31" s="17">
        <v>12140104</v>
      </c>
      <c r="B31" s="39">
        <v>1</v>
      </c>
      <c r="C31" s="57" t="s">
        <v>1321</v>
      </c>
      <c r="D31" s="39" t="s">
        <v>33</v>
      </c>
      <c r="E31" s="39" t="s">
        <v>34</v>
      </c>
      <c r="H31" s="39" t="s">
        <v>32</v>
      </c>
      <c r="L31" s="39">
        <v>1</v>
      </c>
      <c r="M31" s="17" t="s">
        <v>409</v>
      </c>
      <c r="N31" s="39" t="s">
        <v>36</v>
      </c>
      <c r="O31" s="12">
        <v>13140101</v>
      </c>
      <c r="V31" s="39" t="s">
        <v>133</v>
      </c>
    </row>
    <row r="32" spans="1:28" s="39" customFormat="1" x14ac:dyDescent="0.15">
      <c r="A32" s="17">
        <v>12140105</v>
      </c>
      <c r="B32" s="39">
        <v>1</v>
      </c>
      <c r="C32" s="57" t="s">
        <v>1322</v>
      </c>
      <c r="D32" s="39" t="s">
        <v>44</v>
      </c>
      <c r="E32" s="39" t="s">
        <v>43</v>
      </c>
      <c r="F32" s="39">
        <v>2</v>
      </c>
      <c r="H32" s="39" t="s">
        <v>32</v>
      </c>
      <c r="L32" s="39">
        <v>99</v>
      </c>
      <c r="M32" s="39" t="s">
        <v>367</v>
      </c>
      <c r="N32" s="39" t="s">
        <v>236</v>
      </c>
      <c r="O32" s="12">
        <v>15140103</v>
      </c>
      <c r="V32" s="17" t="s">
        <v>2823</v>
      </c>
    </row>
    <row r="33" spans="1:24" s="39" customFormat="1" x14ac:dyDescent="0.15">
      <c r="A33" s="17">
        <v>12140106</v>
      </c>
      <c r="B33" s="39">
        <v>1</v>
      </c>
      <c r="C33" s="57" t="s">
        <v>1323</v>
      </c>
      <c r="D33" s="39" t="s">
        <v>44</v>
      </c>
      <c r="E33" s="39" t="s">
        <v>43</v>
      </c>
      <c r="F33" s="39">
        <v>2</v>
      </c>
      <c r="H33" s="39" t="s">
        <v>32</v>
      </c>
      <c r="L33" s="39">
        <v>99</v>
      </c>
      <c r="M33" s="39" t="s">
        <v>131</v>
      </c>
      <c r="N33" s="39" t="s">
        <v>36</v>
      </c>
      <c r="O33" s="12">
        <v>13140102</v>
      </c>
      <c r="V33" s="39" t="s">
        <v>133</v>
      </c>
    </row>
    <row r="34" spans="1:24" s="39" customFormat="1" x14ac:dyDescent="0.15">
      <c r="A34" s="17">
        <v>12140107</v>
      </c>
      <c r="B34" s="39">
        <v>1</v>
      </c>
      <c r="C34" s="57" t="s">
        <v>1324</v>
      </c>
      <c r="D34" s="39" t="s">
        <v>44</v>
      </c>
      <c r="E34" s="39" t="s">
        <v>43</v>
      </c>
      <c r="F34" s="39">
        <v>2</v>
      </c>
      <c r="H34" s="39" t="s">
        <v>32</v>
      </c>
      <c r="L34" s="39">
        <v>99</v>
      </c>
      <c r="M34" s="39" t="s">
        <v>367</v>
      </c>
      <c r="N34" s="39" t="s">
        <v>35</v>
      </c>
      <c r="O34" s="12">
        <v>15140104</v>
      </c>
      <c r="V34" s="39" t="s">
        <v>144</v>
      </c>
    </row>
    <row r="35" spans="1:24" s="39" customFormat="1" x14ac:dyDescent="0.15">
      <c r="A35" s="17">
        <v>12140108</v>
      </c>
      <c r="B35" s="39">
        <v>1</v>
      </c>
      <c r="C35" s="57" t="s">
        <v>1325</v>
      </c>
      <c r="D35" s="39" t="s">
        <v>44</v>
      </c>
      <c r="E35" s="39" t="s">
        <v>43</v>
      </c>
      <c r="F35" s="39">
        <v>2</v>
      </c>
      <c r="H35" s="39" t="s">
        <v>32</v>
      </c>
      <c r="L35" s="39">
        <v>99</v>
      </c>
      <c r="M35" s="39" t="s">
        <v>359</v>
      </c>
      <c r="N35" s="39" t="s">
        <v>36</v>
      </c>
      <c r="O35" s="12">
        <v>13140103</v>
      </c>
      <c r="V35" s="39" t="s">
        <v>133</v>
      </c>
    </row>
    <row r="36" spans="1:24" s="39" customFormat="1" x14ac:dyDescent="0.15">
      <c r="A36" s="17">
        <v>12140109</v>
      </c>
      <c r="B36" s="39">
        <v>1</v>
      </c>
      <c r="C36" s="20" t="s">
        <v>1326</v>
      </c>
      <c r="D36" s="39" t="s">
        <v>44</v>
      </c>
      <c r="E36" s="39" t="s">
        <v>43</v>
      </c>
      <c r="F36" s="39">
        <v>2</v>
      </c>
      <c r="H36" s="39" t="s">
        <v>32</v>
      </c>
      <c r="L36" s="39">
        <v>99</v>
      </c>
      <c r="M36" s="39" t="s">
        <v>359</v>
      </c>
      <c r="N36" s="39" t="s">
        <v>36</v>
      </c>
      <c r="O36" s="12">
        <v>13140104</v>
      </c>
      <c r="V36" s="17" t="s">
        <v>133</v>
      </c>
    </row>
    <row r="37" spans="1:24" s="39" customFormat="1" x14ac:dyDescent="0.15">
      <c r="A37" s="17">
        <v>12140111</v>
      </c>
      <c r="B37" s="39">
        <v>1</v>
      </c>
      <c r="C37" s="20" t="s">
        <v>1789</v>
      </c>
      <c r="D37" s="39" t="s">
        <v>44</v>
      </c>
      <c r="E37" s="39" t="s">
        <v>43</v>
      </c>
      <c r="F37" s="39">
        <v>2</v>
      </c>
      <c r="H37" s="39" t="s">
        <v>390</v>
      </c>
      <c r="L37" s="39">
        <v>99</v>
      </c>
      <c r="M37" s="106" t="s">
        <v>127</v>
      </c>
      <c r="N37" s="39" t="s">
        <v>1790</v>
      </c>
      <c r="O37" s="12">
        <v>13140106</v>
      </c>
      <c r="V37" s="17"/>
    </row>
    <row r="38" spans="1:24" s="39" customFormat="1" x14ac:dyDescent="0.15">
      <c r="A38" s="17">
        <v>12140112</v>
      </c>
      <c r="B38" s="39">
        <v>1</v>
      </c>
      <c r="C38" s="20" t="s">
        <v>1327</v>
      </c>
      <c r="D38" s="39" t="s">
        <v>44</v>
      </c>
      <c r="E38" s="39" t="s">
        <v>225</v>
      </c>
      <c r="F38" s="39">
        <v>2</v>
      </c>
      <c r="H38" s="39" t="s">
        <v>193</v>
      </c>
      <c r="L38" s="39">
        <v>99</v>
      </c>
      <c r="M38" s="39" t="s">
        <v>131</v>
      </c>
      <c r="N38" s="39" t="s">
        <v>36</v>
      </c>
      <c r="O38" s="12">
        <v>13140107</v>
      </c>
    </row>
    <row r="39" spans="1:24" s="39" customFormat="1" x14ac:dyDescent="0.15">
      <c r="A39" s="17">
        <v>12140301</v>
      </c>
      <c r="B39" s="39">
        <v>1</v>
      </c>
      <c r="C39" s="57" t="s">
        <v>1822</v>
      </c>
      <c r="D39" s="39" t="s">
        <v>400</v>
      </c>
      <c r="E39" s="39" t="s">
        <v>399</v>
      </c>
      <c r="H39" s="39" t="s">
        <v>398</v>
      </c>
      <c r="L39" s="39">
        <v>1</v>
      </c>
      <c r="M39" s="39" t="s">
        <v>366</v>
      </c>
      <c r="N39" s="39" t="s">
        <v>401</v>
      </c>
      <c r="O39" s="17">
        <v>15140301</v>
      </c>
      <c r="V39" s="12" t="s">
        <v>2283</v>
      </c>
    </row>
    <row r="40" spans="1:24" s="39" customFormat="1" x14ac:dyDescent="0.15">
      <c r="A40" s="17">
        <v>12140302</v>
      </c>
      <c r="B40" s="39">
        <v>1</v>
      </c>
      <c r="C40" s="32" t="s">
        <v>1824</v>
      </c>
      <c r="D40" s="39" t="s">
        <v>33</v>
      </c>
      <c r="E40" s="39" t="s">
        <v>34</v>
      </c>
      <c r="H40" s="39" t="s">
        <v>32</v>
      </c>
      <c r="L40" s="39">
        <v>1</v>
      </c>
      <c r="N40" s="39" t="s">
        <v>547</v>
      </c>
      <c r="O40" s="12">
        <v>14140301</v>
      </c>
    </row>
    <row r="41" spans="1:24" s="39" customFormat="1" x14ac:dyDescent="0.15">
      <c r="A41" s="17">
        <v>12140303</v>
      </c>
      <c r="B41" s="39">
        <v>1</v>
      </c>
      <c r="C41" s="32" t="s">
        <v>1825</v>
      </c>
      <c r="D41" s="39" t="s">
        <v>548</v>
      </c>
      <c r="E41" s="39" t="s">
        <v>43</v>
      </c>
      <c r="F41" s="39">
        <v>3</v>
      </c>
      <c r="H41" s="39" t="s">
        <v>32</v>
      </c>
      <c r="I41" s="39" t="s">
        <v>1147</v>
      </c>
      <c r="J41" s="39" t="s">
        <v>548</v>
      </c>
      <c r="L41" s="39">
        <v>1</v>
      </c>
      <c r="N41" s="39" t="s">
        <v>547</v>
      </c>
      <c r="O41" s="12">
        <v>14140302</v>
      </c>
      <c r="W41" s="39" t="s">
        <v>545</v>
      </c>
      <c r="X41" s="39" t="s">
        <v>33</v>
      </c>
    </row>
    <row r="42" spans="1:24" s="39" customFormat="1" x14ac:dyDescent="0.15">
      <c r="A42" s="17">
        <v>12140304</v>
      </c>
      <c r="B42" s="39">
        <v>1</v>
      </c>
      <c r="C42" s="32" t="s">
        <v>1826</v>
      </c>
      <c r="D42" s="39" t="s">
        <v>548</v>
      </c>
      <c r="E42" s="39" t="s">
        <v>43</v>
      </c>
      <c r="F42" s="39">
        <v>3</v>
      </c>
      <c r="H42" s="39" t="s">
        <v>32</v>
      </c>
      <c r="I42" s="39" t="s">
        <v>1147</v>
      </c>
      <c r="J42" s="39" t="s">
        <v>548</v>
      </c>
      <c r="L42" s="39">
        <v>1</v>
      </c>
      <c r="N42" s="39" t="s">
        <v>547</v>
      </c>
      <c r="O42" s="12">
        <v>14140303</v>
      </c>
      <c r="W42" s="39" t="s">
        <v>545</v>
      </c>
      <c r="X42" s="39" t="s">
        <v>33</v>
      </c>
    </row>
    <row r="43" spans="1:24" s="39" customFormat="1" x14ac:dyDescent="0.15">
      <c r="A43" s="17">
        <v>12140305</v>
      </c>
      <c r="B43" s="39">
        <v>1</v>
      </c>
      <c r="C43" s="32" t="s">
        <v>1827</v>
      </c>
      <c r="D43" s="39" t="s">
        <v>548</v>
      </c>
      <c r="E43" s="39" t="s">
        <v>43</v>
      </c>
      <c r="F43" s="39">
        <v>3</v>
      </c>
      <c r="H43" s="39" t="s">
        <v>32</v>
      </c>
      <c r="I43" s="39" t="s">
        <v>333</v>
      </c>
      <c r="J43" s="39" t="s">
        <v>548</v>
      </c>
      <c r="L43" s="39">
        <v>1</v>
      </c>
      <c r="N43" s="39" t="s">
        <v>547</v>
      </c>
      <c r="O43" s="17">
        <v>14140304</v>
      </c>
      <c r="V43" s="12"/>
      <c r="W43" s="39" t="s">
        <v>545</v>
      </c>
      <c r="X43" s="39" t="s">
        <v>33</v>
      </c>
    </row>
    <row r="44" spans="1:24" s="39" customFormat="1" x14ac:dyDescent="0.15">
      <c r="A44" s="17">
        <v>12140306</v>
      </c>
      <c r="B44" s="39">
        <v>1</v>
      </c>
      <c r="C44" s="32" t="s">
        <v>1828</v>
      </c>
      <c r="D44" s="39" t="s">
        <v>33</v>
      </c>
      <c r="E44" s="39" t="s">
        <v>34</v>
      </c>
      <c r="H44" s="39" t="s">
        <v>32</v>
      </c>
      <c r="L44" s="39">
        <v>1</v>
      </c>
      <c r="M44" s="39" t="s">
        <v>367</v>
      </c>
      <c r="N44" s="39" t="s">
        <v>35</v>
      </c>
      <c r="O44" s="17">
        <v>15140302</v>
      </c>
      <c r="V44" s="39" t="s">
        <v>2792</v>
      </c>
    </row>
    <row r="45" spans="1:24" s="39" customFormat="1" x14ac:dyDescent="0.15">
      <c r="A45" s="17">
        <v>12140307</v>
      </c>
      <c r="B45" s="39">
        <v>1</v>
      </c>
      <c r="C45" s="32" t="s">
        <v>1829</v>
      </c>
      <c r="D45" s="39" t="s">
        <v>33</v>
      </c>
      <c r="E45" s="39" t="s">
        <v>34</v>
      </c>
      <c r="H45" s="39" t="s">
        <v>32</v>
      </c>
      <c r="L45" s="39">
        <v>1</v>
      </c>
      <c r="M45" s="39" t="s">
        <v>131</v>
      </c>
      <c r="N45" s="39" t="s">
        <v>36</v>
      </c>
      <c r="O45" s="17">
        <v>13140301</v>
      </c>
      <c r="V45" s="12"/>
    </row>
    <row r="46" spans="1:24" s="39" customFormat="1" x14ac:dyDescent="0.15">
      <c r="A46" s="17">
        <v>12140308</v>
      </c>
      <c r="B46" s="39">
        <v>1</v>
      </c>
      <c r="C46" s="32" t="s">
        <v>1830</v>
      </c>
      <c r="D46" s="39" t="s">
        <v>33</v>
      </c>
      <c r="E46" s="39" t="s">
        <v>34</v>
      </c>
      <c r="H46" s="39" t="s">
        <v>32</v>
      </c>
      <c r="L46" s="39">
        <v>1</v>
      </c>
      <c r="M46" s="39" t="s">
        <v>131</v>
      </c>
      <c r="N46" s="39" t="s">
        <v>36</v>
      </c>
      <c r="O46" s="17">
        <v>13140302</v>
      </c>
    </row>
    <row r="47" spans="1:24" s="39" customFormat="1" x14ac:dyDescent="0.15">
      <c r="A47" s="17">
        <v>12140309</v>
      </c>
      <c r="B47" s="39">
        <v>1</v>
      </c>
      <c r="C47" s="32" t="s">
        <v>1831</v>
      </c>
      <c r="D47" s="39" t="s">
        <v>33</v>
      </c>
      <c r="E47" s="39" t="s">
        <v>34</v>
      </c>
      <c r="H47" s="39" t="s">
        <v>32</v>
      </c>
      <c r="L47" s="39">
        <v>1</v>
      </c>
      <c r="M47" s="39" t="s">
        <v>367</v>
      </c>
      <c r="N47" s="39" t="s">
        <v>35</v>
      </c>
      <c r="O47" s="17">
        <v>15140303</v>
      </c>
      <c r="V47" s="39" t="s">
        <v>348</v>
      </c>
    </row>
    <row r="48" spans="1:24" s="39" customFormat="1" x14ac:dyDescent="0.15">
      <c r="A48" s="17">
        <v>12140310</v>
      </c>
      <c r="B48" s="39">
        <v>1</v>
      </c>
      <c r="C48" s="32" t="s">
        <v>1832</v>
      </c>
      <c r="D48" s="39" t="s">
        <v>33</v>
      </c>
      <c r="E48" s="39" t="s">
        <v>34</v>
      </c>
      <c r="H48" s="39" t="s">
        <v>32</v>
      </c>
      <c r="L48" s="39">
        <v>1</v>
      </c>
      <c r="M48" s="39" t="s">
        <v>131</v>
      </c>
      <c r="N48" s="39" t="s">
        <v>36</v>
      </c>
      <c r="O48" s="17">
        <v>13140303</v>
      </c>
      <c r="V48" s="12"/>
    </row>
    <row r="49" spans="1:22" s="39" customFormat="1" x14ac:dyDescent="0.15">
      <c r="A49" s="17">
        <v>12140311</v>
      </c>
      <c r="B49" s="39">
        <v>1</v>
      </c>
      <c r="C49" s="32" t="s">
        <v>1833</v>
      </c>
      <c r="D49" s="39" t="s">
        <v>33</v>
      </c>
      <c r="E49" s="39" t="s">
        <v>34</v>
      </c>
      <c r="H49" s="39" t="s">
        <v>32</v>
      </c>
      <c r="L49" s="39">
        <v>1</v>
      </c>
      <c r="M49" s="39" t="s">
        <v>131</v>
      </c>
      <c r="N49" s="39" t="s">
        <v>36</v>
      </c>
      <c r="O49" s="17">
        <v>13140304</v>
      </c>
    </row>
    <row r="50" spans="1:22" s="39" customFormat="1" x14ac:dyDescent="0.15">
      <c r="A50" s="17">
        <v>12140312</v>
      </c>
      <c r="B50" s="39">
        <v>1</v>
      </c>
      <c r="C50" s="32" t="s">
        <v>1834</v>
      </c>
      <c r="D50" s="39" t="s">
        <v>33</v>
      </c>
      <c r="E50" s="39" t="s">
        <v>34</v>
      </c>
      <c r="H50" s="39" t="s">
        <v>32</v>
      </c>
      <c r="L50" s="39">
        <v>1</v>
      </c>
      <c r="M50" s="39" t="s">
        <v>367</v>
      </c>
      <c r="N50" s="39" t="s">
        <v>35</v>
      </c>
      <c r="O50" s="17">
        <v>15140304</v>
      </c>
      <c r="V50" s="39" t="s">
        <v>348</v>
      </c>
    </row>
    <row r="51" spans="1:22" s="39" customFormat="1" x14ac:dyDescent="0.15">
      <c r="A51" s="17">
        <v>12140313</v>
      </c>
      <c r="B51" s="39">
        <v>1</v>
      </c>
      <c r="C51" s="32" t="s">
        <v>1835</v>
      </c>
      <c r="D51" s="39" t="s">
        <v>33</v>
      </c>
      <c r="E51" s="39" t="s">
        <v>34</v>
      </c>
      <c r="H51" s="39" t="s">
        <v>32</v>
      </c>
      <c r="L51" s="39">
        <v>1</v>
      </c>
      <c r="M51" s="39" t="s">
        <v>131</v>
      </c>
      <c r="N51" s="39" t="s">
        <v>36</v>
      </c>
      <c r="O51" s="17">
        <v>13140305</v>
      </c>
    </row>
    <row r="52" spans="1:22" s="39" customFormat="1" x14ac:dyDescent="0.15">
      <c r="A52" s="17">
        <v>12140314</v>
      </c>
      <c r="B52" s="39">
        <v>1</v>
      </c>
      <c r="C52" s="32" t="s">
        <v>1836</v>
      </c>
      <c r="D52" s="39" t="s">
        <v>33</v>
      </c>
      <c r="E52" s="39" t="s">
        <v>34</v>
      </c>
      <c r="H52" s="39" t="s">
        <v>32</v>
      </c>
      <c r="L52" s="39">
        <v>1</v>
      </c>
      <c r="M52" s="39" t="s">
        <v>131</v>
      </c>
      <c r="N52" s="39" t="s">
        <v>36</v>
      </c>
      <c r="O52" s="17">
        <v>13140306</v>
      </c>
      <c r="V52" s="12"/>
    </row>
    <row r="53" spans="1:22" s="39" customFormat="1" x14ac:dyDescent="0.15">
      <c r="A53" s="17">
        <v>12140315</v>
      </c>
      <c r="B53" s="39">
        <v>1</v>
      </c>
      <c r="C53" s="32" t="s">
        <v>1837</v>
      </c>
      <c r="D53" s="39" t="s">
        <v>33</v>
      </c>
      <c r="E53" s="39" t="s">
        <v>34</v>
      </c>
      <c r="H53" s="39" t="s">
        <v>32</v>
      </c>
      <c r="L53" s="39">
        <v>1</v>
      </c>
      <c r="M53" s="39" t="s">
        <v>367</v>
      </c>
      <c r="N53" s="39" t="s">
        <v>35</v>
      </c>
      <c r="O53" s="17">
        <v>15140305</v>
      </c>
      <c r="V53" s="12" t="s">
        <v>348</v>
      </c>
    </row>
    <row r="54" spans="1:22" s="39" customFormat="1" x14ac:dyDescent="0.15">
      <c r="A54" s="17">
        <v>12140316</v>
      </c>
      <c r="B54" s="39">
        <v>1</v>
      </c>
      <c r="C54" s="32" t="s">
        <v>1838</v>
      </c>
      <c r="D54" s="39" t="s">
        <v>33</v>
      </c>
      <c r="E54" s="39" t="s">
        <v>34</v>
      </c>
      <c r="H54" s="39" t="s">
        <v>32</v>
      </c>
      <c r="L54" s="39">
        <v>1</v>
      </c>
      <c r="M54" s="39" t="s">
        <v>131</v>
      </c>
      <c r="N54" s="39" t="s">
        <v>36</v>
      </c>
      <c r="O54" s="17">
        <v>13140307</v>
      </c>
    </row>
    <row r="55" spans="1:22" s="39" customFormat="1" x14ac:dyDescent="0.15">
      <c r="A55" s="17">
        <v>12140317</v>
      </c>
      <c r="B55" s="39">
        <v>1</v>
      </c>
      <c r="C55" s="32" t="s">
        <v>1839</v>
      </c>
      <c r="D55" s="39" t="s">
        <v>33</v>
      </c>
      <c r="E55" s="39" t="s">
        <v>34</v>
      </c>
      <c r="H55" s="39" t="s">
        <v>32</v>
      </c>
      <c r="L55" s="39">
        <v>1</v>
      </c>
      <c r="M55" s="39" t="s">
        <v>131</v>
      </c>
      <c r="N55" s="39" t="s">
        <v>36</v>
      </c>
      <c r="O55" s="17">
        <v>13140308</v>
      </c>
    </row>
    <row r="56" spans="1:22" s="39" customFormat="1" x14ac:dyDescent="0.15">
      <c r="A56" s="17">
        <v>12140318</v>
      </c>
      <c r="B56" s="39">
        <v>1</v>
      </c>
      <c r="C56" s="57" t="s">
        <v>1842</v>
      </c>
      <c r="D56" s="39" t="s">
        <v>134</v>
      </c>
      <c r="E56" s="39" t="s">
        <v>34</v>
      </c>
      <c r="H56" s="39" t="s">
        <v>160</v>
      </c>
      <c r="L56" s="39">
        <v>1</v>
      </c>
      <c r="M56" s="39" t="s">
        <v>36</v>
      </c>
      <c r="N56" s="39" t="s">
        <v>36</v>
      </c>
      <c r="O56" s="17">
        <v>13140309</v>
      </c>
    </row>
    <row r="57" spans="1:22" s="39" customFormat="1" x14ac:dyDescent="0.15">
      <c r="A57" s="17">
        <v>12140319</v>
      </c>
      <c r="B57" s="39">
        <v>1</v>
      </c>
      <c r="C57" s="57" t="s">
        <v>1843</v>
      </c>
      <c r="D57" s="39" t="s">
        <v>134</v>
      </c>
      <c r="E57" s="39" t="s">
        <v>43</v>
      </c>
      <c r="F57" s="39">
        <v>3</v>
      </c>
      <c r="H57" s="39" t="s">
        <v>160</v>
      </c>
      <c r="L57" s="39">
        <v>99</v>
      </c>
      <c r="M57" s="39" t="s">
        <v>36</v>
      </c>
      <c r="N57" s="39" t="s">
        <v>36</v>
      </c>
      <c r="O57" s="12">
        <v>13140310</v>
      </c>
    </row>
    <row r="58" spans="1:22" s="39" customFormat="1" x14ac:dyDescent="0.15">
      <c r="A58" s="17">
        <v>12140320</v>
      </c>
      <c r="B58" s="39">
        <v>1</v>
      </c>
      <c r="C58" s="57" t="s">
        <v>1844</v>
      </c>
      <c r="D58" s="39" t="s">
        <v>134</v>
      </c>
      <c r="E58" s="39" t="s">
        <v>43</v>
      </c>
      <c r="F58" s="39">
        <v>3</v>
      </c>
      <c r="H58" s="39" t="s">
        <v>160</v>
      </c>
      <c r="L58" s="39">
        <v>99</v>
      </c>
      <c r="M58" s="39" t="s">
        <v>36</v>
      </c>
      <c r="N58" s="39" t="s">
        <v>36</v>
      </c>
      <c r="O58" s="17">
        <v>13140311</v>
      </c>
    </row>
    <row r="59" spans="1:22" s="39" customFormat="1" x14ac:dyDescent="0.15">
      <c r="A59" s="17">
        <v>12140321</v>
      </c>
      <c r="B59" s="39">
        <v>1</v>
      </c>
      <c r="C59" s="57" t="s">
        <v>1847</v>
      </c>
      <c r="D59" s="39" t="s">
        <v>44</v>
      </c>
      <c r="E59" s="39" t="s">
        <v>43</v>
      </c>
      <c r="F59" s="39">
        <v>2</v>
      </c>
      <c r="H59" s="39" t="s">
        <v>32</v>
      </c>
      <c r="L59" s="39">
        <v>99</v>
      </c>
      <c r="M59" s="39" t="s">
        <v>367</v>
      </c>
      <c r="N59" s="39" t="s">
        <v>35</v>
      </c>
      <c r="O59" s="39">
        <v>15140308</v>
      </c>
      <c r="V59" s="12" t="s">
        <v>2790</v>
      </c>
    </row>
    <row r="60" spans="1:22" s="39" customFormat="1" x14ac:dyDescent="0.15">
      <c r="A60" s="17">
        <v>12140322</v>
      </c>
      <c r="B60" s="39">
        <v>1</v>
      </c>
      <c r="C60" s="57" t="s">
        <v>1848</v>
      </c>
      <c r="D60" s="39" t="s">
        <v>44</v>
      </c>
      <c r="E60" s="39" t="s">
        <v>43</v>
      </c>
      <c r="F60" s="39">
        <v>2</v>
      </c>
      <c r="H60" s="39" t="s">
        <v>390</v>
      </c>
      <c r="L60" s="39">
        <v>99</v>
      </c>
      <c r="M60" s="106" t="s">
        <v>474</v>
      </c>
      <c r="N60" s="39" t="s">
        <v>1699</v>
      </c>
      <c r="O60" s="17">
        <v>13140312</v>
      </c>
      <c r="V60" s="17"/>
    </row>
    <row r="61" spans="1:22" s="39" customFormat="1" x14ac:dyDescent="0.15">
      <c r="A61" s="17">
        <v>12140401</v>
      </c>
      <c r="B61" s="39">
        <v>1</v>
      </c>
      <c r="C61" s="57" t="s">
        <v>1311</v>
      </c>
      <c r="D61" s="39" t="s">
        <v>166</v>
      </c>
      <c r="E61" s="39" t="s">
        <v>34</v>
      </c>
      <c r="H61" s="39" t="s">
        <v>164</v>
      </c>
      <c r="L61" s="39">
        <v>1</v>
      </c>
      <c r="N61" s="39" t="s">
        <v>547</v>
      </c>
      <c r="O61" s="17">
        <v>14140401</v>
      </c>
      <c r="V61" s="12"/>
    </row>
    <row r="62" spans="1:22" s="39" customFormat="1" x14ac:dyDescent="0.15">
      <c r="A62" s="17">
        <v>12140402</v>
      </c>
      <c r="B62" s="39">
        <v>1</v>
      </c>
      <c r="C62" s="57" t="s">
        <v>1312</v>
      </c>
      <c r="D62" s="39" t="s">
        <v>33</v>
      </c>
      <c r="E62" s="39" t="s">
        <v>34</v>
      </c>
      <c r="H62" s="39" t="s">
        <v>32</v>
      </c>
      <c r="L62" s="39">
        <v>1</v>
      </c>
      <c r="M62" s="12" t="s">
        <v>366</v>
      </c>
      <c r="N62" s="39" t="s">
        <v>35</v>
      </c>
      <c r="O62" s="17">
        <v>15140401</v>
      </c>
      <c r="V62" s="53" t="s">
        <v>2706</v>
      </c>
    </row>
    <row r="63" spans="1:22" s="39" customFormat="1" x14ac:dyDescent="0.15">
      <c r="A63" s="17">
        <v>12140403</v>
      </c>
      <c r="B63" s="39">
        <v>1</v>
      </c>
      <c r="C63" s="57" t="s">
        <v>2296</v>
      </c>
      <c r="D63" s="39" t="s">
        <v>33</v>
      </c>
      <c r="E63" s="39" t="s">
        <v>784</v>
      </c>
      <c r="H63" s="39" t="s">
        <v>785</v>
      </c>
      <c r="L63" s="39">
        <v>1</v>
      </c>
      <c r="N63" s="39" t="s">
        <v>786</v>
      </c>
      <c r="O63" s="12">
        <v>14140402</v>
      </c>
      <c r="V63" s="17" t="s">
        <v>2295</v>
      </c>
    </row>
    <row r="64" spans="1:22" s="39" customFormat="1" ht="15" customHeight="1" x14ac:dyDescent="0.15">
      <c r="A64" s="17">
        <v>12140404</v>
      </c>
      <c r="B64" s="39">
        <v>1</v>
      </c>
      <c r="C64" s="57" t="s">
        <v>1802</v>
      </c>
      <c r="D64" s="39" t="s">
        <v>166</v>
      </c>
      <c r="E64" s="39" t="s">
        <v>34</v>
      </c>
      <c r="H64" s="39" t="s">
        <v>164</v>
      </c>
      <c r="L64" s="39">
        <v>1</v>
      </c>
      <c r="M64" s="39" t="s">
        <v>367</v>
      </c>
      <c r="N64" s="39" t="s">
        <v>35</v>
      </c>
      <c r="O64" s="17">
        <v>15140402</v>
      </c>
      <c r="V64" s="17"/>
    </row>
    <row r="65" spans="1:24" s="39" customFormat="1" x14ac:dyDescent="0.15">
      <c r="A65" s="17">
        <v>12140405</v>
      </c>
      <c r="B65" s="39">
        <v>1</v>
      </c>
      <c r="C65" s="57" t="s">
        <v>1803</v>
      </c>
      <c r="D65" s="39" t="s">
        <v>166</v>
      </c>
      <c r="E65" s="39" t="s">
        <v>34</v>
      </c>
      <c r="H65" s="39" t="s">
        <v>164</v>
      </c>
      <c r="L65" s="39">
        <v>1</v>
      </c>
      <c r="M65" s="39" t="s">
        <v>341</v>
      </c>
      <c r="N65" s="39" t="s">
        <v>36</v>
      </c>
      <c r="O65" s="39">
        <v>13140401</v>
      </c>
      <c r="V65" s="20"/>
    </row>
    <row r="66" spans="1:24" s="39" customFormat="1" x14ac:dyDescent="0.15">
      <c r="A66" s="17">
        <v>12140406</v>
      </c>
      <c r="B66" s="39">
        <v>1</v>
      </c>
      <c r="C66" s="57" t="s">
        <v>2189</v>
      </c>
      <c r="D66" s="39" t="s">
        <v>33</v>
      </c>
      <c r="E66" s="39" t="s">
        <v>34</v>
      </c>
      <c r="H66" s="39" t="s">
        <v>32</v>
      </c>
      <c r="L66" s="39">
        <v>1</v>
      </c>
      <c r="M66" s="39" t="s">
        <v>367</v>
      </c>
      <c r="N66" s="39" t="s">
        <v>35</v>
      </c>
      <c r="O66" s="12">
        <v>15140404</v>
      </c>
      <c r="V66" s="17" t="s">
        <v>2594</v>
      </c>
    </row>
    <row r="67" spans="1:24" s="39" customFormat="1" x14ac:dyDescent="0.15">
      <c r="A67" s="17">
        <v>12140407</v>
      </c>
      <c r="B67" s="39">
        <v>1</v>
      </c>
      <c r="C67" s="57" t="s">
        <v>2190</v>
      </c>
      <c r="D67" s="39" t="s">
        <v>33</v>
      </c>
      <c r="E67" s="39" t="s">
        <v>34</v>
      </c>
      <c r="H67" s="39" t="s">
        <v>32</v>
      </c>
      <c r="L67" s="39">
        <v>1</v>
      </c>
      <c r="M67" s="39" t="s">
        <v>2192</v>
      </c>
      <c r="N67" s="39" t="s">
        <v>36</v>
      </c>
      <c r="O67" s="12">
        <v>13140402</v>
      </c>
      <c r="V67" s="39" t="s">
        <v>133</v>
      </c>
    </row>
    <row r="68" spans="1:24" s="39" customFormat="1" x14ac:dyDescent="0.15">
      <c r="A68" s="17">
        <v>12140408</v>
      </c>
      <c r="B68" s="39">
        <v>1</v>
      </c>
      <c r="C68" s="57" t="s">
        <v>2191</v>
      </c>
      <c r="D68" s="39" t="s">
        <v>33</v>
      </c>
      <c r="E68" s="39" t="s">
        <v>34</v>
      </c>
      <c r="H68" s="39" t="s">
        <v>32</v>
      </c>
      <c r="L68" s="39">
        <v>1</v>
      </c>
      <c r="M68" s="39" t="s">
        <v>2192</v>
      </c>
      <c r="N68" s="39" t="s">
        <v>36</v>
      </c>
      <c r="O68" s="17">
        <v>13140403</v>
      </c>
    </row>
    <row r="69" spans="1:24" s="39" customFormat="1" x14ac:dyDescent="0.15">
      <c r="A69" s="17">
        <v>12140409</v>
      </c>
      <c r="B69" s="39">
        <v>1</v>
      </c>
      <c r="C69" s="57" t="s">
        <v>2569</v>
      </c>
      <c r="D69" s="39" t="s">
        <v>33</v>
      </c>
      <c r="E69" s="39" t="s">
        <v>34</v>
      </c>
      <c r="H69" s="39" t="s">
        <v>32</v>
      </c>
      <c r="L69" s="39">
        <v>1</v>
      </c>
      <c r="M69" s="39" t="s">
        <v>359</v>
      </c>
      <c r="N69" s="39" t="s">
        <v>36</v>
      </c>
      <c r="O69" s="12">
        <v>13140404</v>
      </c>
    </row>
    <row r="70" spans="1:24" s="99" customFormat="1" x14ac:dyDescent="0.15">
      <c r="A70" s="98">
        <v>12140415</v>
      </c>
      <c r="B70" s="39">
        <v>1</v>
      </c>
      <c r="C70" s="100" t="s">
        <v>2570</v>
      </c>
      <c r="D70" s="99" t="s">
        <v>33</v>
      </c>
      <c r="E70" s="99" t="s">
        <v>34</v>
      </c>
      <c r="H70" s="99" t="s">
        <v>32</v>
      </c>
      <c r="L70" s="99">
        <v>1</v>
      </c>
      <c r="M70" s="39" t="s">
        <v>102</v>
      </c>
      <c r="N70" s="99" t="s">
        <v>36</v>
      </c>
      <c r="O70" s="96">
        <v>13140409</v>
      </c>
    </row>
    <row r="71" spans="1:24" s="39" customFormat="1" x14ac:dyDescent="0.15">
      <c r="A71" s="17">
        <v>12140410</v>
      </c>
      <c r="B71" s="39">
        <v>1</v>
      </c>
      <c r="C71" s="57" t="s">
        <v>1313</v>
      </c>
      <c r="D71" s="39" t="s">
        <v>33</v>
      </c>
      <c r="E71" s="39" t="s">
        <v>43</v>
      </c>
      <c r="F71" s="39">
        <v>2</v>
      </c>
      <c r="H71" s="39" t="s">
        <v>164</v>
      </c>
      <c r="L71" s="39">
        <v>1</v>
      </c>
      <c r="N71" s="39" t="s">
        <v>547</v>
      </c>
      <c r="O71" s="17">
        <v>14140403</v>
      </c>
      <c r="V71" s="17"/>
    </row>
    <row r="72" spans="1:24" s="39" customFormat="1" x14ac:dyDescent="0.15">
      <c r="A72" s="17">
        <v>12140411</v>
      </c>
      <c r="B72" s="39">
        <v>1</v>
      </c>
      <c r="C72" s="57" t="s">
        <v>1314</v>
      </c>
      <c r="D72" s="39" t="s">
        <v>166</v>
      </c>
      <c r="E72" s="39" t="s">
        <v>179</v>
      </c>
      <c r="F72" s="39">
        <v>2</v>
      </c>
      <c r="H72" s="39" t="s">
        <v>164</v>
      </c>
      <c r="L72" s="39">
        <v>99</v>
      </c>
      <c r="M72" s="39" t="s">
        <v>367</v>
      </c>
      <c r="N72" s="39" t="s">
        <v>35</v>
      </c>
      <c r="O72" s="17">
        <v>15140406</v>
      </c>
      <c r="V72" s="17" t="s">
        <v>2686</v>
      </c>
    </row>
    <row r="73" spans="1:24" s="39" customFormat="1" x14ac:dyDescent="0.15">
      <c r="A73" s="17">
        <v>12140412</v>
      </c>
      <c r="B73" s="39">
        <v>1</v>
      </c>
      <c r="C73" s="57" t="s">
        <v>1315</v>
      </c>
      <c r="D73" s="39" t="s">
        <v>33</v>
      </c>
      <c r="E73" s="39" t="s">
        <v>43</v>
      </c>
      <c r="F73" s="39">
        <v>2</v>
      </c>
      <c r="H73" s="39" t="s">
        <v>32</v>
      </c>
      <c r="L73" s="39">
        <v>99</v>
      </c>
      <c r="M73" s="39" t="s">
        <v>474</v>
      </c>
      <c r="N73" s="39" t="s">
        <v>36</v>
      </c>
      <c r="O73" s="39">
        <v>13140405</v>
      </c>
      <c r="V73" s="39" t="s">
        <v>133</v>
      </c>
    </row>
    <row r="74" spans="1:24" s="39" customFormat="1" x14ac:dyDescent="0.15">
      <c r="A74" s="17">
        <v>12140413</v>
      </c>
      <c r="B74" s="39">
        <v>1</v>
      </c>
      <c r="C74" s="57" t="s">
        <v>1804</v>
      </c>
      <c r="D74" s="39" t="s">
        <v>33</v>
      </c>
      <c r="E74" s="39" t="s">
        <v>34</v>
      </c>
      <c r="H74" s="39" t="s">
        <v>32</v>
      </c>
      <c r="L74" s="39">
        <v>1</v>
      </c>
      <c r="M74" s="39" t="s">
        <v>341</v>
      </c>
      <c r="N74" s="39" t="s">
        <v>36</v>
      </c>
      <c r="O74" s="17">
        <v>13140406</v>
      </c>
    </row>
    <row r="75" spans="1:24" s="39" customFormat="1" x14ac:dyDescent="0.15">
      <c r="A75" s="17">
        <v>12140414</v>
      </c>
      <c r="B75" s="39">
        <v>1</v>
      </c>
      <c r="C75" s="57" t="s">
        <v>1805</v>
      </c>
      <c r="D75" s="39" t="s">
        <v>33</v>
      </c>
      <c r="E75" s="39" t="s">
        <v>34</v>
      </c>
      <c r="H75" s="39" t="s">
        <v>32</v>
      </c>
      <c r="L75" s="39">
        <v>1</v>
      </c>
      <c r="M75" s="39" t="s">
        <v>341</v>
      </c>
      <c r="N75" s="39" t="s">
        <v>36</v>
      </c>
      <c r="O75" s="17">
        <v>13140407</v>
      </c>
    </row>
    <row r="76" spans="1:24" s="39" customFormat="1" x14ac:dyDescent="0.15">
      <c r="A76" s="17">
        <v>12140510</v>
      </c>
      <c r="B76" s="39">
        <v>1</v>
      </c>
      <c r="C76" s="57" t="s">
        <v>1024</v>
      </c>
      <c r="D76" s="39" t="s">
        <v>900</v>
      </c>
      <c r="E76" s="39" t="s">
        <v>901</v>
      </c>
      <c r="H76" s="39" t="s">
        <v>32</v>
      </c>
      <c r="L76" s="39">
        <v>1</v>
      </c>
      <c r="M76" s="13" t="s">
        <v>366</v>
      </c>
      <c r="N76" s="39" t="s">
        <v>902</v>
      </c>
      <c r="O76" s="17">
        <v>15140507</v>
      </c>
      <c r="V76" s="17" t="s">
        <v>2621</v>
      </c>
    </row>
    <row r="77" spans="1:24" s="39" customFormat="1" x14ac:dyDescent="0.15">
      <c r="A77" s="17">
        <v>12140511</v>
      </c>
      <c r="B77" s="39">
        <v>1</v>
      </c>
      <c r="C77" s="57" t="s">
        <v>1341</v>
      </c>
      <c r="D77" s="39" t="s">
        <v>44</v>
      </c>
      <c r="E77" s="39" t="s">
        <v>43</v>
      </c>
      <c r="F77" s="39">
        <v>2</v>
      </c>
      <c r="H77" s="39" t="s">
        <v>32</v>
      </c>
      <c r="L77" s="39">
        <v>99</v>
      </c>
      <c r="M77" s="39" t="s">
        <v>367</v>
      </c>
      <c r="N77" s="39" t="s">
        <v>35</v>
      </c>
      <c r="O77" s="17">
        <v>15140508</v>
      </c>
      <c r="V77" s="12" t="s">
        <v>2657</v>
      </c>
    </row>
    <row r="78" spans="1:24" s="39" customFormat="1" x14ac:dyDescent="0.15">
      <c r="A78" s="17">
        <v>12140512</v>
      </c>
      <c r="B78" s="39">
        <v>1</v>
      </c>
      <c r="C78" s="57" t="s">
        <v>1797</v>
      </c>
      <c r="D78" s="39" t="s">
        <v>44</v>
      </c>
      <c r="E78" s="39" t="s">
        <v>34</v>
      </c>
      <c r="H78" s="39" t="s">
        <v>121</v>
      </c>
      <c r="L78" s="39">
        <v>1</v>
      </c>
      <c r="M78" s="39" t="s">
        <v>36</v>
      </c>
      <c r="N78" s="39" t="s">
        <v>36</v>
      </c>
      <c r="O78" s="17">
        <v>13140505</v>
      </c>
      <c r="V78" s="12"/>
    </row>
    <row r="79" spans="1:24" s="39" customFormat="1" ht="12.75" customHeight="1" x14ac:dyDescent="0.15">
      <c r="A79" s="17">
        <v>12140513</v>
      </c>
      <c r="B79" s="39">
        <v>1</v>
      </c>
      <c r="C79" s="57" t="s">
        <v>2627</v>
      </c>
      <c r="D79" s="39" t="s">
        <v>33</v>
      </c>
      <c r="E79" s="39" t="s">
        <v>906</v>
      </c>
      <c r="H79" s="39" t="s">
        <v>899</v>
      </c>
      <c r="L79" s="39">
        <v>1</v>
      </c>
      <c r="M79" s="39" t="s">
        <v>569</v>
      </c>
      <c r="N79" s="39" t="s">
        <v>909</v>
      </c>
      <c r="O79" s="17">
        <v>15140509</v>
      </c>
      <c r="S79" s="17">
        <v>16140502</v>
      </c>
      <c r="V79" s="17" t="s">
        <v>2646</v>
      </c>
    </row>
    <row r="80" spans="1:24" s="39" customFormat="1" x14ac:dyDescent="0.15">
      <c r="A80" s="39">
        <v>12140514</v>
      </c>
      <c r="B80" s="39">
        <v>1</v>
      </c>
      <c r="C80" s="57" t="s">
        <v>1343</v>
      </c>
      <c r="D80" s="39" t="s">
        <v>33</v>
      </c>
      <c r="E80" s="39" t="s">
        <v>907</v>
      </c>
      <c r="H80" s="39" t="s">
        <v>908</v>
      </c>
      <c r="L80" s="39">
        <v>1</v>
      </c>
      <c r="N80" s="39" t="s">
        <v>978</v>
      </c>
      <c r="O80" s="39" t="s">
        <v>514</v>
      </c>
      <c r="V80" s="17"/>
      <c r="W80" s="6" t="s">
        <v>2450</v>
      </c>
      <c r="X80" s="39" t="str">
        <f>O80</f>
        <v>blood</v>
      </c>
    </row>
    <row r="81" spans="1:22" s="39" customFormat="1" x14ac:dyDescent="0.15">
      <c r="A81" s="17">
        <v>12140515</v>
      </c>
      <c r="B81" s="39">
        <v>1</v>
      </c>
      <c r="C81" s="57" t="s">
        <v>1344</v>
      </c>
      <c r="D81" s="39" t="s">
        <v>33</v>
      </c>
      <c r="E81" s="39" t="s">
        <v>907</v>
      </c>
      <c r="H81" s="39" t="s">
        <v>899</v>
      </c>
      <c r="L81" s="39">
        <v>1</v>
      </c>
      <c r="M81" s="39" t="s">
        <v>919</v>
      </c>
      <c r="N81" s="39" t="s">
        <v>910</v>
      </c>
      <c r="O81" s="17">
        <v>15140510</v>
      </c>
      <c r="V81" s="17" t="s">
        <v>2468</v>
      </c>
    </row>
    <row r="82" spans="1:22" s="39" customFormat="1" x14ac:dyDescent="0.15">
      <c r="A82" s="17">
        <v>12140517</v>
      </c>
      <c r="B82" s="39">
        <v>1</v>
      </c>
      <c r="C82" s="57" t="s">
        <v>2040</v>
      </c>
      <c r="D82" s="39" t="s">
        <v>33</v>
      </c>
      <c r="E82" s="39" t="s">
        <v>34</v>
      </c>
      <c r="H82" s="39" t="s">
        <v>967</v>
      </c>
      <c r="L82" s="39">
        <v>1</v>
      </c>
      <c r="M82" s="39" t="s">
        <v>919</v>
      </c>
      <c r="N82" s="39" t="s">
        <v>35</v>
      </c>
      <c r="O82" s="12">
        <v>15140511</v>
      </c>
      <c r="S82" s="8">
        <v>16140501</v>
      </c>
      <c r="V82" s="17" t="s">
        <v>2626</v>
      </c>
    </row>
    <row r="83" spans="1:22" s="39" customFormat="1" x14ac:dyDescent="0.15">
      <c r="A83" s="17">
        <v>12140518</v>
      </c>
      <c r="B83" s="39">
        <v>1</v>
      </c>
      <c r="C83" s="57" t="s">
        <v>2039</v>
      </c>
      <c r="D83" s="39" t="s">
        <v>33</v>
      </c>
      <c r="E83" s="39" t="s">
        <v>34</v>
      </c>
      <c r="H83" s="39" t="s">
        <v>32</v>
      </c>
      <c r="L83" s="39">
        <v>1</v>
      </c>
      <c r="M83" s="106" t="s">
        <v>127</v>
      </c>
      <c r="N83" s="39" t="s">
        <v>36</v>
      </c>
      <c r="O83" s="17">
        <v>13140506</v>
      </c>
    </row>
    <row r="84" spans="1:22" s="39" customFormat="1" x14ac:dyDescent="0.15">
      <c r="A84" s="17">
        <v>12140519</v>
      </c>
      <c r="B84" s="39">
        <v>1</v>
      </c>
      <c r="C84" s="57" t="s">
        <v>1345</v>
      </c>
      <c r="D84" s="39" t="s">
        <v>33</v>
      </c>
      <c r="E84" s="39" t="s">
        <v>34</v>
      </c>
      <c r="H84" s="39" t="s">
        <v>121</v>
      </c>
      <c r="L84" s="39">
        <v>1</v>
      </c>
      <c r="M84" s="39" t="s">
        <v>428</v>
      </c>
      <c r="N84" s="39" t="s">
        <v>36</v>
      </c>
      <c r="O84" s="17">
        <v>13140507</v>
      </c>
    </row>
    <row r="85" spans="1:22" s="39" customFormat="1" x14ac:dyDescent="0.15">
      <c r="A85" s="17">
        <v>12140601</v>
      </c>
      <c r="B85" s="39">
        <v>1</v>
      </c>
      <c r="C85" s="60" t="s">
        <v>1381</v>
      </c>
      <c r="D85" s="39" t="s">
        <v>33</v>
      </c>
      <c r="E85" s="39" t="s">
        <v>34</v>
      </c>
      <c r="H85" s="39" t="s">
        <v>32</v>
      </c>
      <c r="L85" s="39">
        <v>1</v>
      </c>
      <c r="M85" s="39" t="s">
        <v>1581</v>
      </c>
      <c r="N85" s="39" t="s">
        <v>35</v>
      </c>
      <c r="O85" s="17">
        <v>15140601</v>
      </c>
      <c r="V85" s="12" t="s">
        <v>422</v>
      </c>
    </row>
    <row r="86" spans="1:22" s="39" customFormat="1" x14ac:dyDescent="0.15">
      <c r="A86" s="17">
        <v>12140616</v>
      </c>
      <c r="B86" s="39">
        <v>1</v>
      </c>
      <c r="C86" s="60" t="s">
        <v>2777</v>
      </c>
      <c r="D86" s="39" t="s">
        <v>33</v>
      </c>
      <c r="E86" s="39" t="s">
        <v>271</v>
      </c>
      <c r="F86" s="39">
        <v>4</v>
      </c>
      <c r="G86" s="39">
        <v>60</v>
      </c>
      <c r="H86" s="39" t="s">
        <v>32</v>
      </c>
      <c r="L86" s="39">
        <v>99</v>
      </c>
      <c r="N86" s="39" t="s">
        <v>573</v>
      </c>
      <c r="O86" s="17">
        <v>14140616</v>
      </c>
      <c r="V86" s="17"/>
    </row>
    <row r="87" spans="1:22" s="39" customFormat="1" x14ac:dyDescent="0.15">
      <c r="A87" s="17">
        <v>12140602</v>
      </c>
      <c r="B87" s="39">
        <v>1</v>
      </c>
      <c r="C87" s="57" t="s">
        <v>1582</v>
      </c>
      <c r="D87" s="39" t="s">
        <v>33</v>
      </c>
      <c r="E87" s="39" t="s">
        <v>270</v>
      </c>
      <c r="F87" s="39">
        <v>60</v>
      </c>
      <c r="H87" s="39" t="s">
        <v>1584</v>
      </c>
      <c r="L87" s="39">
        <v>99</v>
      </c>
      <c r="M87" s="39" t="s">
        <v>372</v>
      </c>
      <c r="N87" s="39" t="s">
        <v>1585</v>
      </c>
      <c r="O87" s="17">
        <v>15140602</v>
      </c>
      <c r="S87" s="39">
        <v>16140601</v>
      </c>
      <c r="V87" s="17" t="s">
        <v>421</v>
      </c>
    </row>
    <row r="88" spans="1:22" s="39" customFormat="1" x14ac:dyDescent="0.15">
      <c r="A88" s="17">
        <v>12140603</v>
      </c>
      <c r="B88" s="39">
        <v>1</v>
      </c>
      <c r="C88" s="57" t="s">
        <v>1586</v>
      </c>
      <c r="D88" s="39" t="s">
        <v>33</v>
      </c>
      <c r="E88" s="39" t="s">
        <v>270</v>
      </c>
      <c r="F88" s="39">
        <v>60</v>
      </c>
      <c r="H88" s="39" t="s">
        <v>32</v>
      </c>
      <c r="L88" s="39">
        <v>99</v>
      </c>
      <c r="M88" s="39" t="s">
        <v>1587</v>
      </c>
      <c r="N88" s="39" t="s">
        <v>1588</v>
      </c>
      <c r="O88" s="17">
        <v>13140601</v>
      </c>
    </row>
    <row r="89" spans="1:22" s="39" customFormat="1" x14ac:dyDescent="0.15">
      <c r="A89" s="17">
        <v>12140604</v>
      </c>
      <c r="B89" s="39">
        <v>1</v>
      </c>
      <c r="C89" s="57" t="s">
        <v>1589</v>
      </c>
      <c r="D89" s="39" t="s">
        <v>33</v>
      </c>
      <c r="E89" s="39" t="s">
        <v>270</v>
      </c>
      <c r="F89" s="39">
        <v>60</v>
      </c>
      <c r="H89" s="39" t="s">
        <v>32</v>
      </c>
      <c r="L89" s="39">
        <v>99</v>
      </c>
      <c r="M89" s="39" t="s">
        <v>341</v>
      </c>
      <c r="N89" s="39" t="s">
        <v>36</v>
      </c>
      <c r="O89" s="17">
        <v>13140602</v>
      </c>
    </row>
    <row r="90" spans="1:22" s="39" customFormat="1" x14ac:dyDescent="0.15">
      <c r="A90" s="17">
        <v>12140605</v>
      </c>
      <c r="B90" s="39">
        <v>1</v>
      </c>
      <c r="C90" s="57" t="s">
        <v>2717</v>
      </c>
      <c r="D90" s="39" t="s">
        <v>33</v>
      </c>
      <c r="E90" s="39" t="s">
        <v>270</v>
      </c>
      <c r="F90" s="39">
        <v>60</v>
      </c>
      <c r="H90" s="39" t="s">
        <v>32</v>
      </c>
      <c r="L90" s="39">
        <v>99</v>
      </c>
      <c r="M90" s="39" t="s">
        <v>341</v>
      </c>
      <c r="N90" s="39" t="s">
        <v>36</v>
      </c>
      <c r="O90" s="17">
        <v>13140603</v>
      </c>
      <c r="V90" s="17"/>
    </row>
    <row r="91" spans="1:22" s="39" customFormat="1" x14ac:dyDescent="0.15">
      <c r="A91" s="17">
        <v>12140615</v>
      </c>
      <c r="B91" s="39">
        <v>1</v>
      </c>
      <c r="C91" s="57" t="s">
        <v>2776</v>
      </c>
      <c r="D91" s="39" t="s">
        <v>33</v>
      </c>
      <c r="E91" s="39" t="s">
        <v>272</v>
      </c>
      <c r="F91" s="39">
        <v>2</v>
      </c>
      <c r="G91" s="39">
        <v>1.5</v>
      </c>
      <c r="H91" s="39" t="s">
        <v>32</v>
      </c>
      <c r="L91" s="39">
        <v>99</v>
      </c>
      <c r="N91" s="39" t="s">
        <v>573</v>
      </c>
      <c r="O91" s="17">
        <v>14140615</v>
      </c>
      <c r="V91" s="17"/>
    </row>
    <row r="92" spans="1:22" s="39" customFormat="1" x14ac:dyDescent="0.15">
      <c r="A92" s="17">
        <v>12140606</v>
      </c>
      <c r="B92" s="39">
        <v>1</v>
      </c>
      <c r="C92" s="57" t="s">
        <v>1591</v>
      </c>
      <c r="D92" s="39" t="s">
        <v>33</v>
      </c>
      <c r="E92" s="39" t="s">
        <v>272</v>
      </c>
      <c r="F92" s="39">
        <v>2</v>
      </c>
      <c r="G92" s="39">
        <v>1.5</v>
      </c>
      <c r="H92" s="39" t="s">
        <v>32</v>
      </c>
      <c r="L92" s="39">
        <v>99</v>
      </c>
      <c r="M92" s="39" t="s">
        <v>372</v>
      </c>
      <c r="N92" s="39" t="s">
        <v>35</v>
      </c>
      <c r="O92" s="17">
        <v>15140606</v>
      </c>
      <c r="V92" s="12" t="s">
        <v>1056</v>
      </c>
    </row>
    <row r="93" spans="1:22" s="39" customFormat="1" x14ac:dyDescent="0.15">
      <c r="A93" s="17">
        <v>12140607</v>
      </c>
      <c r="B93" s="39">
        <v>1</v>
      </c>
      <c r="C93" s="57" t="s">
        <v>1592</v>
      </c>
      <c r="D93" s="39" t="s">
        <v>33</v>
      </c>
      <c r="E93" s="39" t="s">
        <v>272</v>
      </c>
      <c r="F93" s="39">
        <v>2</v>
      </c>
      <c r="G93" s="39">
        <v>1.5</v>
      </c>
      <c r="H93" s="39" t="s">
        <v>32</v>
      </c>
      <c r="L93" s="39">
        <v>99</v>
      </c>
      <c r="M93" s="106" t="s">
        <v>127</v>
      </c>
      <c r="N93" s="39" t="s">
        <v>36</v>
      </c>
      <c r="O93" s="17">
        <v>13140604</v>
      </c>
    </row>
    <row r="94" spans="1:22" s="39" customFormat="1" x14ac:dyDescent="0.15">
      <c r="A94" s="17">
        <v>12140608</v>
      </c>
      <c r="B94" s="39">
        <v>1</v>
      </c>
      <c r="C94" s="57" t="s">
        <v>1593</v>
      </c>
      <c r="D94" s="39" t="s">
        <v>33</v>
      </c>
      <c r="E94" s="39" t="s">
        <v>1594</v>
      </c>
      <c r="F94" s="39">
        <v>4</v>
      </c>
      <c r="G94" s="39">
        <v>60</v>
      </c>
      <c r="H94" s="39" t="s">
        <v>32</v>
      </c>
      <c r="L94" s="39">
        <v>1</v>
      </c>
      <c r="N94" s="39" t="s">
        <v>573</v>
      </c>
      <c r="O94" s="17">
        <v>14140601</v>
      </c>
    </row>
    <row r="95" spans="1:22" s="39" customFormat="1" x14ac:dyDescent="0.15">
      <c r="A95" s="17">
        <v>12140609</v>
      </c>
      <c r="B95" s="39">
        <v>1</v>
      </c>
      <c r="C95" s="57" t="s">
        <v>1595</v>
      </c>
      <c r="D95" s="39" t="s">
        <v>33</v>
      </c>
      <c r="E95" s="39" t="s">
        <v>270</v>
      </c>
      <c r="F95" s="39">
        <v>60</v>
      </c>
      <c r="H95" s="39" t="s">
        <v>32</v>
      </c>
      <c r="L95" s="39">
        <v>99</v>
      </c>
      <c r="M95" s="39" t="s">
        <v>372</v>
      </c>
      <c r="N95" s="39" t="s">
        <v>35</v>
      </c>
      <c r="O95" s="17">
        <v>15140607</v>
      </c>
      <c r="V95" s="61" t="s">
        <v>517</v>
      </c>
    </row>
    <row r="96" spans="1:22" s="39" customFormat="1" x14ac:dyDescent="0.15">
      <c r="A96" s="17">
        <v>12140610</v>
      </c>
      <c r="B96" s="39">
        <v>1</v>
      </c>
      <c r="C96" s="57" t="s">
        <v>1596</v>
      </c>
      <c r="D96" s="39" t="s">
        <v>33</v>
      </c>
      <c r="E96" s="39" t="s">
        <v>270</v>
      </c>
      <c r="F96" s="39">
        <v>60</v>
      </c>
      <c r="H96" s="39" t="s">
        <v>32</v>
      </c>
      <c r="I96" s="39" t="s">
        <v>1751</v>
      </c>
      <c r="J96" s="39" t="s">
        <v>1752</v>
      </c>
      <c r="L96" s="39">
        <v>99</v>
      </c>
      <c r="M96" s="106" t="s">
        <v>265</v>
      </c>
      <c r="N96" s="39" t="s">
        <v>36</v>
      </c>
      <c r="O96" s="17">
        <v>13140605</v>
      </c>
    </row>
    <row r="97" spans="1:28" s="39" customFormat="1" x14ac:dyDescent="0.15">
      <c r="A97" s="17">
        <v>12140611</v>
      </c>
      <c r="B97" s="39">
        <v>1</v>
      </c>
      <c r="C97" s="57" t="s">
        <v>1597</v>
      </c>
      <c r="D97" s="39" t="s">
        <v>33</v>
      </c>
      <c r="E97" s="39" t="s">
        <v>270</v>
      </c>
      <c r="F97" s="39">
        <v>60</v>
      </c>
      <c r="H97" s="39" t="s">
        <v>32</v>
      </c>
      <c r="I97" s="39" t="s">
        <v>1751</v>
      </c>
      <c r="J97" s="39" t="s">
        <v>1752</v>
      </c>
      <c r="L97" s="39">
        <v>99</v>
      </c>
      <c r="M97" s="39" t="s">
        <v>372</v>
      </c>
      <c r="N97" s="39" t="s">
        <v>35</v>
      </c>
      <c r="O97" s="17">
        <v>15140608</v>
      </c>
      <c r="V97" s="61" t="s">
        <v>2446</v>
      </c>
    </row>
    <row r="98" spans="1:28" s="39" customFormat="1" x14ac:dyDescent="0.15">
      <c r="A98" s="17">
        <v>12140614</v>
      </c>
      <c r="B98" s="39">
        <v>1</v>
      </c>
      <c r="C98" s="57" t="s">
        <v>1750</v>
      </c>
      <c r="D98" s="39" t="s">
        <v>33</v>
      </c>
      <c r="E98" s="39" t="s">
        <v>270</v>
      </c>
      <c r="F98" s="39">
        <v>60</v>
      </c>
      <c r="H98" s="39" t="s">
        <v>32</v>
      </c>
      <c r="I98" s="39" t="s">
        <v>1751</v>
      </c>
      <c r="J98" s="39" t="s">
        <v>1752</v>
      </c>
      <c r="L98" s="39">
        <v>99</v>
      </c>
      <c r="N98" s="39" t="s">
        <v>1753</v>
      </c>
      <c r="O98" s="17" t="s">
        <v>1754</v>
      </c>
      <c r="V98" s="12"/>
      <c r="W98" s="6" t="s">
        <v>2450</v>
      </c>
      <c r="X98" s="39" t="str">
        <f>O98</f>
        <v>wine</v>
      </c>
    </row>
    <row r="99" spans="1:28" s="39" customFormat="1" x14ac:dyDescent="0.15">
      <c r="A99" s="17">
        <v>12140701</v>
      </c>
      <c r="B99" s="39">
        <v>1</v>
      </c>
      <c r="C99" s="60" t="s">
        <v>1383</v>
      </c>
      <c r="D99" s="39" t="s">
        <v>1599</v>
      </c>
      <c r="E99" s="39" t="s">
        <v>34</v>
      </c>
      <c r="H99" s="39" t="s">
        <v>32</v>
      </c>
      <c r="L99" s="39">
        <v>1</v>
      </c>
      <c r="N99" s="39" t="s">
        <v>573</v>
      </c>
      <c r="O99" s="17">
        <v>14140701</v>
      </c>
      <c r="V99" s="12"/>
    </row>
    <row r="100" spans="1:28" s="39" customFormat="1" x14ac:dyDescent="0.15">
      <c r="A100" s="17">
        <v>12140702</v>
      </c>
      <c r="B100" s="39">
        <v>1</v>
      </c>
      <c r="C100" s="60" t="s">
        <v>1384</v>
      </c>
      <c r="D100" s="39" t="s">
        <v>33</v>
      </c>
      <c r="E100" s="39" t="s">
        <v>34</v>
      </c>
      <c r="H100" s="39" t="s">
        <v>32</v>
      </c>
      <c r="L100" s="39">
        <v>1</v>
      </c>
      <c r="M100" s="39" t="s">
        <v>1600</v>
      </c>
      <c r="N100" s="39" t="s">
        <v>1601</v>
      </c>
      <c r="O100" s="17">
        <v>15140701</v>
      </c>
      <c r="V100" s="103" t="s">
        <v>2697</v>
      </c>
    </row>
    <row r="101" spans="1:28" s="39" customFormat="1" x14ac:dyDescent="0.15">
      <c r="A101" s="17">
        <v>12140703</v>
      </c>
      <c r="B101" s="39">
        <v>1</v>
      </c>
      <c r="C101" s="57" t="s">
        <v>1602</v>
      </c>
      <c r="D101" s="39" t="s">
        <v>33</v>
      </c>
      <c r="E101" s="39" t="s">
        <v>34</v>
      </c>
      <c r="H101" s="39" t="s">
        <v>32</v>
      </c>
      <c r="L101" s="39">
        <v>1</v>
      </c>
      <c r="M101" s="39" t="s">
        <v>372</v>
      </c>
      <c r="N101" s="39" t="s">
        <v>35</v>
      </c>
      <c r="O101" s="17">
        <v>15140702</v>
      </c>
      <c r="V101" s="20" t="s">
        <v>2603</v>
      </c>
    </row>
    <row r="102" spans="1:28" s="39" customFormat="1" x14ac:dyDescent="0.15">
      <c r="A102" s="17">
        <v>12140704</v>
      </c>
      <c r="B102" s="39">
        <v>1</v>
      </c>
      <c r="C102" s="57" t="s">
        <v>1603</v>
      </c>
      <c r="D102" s="39" t="s">
        <v>1576</v>
      </c>
      <c r="E102" s="39" t="s">
        <v>34</v>
      </c>
      <c r="H102" s="39" t="s">
        <v>32</v>
      </c>
      <c r="L102" s="39">
        <v>1</v>
      </c>
      <c r="M102" s="12" t="s">
        <v>428</v>
      </c>
      <c r="N102" s="39" t="s">
        <v>36</v>
      </c>
      <c r="O102" s="17">
        <v>13140701</v>
      </c>
    </row>
    <row r="103" spans="1:28" s="39" customFormat="1" x14ac:dyDescent="0.15">
      <c r="A103" s="17">
        <v>12140705</v>
      </c>
      <c r="B103" s="39">
        <v>1</v>
      </c>
      <c r="C103" s="57" t="s">
        <v>1604</v>
      </c>
      <c r="D103" s="39" t="s">
        <v>33</v>
      </c>
      <c r="E103" s="39" t="s">
        <v>34</v>
      </c>
      <c r="H103" s="39" t="s">
        <v>1584</v>
      </c>
      <c r="L103" s="39">
        <v>1</v>
      </c>
      <c r="M103" s="39" t="s">
        <v>102</v>
      </c>
      <c r="N103" s="39" t="s">
        <v>36</v>
      </c>
      <c r="O103" s="12">
        <v>13140702</v>
      </c>
    </row>
    <row r="104" spans="1:28" s="39" customFormat="1" x14ac:dyDescent="0.15">
      <c r="A104" s="17">
        <v>12140706</v>
      </c>
      <c r="B104" s="39">
        <v>1</v>
      </c>
      <c r="C104" s="57" t="s">
        <v>1605</v>
      </c>
      <c r="D104" s="39" t="s">
        <v>33</v>
      </c>
      <c r="E104" s="39" t="s">
        <v>34</v>
      </c>
      <c r="H104" s="39" t="s">
        <v>160</v>
      </c>
      <c r="L104" s="39">
        <v>1</v>
      </c>
      <c r="M104" s="39" t="s">
        <v>59</v>
      </c>
      <c r="N104" s="39" t="s">
        <v>59</v>
      </c>
      <c r="O104" s="17">
        <v>15140703</v>
      </c>
      <c r="V104" s="63" t="s">
        <v>2663</v>
      </c>
    </row>
    <row r="105" spans="1:28" s="39" customFormat="1" x14ac:dyDescent="0.15">
      <c r="A105" s="17">
        <v>12140707</v>
      </c>
      <c r="B105" s="39">
        <v>1</v>
      </c>
      <c r="C105" s="57" t="s">
        <v>3749</v>
      </c>
      <c r="D105" s="39" t="s">
        <v>33</v>
      </c>
      <c r="E105" s="39" t="s">
        <v>34</v>
      </c>
      <c r="H105" s="39" t="s">
        <v>160</v>
      </c>
      <c r="L105" s="39">
        <v>1</v>
      </c>
      <c r="M105" s="39" t="s">
        <v>59</v>
      </c>
      <c r="N105" s="39" t="s">
        <v>59</v>
      </c>
      <c r="O105" s="17">
        <v>15140704</v>
      </c>
      <c r="V105" s="32" t="s">
        <v>3958</v>
      </c>
    </row>
    <row r="106" spans="1:28" s="73" customFormat="1" x14ac:dyDescent="0.15">
      <c r="A106" s="17">
        <v>12140709</v>
      </c>
      <c r="B106" s="39">
        <v>1</v>
      </c>
      <c r="C106" s="57" t="s">
        <v>2160</v>
      </c>
      <c r="D106" s="39" t="s">
        <v>33</v>
      </c>
      <c r="E106" s="39" t="s">
        <v>34</v>
      </c>
      <c r="F106" s="39"/>
      <c r="G106" s="39"/>
      <c r="H106" s="39" t="s">
        <v>160</v>
      </c>
      <c r="I106" s="39"/>
      <c r="J106" s="39"/>
      <c r="K106" s="39"/>
      <c r="L106" s="39">
        <v>1</v>
      </c>
      <c r="M106" s="39" t="s">
        <v>59</v>
      </c>
      <c r="N106" s="39" t="s">
        <v>36</v>
      </c>
      <c r="O106" s="17">
        <v>13140704</v>
      </c>
      <c r="P106" s="39"/>
      <c r="Q106" s="39"/>
      <c r="R106" s="39"/>
      <c r="S106" s="39"/>
      <c r="T106" s="39"/>
      <c r="U106" s="39"/>
      <c r="V106" s="39"/>
      <c r="W106" s="39"/>
      <c r="X106" s="39"/>
      <c r="Y106" s="39"/>
      <c r="Z106" s="39"/>
      <c r="AA106" s="39"/>
      <c r="AB106" s="39"/>
    </row>
    <row r="107" spans="1:28" s="73" customFormat="1" x14ac:dyDescent="0.15">
      <c r="A107" s="17">
        <v>12140710</v>
      </c>
      <c r="B107" s="39">
        <v>1</v>
      </c>
      <c r="C107" s="57" t="s">
        <v>2161</v>
      </c>
      <c r="D107" s="39" t="s">
        <v>1576</v>
      </c>
      <c r="E107" s="39" t="s">
        <v>43</v>
      </c>
      <c r="F107" s="39">
        <v>3</v>
      </c>
      <c r="G107" s="39"/>
      <c r="H107" s="39" t="s">
        <v>160</v>
      </c>
      <c r="I107" s="39"/>
      <c r="J107" s="39"/>
      <c r="K107" s="39"/>
      <c r="L107" s="39">
        <v>99</v>
      </c>
      <c r="M107" s="39" t="s">
        <v>1580</v>
      </c>
      <c r="N107" s="39" t="s">
        <v>59</v>
      </c>
      <c r="O107" s="17">
        <v>15140705</v>
      </c>
      <c r="P107" s="39"/>
      <c r="Q107" s="39"/>
      <c r="R107" s="39"/>
      <c r="S107" s="39"/>
      <c r="T107" s="39"/>
      <c r="U107" s="39"/>
      <c r="V107" s="39" t="s">
        <v>2664</v>
      </c>
      <c r="W107" s="39"/>
      <c r="X107" s="39"/>
      <c r="Y107" s="39"/>
      <c r="Z107" s="39"/>
      <c r="AA107" s="39"/>
      <c r="AB107" s="39"/>
    </row>
    <row r="108" spans="1:28" s="73" customFormat="1" x14ac:dyDescent="0.15">
      <c r="A108" s="17">
        <v>12140801</v>
      </c>
      <c r="B108" s="39">
        <v>1</v>
      </c>
      <c r="C108" s="60" t="s">
        <v>1386</v>
      </c>
      <c r="D108" s="39" t="s">
        <v>1576</v>
      </c>
      <c r="E108" s="39" t="s">
        <v>1590</v>
      </c>
      <c r="F108" s="39"/>
      <c r="G108" s="39"/>
      <c r="H108" s="39" t="s">
        <v>32</v>
      </c>
      <c r="I108" s="39"/>
      <c r="J108" s="39"/>
      <c r="K108" s="39"/>
      <c r="L108" s="39">
        <v>1</v>
      </c>
      <c r="M108" s="39"/>
      <c r="N108" s="39" t="s">
        <v>573</v>
      </c>
      <c r="O108" s="17">
        <v>14140801</v>
      </c>
      <c r="P108" s="39"/>
      <c r="Q108" s="39"/>
      <c r="R108" s="39"/>
      <c r="S108" s="39"/>
      <c r="T108" s="39"/>
      <c r="U108" s="39"/>
      <c r="V108" s="12"/>
      <c r="W108" s="39"/>
      <c r="X108" s="39"/>
      <c r="Y108" s="39"/>
      <c r="Z108" s="39"/>
      <c r="AA108" s="39"/>
      <c r="AB108" s="39"/>
    </row>
    <row r="109" spans="1:28" s="73" customFormat="1" x14ac:dyDescent="0.15">
      <c r="A109" s="17">
        <v>12140802</v>
      </c>
      <c r="B109" s="39">
        <v>1</v>
      </c>
      <c r="C109" s="60" t="s">
        <v>1385</v>
      </c>
      <c r="D109" s="39" t="s">
        <v>33</v>
      </c>
      <c r="E109" s="39" t="s">
        <v>34</v>
      </c>
      <c r="F109" s="39"/>
      <c r="G109" s="39"/>
      <c r="H109" s="39" t="s">
        <v>32</v>
      </c>
      <c r="I109" s="39"/>
      <c r="J109" s="39"/>
      <c r="K109" s="39"/>
      <c r="L109" s="39">
        <v>1</v>
      </c>
      <c r="M109" s="39" t="s">
        <v>1600</v>
      </c>
      <c r="N109" s="39" t="s">
        <v>1585</v>
      </c>
      <c r="O109" s="17">
        <v>15140801</v>
      </c>
      <c r="P109" s="39"/>
      <c r="Q109" s="39"/>
      <c r="R109" s="39"/>
      <c r="S109" s="39"/>
      <c r="T109" s="39"/>
      <c r="U109" s="39"/>
      <c r="V109" s="53" t="s">
        <v>2599</v>
      </c>
      <c r="W109" s="39"/>
      <c r="X109" s="39"/>
      <c r="Y109" s="39"/>
      <c r="Z109" s="39"/>
      <c r="AA109" s="39"/>
      <c r="AB109" s="39"/>
    </row>
    <row r="110" spans="1:28" s="73" customFormat="1" ht="21" customHeight="1" x14ac:dyDescent="0.15">
      <c r="A110" s="17">
        <v>12140803</v>
      </c>
      <c r="B110" s="39">
        <v>1</v>
      </c>
      <c r="C110" s="57" t="s">
        <v>2046</v>
      </c>
      <c r="D110" s="39" t="s">
        <v>33</v>
      </c>
      <c r="E110" s="39" t="s">
        <v>1590</v>
      </c>
      <c r="F110" s="39"/>
      <c r="G110" s="39"/>
      <c r="H110" s="39" t="s">
        <v>32</v>
      </c>
      <c r="I110" s="39"/>
      <c r="J110" s="39"/>
      <c r="K110" s="39"/>
      <c r="L110" s="39">
        <v>1</v>
      </c>
      <c r="M110" s="39"/>
      <c r="N110" s="39" t="s">
        <v>1606</v>
      </c>
      <c r="O110" s="17">
        <v>17140801</v>
      </c>
      <c r="P110" s="39"/>
      <c r="Q110" s="39"/>
      <c r="R110" s="39"/>
      <c r="S110" s="39"/>
      <c r="T110" s="39"/>
      <c r="U110" s="39"/>
      <c r="V110" s="39"/>
      <c r="W110" s="39"/>
      <c r="X110" s="39"/>
      <c r="Y110" s="39"/>
      <c r="Z110" s="39"/>
      <c r="AA110" s="39"/>
      <c r="AB110" s="39"/>
    </row>
    <row r="111" spans="1:28" s="73" customFormat="1" x14ac:dyDescent="0.15">
      <c r="A111" s="17">
        <v>12140804</v>
      </c>
      <c r="B111" s="39">
        <v>1</v>
      </c>
      <c r="C111" s="57" t="s">
        <v>2021</v>
      </c>
      <c r="D111" s="39" t="s">
        <v>33</v>
      </c>
      <c r="E111" s="39" t="s">
        <v>34</v>
      </c>
      <c r="F111" s="39"/>
      <c r="G111" s="39"/>
      <c r="H111" s="39" t="s">
        <v>1584</v>
      </c>
      <c r="I111" s="39"/>
      <c r="J111" s="39"/>
      <c r="K111" s="39"/>
      <c r="L111" s="39">
        <v>1</v>
      </c>
      <c r="M111" s="39"/>
      <c r="N111" s="39" t="s">
        <v>573</v>
      </c>
      <c r="O111" s="17">
        <v>14140802</v>
      </c>
      <c r="P111" s="39"/>
      <c r="Q111" s="39"/>
      <c r="R111" s="39"/>
      <c r="S111" s="39"/>
      <c r="T111" s="39"/>
      <c r="U111" s="39"/>
      <c r="V111" s="39"/>
      <c r="W111" s="39"/>
      <c r="X111" s="39"/>
      <c r="Y111" s="39"/>
      <c r="Z111" s="39"/>
      <c r="AA111" s="39"/>
      <c r="AB111" s="39"/>
    </row>
    <row r="112" spans="1:28" s="73" customFormat="1" x14ac:dyDescent="0.15">
      <c r="A112" s="17">
        <v>12140805</v>
      </c>
      <c r="B112" s="39">
        <v>1</v>
      </c>
      <c r="C112" s="57" t="s">
        <v>1607</v>
      </c>
      <c r="D112" s="39" t="s">
        <v>33</v>
      </c>
      <c r="E112" s="39" t="s">
        <v>1590</v>
      </c>
      <c r="F112" s="39"/>
      <c r="G112" s="39"/>
      <c r="H112" s="39" t="s">
        <v>32</v>
      </c>
      <c r="I112" s="39"/>
      <c r="J112" s="39"/>
      <c r="K112" s="39"/>
      <c r="L112" s="39">
        <v>1</v>
      </c>
      <c r="M112" s="39" t="s">
        <v>372</v>
      </c>
      <c r="N112" s="39" t="s">
        <v>35</v>
      </c>
      <c r="O112" s="17">
        <v>15140804</v>
      </c>
      <c r="P112" s="39"/>
      <c r="Q112" s="39"/>
      <c r="R112" s="39"/>
      <c r="S112" s="39"/>
      <c r="T112" s="39"/>
      <c r="U112" s="39"/>
      <c r="V112" s="59" t="s">
        <v>2659</v>
      </c>
      <c r="W112" s="39"/>
      <c r="X112" s="39"/>
      <c r="Y112" s="39"/>
      <c r="Z112" s="39"/>
      <c r="AA112" s="39"/>
      <c r="AB112" s="39"/>
    </row>
    <row r="113" spans="1:28" s="73" customFormat="1" x14ac:dyDescent="0.15">
      <c r="A113" s="17">
        <v>12140806</v>
      </c>
      <c r="B113" s="39">
        <v>1</v>
      </c>
      <c r="C113" s="57" t="s">
        <v>1755</v>
      </c>
      <c r="D113" s="39" t="s">
        <v>33</v>
      </c>
      <c r="E113" s="39" t="s">
        <v>1590</v>
      </c>
      <c r="F113" s="39"/>
      <c r="G113" s="39"/>
      <c r="H113" s="39" t="s">
        <v>32</v>
      </c>
      <c r="I113" s="39"/>
      <c r="J113" s="39"/>
      <c r="K113" s="39"/>
      <c r="L113" s="39">
        <v>1</v>
      </c>
      <c r="M113" s="17" t="s">
        <v>2713</v>
      </c>
      <c r="N113" s="39" t="s">
        <v>36</v>
      </c>
      <c r="O113" s="17">
        <v>13140801</v>
      </c>
      <c r="P113" s="39"/>
      <c r="Q113" s="39"/>
      <c r="R113" s="39"/>
      <c r="S113" s="39"/>
      <c r="T113" s="39"/>
      <c r="U113" s="39"/>
      <c r="V113" s="39"/>
      <c r="W113" s="39"/>
      <c r="X113" s="39"/>
      <c r="Y113" s="39"/>
      <c r="Z113" s="39"/>
      <c r="AA113" s="39"/>
      <c r="AB113" s="39"/>
    </row>
    <row r="114" spans="1:28" s="73" customFormat="1" x14ac:dyDescent="0.15">
      <c r="A114" s="17">
        <v>12140807</v>
      </c>
      <c r="B114" s="39">
        <v>1</v>
      </c>
      <c r="C114" s="57" t="s">
        <v>2032</v>
      </c>
      <c r="D114" s="39" t="s">
        <v>1608</v>
      </c>
      <c r="E114" s="39" t="s">
        <v>43</v>
      </c>
      <c r="F114" s="39">
        <v>2</v>
      </c>
      <c r="G114" s="39"/>
      <c r="H114" s="39" t="s">
        <v>1584</v>
      </c>
      <c r="I114" s="39"/>
      <c r="J114" s="39"/>
      <c r="K114" s="39"/>
      <c r="L114" s="39">
        <v>99</v>
      </c>
      <c r="M114" s="39" t="s">
        <v>1577</v>
      </c>
      <c r="N114" s="39" t="s">
        <v>35</v>
      </c>
      <c r="O114" s="17">
        <v>15140805</v>
      </c>
      <c r="P114" s="39"/>
      <c r="Q114" s="39"/>
      <c r="R114" s="39"/>
      <c r="S114" s="39">
        <v>16140801</v>
      </c>
      <c r="T114" s="39"/>
      <c r="U114" s="39"/>
      <c r="V114" s="39" t="s">
        <v>2658</v>
      </c>
      <c r="W114" s="39"/>
      <c r="X114" s="39"/>
      <c r="Y114" s="39"/>
      <c r="Z114" s="39"/>
      <c r="AA114" s="39"/>
      <c r="AB114" s="39"/>
    </row>
    <row r="115" spans="1:28" s="73" customFormat="1" x14ac:dyDescent="0.15">
      <c r="A115" s="17">
        <v>12140808</v>
      </c>
      <c r="B115" s="39">
        <v>1</v>
      </c>
      <c r="C115" s="57" t="s">
        <v>2041</v>
      </c>
      <c r="D115" s="39" t="s">
        <v>1608</v>
      </c>
      <c r="E115" s="39" t="s">
        <v>1583</v>
      </c>
      <c r="F115" s="39">
        <v>2</v>
      </c>
      <c r="G115" s="39"/>
      <c r="H115" s="39" t="s">
        <v>32</v>
      </c>
      <c r="I115" s="39"/>
      <c r="J115" s="39"/>
      <c r="K115" s="39"/>
      <c r="L115" s="39">
        <v>99</v>
      </c>
      <c r="M115" s="39" t="s">
        <v>1609</v>
      </c>
      <c r="N115" s="39" t="s">
        <v>1588</v>
      </c>
      <c r="O115" s="17">
        <v>13140802</v>
      </c>
      <c r="P115" s="39"/>
      <c r="Q115" s="39"/>
      <c r="R115" s="39"/>
      <c r="S115" s="39"/>
      <c r="T115" s="39"/>
      <c r="U115" s="39"/>
      <c r="V115" s="39"/>
      <c r="W115" s="39"/>
      <c r="X115" s="39"/>
      <c r="Y115" s="39"/>
      <c r="Z115" s="39"/>
      <c r="AA115" s="39"/>
      <c r="AB115" s="39"/>
    </row>
    <row r="116" spans="1:28" s="73" customFormat="1" x14ac:dyDescent="0.15">
      <c r="A116" s="17">
        <v>12140809</v>
      </c>
      <c r="B116" s="39">
        <v>1</v>
      </c>
      <c r="C116" s="57" t="s">
        <v>2042</v>
      </c>
      <c r="D116" s="39" t="s">
        <v>134</v>
      </c>
      <c r="E116" s="73" t="s">
        <v>82</v>
      </c>
      <c r="F116" s="73">
        <v>2</v>
      </c>
      <c r="H116" s="73" t="s">
        <v>164</v>
      </c>
      <c r="L116" s="73">
        <v>99</v>
      </c>
      <c r="M116" s="73" t="s">
        <v>359</v>
      </c>
      <c r="N116" s="73" t="s">
        <v>126</v>
      </c>
      <c r="O116" s="17">
        <v>13140803</v>
      </c>
      <c r="V116" s="22"/>
    </row>
    <row r="117" spans="1:28" s="73" customFormat="1" x14ac:dyDescent="0.15">
      <c r="A117" s="17">
        <v>12140810</v>
      </c>
      <c r="B117" s="39">
        <v>1</v>
      </c>
      <c r="C117" s="57" t="s">
        <v>2043</v>
      </c>
      <c r="D117" s="39" t="s">
        <v>134</v>
      </c>
      <c r="E117" s="73" t="s">
        <v>82</v>
      </c>
      <c r="F117" s="73">
        <v>2</v>
      </c>
      <c r="H117" s="73" t="s">
        <v>164</v>
      </c>
      <c r="L117" s="73">
        <v>99</v>
      </c>
      <c r="M117" s="22" t="s">
        <v>359</v>
      </c>
      <c r="N117" s="73" t="s">
        <v>120</v>
      </c>
      <c r="O117" s="17">
        <v>13140804</v>
      </c>
      <c r="V117" s="34"/>
    </row>
    <row r="118" spans="1:28" s="39" customFormat="1" ht="21.75" customHeight="1" x14ac:dyDescent="0.15">
      <c r="A118" s="17">
        <v>12141001</v>
      </c>
      <c r="B118" s="39">
        <v>1</v>
      </c>
      <c r="C118" s="57" t="s">
        <v>1258</v>
      </c>
      <c r="D118" s="39" t="s">
        <v>33</v>
      </c>
      <c r="E118" s="39" t="s">
        <v>163</v>
      </c>
      <c r="H118" s="39" t="s">
        <v>465</v>
      </c>
      <c r="L118" s="39">
        <v>1</v>
      </c>
      <c r="M118" s="39" t="s">
        <v>368</v>
      </c>
      <c r="N118" s="39" t="s">
        <v>35</v>
      </c>
      <c r="O118" s="17">
        <v>15141001</v>
      </c>
      <c r="V118" s="17" t="s">
        <v>2601</v>
      </c>
    </row>
    <row r="119" spans="1:28" s="39" customFormat="1" x14ac:dyDescent="0.15">
      <c r="A119" s="17">
        <v>12141002</v>
      </c>
      <c r="B119" s="39">
        <v>1</v>
      </c>
      <c r="C119" s="57" t="s">
        <v>1769</v>
      </c>
      <c r="D119" s="39" t="s">
        <v>33</v>
      </c>
      <c r="E119" s="39" t="s">
        <v>163</v>
      </c>
      <c r="H119" s="39" t="s">
        <v>132</v>
      </c>
      <c r="L119" s="39">
        <v>1</v>
      </c>
      <c r="M119" s="39" t="s">
        <v>473</v>
      </c>
      <c r="N119" s="39" t="s">
        <v>469</v>
      </c>
      <c r="O119" s="12">
        <v>15141002</v>
      </c>
      <c r="V119" s="17" t="s">
        <v>2600</v>
      </c>
    </row>
    <row r="120" spans="1:28" s="39" customFormat="1" x14ac:dyDescent="0.15">
      <c r="A120" s="17">
        <v>12141003</v>
      </c>
      <c r="B120" s="39">
        <v>1</v>
      </c>
      <c r="C120" s="57" t="s">
        <v>1770</v>
      </c>
      <c r="D120" s="39" t="s">
        <v>33</v>
      </c>
      <c r="E120" s="39" t="s">
        <v>163</v>
      </c>
      <c r="H120" s="39" t="s">
        <v>465</v>
      </c>
      <c r="L120" s="39">
        <v>1</v>
      </c>
      <c r="M120" s="39" t="s">
        <v>1263</v>
      </c>
      <c r="N120" s="39" t="s">
        <v>463</v>
      </c>
      <c r="O120" s="12">
        <v>13141001</v>
      </c>
    </row>
    <row r="121" spans="1:28" s="39" customFormat="1" x14ac:dyDescent="0.15">
      <c r="A121" s="86">
        <v>12141004</v>
      </c>
      <c r="B121" s="39">
        <v>1</v>
      </c>
      <c r="C121" s="87" t="s">
        <v>2434</v>
      </c>
      <c r="D121" s="39" t="s">
        <v>1210</v>
      </c>
      <c r="E121" s="39" t="s">
        <v>163</v>
      </c>
      <c r="H121" s="39" t="s">
        <v>160</v>
      </c>
      <c r="L121" s="39">
        <v>1</v>
      </c>
      <c r="N121" s="39" t="s">
        <v>36</v>
      </c>
      <c r="O121" s="17">
        <v>13141004</v>
      </c>
      <c r="P121" s="17"/>
      <c r="V121" s="17"/>
    </row>
    <row r="122" spans="1:28" s="39" customFormat="1" x14ac:dyDescent="0.15">
      <c r="A122" s="86">
        <v>12141015</v>
      </c>
      <c r="B122" s="39">
        <v>1</v>
      </c>
      <c r="C122" s="87" t="s">
        <v>2433</v>
      </c>
      <c r="D122" s="39" t="s">
        <v>1210</v>
      </c>
      <c r="E122" s="39" t="s">
        <v>43</v>
      </c>
      <c r="F122" s="39">
        <v>2</v>
      </c>
      <c r="H122" s="39" t="s">
        <v>132</v>
      </c>
      <c r="L122" s="39">
        <v>99</v>
      </c>
      <c r="M122" s="39" t="s">
        <v>120</v>
      </c>
      <c r="N122" s="39" t="s">
        <v>35</v>
      </c>
      <c r="O122" s="17">
        <v>15141003</v>
      </c>
      <c r="P122" s="17"/>
      <c r="V122" s="17" t="s">
        <v>2602</v>
      </c>
    </row>
    <row r="123" spans="1:28" s="39" customFormat="1" x14ac:dyDescent="0.15">
      <c r="A123" s="86">
        <v>12141010</v>
      </c>
      <c r="B123" s="39">
        <v>1</v>
      </c>
      <c r="C123" s="87" t="s">
        <v>2435</v>
      </c>
      <c r="D123" s="39" t="s">
        <v>1210</v>
      </c>
      <c r="E123" s="39" t="s">
        <v>163</v>
      </c>
      <c r="H123" s="39" t="s">
        <v>160</v>
      </c>
      <c r="L123" s="39">
        <v>1</v>
      </c>
      <c r="N123" s="39" t="s">
        <v>36</v>
      </c>
      <c r="O123" s="17">
        <v>13141010</v>
      </c>
      <c r="V123" s="17"/>
    </row>
    <row r="124" spans="1:28" s="39" customFormat="1" x14ac:dyDescent="0.15">
      <c r="A124" s="86">
        <v>12141011</v>
      </c>
      <c r="B124" s="39">
        <v>1</v>
      </c>
      <c r="C124" s="87" t="s">
        <v>2422</v>
      </c>
      <c r="D124" s="39" t="s">
        <v>1210</v>
      </c>
      <c r="E124" s="39" t="s">
        <v>43</v>
      </c>
      <c r="F124" s="39">
        <v>2</v>
      </c>
      <c r="H124" s="39" t="s">
        <v>132</v>
      </c>
      <c r="L124" s="39">
        <v>99</v>
      </c>
      <c r="M124" s="106" t="s">
        <v>127</v>
      </c>
      <c r="N124" s="39" t="s">
        <v>36</v>
      </c>
      <c r="O124" s="17">
        <v>13141011</v>
      </c>
      <c r="V124" s="17"/>
    </row>
    <row r="125" spans="1:28" s="39" customFormat="1" ht="14.25" customHeight="1" x14ac:dyDescent="0.15">
      <c r="A125" s="17">
        <v>12141005</v>
      </c>
      <c r="B125" s="39">
        <v>1</v>
      </c>
      <c r="C125" s="57" t="s">
        <v>1808</v>
      </c>
      <c r="D125" s="39" t="s">
        <v>1210</v>
      </c>
      <c r="E125" s="39" t="s">
        <v>466</v>
      </c>
      <c r="F125" s="39">
        <v>2</v>
      </c>
      <c r="H125" s="39" t="s">
        <v>471</v>
      </c>
      <c r="L125" s="39">
        <v>99</v>
      </c>
      <c r="M125" s="39" t="s">
        <v>1216</v>
      </c>
      <c r="N125" s="39" t="s">
        <v>36</v>
      </c>
      <c r="O125" s="17">
        <v>13141002</v>
      </c>
    </row>
    <row r="126" spans="1:28" s="39" customFormat="1" x14ac:dyDescent="0.15">
      <c r="A126" s="17">
        <v>12141006</v>
      </c>
      <c r="B126" s="39">
        <v>1</v>
      </c>
      <c r="C126" s="57" t="s">
        <v>1809</v>
      </c>
      <c r="D126" s="39" t="s">
        <v>1210</v>
      </c>
      <c r="E126" s="39" t="s">
        <v>466</v>
      </c>
      <c r="F126" s="39">
        <v>2</v>
      </c>
      <c r="H126" s="39" t="s">
        <v>465</v>
      </c>
      <c r="L126" s="39">
        <v>99</v>
      </c>
      <c r="M126" s="39" t="s">
        <v>1216</v>
      </c>
      <c r="N126" s="39" t="s">
        <v>463</v>
      </c>
      <c r="O126" s="17">
        <v>13141003</v>
      </c>
    </row>
    <row r="127" spans="1:28" s="39" customFormat="1" x14ac:dyDescent="0.15">
      <c r="A127" s="17">
        <v>12141007</v>
      </c>
      <c r="B127" s="39">
        <v>1</v>
      </c>
      <c r="C127" s="57" t="s">
        <v>1267</v>
      </c>
      <c r="D127" s="39" t="s">
        <v>462</v>
      </c>
      <c r="E127" s="39" t="s">
        <v>269</v>
      </c>
      <c r="F127" s="39">
        <v>2</v>
      </c>
      <c r="H127" s="39" t="s">
        <v>132</v>
      </c>
      <c r="L127" s="39">
        <v>99</v>
      </c>
      <c r="M127" s="39" t="s">
        <v>372</v>
      </c>
      <c r="N127" s="39" t="s">
        <v>35</v>
      </c>
      <c r="O127" s="12">
        <v>15141004</v>
      </c>
      <c r="V127" s="17" t="s">
        <v>421</v>
      </c>
    </row>
    <row r="128" spans="1:28" s="39" customFormat="1" x14ac:dyDescent="0.15">
      <c r="A128" s="17">
        <v>12141008</v>
      </c>
      <c r="B128" s="39">
        <v>1</v>
      </c>
      <c r="C128" s="57" t="s">
        <v>1268</v>
      </c>
      <c r="D128" s="39" t="s">
        <v>33</v>
      </c>
      <c r="E128" s="39" t="s">
        <v>269</v>
      </c>
      <c r="F128" s="39">
        <v>2</v>
      </c>
      <c r="H128" s="39" t="s">
        <v>471</v>
      </c>
      <c r="L128" s="39">
        <v>99</v>
      </c>
      <c r="M128" s="39" t="s">
        <v>359</v>
      </c>
      <c r="N128" s="39" t="s">
        <v>36</v>
      </c>
      <c r="O128" s="12">
        <v>13141014</v>
      </c>
    </row>
    <row r="129" spans="1:24" s="39" customFormat="1" x14ac:dyDescent="0.15">
      <c r="A129" s="17">
        <v>12141009</v>
      </c>
      <c r="B129" s="39">
        <v>1</v>
      </c>
      <c r="C129" s="57" t="s">
        <v>2423</v>
      </c>
      <c r="D129" s="39" t="s">
        <v>33</v>
      </c>
      <c r="E129" s="39" t="s">
        <v>269</v>
      </c>
      <c r="F129" s="39">
        <v>2</v>
      </c>
      <c r="H129" s="39" t="s">
        <v>132</v>
      </c>
      <c r="L129" s="39">
        <v>99</v>
      </c>
      <c r="M129" s="39" t="s">
        <v>359</v>
      </c>
      <c r="N129" s="39" t="s">
        <v>36</v>
      </c>
      <c r="O129" s="17">
        <v>13141005</v>
      </c>
    </row>
    <row r="130" spans="1:24" s="39" customFormat="1" x14ac:dyDescent="0.15">
      <c r="A130" s="17">
        <v>12141012</v>
      </c>
      <c r="B130" s="39">
        <v>1</v>
      </c>
      <c r="C130" s="57" t="s">
        <v>2425</v>
      </c>
      <c r="D130" s="39" t="s">
        <v>33</v>
      </c>
      <c r="E130" s="39" t="s">
        <v>269</v>
      </c>
      <c r="F130" s="39">
        <v>2</v>
      </c>
      <c r="H130" s="39" t="s">
        <v>132</v>
      </c>
      <c r="L130" s="39">
        <v>99</v>
      </c>
      <c r="M130" s="106" t="s">
        <v>265</v>
      </c>
      <c r="N130" s="39" t="s">
        <v>1208</v>
      </c>
      <c r="O130" s="17">
        <v>13141012</v>
      </c>
    </row>
    <row r="131" spans="1:24" s="39" customFormat="1" x14ac:dyDescent="0.15">
      <c r="A131" s="17">
        <v>12141013</v>
      </c>
      <c r="B131" s="39">
        <v>1</v>
      </c>
      <c r="C131" s="57" t="s">
        <v>2424</v>
      </c>
      <c r="D131" s="39" t="s">
        <v>33</v>
      </c>
      <c r="E131" s="39" t="s">
        <v>269</v>
      </c>
      <c r="F131" s="39">
        <v>2</v>
      </c>
      <c r="H131" s="39" t="s">
        <v>132</v>
      </c>
      <c r="L131" s="39">
        <v>99</v>
      </c>
      <c r="M131" s="106" t="s">
        <v>127</v>
      </c>
      <c r="N131" s="39" t="s">
        <v>1208</v>
      </c>
      <c r="O131" s="17">
        <v>13141013</v>
      </c>
      <c r="W131" s="39" t="s">
        <v>1611</v>
      </c>
      <c r="X131" s="39" t="s">
        <v>2516</v>
      </c>
    </row>
    <row r="132" spans="1:24" s="39" customFormat="1" x14ac:dyDescent="0.15">
      <c r="A132" s="17">
        <v>12141014</v>
      </c>
      <c r="B132" s="39">
        <v>1</v>
      </c>
      <c r="C132" s="57" t="s">
        <v>2709</v>
      </c>
      <c r="D132" s="39" t="s">
        <v>44</v>
      </c>
      <c r="E132" s="39" t="s">
        <v>34</v>
      </c>
      <c r="H132" s="39" t="s">
        <v>160</v>
      </c>
      <c r="L132" s="39">
        <v>1</v>
      </c>
      <c r="M132" s="39" t="s">
        <v>36</v>
      </c>
      <c r="N132" s="39" t="s">
        <v>36</v>
      </c>
      <c r="O132" s="20">
        <v>13141016</v>
      </c>
    </row>
    <row r="133" spans="1:24" s="39" customFormat="1" x14ac:dyDescent="0.15">
      <c r="A133" s="17">
        <v>12141201</v>
      </c>
      <c r="B133" s="39">
        <v>1</v>
      </c>
      <c r="C133" s="57" t="s">
        <v>1274</v>
      </c>
      <c r="D133" s="39" t="s">
        <v>33</v>
      </c>
      <c r="E133" s="39" t="s">
        <v>464</v>
      </c>
      <c r="H133" s="39" t="s">
        <v>465</v>
      </c>
      <c r="L133" s="39">
        <v>1</v>
      </c>
      <c r="M133" s="39" t="s">
        <v>467</v>
      </c>
      <c r="N133" s="39" t="s">
        <v>35</v>
      </c>
      <c r="O133" s="17">
        <v>15141201</v>
      </c>
      <c r="S133" s="39">
        <v>16141201</v>
      </c>
      <c r="V133" s="12" t="s">
        <v>408</v>
      </c>
    </row>
    <row r="134" spans="1:24" s="39" customFormat="1" x14ac:dyDescent="0.15">
      <c r="A134" s="17">
        <v>12141202</v>
      </c>
      <c r="B134" s="39">
        <v>1</v>
      </c>
      <c r="C134" s="57" t="s">
        <v>1715</v>
      </c>
      <c r="D134" s="39" t="s">
        <v>44</v>
      </c>
      <c r="E134" s="39" t="s">
        <v>34</v>
      </c>
      <c r="H134" s="39" t="s">
        <v>160</v>
      </c>
      <c r="L134" s="39">
        <v>1</v>
      </c>
      <c r="N134" s="39" t="s">
        <v>36</v>
      </c>
      <c r="O134" s="17">
        <v>13141200</v>
      </c>
      <c r="V134" s="12" t="s">
        <v>4157</v>
      </c>
    </row>
    <row r="135" spans="1:24" s="39" customFormat="1" x14ac:dyDescent="0.15">
      <c r="A135" s="17">
        <v>12141203</v>
      </c>
      <c r="B135" s="39">
        <v>1</v>
      </c>
      <c r="C135" s="20" t="s">
        <v>1275</v>
      </c>
      <c r="D135" s="39" t="s">
        <v>2421</v>
      </c>
      <c r="E135" s="39" t="s">
        <v>163</v>
      </c>
      <c r="H135" s="39" t="s">
        <v>1278</v>
      </c>
      <c r="L135" s="39">
        <v>1</v>
      </c>
      <c r="N135" s="39" t="s">
        <v>463</v>
      </c>
      <c r="O135" s="17">
        <v>13141201</v>
      </c>
      <c r="V135" s="20" t="s">
        <v>4158</v>
      </c>
    </row>
    <row r="136" spans="1:24" s="39" customFormat="1" x14ac:dyDescent="0.15">
      <c r="A136" s="17">
        <v>12141204</v>
      </c>
      <c r="B136" s="39">
        <v>1</v>
      </c>
      <c r="C136" s="20" t="s">
        <v>1276</v>
      </c>
      <c r="D136" s="39" t="s">
        <v>134</v>
      </c>
      <c r="E136" s="39" t="s">
        <v>1277</v>
      </c>
      <c r="F136" s="39">
        <v>2</v>
      </c>
      <c r="H136" s="39" t="s">
        <v>32</v>
      </c>
      <c r="L136" s="39">
        <v>99</v>
      </c>
      <c r="M136" s="39" t="s">
        <v>372</v>
      </c>
      <c r="N136" s="39" t="s">
        <v>35</v>
      </c>
      <c r="O136" s="17">
        <v>15141203</v>
      </c>
      <c r="V136" s="12" t="s">
        <v>2693</v>
      </c>
    </row>
    <row r="137" spans="1:24" s="39" customFormat="1" x14ac:dyDescent="0.15">
      <c r="A137" s="17">
        <v>12141205</v>
      </c>
      <c r="B137" s="39">
        <v>1</v>
      </c>
      <c r="C137" s="20" t="s">
        <v>1280</v>
      </c>
      <c r="D137" s="39" t="s">
        <v>1279</v>
      </c>
      <c r="E137" s="39" t="s">
        <v>163</v>
      </c>
      <c r="H137" s="39" t="s">
        <v>32</v>
      </c>
      <c r="L137" s="39">
        <v>1</v>
      </c>
      <c r="N137" s="39" t="s">
        <v>573</v>
      </c>
      <c r="O137" s="12">
        <v>14141201</v>
      </c>
    </row>
    <row r="138" spans="1:24" s="39" customFormat="1" x14ac:dyDescent="0.15">
      <c r="A138" s="17">
        <v>12141206</v>
      </c>
      <c r="B138" s="39">
        <v>1</v>
      </c>
      <c r="C138" s="20" t="s">
        <v>1281</v>
      </c>
      <c r="D138" s="39" t="s">
        <v>33</v>
      </c>
      <c r="E138" s="39" t="s">
        <v>34</v>
      </c>
      <c r="H138" s="39" t="s">
        <v>465</v>
      </c>
      <c r="L138" s="39">
        <v>1</v>
      </c>
      <c r="M138" s="39" t="s">
        <v>372</v>
      </c>
      <c r="N138" s="39" t="s">
        <v>469</v>
      </c>
      <c r="O138" s="17">
        <v>15141204</v>
      </c>
      <c r="S138" s="12"/>
      <c r="V138" s="12" t="s">
        <v>1264</v>
      </c>
    </row>
    <row r="139" spans="1:24" s="39" customFormat="1" x14ac:dyDescent="0.15">
      <c r="A139" s="17">
        <v>12141207</v>
      </c>
      <c r="B139" s="39">
        <v>1</v>
      </c>
      <c r="C139" s="20" t="s">
        <v>1282</v>
      </c>
      <c r="D139" s="39" t="s">
        <v>459</v>
      </c>
      <c r="E139" s="39" t="s">
        <v>34</v>
      </c>
      <c r="H139" s="39" t="s">
        <v>465</v>
      </c>
      <c r="L139" s="39">
        <v>1</v>
      </c>
      <c r="M139" s="39" t="s">
        <v>1283</v>
      </c>
      <c r="N139" s="39" t="s">
        <v>463</v>
      </c>
      <c r="O139" s="17">
        <v>13141202</v>
      </c>
    </row>
    <row r="140" spans="1:24" s="6" customFormat="1" x14ac:dyDescent="0.15">
      <c r="A140" s="17">
        <v>12141208</v>
      </c>
      <c r="B140" s="39">
        <v>1</v>
      </c>
      <c r="C140" s="16" t="s">
        <v>2234</v>
      </c>
      <c r="D140" s="6" t="s">
        <v>2235</v>
      </c>
      <c r="E140" s="6" t="s">
        <v>34</v>
      </c>
      <c r="H140" s="6" t="s">
        <v>2236</v>
      </c>
      <c r="L140" s="6">
        <v>1</v>
      </c>
      <c r="M140" s="6" t="s">
        <v>36</v>
      </c>
      <c r="N140" s="6" t="s">
        <v>36</v>
      </c>
      <c r="O140" s="8">
        <v>13141203</v>
      </c>
      <c r="V140" s="12"/>
    </row>
    <row r="141" spans="1:24" s="39" customFormat="1" x14ac:dyDescent="0.15">
      <c r="A141" s="17">
        <v>12141209</v>
      </c>
      <c r="B141" s="39">
        <v>1</v>
      </c>
      <c r="C141" s="20" t="s">
        <v>1286</v>
      </c>
      <c r="D141" s="39" t="s">
        <v>1210</v>
      </c>
      <c r="E141" s="39" t="s">
        <v>34</v>
      </c>
      <c r="H141" s="39" t="s">
        <v>160</v>
      </c>
      <c r="L141" s="39">
        <v>1</v>
      </c>
      <c r="M141" s="39" t="s">
        <v>36</v>
      </c>
      <c r="N141" s="39" t="s">
        <v>463</v>
      </c>
      <c r="O141" s="17">
        <v>13141204</v>
      </c>
      <c r="V141" s="12"/>
    </row>
    <row r="142" spans="1:24" s="39" customFormat="1" x14ac:dyDescent="0.15">
      <c r="A142" s="17">
        <v>12141210</v>
      </c>
      <c r="B142" s="39">
        <v>1</v>
      </c>
      <c r="C142" s="20" t="s">
        <v>1285</v>
      </c>
      <c r="D142" s="39" t="s">
        <v>1210</v>
      </c>
      <c r="E142" s="39" t="s">
        <v>34</v>
      </c>
      <c r="H142" s="39" t="s">
        <v>160</v>
      </c>
      <c r="L142" s="39">
        <v>1</v>
      </c>
      <c r="M142" s="39" t="s">
        <v>36</v>
      </c>
      <c r="N142" s="39" t="s">
        <v>36</v>
      </c>
      <c r="O142" s="17">
        <v>13141205</v>
      </c>
      <c r="S142" s="12"/>
      <c r="V142" s="12"/>
    </row>
    <row r="143" spans="1:24" s="39" customFormat="1" x14ac:dyDescent="0.15">
      <c r="A143" s="17">
        <v>12141211</v>
      </c>
      <c r="B143" s="39">
        <v>1</v>
      </c>
      <c r="C143" s="20" t="s">
        <v>1298</v>
      </c>
      <c r="D143" s="39" t="s">
        <v>1210</v>
      </c>
      <c r="E143" s="39" t="s">
        <v>34</v>
      </c>
      <c r="H143" s="39" t="s">
        <v>160</v>
      </c>
      <c r="L143" s="39">
        <v>1</v>
      </c>
      <c r="M143" s="39" t="s">
        <v>36</v>
      </c>
      <c r="N143" s="39" t="s">
        <v>36</v>
      </c>
      <c r="O143" s="12">
        <v>13141206</v>
      </c>
    </row>
    <row r="144" spans="1:24" s="39" customFormat="1" x14ac:dyDescent="0.15">
      <c r="A144" s="17">
        <v>12141215</v>
      </c>
      <c r="B144" s="39">
        <v>1</v>
      </c>
      <c r="C144" s="20" t="s">
        <v>2464</v>
      </c>
      <c r="D144" s="39" t="s">
        <v>134</v>
      </c>
      <c r="E144" s="39" t="s">
        <v>34</v>
      </c>
      <c r="H144" s="39" t="s">
        <v>160</v>
      </c>
      <c r="L144" s="39">
        <v>1</v>
      </c>
      <c r="M144" s="39" t="s">
        <v>36</v>
      </c>
      <c r="N144" s="39" t="s">
        <v>36</v>
      </c>
      <c r="O144" s="17">
        <v>13141209</v>
      </c>
    </row>
    <row r="145" spans="1:22" s="39" customFormat="1" x14ac:dyDescent="0.15">
      <c r="A145" s="17">
        <v>12141216</v>
      </c>
      <c r="B145" s="39">
        <v>1</v>
      </c>
      <c r="C145" s="20" t="s">
        <v>2465</v>
      </c>
      <c r="D145" s="39" t="s">
        <v>134</v>
      </c>
      <c r="E145" s="39" t="s">
        <v>34</v>
      </c>
      <c r="H145" s="39" t="s">
        <v>160</v>
      </c>
      <c r="L145" s="39">
        <v>1</v>
      </c>
      <c r="M145" s="39" t="s">
        <v>36</v>
      </c>
      <c r="N145" s="39" t="s">
        <v>36</v>
      </c>
      <c r="O145" s="17">
        <v>13141216</v>
      </c>
    </row>
    <row r="146" spans="1:22" s="39" customFormat="1" ht="23.25" customHeight="1" x14ac:dyDescent="0.15">
      <c r="A146" s="17">
        <v>12141212</v>
      </c>
      <c r="B146" s="39">
        <v>1</v>
      </c>
      <c r="C146" s="20" t="s">
        <v>2273</v>
      </c>
      <c r="D146" s="39" t="s">
        <v>33</v>
      </c>
      <c r="E146" s="39" t="s">
        <v>34</v>
      </c>
      <c r="H146" s="39" t="s">
        <v>390</v>
      </c>
      <c r="L146" s="39">
        <v>99</v>
      </c>
      <c r="N146" s="39" t="s">
        <v>547</v>
      </c>
      <c r="O146" s="12">
        <v>14141202</v>
      </c>
      <c r="V146" s="17"/>
    </row>
    <row r="147" spans="1:22" s="39" customFormat="1" x14ac:dyDescent="0.15">
      <c r="A147" s="17">
        <v>12141214</v>
      </c>
      <c r="B147" s="39">
        <v>1</v>
      </c>
      <c r="C147" s="20" t="s">
        <v>1799</v>
      </c>
      <c r="D147" s="39" t="s">
        <v>33</v>
      </c>
      <c r="E147" s="39" t="s">
        <v>43</v>
      </c>
      <c r="F147" s="39">
        <v>1</v>
      </c>
      <c r="H147" s="39" t="s">
        <v>390</v>
      </c>
      <c r="L147" s="39">
        <v>99</v>
      </c>
      <c r="M147" s="39" t="s">
        <v>368</v>
      </c>
      <c r="N147" s="39" t="s">
        <v>35</v>
      </c>
      <c r="O147" s="12">
        <v>15141201</v>
      </c>
      <c r="S147" s="39">
        <v>16141202</v>
      </c>
      <c r="V147" s="17" t="s">
        <v>4011</v>
      </c>
    </row>
    <row r="148" spans="1:22" s="39" customFormat="1" x14ac:dyDescent="0.15">
      <c r="A148" s="17">
        <v>12141213</v>
      </c>
      <c r="B148" s="39">
        <v>1</v>
      </c>
      <c r="C148" s="20" t="s">
        <v>1800</v>
      </c>
      <c r="D148" s="39" t="s">
        <v>33</v>
      </c>
      <c r="E148" s="39" t="s">
        <v>34</v>
      </c>
      <c r="H148" s="39" t="s">
        <v>32</v>
      </c>
      <c r="L148" s="39">
        <v>1</v>
      </c>
      <c r="M148" s="39" t="s">
        <v>470</v>
      </c>
      <c r="N148" s="39" t="s">
        <v>36</v>
      </c>
      <c r="O148" s="17">
        <v>13141207</v>
      </c>
      <c r="V148" s="12"/>
    </row>
    <row r="149" spans="1:22" s="39" customFormat="1" x14ac:dyDescent="0.15">
      <c r="A149" s="17">
        <v>12141301</v>
      </c>
      <c r="B149" s="39">
        <v>1</v>
      </c>
      <c r="C149" s="53" t="s">
        <v>3294</v>
      </c>
      <c r="D149" s="39" t="s">
        <v>33</v>
      </c>
      <c r="E149" s="39" t="s">
        <v>34</v>
      </c>
      <c r="H149" s="39" t="s">
        <v>32</v>
      </c>
      <c r="L149" s="39">
        <v>1</v>
      </c>
      <c r="N149" s="39" t="s">
        <v>547</v>
      </c>
      <c r="O149" s="12">
        <v>14141301</v>
      </c>
    </row>
    <row r="150" spans="1:22" s="39" customFormat="1" x14ac:dyDescent="0.15">
      <c r="A150" s="17">
        <v>12141302</v>
      </c>
      <c r="B150" s="39">
        <v>1</v>
      </c>
      <c r="C150" s="53" t="s">
        <v>1196</v>
      </c>
      <c r="D150" s="39" t="s">
        <v>33</v>
      </c>
      <c r="E150" s="39" t="s">
        <v>34</v>
      </c>
      <c r="H150" s="39" t="s">
        <v>32</v>
      </c>
      <c r="L150" s="39">
        <v>1</v>
      </c>
      <c r="M150" s="39" t="s">
        <v>492</v>
      </c>
      <c r="N150" s="39" t="s">
        <v>493</v>
      </c>
      <c r="O150" s="12">
        <v>15141301</v>
      </c>
      <c r="V150" s="17" t="s">
        <v>408</v>
      </c>
    </row>
    <row r="151" spans="1:22" s="39" customFormat="1" x14ac:dyDescent="0.15">
      <c r="A151" s="17">
        <v>12141303</v>
      </c>
      <c r="B151" s="39">
        <v>1</v>
      </c>
      <c r="C151" s="53" t="s">
        <v>1198</v>
      </c>
      <c r="D151" s="39" t="s">
        <v>33</v>
      </c>
      <c r="E151" s="39" t="s">
        <v>34</v>
      </c>
      <c r="H151" s="39" t="s">
        <v>32</v>
      </c>
      <c r="L151" s="39">
        <v>1</v>
      </c>
      <c r="N151" s="39" t="s">
        <v>547</v>
      </c>
      <c r="O151" s="17">
        <v>14141302</v>
      </c>
      <c r="V151" s="12"/>
    </row>
    <row r="152" spans="1:22" s="39" customFormat="1" x14ac:dyDescent="0.15">
      <c r="A152" s="17">
        <v>12141304</v>
      </c>
      <c r="B152" s="39">
        <v>1</v>
      </c>
      <c r="C152" s="53" t="s">
        <v>1199</v>
      </c>
      <c r="D152" s="39" t="s">
        <v>33</v>
      </c>
      <c r="E152" s="39" t="s">
        <v>34</v>
      </c>
      <c r="H152" s="39" t="s">
        <v>32</v>
      </c>
      <c r="L152" s="39">
        <v>1</v>
      </c>
      <c r="M152" s="39" t="s">
        <v>494</v>
      </c>
      <c r="N152" s="39" t="s">
        <v>495</v>
      </c>
      <c r="O152" s="12">
        <v>15141302</v>
      </c>
      <c r="V152" s="39" t="s">
        <v>2755</v>
      </c>
    </row>
    <row r="153" spans="1:22" s="39" customFormat="1" x14ac:dyDescent="0.15">
      <c r="A153" s="17">
        <v>12141305</v>
      </c>
      <c r="B153" s="39">
        <v>1</v>
      </c>
      <c r="C153" s="53" t="s">
        <v>2753</v>
      </c>
      <c r="D153" s="39" t="s">
        <v>1200</v>
      </c>
      <c r="E153" s="39" t="s">
        <v>496</v>
      </c>
      <c r="F153" s="39">
        <v>2</v>
      </c>
      <c r="H153" s="39" t="s">
        <v>497</v>
      </c>
      <c r="L153" s="39">
        <v>99</v>
      </c>
      <c r="M153" s="39" t="s">
        <v>59</v>
      </c>
      <c r="N153" s="39" t="s">
        <v>1201</v>
      </c>
      <c r="O153" s="12">
        <v>15141303</v>
      </c>
      <c r="V153" s="17" t="s">
        <v>522</v>
      </c>
    </row>
    <row r="154" spans="1:22" s="39" customFormat="1" x14ac:dyDescent="0.15">
      <c r="A154" s="17">
        <v>12141306</v>
      </c>
      <c r="B154" s="39">
        <v>1</v>
      </c>
      <c r="C154" s="102" t="s">
        <v>1202</v>
      </c>
      <c r="D154" s="39" t="s">
        <v>33</v>
      </c>
      <c r="E154" s="39" t="s">
        <v>43</v>
      </c>
      <c r="F154" s="39">
        <v>2</v>
      </c>
      <c r="H154" s="39" t="s">
        <v>497</v>
      </c>
      <c r="L154" s="39">
        <v>99</v>
      </c>
      <c r="M154" s="39" t="s">
        <v>36</v>
      </c>
      <c r="N154" s="39" t="s">
        <v>36</v>
      </c>
      <c r="O154" s="17">
        <v>13141301</v>
      </c>
    </row>
    <row r="155" spans="1:22" s="39" customFormat="1" x14ac:dyDescent="0.15">
      <c r="A155" s="17">
        <v>12141307</v>
      </c>
      <c r="B155" s="39">
        <v>1</v>
      </c>
      <c r="C155" s="102" t="s">
        <v>1203</v>
      </c>
      <c r="D155" s="39" t="s">
        <v>33</v>
      </c>
      <c r="E155" s="39" t="s">
        <v>43</v>
      </c>
      <c r="F155" s="39">
        <v>2</v>
      </c>
      <c r="H155" s="39" t="s">
        <v>497</v>
      </c>
      <c r="L155" s="39">
        <v>99</v>
      </c>
      <c r="M155" s="39" t="s">
        <v>36</v>
      </c>
      <c r="N155" s="39" t="s">
        <v>36</v>
      </c>
      <c r="O155" s="17">
        <v>13141302</v>
      </c>
      <c r="V155" s="12"/>
    </row>
    <row r="156" spans="1:22" s="39" customFormat="1" x14ac:dyDescent="0.15">
      <c r="A156" s="17">
        <v>12141308</v>
      </c>
      <c r="B156" s="39">
        <v>1</v>
      </c>
      <c r="C156" s="102" t="s">
        <v>1204</v>
      </c>
      <c r="D156" s="39" t="s">
        <v>33</v>
      </c>
      <c r="E156" s="39" t="s">
        <v>43</v>
      </c>
      <c r="F156" s="39">
        <v>2</v>
      </c>
      <c r="H156" s="39" t="s">
        <v>497</v>
      </c>
      <c r="L156" s="39">
        <v>99</v>
      </c>
      <c r="M156" s="39" t="s">
        <v>498</v>
      </c>
      <c r="N156" s="39" t="s">
        <v>500</v>
      </c>
      <c r="O156" s="17">
        <v>13141303</v>
      </c>
      <c r="V156" s="12"/>
    </row>
    <row r="157" spans="1:22" s="39" customFormat="1" x14ac:dyDescent="0.15">
      <c r="A157" s="17">
        <v>12141309</v>
      </c>
      <c r="B157" s="39">
        <v>1</v>
      </c>
      <c r="C157" s="102" t="s">
        <v>2756</v>
      </c>
      <c r="D157" s="39" t="s">
        <v>33</v>
      </c>
      <c r="E157" s="39" t="s">
        <v>34</v>
      </c>
      <c r="H157" s="39" t="s">
        <v>497</v>
      </c>
      <c r="L157" s="39">
        <v>1</v>
      </c>
      <c r="M157" s="39" t="s">
        <v>499</v>
      </c>
      <c r="N157" s="39" t="s">
        <v>501</v>
      </c>
      <c r="O157" s="17">
        <v>15141306</v>
      </c>
      <c r="V157" s="20" t="s">
        <v>2757</v>
      </c>
    </row>
    <row r="158" spans="1:22" s="39" customFormat="1" x14ac:dyDescent="0.15">
      <c r="A158" s="17">
        <v>12141310</v>
      </c>
      <c r="B158" s="39">
        <v>1</v>
      </c>
      <c r="C158" s="102" t="s">
        <v>1205</v>
      </c>
      <c r="D158" s="39" t="s">
        <v>44</v>
      </c>
      <c r="E158" s="39" t="s">
        <v>43</v>
      </c>
      <c r="F158" s="39">
        <v>2</v>
      </c>
      <c r="H158" s="39" t="s">
        <v>160</v>
      </c>
      <c r="L158" s="39">
        <v>99</v>
      </c>
      <c r="M158" s="39" t="s">
        <v>1208</v>
      </c>
      <c r="N158" s="39" t="s">
        <v>1208</v>
      </c>
      <c r="O158" s="17">
        <v>13141304</v>
      </c>
      <c r="S158" s="17"/>
    </row>
    <row r="159" spans="1:22" s="39" customFormat="1" x14ac:dyDescent="0.15">
      <c r="A159" s="17">
        <v>12141311</v>
      </c>
      <c r="B159" s="39">
        <v>1</v>
      </c>
      <c r="C159" s="102" t="s">
        <v>3251</v>
      </c>
      <c r="D159" s="39" t="s">
        <v>44</v>
      </c>
      <c r="E159" s="39" t="s">
        <v>43</v>
      </c>
      <c r="F159" s="39">
        <v>2</v>
      </c>
      <c r="H159" s="39" t="s">
        <v>160</v>
      </c>
      <c r="L159" s="39">
        <v>99</v>
      </c>
      <c r="M159" s="12" t="s">
        <v>1208</v>
      </c>
      <c r="N159" s="39" t="s">
        <v>1208</v>
      </c>
      <c r="O159" s="17">
        <v>13141305</v>
      </c>
      <c r="S159" s="17"/>
      <c r="T159" s="17"/>
    </row>
    <row r="160" spans="1:22" s="39" customFormat="1" x14ac:dyDescent="0.15">
      <c r="A160" s="17">
        <v>12141312</v>
      </c>
      <c r="B160" s="39">
        <v>1</v>
      </c>
      <c r="C160" s="102" t="s">
        <v>1206</v>
      </c>
      <c r="D160" s="39" t="s">
        <v>33</v>
      </c>
      <c r="E160" s="39" t="s">
        <v>34</v>
      </c>
      <c r="H160" s="39" t="s">
        <v>160</v>
      </c>
      <c r="L160" s="39">
        <v>1</v>
      </c>
      <c r="M160" s="39" t="s">
        <v>1209</v>
      </c>
      <c r="N160" s="39" t="s">
        <v>1208</v>
      </c>
      <c r="O160" s="17">
        <v>13141306</v>
      </c>
      <c r="V160" s="12"/>
    </row>
    <row r="161" spans="1:22" s="39" customFormat="1" x14ac:dyDescent="0.15">
      <c r="A161" s="17">
        <v>12141313</v>
      </c>
      <c r="B161" s="39">
        <v>1</v>
      </c>
      <c r="C161" s="102" t="s">
        <v>1207</v>
      </c>
      <c r="D161" s="39" t="s">
        <v>33</v>
      </c>
      <c r="E161" s="39" t="s">
        <v>34</v>
      </c>
      <c r="H161" s="39" t="s">
        <v>160</v>
      </c>
      <c r="L161" s="39">
        <v>1</v>
      </c>
      <c r="M161" s="39" t="s">
        <v>1209</v>
      </c>
      <c r="N161" s="39" t="s">
        <v>1208</v>
      </c>
      <c r="O161" s="17">
        <v>13141307</v>
      </c>
    </row>
    <row r="162" spans="1:22" s="39" customFormat="1" x14ac:dyDescent="0.15">
      <c r="A162" s="17">
        <v>12141315</v>
      </c>
      <c r="B162" s="39">
        <v>1</v>
      </c>
      <c r="C162" s="102" t="s">
        <v>3252</v>
      </c>
      <c r="D162" s="39" t="s">
        <v>33</v>
      </c>
      <c r="E162" s="39" t="s">
        <v>43</v>
      </c>
      <c r="F162" s="39">
        <v>2</v>
      </c>
      <c r="H162" s="39" t="s">
        <v>160</v>
      </c>
      <c r="I162" s="39" t="s">
        <v>3243</v>
      </c>
      <c r="J162" s="39">
        <v>2000</v>
      </c>
      <c r="L162" s="39">
        <v>99</v>
      </c>
      <c r="M162" s="39" t="s">
        <v>36</v>
      </c>
      <c r="N162" s="39" t="s">
        <v>36</v>
      </c>
      <c r="O162" s="17">
        <v>13141315</v>
      </c>
    </row>
    <row r="163" spans="1:22" s="39" customFormat="1" x14ac:dyDescent="0.15">
      <c r="A163" s="39">
        <v>12220201</v>
      </c>
      <c r="B163" s="39">
        <v>1</v>
      </c>
      <c r="C163" s="57" t="s">
        <v>252</v>
      </c>
      <c r="D163" s="39" t="s">
        <v>33</v>
      </c>
      <c r="E163" s="39" t="s">
        <v>34</v>
      </c>
      <c r="H163" s="39" t="s">
        <v>32</v>
      </c>
      <c r="L163" s="39">
        <v>1</v>
      </c>
      <c r="M163" s="39" t="s">
        <v>366</v>
      </c>
      <c r="N163" s="39" t="s">
        <v>35</v>
      </c>
      <c r="O163" s="39">
        <v>15220201</v>
      </c>
      <c r="V163" s="83" t="s">
        <v>2704</v>
      </c>
    </row>
    <row r="164" spans="1:22" s="39" customFormat="1" x14ac:dyDescent="0.15">
      <c r="A164" s="39">
        <v>12220202</v>
      </c>
      <c r="B164" s="39">
        <v>1</v>
      </c>
      <c r="C164" s="57" t="s">
        <v>256</v>
      </c>
      <c r="D164" s="39" t="s">
        <v>44</v>
      </c>
      <c r="E164" s="39" t="s">
        <v>34</v>
      </c>
      <c r="H164" s="39" t="s">
        <v>121</v>
      </c>
      <c r="L164" s="39">
        <v>1</v>
      </c>
      <c r="M164" s="39" t="s">
        <v>362</v>
      </c>
      <c r="N164" s="39" t="s">
        <v>253</v>
      </c>
      <c r="O164" s="39">
        <v>15220202</v>
      </c>
      <c r="V164" s="39" t="s">
        <v>2638</v>
      </c>
    </row>
    <row r="165" spans="1:22" s="39" customFormat="1" x14ac:dyDescent="0.15">
      <c r="A165" s="17">
        <v>12220203</v>
      </c>
      <c r="B165" s="39">
        <v>1</v>
      </c>
      <c r="C165" s="20" t="s">
        <v>254</v>
      </c>
      <c r="D165" s="39" t="s">
        <v>44</v>
      </c>
      <c r="E165" s="39" t="s">
        <v>34</v>
      </c>
      <c r="H165" s="39" t="s">
        <v>121</v>
      </c>
      <c r="L165" s="39">
        <v>1</v>
      </c>
      <c r="M165" s="39" t="s">
        <v>363</v>
      </c>
      <c r="N165" s="39" t="s">
        <v>36</v>
      </c>
      <c r="O165" s="12">
        <v>13220201</v>
      </c>
      <c r="V165" s="39" t="s">
        <v>133</v>
      </c>
    </row>
    <row r="166" spans="1:22" s="39" customFormat="1" x14ac:dyDescent="0.15">
      <c r="A166" s="17">
        <v>12220204</v>
      </c>
      <c r="B166" s="39">
        <v>1</v>
      </c>
      <c r="C166" s="57" t="s">
        <v>255</v>
      </c>
      <c r="D166" s="39" t="s">
        <v>44</v>
      </c>
      <c r="E166" s="39" t="s">
        <v>34</v>
      </c>
      <c r="H166" s="39" t="s">
        <v>121</v>
      </c>
      <c r="L166" s="39">
        <v>1</v>
      </c>
      <c r="M166" s="39" t="s">
        <v>126</v>
      </c>
      <c r="N166" s="39" t="s">
        <v>36</v>
      </c>
      <c r="O166" s="17">
        <v>13220202</v>
      </c>
      <c r="V166" s="12" t="s">
        <v>133</v>
      </c>
    </row>
    <row r="167" spans="1:22" s="39" customFormat="1" ht="15.75" customHeight="1" x14ac:dyDescent="0.15">
      <c r="A167" s="17">
        <v>12220205</v>
      </c>
      <c r="B167" s="39">
        <v>1</v>
      </c>
      <c r="C167" s="57" t="s">
        <v>834</v>
      </c>
      <c r="D167" s="39" t="s">
        <v>33</v>
      </c>
      <c r="E167" s="39" t="s">
        <v>272</v>
      </c>
      <c r="F167" s="39">
        <v>4</v>
      </c>
      <c r="G167" s="39">
        <v>1.3</v>
      </c>
      <c r="H167" s="39" t="s">
        <v>32</v>
      </c>
      <c r="L167" s="39">
        <v>1</v>
      </c>
      <c r="N167" s="39" t="s">
        <v>547</v>
      </c>
      <c r="O167" s="17">
        <v>14220201</v>
      </c>
    </row>
    <row r="168" spans="1:22" s="39" customFormat="1" x14ac:dyDescent="0.15">
      <c r="A168" s="39">
        <v>12220206</v>
      </c>
      <c r="B168" s="39">
        <v>1</v>
      </c>
      <c r="C168" s="57" t="s">
        <v>835</v>
      </c>
      <c r="D168" s="39" t="s">
        <v>33</v>
      </c>
      <c r="E168" s="39" t="s">
        <v>269</v>
      </c>
      <c r="F168" s="39">
        <v>1.3</v>
      </c>
      <c r="H168" s="39" t="s">
        <v>32</v>
      </c>
      <c r="L168" s="39">
        <v>99</v>
      </c>
      <c r="M168" s="39" t="s">
        <v>367</v>
      </c>
      <c r="N168" s="39" t="s">
        <v>35</v>
      </c>
      <c r="O168" s="17">
        <v>15220205</v>
      </c>
      <c r="V168" s="12" t="s">
        <v>2639</v>
      </c>
    </row>
    <row r="169" spans="1:22" s="39" customFormat="1" x14ac:dyDescent="0.15">
      <c r="A169" s="17">
        <v>12220207</v>
      </c>
      <c r="B169" s="39">
        <v>1</v>
      </c>
      <c r="C169" s="32" t="s">
        <v>836</v>
      </c>
      <c r="D169" s="39" t="s">
        <v>33</v>
      </c>
      <c r="E169" s="39" t="s">
        <v>269</v>
      </c>
      <c r="F169" s="39">
        <v>1.3</v>
      </c>
      <c r="H169" s="39" t="s">
        <v>32</v>
      </c>
      <c r="L169" s="39">
        <v>99</v>
      </c>
      <c r="M169" s="17" t="s">
        <v>409</v>
      </c>
      <c r="N169" s="39" t="s">
        <v>36</v>
      </c>
      <c r="O169" s="17">
        <v>13220203</v>
      </c>
      <c r="V169" s="12"/>
    </row>
    <row r="170" spans="1:22" s="39" customFormat="1" x14ac:dyDescent="0.15">
      <c r="A170" s="39">
        <v>12220208</v>
      </c>
      <c r="B170" s="39">
        <v>1</v>
      </c>
      <c r="C170" s="57" t="s">
        <v>2204</v>
      </c>
      <c r="D170" s="39" t="s">
        <v>44</v>
      </c>
      <c r="E170" s="39" t="s">
        <v>43</v>
      </c>
      <c r="F170" s="39">
        <v>2</v>
      </c>
      <c r="H170" s="39" t="s">
        <v>32</v>
      </c>
      <c r="L170" s="39">
        <v>99</v>
      </c>
      <c r="M170" s="39" t="s">
        <v>372</v>
      </c>
      <c r="N170" s="39" t="s">
        <v>35</v>
      </c>
      <c r="O170" s="12">
        <v>15220206</v>
      </c>
      <c r="S170" s="8">
        <v>16220201</v>
      </c>
      <c r="V170" s="12" t="s">
        <v>2233</v>
      </c>
    </row>
    <row r="171" spans="1:22" s="39" customFormat="1" x14ac:dyDescent="0.15">
      <c r="A171" s="17">
        <v>12220209</v>
      </c>
      <c r="B171" s="39">
        <v>1</v>
      </c>
      <c r="C171" s="57" t="s">
        <v>2205</v>
      </c>
      <c r="D171" s="39" t="s">
        <v>44</v>
      </c>
      <c r="E171" s="39" t="s">
        <v>43</v>
      </c>
      <c r="F171" s="39">
        <v>2</v>
      </c>
      <c r="H171" s="39" t="s">
        <v>32</v>
      </c>
      <c r="L171" s="39">
        <v>99</v>
      </c>
      <c r="M171" s="39" t="s">
        <v>514</v>
      </c>
      <c r="N171" s="39" t="s">
        <v>36</v>
      </c>
      <c r="O171" s="57">
        <v>13220204</v>
      </c>
    </row>
    <row r="172" spans="1:22" s="39" customFormat="1" x14ac:dyDescent="0.15">
      <c r="A172" s="39">
        <v>12220210</v>
      </c>
      <c r="B172" s="39">
        <v>1</v>
      </c>
      <c r="C172" s="57" t="s">
        <v>2206</v>
      </c>
      <c r="D172" s="39" t="s">
        <v>44</v>
      </c>
      <c r="E172" s="39" t="s">
        <v>43</v>
      </c>
      <c r="F172" s="39">
        <v>2</v>
      </c>
      <c r="H172" s="39" t="s">
        <v>32</v>
      </c>
      <c r="L172" s="39">
        <v>99</v>
      </c>
      <c r="M172" s="39" t="s">
        <v>514</v>
      </c>
      <c r="N172" s="39" t="s">
        <v>36</v>
      </c>
      <c r="O172" s="57">
        <v>13220205</v>
      </c>
      <c r="V172" s="37"/>
    </row>
    <row r="173" spans="1:22" s="39" customFormat="1" x14ac:dyDescent="0.15">
      <c r="A173" s="17">
        <v>12220211</v>
      </c>
      <c r="B173" s="39">
        <v>1</v>
      </c>
      <c r="C173" s="57" t="s">
        <v>2207</v>
      </c>
      <c r="D173" s="39" t="s">
        <v>33</v>
      </c>
      <c r="E173" s="39" t="s">
        <v>34</v>
      </c>
      <c r="H173" s="39" t="s">
        <v>32</v>
      </c>
      <c r="L173" s="39">
        <v>1</v>
      </c>
      <c r="M173" s="39" t="s">
        <v>514</v>
      </c>
      <c r="N173" s="39" t="s">
        <v>35</v>
      </c>
      <c r="O173" s="39">
        <v>15220207</v>
      </c>
      <c r="V173" s="17"/>
    </row>
    <row r="174" spans="1:22" s="39" customFormat="1" x14ac:dyDescent="0.15">
      <c r="A174" s="17">
        <v>12220301</v>
      </c>
      <c r="B174" s="39">
        <v>1</v>
      </c>
      <c r="C174" s="57" t="s">
        <v>1066</v>
      </c>
      <c r="D174" s="39" t="s">
        <v>1063</v>
      </c>
      <c r="E174" s="39" t="s">
        <v>34</v>
      </c>
      <c r="H174" s="39" t="s">
        <v>32</v>
      </c>
      <c r="L174" s="39">
        <v>1</v>
      </c>
      <c r="M174" s="39" t="s">
        <v>1064</v>
      </c>
      <c r="N174" s="39" t="s">
        <v>1067</v>
      </c>
      <c r="O174" s="17">
        <v>15220301</v>
      </c>
      <c r="V174" s="39" t="s">
        <v>422</v>
      </c>
    </row>
    <row r="175" spans="1:22" s="39" customFormat="1" x14ac:dyDescent="0.15">
      <c r="A175" s="17">
        <v>12220302</v>
      </c>
      <c r="B175" s="39">
        <v>1</v>
      </c>
      <c r="C175" s="57" t="s">
        <v>3771</v>
      </c>
      <c r="D175" s="39" t="s">
        <v>1058</v>
      </c>
      <c r="E175" s="39" t="s">
        <v>1068</v>
      </c>
      <c r="F175" s="39">
        <v>1.5</v>
      </c>
      <c r="H175" s="39" t="s">
        <v>32</v>
      </c>
      <c r="L175" s="39">
        <v>99</v>
      </c>
      <c r="M175" s="39" t="s">
        <v>1069</v>
      </c>
      <c r="N175" s="39" t="s">
        <v>1061</v>
      </c>
      <c r="O175" s="17">
        <v>15220302</v>
      </c>
      <c r="S175" s="17">
        <v>16220302</v>
      </c>
      <c r="V175" s="39" t="s">
        <v>3998</v>
      </c>
    </row>
    <row r="176" spans="1:22" s="39" customFormat="1" x14ac:dyDescent="0.15">
      <c r="A176" s="17">
        <v>12220303</v>
      </c>
      <c r="B176" s="39">
        <v>1</v>
      </c>
      <c r="C176" s="57" t="s">
        <v>3770</v>
      </c>
      <c r="D176" s="39" t="s">
        <v>1058</v>
      </c>
      <c r="E176" s="39" t="s">
        <v>1068</v>
      </c>
      <c r="F176" s="39">
        <v>1.5</v>
      </c>
      <c r="H176" s="39" t="s">
        <v>32</v>
      </c>
      <c r="L176" s="39">
        <v>99</v>
      </c>
      <c r="M176" s="39" t="s">
        <v>372</v>
      </c>
      <c r="N176" s="39" t="s">
        <v>35</v>
      </c>
      <c r="O176" s="6">
        <v>15220306</v>
      </c>
    </row>
    <row r="177" spans="1:24" s="39" customFormat="1" x14ac:dyDescent="0.15">
      <c r="A177" s="17">
        <v>12220304</v>
      </c>
      <c r="B177" s="39">
        <v>1</v>
      </c>
      <c r="C177" s="57" t="s">
        <v>3772</v>
      </c>
      <c r="D177" s="39" t="s">
        <v>44</v>
      </c>
      <c r="E177" s="39" t="s">
        <v>1068</v>
      </c>
      <c r="F177" s="39">
        <v>1.5</v>
      </c>
      <c r="H177" s="39" t="s">
        <v>32</v>
      </c>
      <c r="L177" s="39">
        <v>99</v>
      </c>
      <c r="M177" s="12"/>
      <c r="N177" s="39" t="s">
        <v>978</v>
      </c>
      <c r="O177" s="39" t="s">
        <v>514</v>
      </c>
      <c r="S177" s="17"/>
      <c r="W177" s="6" t="s">
        <v>2450</v>
      </c>
      <c r="X177" s="39" t="str">
        <f>O177</f>
        <v>blood</v>
      </c>
    </row>
    <row r="178" spans="1:24" s="39" customFormat="1" x14ac:dyDescent="0.15">
      <c r="A178" s="17">
        <v>12220305</v>
      </c>
      <c r="B178" s="39">
        <v>1</v>
      </c>
      <c r="C178" s="12" t="s">
        <v>3762</v>
      </c>
      <c r="D178" s="39" t="s">
        <v>44</v>
      </c>
      <c r="E178" s="39" t="s">
        <v>34</v>
      </c>
      <c r="H178" s="39" t="s">
        <v>160</v>
      </c>
      <c r="L178" s="39">
        <v>1</v>
      </c>
      <c r="M178" s="39" t="s">
        <v>36</v>
      </c>
      <c r="N178" s="39" t="s">
        <v>36</v>
      </c>
      <c r="O178" s="106">
        <v>13220303</v>
      </c>
      <c r="S178" s="17"/>
    </row>
    <row r="179" spans="1:24" s="39" customFormat="1" x14ac:dyDescent="0.15">
      <c r="A179" s="17">
        <v>12220306</v>
      </c>
      <c r="B179" s="39">
        <v>1</v>
      </c>
      <c r="C179" s="12" t="s">
        <v>3764</v>
      </c>
      <c r="D179" s="39" t="s">
        <v>44</v>
      </c>
      <c r="E179" s="39" t="s">
        <v>34</v>
      </c>
      <c r="H179" s="39" t="s">
        <v>160</v>
      </c>
      <c r="L179" s="39">
        <v>1</v>
      </c>
      <c r="M179" s="39" t="s">
        <v>36</v>
      </c>
      <c r="N179" s="39" t="s">
        <v>36</v>
      </c>
      <c r="O179" s="106">
        <v>13220304</v>
      </c>
      <c r="S179" s="17"/>
    </row>
    <row r="180" spans="1:24" s="39" customFormat="1" x14ac:dyDescent="0.15">
      <c r="A180" s="17">
        <v>12220307</v>
      </c>
      <c r="B180" s="39">
        <v>1</v>
      </c>
      <c r="C180" s="12" t="s">
        <v>3767</v>
      </c>
      <c r="D180" s="39" t="s">
        <v>33</v>
      </c>
      <c r="E180" s="39" t="s">
        <v>34</v>
      </c>
      <c r="H180" s="39" t="s">
        <v>32</v>
      </c>
      <c r="L180" s="39">
        <v>1</v>
      </c>
      <c r="M180" s="39" t="s">
        <v>372</v>
      </c>
      <c r="N180" s="39" t="s">
        <v>35</v>
      </c>
      <c r="O180" s="6">
        <v>15220305</v>
      </c>
      <c r="S180" s="17"/>
      <c r="V180" s="39" t="s">
        <v>3964</v>
      </c>
    </row>
    <row r="181" spans="1:24" s="39" customFormat="1" x14ac:dyDescent="0.15">
      <c r="A181" s="17">
        <v>12220308</v>
      </c>
      <c r="B181" s="39">
        <v>1</v>
      </c>
      <c r="C181" s="12" t="s">
        <v>3768</v>
      </c>
      <c r="D181" s="39" t="s">
        <v>33</v>
      </c>
      <c r="E181" s="39" t="s">
        <v>34</v>
      </c>
      <c r="H181" s="39" t="s">
        <v>32</v>
      </c>
      <c r="L181" s="39">
        <v>1</v>
      </c>
      <c r="M181" s="106" t="s">
        <v>127</v>
      </c>
      <c r="N181" s="39" t="s">
        <v>36</v>
      </c>
      <c r="O181" s="106">
        <v>13220305</v>
      </c>
      <c r="S181" s="17"/>
    </row>
    <row r="182" spans="1:24" s="39" customFormat="1" x14ac:dyDescent="0.15">
      <c r="A182" s="17">
        <v>12220401</v>
      </c>
      <c r="B182" s="39">
        <v>1</v>
      </c>
      <c r="C182" s="20" t="s">
        <v>1366</v>
      </c>
      <c r="D182" s="39" t="s">
        <v>459</v>
      </c>
      <c r="E182" s="39" t="s">
        <v>163</v>
      </c>
      <c r="H182" s="39" t="s">
        <v>132</v>
      </c>
      <c r="L182" s="39">
        <v>1</v>
      </c>
      <c r="N182" s="39" t="s">
        <v>547</v>
      </c>
      <c r="O182" s="17">
        <v>14220401</v>
      </c>
      <c r="V182" s="12"/>
    </row>
    <row r="183" spans="1:24" s="39" customFormat="1" x14ac:dyDescent="0.15">
      <c r="A183" s="17">
        <v>12220402</v>
      </c>
      <c r="B183" s="39">
        <v>1</v>
      </c>
      <c r="C183" s="20" t="s">
        <v>1367</v>
      </c>
      <c r="D183" s="39" t="s">
        <v>459</v>
      </c>
      <c r="E183" s="39" t="s">
        <v>163</v>
      </c>
      <c r="H183" s="39" t="s">
        <v>132</v>
      </c>
      <c r="L183" s="39">
        <v>1</v>
      </c>
      <c r="M183" s="39" t="s">
        <v>368</v>
      </c>
      <c r="N183" s="39" t="s">
        <v>35</v>
      </c>
      <c r="O183" s="12">
        <v>15220401</v>
      </c>
      <c r="V183" s="17" t="s">
        <v>408</v>
      </c>
    </row>
    <row r="184" spans="1:24" s="39" customFormat="1" x14ac:dyDescent="0.15">
      <c r="A184" s="17">
        <v>12220403</v>
      </c>
      <c r="B184" s="39">
        <v>1</v>
      </c>
      <c r="C184" s="20" t="s">
        <v>1368</v>
      </c>
      <c r="D184" s="39" t="s">
        <v>33</v>
      </c>
      <c r="E184" s="39" t="s">
        <v>163</v>
      </c>
      <c r="H184" s="39" t="s">
        <v>32</v>
      </c>
      <c r="L184" s="39">
        <v>1</v>
      </c>
      <c r="N184" s="39" t="s">
        <v>573</v>
      </c>
      <c r="O184" s="12">
        <v>14220402</v>
      </c>
      <c r="V184" s="17"/>
    </row>
    <row r="185" spans="1:24" s="39" customFormat="1" x14ac:dyDescent="0.15">
      <c r="A185" s="17">
        <v>12220404</v>
      </c>
      <c r="B185" s="39">
        <v>1</v>
      </c>
      <c r="C185" s="20" t="s">
        <v>1369</v>
      </c>
      <c r="D185" s="39" t="s">
        <v>33</v>
      </c>
      <c r="E185" s="39" t="s">
        <v>163</v>
      </c>
      <c r="H185" s="39" t="s">
        <v>32</v>
      </c>
      <c r="L185" s="39">
        <v>1</v>
      </c>
      <c r="M185" s="39" t="s">
        <v>932</v>
      </c>
      <c r="N185" s="39" t="s">
        <v>933</v>
      </c>
      <c r="O185" s="17">
        <v>15220402</v>
      </c>
      <c r="V185" s="17" t="s">
        <v>2302</v>
      </c>
    </row>
    <row r="186" spans="1:24" s="39" customFormat="1" x14ac:dyDescent="0.15">
      <c r="A186" s="17">
        <v>12220405</v>
      </c>
      <c r="B186" s="39">
        <v>1</v>
      </c>
      <c r="C186" s="57" t="s">
        <v>1370</v>
      </c>
      <c r="D186" s="39" t="s">
        <v>33</v>
      </c>
      <c r="E186" s="39" t="s">
        <v>163</v>
      </c>
      <c r="H186" s="39" t="s">
        <v>32</v>
      </c>
      <c r="L186" s="39">
        <v>1</v>
      </c>
      <c r="M186" s="39" t="s">
        <v>934</v>
      </c>
      <c r="N186" s="39" t="s">
        <v>935</v>
      </c>
      <c r="O186" s="17">
        <v>13220401</v>
      </c>
      <c r="V186" s="17"/>
    </row>
    <row r="187" spans="1:24" s="39" customFormat="1" x14ac:dyDescent="0.15">
      <c r="A187" s="17">
        <v>12220406</v>
      </c>
      <c r="B187" s="39">
        <v>1</v>
      </c>
      <c r="C187" s="57" t="s">
        <v>1371</v>
      </c>
      <c r="D187" s="39" t="s">
        <v>33</v>
      </c>
      <c r="E187" s="39" t="s">
        <v>163</v>
      </c>
      <c r="H187" s="39" t="s">
        <v>32</v>
      </c>
      <c r="L187" s="39">
        <v>1</v>
      </c>
      <c r="M187" s="39" t="s">
        <v>359</v>
      </c>
      <c r="N187" s="39" t="s">
        <v>936</v>
      </c>
      <c r="O187" s="17">
        <v>13220402</v>
      </c>
      <c r="V187" s="17"/>
    </row>
    <row r="188" spans="1:24" s="39" customFormat="1" x14ac:dyDescent="0.15">
      <c r="A188" s="17">
        <v>12220407</v>
      </c>
      <c r="B188" s="39">
        <v>1</v>
      </c>
      <c r="C188" s="57" t="s">
        <v>3752</v>
      </c>
      <c r="D188" s="39" t="s">
        <v>33</v>
      </c>
      <c r="E188" s="39" t="s">
        <v>1068</v>
      </c>
      <c r="F188" s="39">
        <v>2</v>
      </c>
      <c r="H188" s="39" t="s">
        <v>160</v>
      </c>
      <c r="L188" s="39">
        <v>99</v>
      </c>
      <c r="M188" s="17" t="s">
        <v>59</v>
      </c>
      <c r="N188" s="39" t="s">
        <v>59</v>
      </c>
      <c r="O188" s="17">
        <v>15220405</v>
      </c>
      <c r="V188" s="17"/>
    </row>
    <row r="189" spans="1:24" s="39" customFormat="1" x14ac:dyDescent="0.15">
      <c r="A189" s="17">
        <v>12220408</v>
      </c>
      <c r="B189" s="39">
        <v>1</v>
      </c>
      <c r="C189" s="57" t="s">
        <v>3750</v>
      </c>
      <c r="D189" s="39" t="s">
        <v>33</v>
      </c>
      <c r="E189" s="39" t="s">
        <v>34</v>
      </c>
      <c r="H189" s="39" t="s">
        <v>160</v>
      </c>
      <c r="L189" s="39">
        <v>1</v>
      </c>
      <c r="M189" s="39" t="s">
        <v>59</v>
      </c>
      <c r="N189" s="39" t="s">
        <v>59</v>
      </c>
      <c r="O189" s="21">
        <v>15220406</v>
      </c>
      <c r="P189" s="21"/>
      <c r="V189" s="32" t="s">
        <v>3959</v>
      </c>
    </row>
    <row r="190" spans="1:24" s="39" customFormat="1" x14ac:dyDescent="0.15">
      <c r="A190" s="17">
        <v>12220409</v>
      </c>
      <c r="B190" s="39">
        <v>1</v>
      </c>
      <c r="C190" s="57" t="s">
        <v>3751</v>
      </c>
      <c r="D190" s="39" t="s">
        <v>33</v>
      </c>
      <c r="E190" s="39" t="s">
        <v>34</v>
      </c>
      <c r="H190" s="39" t="s">
        <v>160</v>
      </c>
      <c r="L190" s="39">
        <v>1</v>
      </c>
      <c r="M190" s="39" t="s">
        <v>59</v>
      </c>
      <c r="N190" s="39" t="s">
        <v>36</v>
      </c>
      <c r="O190" s="106">
        <v>13220403</v>
      </c>
      <c r="V190" s="17"/>
    </row>
    <row r="191" spans="1:24" s="39" customFormat="1" x14ac:dyDescent="0.15">
      <c r="A191" s="17">
        <v>12220410</v>
      </c>
      <c r="B191" s="39">
        <v>1</v>
      </c>
      <c r="C191" s="57" t="s">
        <v>3758</v>
      </c>
      <c r="D191" s="39" t="s">
        <v>33</v>
      </c>
      <c r="E191" s="39" t="s">
        <v>43</v>
      </c>
      <c r="F191" s="39">
        <v>2</v>
      </c>
      <c r="H191" s="39" t="s">
        <v>160</v>
      </c>
      <c r="L191" s="39">
        <v>99</v>
      </c>
      <c r="M191" s="39" t="s">
        <v>36</v>
      </c>
      <c r="N191" s="39" t="s">
        <v>36</v>
      </c>
      <c r="O191" s="106">
        <v>13220404</v>
      </c>
      <c r="V191" s="17"/>
    </row>
    <row r="192" spans="1:24" s="39" customFormat="1" x14ac:dyDescent="0.15">
      <c r="A192" s="17">
        <v>12220411</v>
      </c>
      <c r="B192" s="39">
        <v>1</v>
      </c>
      <c r="C192" s="57" t="s">
        <v>3756</v>
      </c>
      <c r="D192" s="39" t="s">
        <v>33</v>
      </c>
      <c r="E192" s="39" t="s">
        <v>43</v>
      </c>
      <c r="F192" s="39">
        <v>2</v>
      </c>
      <c r="H192" s="39" t="s">
        <v>160</v>
      </c>
      <c r="L192" s="39">
        <v>99</v>
      </c>
      <c r="M192" s="39" t="s">
        <v>36</v>
      </c>
      <c r="N192" s="39" t="s">
        <v>36</v>
      </c>
      <c r="O192" s="106">
        <v>13220405</v>
      </c>
      <c r="V192" s="17"/>
    </row>
    <row r="193" spans="1:28" s="73" customFormat="1" x14ac:dyDescent="0.15">
      <c r="A193" s="17">
        <v>12240101</v>
      </c>
      <c r="B193" s="39">
        <v>1</v>
      </c>
      <c r="C193" s="57" t="s">
        <v>1328</v>
      </c>
      <c r="D193" s="39" t="s">
        <v>400</v>
      </c>
      <c r="E193" s="39" t="s">
        <v>399</v>
      </c>
      <c r="F193" s="39"/>
      <c r="G193" s="39"/>
      <c r="H193" s="39" t="s">
        <v>398</v>
      </c>
      <c r="I193" s="39"/>
      <c r="J193" s="39"/>
      <c r="K193" s="39"/>
      <c r="L193" s="39">
        <v>1</v>
      </c>
      <c r="M193" s="39"/>
      <c r="N193" s="39" t="s">
        <v>547</v>
      </c>
      <c r="O193" s="17">
        <v>14240101</v>
      </c>
      <c r="P193" s="39"/>
      <c r="Q193" s="39"/>
      <c r="R193" s="39"/>
      <c r="S193" s="39"/>
      <c r="T193" s="39"/>
      <c r="U193" s="39"/>
      <c r="V193" s="17" t="s">
        <v>133</v>
      </c>
      <c r="W193" s="39"/>
      <c r="X193" s="39"/>
      <c r="Y193" s="39"/>
      <c r="Z193" s="39"/>
      <c r="AA193" s="39"/>
      <c r="AB193" s="39"/>
    </row>
    <row r="194" spans="1:28" s="73" customFormat="1" x14ac:dyDescent="0.15">
      <c r="A194" s="39">
        <v>12240102</v>
      </c>
      <c r="B194" s="39">
        <v>1</v>
      </c>
      <c r="C194" s="32" t="s">
        <v>1329</v>
      </c>
      <c r="D194" s="39" t="s">
        <v>400</v>
      </c>
      <c r="E194" s="39" t="s">
        <v>399</v>
      </c>
      <c r="F194" s="39"/>
      <c r="G194" s="39"/>
      <c r="H194" s="39" t="s">
        <v>398</v>
      </c>
      <c r="I194" s="39"/>
      <c r="J194" s="39"/>
      <c r="K194" s="39"/>
      <c r="L194" s="39">
        <v>1</v>
      </c>
      <c r="M194" s="39" t="s">
        <v>366</v>
      </c>
      <c r="N194" s="39" t="s">
        <v>401</v>
      </c>
      <c r="O194" s="17">
        <v>15240101</v>
      </c>
      <c r="P194" s="39"/>
      <c r="Q194" s="39"/>
      <c r="R194" s="39"/>
      <c r="S194" s="39"/>
      <c r="T194" s="39"/>
      <c r="U194" s="39"/>
      <c r="V194" s="39" t="s">
        <v>143</v>
      </c>
      <c r="W194" s="39"/>
      <c r="X194" s="39"/>
      <c r="Y194" s="39"/>
      <c r="Z194" s="39"/>
      <c r="AA194" s="39"/>
      <c r="AB194" s="39"/>
    </row>
    <row r="195" spans="1:28" s="73" customFormat="1" x14ac:dyDescent="0.15">
      <c r="A195" s="17">
        <v>12240108</v>
      </c>
      <c r="B195" s="39">
        <v>1</v>
      </c>
      <c r="C195" s="57" t="s">
        <v>1330</v>
      </c>
      <c r="D195" s="39" t="s">
        <v>231</v>
      </c>
      <c r="E195" s="39" t="s">
        <v>232</v>
      </c>
      <c r="F195" s="39"/>
      <c r="G195" s="39"/>
      <c r="H195" s="39" t="s">
        <v>32</v>
      </c>
      <c r="I195" s="39"/>
      <c r="J195" s="39"/>
      <c r="K195" s="39"/>
      <c r="L195" s="39">
        <v>1</v>
      </c>
      <c r="M195" s="39"/>
      <c r="N195" s="39" t="s">
        <v>547</v>
      </c>
      <c r="O195" s="17">
        <v>14240103</v>
      </c>
      <c r="P195" s="39"/>
      <c r="Q195" s="39"/>
      <c r="R195" s="39"/>
      <c r="S195" s="39"/>
      <c r="T195" s="39"/>
      <c r="U195" s="39"/>
      <c r="V195" s="12"/>
      <c r="W195" s="39"/>
      <c r="X195" s="39"/>
      <c r="Y195" s="39"/>
      <c r="Z195" s="39"/>
      <c r="AA195" s="39"/>
      <c r="AB195" s="39"/>
    </row>
    <row r="196" spans="1:28" s="73" customFormat="1" x14ac:dyDescent="0.15">
      <c r="A196" s="39">
        <v>12240109</v>
      </c>
      <c r="B196" s="39">
        <v>1</v>
      </c>
      <c r="C196" s="32" t="s">
        <v>1331</v>
      </c>
      <c r="D196" s="39" t="s">
        <v>33</v>
      </c>
      <c r="E196" s="39" t="s">
        <v>34</v>
      </c>
      <c r="F196" s="39"/>
      <c r="G196" s="39"/>
      <c r="H196" s="39" t="s">
        <v>32</v>
      </c>
      <c r="I196" s="39"/>
      <c r="J196" s="39"/>
      <c r="K196" s="39"/>
      <c r="L196" s="39">
        <v>1</v>
      </c>
      <c r="M196" s="39" t="s">
        <v>367</v>
      </c>
      <c r="N196" s="39" t="s">
        <v>35</v>
      </c>
      <c r="O196" s="39">
        <v>15240105</v>
      </c>
      <c r="P196" s="39"/>
      <c r="Q196" s="39"/>
      <c r="R196" s="39"/>
      <c r="S196" s="39"/>
      <c r="T196" s="39"/>
      <c r="U196" s="39"/>
      <c r="V196" s="12" t="s">
        <v>2809</v>
      </c>
      <c r="W196" s="39"/>
      <c r="X196" s="39"/>
      <c r="Y196" s="39"/>
      <c r="Z196" s="39"/>
      <c r="AA196" s="39"/>
      <c r="AB196" s="39"/>
    </row>
    <row r="197" spans="1:28" s="73" customFormat="1" x14ac:dyDescent="0.15">
      <c r="A197" s="17">
        <v>12240110</v>
      </c>
      <c r="B197" s="39">
        <v>1</v>
      </c>
      <c r="C197" s="32" t="s">
        <v>1332</v>
      </c>
      <c r="D197" s="39" t="s">
        <v>33</v>
      </c>
      <c r="E197" s="39" t="s">
        <v>163</v>
      </c>
      <c r="F197" s="39"/>
      <c r="G197" s="39"/>
      <c r="H197" s="39" t="s">
        <v>32</v>
      </c>
      <c r="I197" s="39"/>
      <c r="J197" s="39"/>
      <c r="K197" s="39"/>
      <c r="L197" s="39">
        <v>1</v>
      </c>
      <c r="M197" s="39" t="s">
        <v>360</v>
      </c>
      <c r="N197" s="39" t="s">
        <v>120</v>
      </c>
      <c r="O197" s="17">
        <v>13240104</v>
      </c>
      <c r="P197" s="39"/>
      <c r="Q197" s="39"/>
      <c r="R197" s="39"/>
      <c r="S197" s="39"/>
      <c r="T197" s="39"/>
      <c r="U197" s="39"/>
      <c r="V197" s="39"/>
      <c r="W197" s="39"/>
      <c r="X197" s="39"/>
      <c r="Y197" s="39"/>
      <c r="Z197" s="39"/>
      <c r="AA197" s="39"/>
      <c r="AB197" s="39"/>
    </row>
    <row r="198" spans="1:28" s="73" customFormat="1" x14ac:dyDescent="0.15">
      <c r="A198" s="17">
        <v>12240111</v>
      </c>
      <c r="B198" s="39">
        <v>1</v>
      </c>
      <c r="C198" s="32" t="s">
        <v>1333</v>
      </c>
      <c r="D198" s="39" t="s">
        <v>33</v>
      </c>
      <c r="E198" s="39" t="s">
        <v>163</v>
      </c>
      <c r="F198" s="39"/>
      <c r="G198" s="39"/>
      <c r="H198" s="39" t="s">
        <v>32</v>
      </c>
      <c r="I198" s="39"/>
      <c r="J198" s="39"/>
      <c r="K198" s="39"/>
      <c r="L198" s="39">
        <v>1</v>
      </c>
      <c r="M198" s="39" t="s">
        <v>360</v>
      </c>
      <c r="N198" s="39" t="s">
        <v>120</v>
      </c>
      <c r="O198" s="17">
        <v>13240105</v>
      </c>
      <c r="P198" s="39"/>
      <c r="Q198" s="39"/>
      <c r="R198" s="39"/>
      <c r="S198" s="39"/>
      <c r="T198" s="39"/>
      <c r="U198" s="39"/>
      <c r="V198" s="12" t="s">
        <v>133</v>
      </c>
      <c r="W198" s="39"/>
      <c r="X198" s="39"/>
      <c r="Y198" s="39"/>
      <c r="Z198" s="39"/>
      <c r="AA198" s="39"/>
      <c r="AB198" s="39"/>
    </row>
    <row r="199" spans="1:28" s="73" customFormat="1" x14ac:dyDescent="0.15">
      <c r="A199" s="17">
        <v>12240112</v>
      </c>
      <c r="B199" s="39">
        <v>1</v>
      </c>
      <c r="C199" s="57" t="s">
        <v>1746</v>
      </c>
      <c r="D199" s="39" t="s">
        <v>33</v>
      </c>
      <c r="E199" s="39" t="s">
        <v>34</v>
      </c>
      <c r="F199" s="39"/>
      <c r="G199" s="39"/>
      <c r="H199" s="39" t="s">
        <v>32</v>
      </c>
      <c r="I199" s="39"/>
      <c r="J199" s="39"/>
      <c r="K199" s="39"/>
      <c r="L199" s="39">
        <v>1</v>
      </c>
      <c r="M199" s="12"/>
      <c r="N199" s="39" t="s">
        <v>595</v>
      </c>
      <c r="O199" s="17">
        <v>14240104</v>
      </c>
      <c r="P199" s="39"/>
      <c r="Q199" s="39"/>
      <c r="R199" s="39"/>
      <c r="S199" s="39"/>
      <c r="T199" s="39"/>
      <c r="U199" s="39"/>
      <c r="V199" s="17"/>
      <c r="W199" s="39"/>
      <c r="X199" s="39"/>
      <c r="Y199" s="39"/>
      <c r="Z199" s="39"/>
      <c r="AA199" s="39"/>
      <c r="AB199" s="39"/>
    </row>
    <row r="200" spans="1:28" s="73" customFormat="1" x14ac:dyDescent="0.15">
      <c r="A200" s="39">
        <v>12240113</v>
      </c>
      <c r="B200" s="39">
        <v>1</v>
      </c>
      <c r="C200" s="32" t="s">
        <v>1334</v>
      </c>
      <c r="D200" s="39" t="s">
        <v>33</v>
      </c>
      <c r="E200" s="39" t="s">
        <v>43</v>
      </c>
      <c r="F200" s="39">
        <v>2</v>
      </c>
      <c r="G200" s="39"/>
      <c r="H200" s="39" t="s">
        <v>32</v>
      </c>
      <c r="I200" s="39"/>
      <c r="J200" s="39"/>
      <c r="K200" s="39"/>
      <c r="L200" s="39">
        <v>99</v>
      </c>
      <c r="M200" s="39" t="s">
        <v>367</v>
      </c>
      <c r="N200" s="39" t="s">
        <v>35</v>
      </c>
      <c r="O200" s="39">
        <v>15240108</v>
      </c>
      <c r="P200" s="39"/>
      <c r="Q200" s="39"/>
      <c r="R200" s="39"/>
      <c r="S200" s="39"/>
      <c r="T200" s="39"/>
      <c r="U200" s="39"/>
      <c r="V200" s="17" t="s">
        <v>4007</v>
      </c>
      <c r="W200" s="39"/>
      <c r="X200" s="39"/>
      <c r="Y200" s="39"/>
      <c r="Z200" s="39"/>
      <c r="AA200" s="39"/>
      <c r="AB200" s="39"/>
    </row>
    <row r="201" spans="1:28" s="39" customFormat="1" x14ac:dyDescent="0.15">
      <c r="A201" s="17">
        <v>12240114</v>
      </c>
      <c r="B201" s="39">
        <v>1</v>
      </c>
      <c r="C201" s="20" t="s">
        <v>1335</v>
      </c>
      <c r="D201" s="39" t="s">
        <v>637</v>
      </c>
      <c r="E201" s="39" t="s">
        <v>43</v>
      </c>
      <c r="F201" s="39">
        <v>2</v>
      </c>
      <c r="H201" s="39" t="s">
        <v>638</v>
      </c>
      <c r="I201" s="39" t="s">
        <v>100</v>
      </c>
      <c r="J201" s="39" t="s">
        <v>175</v>
      </c>
      <c r="L201" s="39">
        <v>99</v>
      </c>
      <c r="M201" s="17" t="s">
        <v>2712</v>
      </c>
      <c r="N201" s="39" t="s">
        <v>36</v>
      </c>
      <c r="O201" s="17">
        <v>13240107</v>
      </c>
      <c r="V201" s="12"/>
    </row>
    <row r="202" spans="1:28" s="39" customFormat="1" x14ac:dyDescent="0.15">
      <c r="A202" s="17">
        <v>12240115</v>
      </c>
      <c r="B202" s="39">
        <v>1</v>
      </c>
      <c r="C202" s="20" t="s">
        <v>1734</v>
      </c>
      <c r="D202" s="39" t="s">
        <v>33</v>
      </c>
      <c r="E202" s="39" t="s">
        <v>43</v>
      </c>
      <c r="F202" s="39">
        <v>2</v>
      </c>
      <c r="H202" s="39" t="s">
        <v>32</v>
      </c>
      <c r="I202" s="39" t="s">
        <v>100</v>
      </c>
      <c r="J202" s="39" t="s">
        <v>175</v>
      </c>
      <c r="L202" s="39">
        <v>99</v>
      </c>
      <c r="M202" s="17"/>
      <c r="N202" s="39" t="s">
        <v>1735</v>
      </c>
      <c r="O202" s="12" t="s">
        <v>1736</v>
      </c>
      <c r="W202" s="6" t="s">
        <v>2450</v>
      </c>
      <c r="X202" s="39" t="str">
        <f>O202</f>
        <v>ice</v>
      </c>
    </row>
    <row r="203" spans="1:28" s="39" customFormat="1" ht="15.75" customHeight="1" x14ac:dyDescent="0.15">
      <c r="A203" s="17">
        <v>12240117</v>
      </c>
      <c r="B203" s="39">
        <v>1</v>
      </c>
      <c r="C203" s="12" t="s">
        <v>3800</v>
      </c>
      <c r="D203" s="39" t="s">
        <v>33</v>
      </c>
      <c r="E203" s="39" t="s">
        <v>163</v>
      </c>
      <c r="H203" s="39" t="s">
        <v>32</v>
      </c>
      <c r="L203" s="39">
        <v>1</v>
      </c>
      <c r="N203" s="39" t="s">
        <v>573</v>
      </c>
      <c r="O203" s="17">
        <v>14240105</v>
      </c>
    </row>
    <row r="204" spans="1:28" s="39" customFormat="1" x14ac:dyDescent="0.15">
      <c r="A204" s="17">
        <v>12240118</v>
      </c>
      <c r="B204" s="39">
        <v>1</v>
      </c>
      <c r="C204" s="12" t="s">
        <v>3803</v>
      </c>
      <c r="D204" s="39" t="s">
        <v>33</v>
      </c>
      <c r="E204" s="39" t="s">
        <v>34</v>
      </c>
      <c r="H204" s="39" t="s">
        <v>32</v>
      </c>
      <c r="L204" s="39">
        <v>99</v>
      </c>
      <c r="M204" s="39" t="s">
        <v>367</v>
      </c>
      <c r="N204" s="39" t="s">
        <v>35</v>
      </c>
      <c r="O204" s="6">
        <v>15240110</v>
      </c>
    </row>
    <row r="205" spans="1:28" s="39" customFormat="1" x14ac:dyDescent="0.15">
      <c r="A205" s="17">
        <v>12240119</v>
      </c>
      <c r="B205" s="39">
        <v>1</v>
      </c>
      <c r="C205" s="12" t="s">
        <v>3801</v>
      </c>
      <c r="D205" s="39" t="s">
        <v>33</v>
      </c>
      <c r="E205" s="39" t="s">
        <v>34</v>
      </c>
      <c r="H205" s="39" t="s">
        <v>32</v>
      </c>
      <c r="L205" s="39">
        <v>99</v>
      </c>
      <c r="M205" s="39" t="s">
        <v>36</v>
      </c>
      <c r="N205" s="39" t="s">
        <v>36</v>
      </c>
      <c r="O205" s="106">
        <v>13240109</v>
      </c>
    </row>
    <row r="206" spans="1:28" s="39" customFormat="1" x14ac:dyDescent="0.15">
      <c r="A206" s="39">
        <v>12240201</v>
      </c>
      <c r="B206" s="39">
        <v>1</v>
      </c>
      <c r="C206" s="20" t="s">
        <v>1781</v>
      </c>
      <c r="D206" s="39" t="s">
        <v>33</v>
      </c>
      <c r="E206" s="39" t="s">
        <v>34</v>
      </c>
      <c r="H206" s="39" t="s">
        <v>32</v>
      </c>
      <c r="L206" s="39">
        <v>1</v>
      </c>
      <c r="M206" s="39" t="s">
        <v>366</v>
      </c>
      <c r="N206" s="39" t="s">
        <v>35</v>
      </c>
      <c r="O206" s="12">
        <v>15240201</v>
      </c>
      <c r="V206" s="17" t="s">
        <v>2616</v>
      </c>
    </row>
    <row r="207" spans="1:28" s="39" customFormat="1" x14ac:dyDescent="0.15">
      <c r="A207" s="39">
        <v>12240202</v>
      </c>
      <c r="B207" s="39">
        <v>1</v>
      </c>
      <c r="C207" s="20" t="s">
        <v>1775</v>
      </c>
      <c r="D207" s="39" t="s">
        <v>44</v>
      </c>
      <c r="E207" s="39" t="s">
        <v>328</v>
      </c>
      <c r="H207" s="39" t="s">
        <v>160</v>
      </c>
      <c r="L207" s="39">
        <v>1</v>
      </c>
      <c r="N207" s="39" t="s">
        <v>334</v>
      </c>
      <c r="O207" s="12">
        <v>17240202</v>
      </c>
      <c r="V207" s="17"/>
    </row>
    <row r="208" spans="1:28" s="39" customFormat="1" x14ac:dyDescent="0.15">
      <c r="A208" s="39">
        <v>12240203</v>
      </c>
      <c r="B208" s="39">
        <v>1</v>
      </c>
      <c r="C208" s="20" t="s">
        <v>1782</v>
      </c>
      <c r="D208" s="39" t="s">
        <v>44</v>
      </c>
      <c r="E208" s="39" t="s">
        <v>43</v>
      </c>
      <c r="F208" s="39">
        <v>2</v>
      </c>
      <c r="H208" s="39" t="s">
        <v>32</v>
      </c>
      <c r="L208" s="39">
        <v>99</v>
      </c>
      <c r="M208" s="39" t="s">
        <v>367</v>
      </c>
      <c r="N208" s="39" t="s">
        <v>35</v>
      </c>
      <c r="O208" s="17">
        <v>15240203</v>
      </c>
      <c r="V208" s="83" t="s">
        <v>4037</v>
      </c>
    </row>
    <row r="209" spans="1:22" s="39" customFormat="1" x14ac:dyDescent="0.15">
      <c r="A209" s="17">
        <v>12240204</v>
      </c>
      <c r="B209" s="39">
        <v>1</v>
      </c>
      <c r="C209" s="20" t="s">
        <v>1783</v>
      </c>
      <c r="D209" s="39" t="s">
        <v>323</v>
      </c>
      <c r="E209" s="39" t="s">
        <v>43</v>
      </c>
      <c r="F209" s="39">
        <v>2</v>
      </c>
      <c r="H209" s="39" t="s">
        <v>32</v>
      </c>
      <c r="L209" s="39">
        <v>99</v>
      </c>
      <c r="M209" s="39" t="s">
        <v>360</v>
      </c>
      <c r="N209" s="39" t="s">
        <v>36</v>
      </c>
      <c r="O209" s="17">
        <v>13240201</v>
      </c>
      <c r="V209" s="12" t="s">
        <v>133</v>
      </c>
    </row>
    <row r="210" spans="1:22" s="39" customFormat="1" x14ac:dyDescent="0.15">
      <c r="A210" s="17">
        <v>12240205</v>
      </c>
      <c r="B210" s="39">
        <v>1</v>
      </c>
      <c r="C210" s="20" t="s">
        <v>1784</v>
      </c>
      <c r="D210" s="39" t="s">
        <v>44</v>
      </c>
      <c r="E210" s="39" t="s">
        <v>43</v>
      </c>
      <c r="F210" s="39">
        <v>2</v>
      </c>
      <c r="H210" s="39" t="s">
        <v>32</v>
      </c>
      <c r="L210" s="39">
        <v>99</v>
      </c>
      <c r="M210" s="39" t="s">
        <v>360</v>
      </c>
      <c r="N210" s="39" t="s">
        <v>36</v>
      </c>
      <c r="O210" s="12">
        <v>13240202</v>
      </c>
      <c r="V210" s="39" t="s">
        <v>133</v>
      </c>
    </row>
    <row r="211" spans="1:22" s="39" customFormat="1" x14ac:dyDescent="0.15">
      <c r="A211" s="39">
        <v>12240206</v>
      </c>
      <c r="B211" s="39">
        <v>1</v>
      </c>
      <c r="C211" s="20" t="s">
        <v>1785</v>
      </c>
      <c r="D211" s="39" t="s">
        <v>462</v>
      </c>
      <c r="E211" s="39" t="s">
        <v>43</v>
      </c>
      <c r="F211" s="39">
        <v>5</v>
      </c>
      <c r="H211" s="39" t="s">
        <v>465</v>
      </c>
      <c r="I211" s="39" t="s">
        <v>434</v>
      </c>
      <c r="J211" s="39">
        <v>1</v>
      </c>
      <c r="L211" s="39">
        <v>1</v>
      </c>
      <c r="M211" s="39" t="s">
        <v>372</v>
      </c>
      <c r="N211" s="39" t="s">
        <v>236</v>
      </c>
      <c r="O211" s="12">
        <v>15240206</v>
      </c>
      <c r="V211" s="17" t="s">
        <v>2824</v>
      </c>
    </row>
    <row r="212" spans="1:22" s="39" customFormat="1" x14ac:dyDescent="0.15">
      <c r="A212" s="17">
        <v>12240207</v>
      </c>
      <c r="B212" s="39">
        <v>1</v>
      </c>
      <c r="C212" s="20" t="s">
        <v>1786</v>
      </c>
      <c r="D212" s="39" t="s">
        <v>44</v>
      </c>
      <c r="E212" s="39" t="s">
        <v>34</v>
      </c>
      <c r="H212" s="39" t="s">
        <v>121</v>
      </c>
      <c r="L212" s="39">
        <v>1</v>
      </c>
      <c r="M212" s="39" t="s">
        <v>36</v>
      </c>
      <c r="N212" s="39" t="s">
        <v>36</v>
      </c>
      <c r="O212" s="12">
        <v>13240203</v>
      </c>
      <c r="V212" s="39" t="s">
        <v>133</v>
      </c>
    </row>
    <row r="213" spans="1:22" s="39" customFormat="1" x14ac:dyDescent="0.15">
      <c r="A213" s="17">
        <v>12240301</v>
      </c>
      <c r="B213" s="39">
        <v>1</v>
      </c>
      <c r="C213" s="20" t="s">
        <v>1350</v>
      </c>
      <c r="D213" s="39" t="s">
        <v>33</v>
      </c>
      <c r="E213" s="39" t="s">
        <v>34</v>
      </c>
      <c r="H213" s="39" t="s">
        <v>32</v>
      </c>
      <c r="L213" s="39">
        <v>1</v>
      </c>
      <c r="N213" s="39" t="s">
        <v>547</v>
      </c>
      <c r="O213" s="17">
        <v>14240301</v>
      </c>
      <c r="V213" s="12"/>
    </row>
    <row r="214" spans="1:22" s="39" customFormat="1" x14ac:dyDescent="0.15">
      <c r="A214" s="39">
        <v>12240302</v>
      </c>
      <c r="B214" s="39">
        <v>1</v>
      </c>
      <c r="C214" s="20" t="s">
        <v>1351</v>
      </c>
      <c r="D214" s="39" t="s">
        <v>33</v>
      </c>
      <c r="E214" s="39" t="s">
        <v>34</v>
      </c>
      <c r="H214" s="39" t="s">
        <v>32</v>
      </c>
      <c r="L214" s="39">
        <v>1</v>
      </c>
      <c r="M214" s="39" t="s">
        <v>366</v>
      </c>
      <c r="N214" s="39" t="s">
        <v>35</v>
      </c>
      <c r="O214" s="39">
        <v>15240301</v>
      </c>
      <c r="V214" s="17" t="s">
        <v>408</v>
      </c>
    </row>
    <row r="215" spans="1:22" s="39" customFormat="1" x14ac:dyDescent="0.15">
      <c r="A215" s="39">
        <v>12240303</v>
      </c>
      <c r="B215" s="39">
        <v>1</v>
      </c>
      <c r="C215" s="20" t="s">
        <v>1352</v>
      </c>
      <c r="D215" s="39" t="s">
        <v>33</v>
      </c>
      <c r="E215" s="39" t="s">
        <v>34</v>
      </c>
      <c r="H215" s="39" t="s">
        <v>32</v>
      </c>
      <c r="L215" s="39">
        <v>1</v>
      </c>
      <c r="M215" s="39" t="s">
        <v>367</v>
      </c>
      <c r="N215" s="39" t="s">
        <v>236</v>
      </c>
      <c r="O215" s="17">
        <v>15240302</v>
      </c>
      <c r="V215" s="17" t="s">
        <v>522</v>
      </c>
    </row>
    <row r="216" spans="1:22" s="39" customFormat="1" x14ac:dyDescent="0.15">
      <c r="A216" s="17">
        <v>12240304</v>
      </c>
      <c r="B216" s="39">
        <v>1</v>
      </c>
      <c r="C216" s="20" t="s">
        <v>1353</v>
      </c>
      <c r="D216" s="39" t="s">
        <v>33</v>
      </c>
      <c r="E216" s="39" t="s">
        <v>34</v>
      </c>
      <c r="H216" s="39" t="s">
        <v>32</v>
      </c>
      <c r="L216" s="39">
        <v>1</v>
      </c>
      <c r="M216" s="39" t="s">
        <v>371</v>
      </c>
      <c r="N216" s="39" t="s">
        <v>344</v>
      </c>
      <c r="O216" s="17">
        <v>13240301</v>
      </c>
      <c r="V216" s="12"/>
    </row>
    <row r="217" spans="1:22" s="39" customFormat="1" x14ac:dyDescent="0.15">
      <c r="A217" s="17">
        <v>12240305</v>
      </c>
      <c r="B217" s="39">
        <v>1</v>
      </c>
      <c r="C217" s="57" t="s">
        <v>1354</v>
      </c>
      <c r="D217" s="39" t="s">
        <v>33</v>
      </c>
      <c r="E217" s="39" t="s">
        <v>34</v>
      </c>
      <c r="H217" s="39" t="s">
        <v>32</v>
      </c>
      <c r="L217" s="39">
        <v>1</v>
      </c>
      <c r="M217" s="39" t="s">
        <v>359</v>
      </c>
      <c r="N217" s="39" t="s">
        <v>36</v>
      </c>
      <c r="O217" s="12">
        <v>13240302</v>
      </c>
    </row>
    <row r="218" spans="1:22" s="39" customFormat="1" x14ac:dyDescent="0.15">
      <c r="A218" s="17">
        <v>12240306</v>
      </c>
      <c r="B218" s="39">
        <v>1</v>
      </c>
      <c r="C218" s="57" t="s">
        <v>1355</v>
      </c>
      <c r="D218" s="39" t="s">
        <v>33</v>
      </c>
      <c r="E218" s="39" t="s">
        <v>34</v>
      </c>
      <c r="H218" s="39" t="s">
        <v>32</v>
      </c>
      <c r="L218" s="39">
        <v>1</v>
      </c>
      <c r="M218" s="17" t="s">
        <v>371</v>
      </c>
      <c r="N218" s="39" t="s">
        <v>36</v>
      </c>
      <c r="O218" s="17">
        <v>13240303</v>
      </c>
      <c r="V218" s="39" t="s">
        <v>133</v>
      </c>
    </row>
    <row r="219" spans="1:22" s="39" customFormat="1" x14ac:dyDescent="0.15">
      <c r="A219" s="17">
        <v>12240307</v>
      </c>
      <c r="B219" s="39">
        <v>1</v>
      </c>
      <c r="C219" s="57" t="s">
        <v>1356</v>
      </c>
      <c r="D219" s="39" t="s">
        <v>33</v>
      </c>
      <c r="E219" s="39" t="s">
        <v>34</v>
      </c>
      <c r="H219" s="39" t="s">
        <v>121</v>
      </c>
      <c r="L219" s="39">
        <v>1</v>
      </c>
      <c r="M219" s="39" t="s">
        <v>126</v>
      </c>
      <c r="N219" s="39" t="s">
        <v>36</v>
      </c>
      <c r="O219" s="17">
        <v>13240304</v>
      </c>
      <c r="V219" s="12"/>
    </row>
    <row r="220" spans="1:22" s="39" customFormat="1" x14ac:dyDescent="0.15">
      <c r="A220" s="39">
        <v>12240308</v>
      </c>
      <c r="B220" s="39">
        <v>1</v>
      </c>
      <c r="C220" s="32" t="s">
        <v>1357</v>
      </c>
      <c r="D220" s="39" t="s">
        <v>430</v>
      </c>
      <c r="E220" s="39" t="s">
        <v>163</v>
      </c>
      <c r="H220" s="39" t="s">
        <v>121</v>
      </c>
      <c r="L220" s="39">
        <v>1</v>
      </c>
      <c r="N220" s="39" t="s">
        <v>346</v>
      </c>
      <c r="O220" s="39">
        <v>17240301</v>
      </c>
      <c r="V220" s="17"/>
    </row>
    <row r="221" spans="1:22" s="39" customFormat="1" x14ac:dyDescent="0.15">
      <c r="A221" s="17">
        <v>12240401</v>
      </c>
      <c r="B221" s="39">
        <v>1</v>
      </c>
      <c r="C221" s="57" t="s">
        <v>1358</v>
      </c>
      <c r="D221" s="39" t="s">
        <v>33</v>
      </c>
      <c r="E221" s="39" t="s">
        <v>34</v>
      </c>
      <c r="H221" s="39" t="s">
        <v>32</v>
      </c>
      <c r="L221" s="39">
        <v>1</v>
      </c>
      <c r="N221" s="39" t="s">
        <v>547</v>
      </c>
      <c r="O221" s="17">
        <v>14240401</v>
      </c>
      <c r="V221" s="12"/>
    </row>
    <row r="222" spans="1:22" s="39" customFormat="1" x14ac:dyDescent="0.15">
      <c r="A222" s="39">
        <v>12240402</v>
      </c>
      <c r="B222" s="39">
        <v>1</v>
      </c>
      <c r="C222" s="32" t="s">
        <v>1359</v>
      </c>
      <c r="D222" s="39" t="s">
        <v>33</v>
      </c>
      <c r="E222" s="39" t="s">
        <v>34</v>
      </c>
      <c r="H222" s="39" t="s">
        <v>32</v>
      </c>
      <c r="L222" s="39">
        <v>1</v>
      </c>
      <c r="M222" s="39" t="s">
        <v>366</v>
      </c>
      <c r="N222" s="39" t="s">
        <v>35</v>
      </c>
      <c r="O222" s="39">
        <v>15240401</v>
      </c>
      <c r="V222" s="17" t="s">
        <v>408</v>
      </c>
    </row>
    <row r="223" spans="1:22" s="39" customFormat="1" x14ac:dyDescent="0.15">
      <c r="A223" s="39">
        <v>12240403</v>
      </c>
      <c r="B223" s="39">
        <v>1</v>
      </c>
      <c r="C223" s="32" t="s">
        <v>1007</v>
      </c>
      <c r="D223" s="39" t="s">
        <v>44</v>
      </c>
      <c r="E223" s="39" t="s">
        <v>34</v>
      </c>
      <c r="H223" s="39" t="s">
        <v>160</v>
      </c>
      <c r="L223" s="39">
        <v>1</v>
      </c>
      <c r="N223" s="39" t="s">
        <v>334</v>
      </c>
      <c r="O223" s="39">
        <v>17240401</v>
      </c>
    </row>
    <row r="224" spans="1:22" s="39" customFormat="1" x14ac:dyDescent="0.15">
      <c r="A224" s="39">
        <v>12240404</v>
      </c>
      <c r="B224" s="39">
        <v>1</v>
      </c>
      <c r="C224" s="32" t="s">
        <v>1360</v>
      </c>
      <c r="D224" s="39" t="s">
        <v>33</v>
      </c>
      <c r="E224" s="39" t="s">
        <v>263</v>
      </c>
      <c r="F224" s="39">
        <v>1</v>
      </c>
      <c r="H224" s="39" t="s">
        <v>32</v>
      </c>
      <c r="L224" s="39">
        <v>1</v>
      </c>
      <c r="N224" s="39" t="s">
        <v>334</v>
      </c>
      <c r="O224" s="39">
        <v>17240402</v>
      </c>
      <c r="V224" s="17"/>
    </row>
    <row r="225" spans="1:22" s="39" customFormat="1" x14ac:dyDescent="0.15">
      <c r="A225" s="17">
        <v>12240409</v>
      </c>
      <c r="B225" s="39">
        <v>1</v>
      </c>
      <c r="C225" s="20" t="s">
        <v>1361</v>
      </c>
      <c r="D225" s="39" t="s">
        <v>984</v>
      </c>
      <c r="E225" s="39" t="s">
        <v>985</v>
      </c>
      <c r="H225" s="39" t="s">
        <v>986</v>
      </c>
      <c r="L225" s="39">
        <v>1</v>
      </c>
      <c r="N225" s="39" t="s">
        <v>987</v>
      </c>
      <c r="O225" s="12">
        <v>14240403</v>
      </c>
      <c r="V225" s="17" t="s">
        <v>3967</v>
      </c>
    </row>
    <row r="226" spans="1:22" s="39" customFormat="1" x14ac:dyDescent="0.15">
      <c r="A226" s="17">
        <v>12240410</v>
      </c>
      <c r="B226" s="39">
        <v>1</v>
      </c>
      <c r="C226" s="20" t="s">
        <v>1362</v>
      </c>
      <c r="D226" s="39" t="s">
        <v>565</v>
      </c>
      <c r="E226" s="39" t="s">
        <v>263</v>
      </c>
      <c r="F226" s="39">
        <v>4</v>
      </c>
      <c r="H226" s="39" t="s">
        <v>32</v>
      </c>
      <c r="L226" s="39">
        <v>99</v>
      </c>
      <c r="M226" s="106" t="s">
        <v>657</v>
      </c>
      <c r="N226" s="39" t="s">
        <v>980</v>
      </c>
      <c r="O226" s="12">
        <v>13240404</v>
      </c>
      <c r="V226" s="17"/>
    </row>
    <row r="227" spans="1:22" s="39" customFormat="1" x14ac:dyDescent="0.15">
      <c r="A227" s="17">
        <v>12240411</v>
      </c>
      <c r="B227" s="39">
        <v>1</v>
      </c>
      <c r="C227" s="20" t="s">
        <v>1363</v>
      </c>
      <c r="D227" s="39" t="s">
        <v>565</v>
      </c>
      <c r="E227" s="39" t="s">
        <v>263</v>
      </c>
      <c r="F227" s="39">
        <v>4</v>
      </c>
      <c r="H227" s="39" t="s">
        <v>32</v>
      </c>
      <c r="L227" s="39">
        <v>99</v>
      </c>
      <c r="M227" s="106" t="s">
        <v>983</v>
      </c>
      <c r="N227" s="39" t="s">
        <v>36</v>
      </c>
      <c r="O227" s="17">
        <v>13240405</v>
      </c>
      <c r="V227" s="17"/>
    </row>
    <row r="228" spans="1:22" s="39" customFormat="1" x14ac:dyDescent="0.15">
      <c r="A228" s="39">
        <v>12240412</v>
      </c>
      <c r="B228" s="39">
        <v>1</v>
      </c>
      <c r="C228" s="32" t="s">
        <v>1364</v>
      </c>
      <c r="D228" s="39" t="s">
        <v>565</v>
      </c>
      <c r="E228" s="39" t="s">
        <v>263</v>
      </c>
      <c r="F228" s="39">
        <v>4</v>
      </c>
      <c r="H228" s="39" t="s">
        <v>32</v>
      </c>
      <c r="L228" s="39">
        <v>99</v>
      </c>
      <c r="M228" s="39" t="s">
        <v>513</v>
      </c>
      <c r="N228" s="39" t="s">
        <v>981</v>
      </c>
      <c r="O228" s="39">
        <v>15240409</v>
      </c>
      <c r="V228" s="12" t="s">
        <v>517</v>
      </c>
    </row>
    <row r="229" spans="1:22" s="39" customFormat="1" x14ac:dyDescent="0.15">
      <c r="A229" s="17">
        <v>12240413</v>
      </c>
      <c r="B229" s="39">
        <v>1</v>
      </c>
      <c r="C229" s="12" t="s">
        <v>3742</v>
      </c>
      <c r="D229" s="39" t="s">
        <v>33</v>
      </c>
      <c r="E229" s="39" t="s">
        <v>43</v>
      </c>
      <c r="F229" s="39">
        <v>2</v>
      </c>
      <c r="H229" s="39" t="s">
        <v>32</v>
      </c>
      <c r="L229" s="39">
        <v>99</v>
      </c>
      <c r="M229" s="39" t="s">
        <v>367</v>
      </c>
      <c r="N229" s="39" t="s">
        <v>35</v>
      </c>
      <c r="O229" s="17">
        <v>15240413</v>
      </c>
      <c r="S229" s="17">
        <v>16240413</v>
      </c>
      <c r="V229" s="17" t="s">
        <v>3960</v>
      </c>
    </row>
    <row r="230" spans="1:22" s="39" customFormat="1" x14ac:dyDescent="0.15">
      <c r="A230" s="39">
        <v>12240414</v>
      </c>
      <c r="B230" s="39">
        <v>1</v>
      </c>
      <c r="C230" s="12" t="s">
        <v>4047</v>
      </c>
      <c r="D230" s="39" t="s">
        <v>33</v>
      </c>
      <c r="E230" s="39" t="s">
        <v>34</v>
      </c>
      <c r="H230" s="39" t="s">
        <v>32</v>
      </c>
      <c r="L230" s="39">
        <v>99</v>
      </c>
      <c r="M230" s="39" t="s">
        <v>550</v>
      </c>
      <c r="N230" s="39" t="s">
        <v>36</v>
      </c>
      <c r="O230" s="106">
        <v>13240406</v>
      </c>
      <c r="V230" s="17"/>
    </row>
    <row r="231" spans="1:22" s="39" customFormat="1" x14ac:dyDescent="0.15">
      <c r="A231" s="17">
        <v>12240415</v>
      </c>
      <c r="B231" s="39">
        <v>1</v>
      </c>
      <c r="C231" s="12" t="s">
        <v>3745</v>
      </c>
      <c r="D231" s="39" t="s">
        <v>33</v>
      </c>
      <c r="E231" s="39" t="s">
        <v>34</v>
      </c>
      <c r="H231" s="39" t="s">
        <v>32</v>
      </c>
      <c r="L231" s="39">
        <v>1</v>
      </c>
      <c r="M231" s="39" t="s">
        <v>550</v>
      </c>
      <c r="N231" s="39" t="s">
        <v>35</v>
      </c>
      <c r="O231" s="39">
        <v>15240415</v>
      </c>
      <c r="V231" s="17"/>
    </row>
    <row r="232" spans="1:22" s="39" customFormat="1" x14ac:dyDescent="0.15">
      <c r="A232" s="17">
        <v>12240509</v>
      </c>
      <c r="B232" s="39">
        <v>1</v>
      </c>
      <c r="C232" s="57" t="s">
        <v>740</v>
      </c>
      <c r="D232" s="39" t="s">
        <v>33</v>
      </c>
      <c r="E232" s="39" t="s">
        <v>461</v>
      </c>
      <c r="H232" s="39" t="s">
        <v>700</v>
      </c>
      <c r="L232" s="39">
        <v>1</v>
      </c>
      <c r="M232" s="39" t="s">
        <v>512</v>
      </c>
      <c r="N232" s="39" t="s">
        <v>35</v>
      </c>
      <c r="O232" s="17">
        <v>15240505</v>
      </c>
      <c r="V232" s="17" t="s">
        <v>2633</v>
      </c>
    </row>
    <row r="233" spans="1:22" s="39" customFormat="1" x14ac:dyDescent="0.15">
      <c r="A233" s="17">
        <v>12240511</v>
      </c>
      <c r="B233" s="39">
        <v>1</v>
      </c>
      <c r="C233" s="57" t="s">
        <v>741</v>
      </c>
      <c r="D233" s="39" t="s">
        <v>33</v>
      </c>
      <c r="E233" s="39" t="s">
        <v>461</v>
      </c>
      <c r="H233" s="39" t="s">
        <v>700</v>
      </c>
      <c r="L233" s="39">
        <v>1</v>
      </c>
      <c r="M233" s="39" t="s">
        <v>513</v>
      </c>
      <c r="N233" s="39" t="s">
        <v>35</v>
      </c>
      <c r="O233" s="17">
        <v>15240506</v>
      </c>
      <c r="V233" s="12" t="s">
        <v>2662</v>
      </c>
    </row>
    <row r="234" spans="1:22" s="39" customFormat="1" x14ac:dyDescent="0.15">
      <c r="A234" s="17">
        <v>12240512</v>
      </c>
      <c r="B234" s="39">
        <v>1</v>
      </c>
      <c r="C234" s="57" t="s">
        <v>742</v>
      </c>
      <c r="D234" s="39" t="s">
        <v>33</v>
      </c>
      <c r="E234" s="39" t="s">
        <v>461</v>
      </c>
      <c r="H234" s="39" t="s">
        <v>700</v>
      </c>
      <c r="L234" s="39">
        <v>1</v>
      </c>
      <c r="M234" s="39" t="s">
        <v>701</v>
      </c>
      <c r="N234" s="39" t="s">
        <v>702</v>
      </c>
      <c r="O234" s="17">
        <v>13240505</v>
      </c>
      <c r="V234" s="12"/>
    </row>
    <row r="235" spans="1:22" s="39" customFormat="1" x14ac:dyDescent="0.15">
      <c r="A235" s="17">
        <v>12240513</v>
      </c>
      <c r="B235" s="39">
        <v>1</v>
      </c>
      <c r="C235" s="57" t="s">
        <v>743</v>
      </c>
      <c r="D235" s="39" t="s">
        <v>33</v>
      </c>
      <c r="E235" s="39" t="s">
        <v>461</v>
      </c>
      <c r="H235" s="39" t="s">
        <v>700</v>
      </c>
      <c r="L235" s="39">
        <v>1</v>
      </c>
      <c r="M235" s="39" t="s">
        <v>701</v>
      </c>
      <c r="N235" s="39" t="s">
        <v>702</v>
      </c>
      <c r="O235" s="17">
        <v>13240506</v>
      </c>
      <c r="V235" s="12"/>
    </row>
    <row r="236" spans="1:22" s="39" customFormat="1" x14ac:dyDescent="0.15">
      <c r="A236" s="17">
        <v>12240515</v>
      </c>
      <c r="B236" s="39">
        <v>1</v>
      </c>
      <c r="C236" s="57" t="s">
        <v>2634</v>
      </c>
      <c r="D236" s="39" t="s">
        <v>703</v>
      </c>
      <c r="E236" s="39" t="s">
        <v>43</v>
      </c>
      <c r="F236" s="39">
        <v>2</v>
      </c>
      <c r="H236" s="39" t="s">
        <v>700</v>
      </c>
      <c r="L236" s="39">
        <v>99</v>
      </c>
      <c r="M236" s="17" t="s">
        <v>705</v>
      </c>
      <c r="N236" s="39" t="s">
        <v>35</v>
      </c>
      <c r="O236" s="17">
        <v>15240510</v>
      </c>
      <c r="V236" s="83" t="s">
        <v>2661</v>
      </c>
    </row>
    <row r="237" spans="1:22" s="39" customFormat="1" x14ac:dyDescent="0.15">
      <c r="A237" s="12">
        <v>12240516</v>
      </c>
      <c r="B237" s="39">
        <v>1</v>
      </c>
      <c r="C237" s="20" t="s">
        <v>745</v>
      </c>
      <c r="D237" s="39" t="s">
        <v>703</v>
      </c>
      <c r="E237" s="39" t="s">
        <v>43</v>
      </c>
      <c r="F237" s="39">
        <v>2</v>
      </c>
      <c r="H237" s="39" t="s">
        <v>700</v>
      </c>
      <c r="L237" s="39">
        <v>99</v>
      </c>
      <c r="M237" s="12" t="s">
        <v>131</v>
      </c>
      <c r="N237" s="39" t="s">
        <v>706</v>
      </c>
      <c r="O237" s="12">
        <v>13240508</v>
      </c>
    </row>
    <row r="238" spans="1:22" s="39" customFormat="1" x14ac:dyDescent="0.15">
      <c r="A238" s="12">
        <v>12240517</v>
      </c>
      <c r="B238" s="39">
        <v>1</v>
      </c>
      <c r="C238" s="20" t="s">
        <v>746</v>
      </c>
      <c r="D238" s="39" t="s">
        <v>703</v>
      </c>
      <c r="E238" s="39" t="s">
        <v>43</v>
      </c>
      <c r="F238" s="39">
        <v>2</v>
      </c>
      <c r="H238" s="39" t="s">
        <v>700</v>
      </c>
      <c r="L238" s="39">
        <v>99</v>
      </c>
      <c r="M238" s="12" t="s">
        <v>131</v>
      </c>
      <c r="N238" s="39" t="s">
        <v>702</v>
      </c>
      <c r="O238" s="12">
        <v>13240509</v>
      </c>
      <c r="V238" s="12"/>
    </row>
    <row r="239" spans="1:22" s="39" customFormat="1" x14ac:dyDescent="0.15">
      <c r="A239" s="12">
        <v>12240518</v>
      </c>
      <c r="B239" s="39">
        <v>1</v>
      </c>
      <c r="C239" s="20" t="s">
        <v>2636</v>
      </c>
      <c r="D239" s="39" t="s">
        <v>704</v>
      </c>
      <c r="E239" s="39" t="s">
        <v>195</v>
      </c>
      <c r="H239" s="39" t="s">
        <v>700</v>
      </c>
      <c r="L239" s="39">
        <v>1</v>
      </c>
      <c r="M239" s="39" t="s">
        <v>513</v>
      </c>
      <c r="N239" s="39" t="s">
        <v>708</v>
      </c>
      <c r="O239" s="12">
        <v>15240511</v>
      </c>
      <c r="V239" s="12" t="s">
        <v>2635</v>
      </c>
    </row>
    <row r="240" spans="1:22" s="39" customFormat="1" x14ac:dyDescent="0.15">
      <c r="A240" s="12">
        <v>12240519</v>
      </c>
      <c r="B240" s="39">
        <v>1</v>
      </c>
      <c r="C240" s="20" t="s">
        <v>748</v>
      </c>
      <c r="D240" s="39" t="s">
        <v>704</v>
      </c>
      <c r="E240" s="39" t="s">
        <v>43</v>
      </c>
      <c r="F240" s="39">
        <v>2.5</v>
      </c>
      <c r="H240" s="39" t="s">
        <v>700</v>
      </c>
      <c r="L240" s="39">
        <v>99</v>
      </c>
      <c r="M240" s="106" t="s">
        <v>714</v>
      </c>
      <c r="N240" s="39" t="s">
        <v>702</v>
      </c>
      <c r="O240" s="12">
        <v>13240510</v>
      </c>
      <c r="V240" s="12"/>
    </row>
    <row r="241" spans="1:22" s="39" customFormat="1" x14ac:dyDescent="0.15">
      <c r="A241" s="12">
        <v>12240520</v>
      </c>
      <c r="B241" s="39">
        <v>1</v>
      </c>
      <c r="C241" s="20" t="s">
        <v>749</v>
      </c>
      <c r="D241" s="39" t="s">
        <v>704</v>
      </c>
      <c r="E241" s="39" t="s">
        <v>43</v>
      </c>
      <c r="F241" s="39">
        <v>2.5</v>
      </c>
      <c r="H241" s="39" t="s">
        <v>700</v>
      </c>
      <c r="L241" s="39">
        <v>99</v>
      </c>
      <c r="M241" s="106" t="s">
        <v>715</v>
      </c>
      <c r="N241" s="39" t="s">
        <v>702</v>
      </c>
      <c r="O241" s="12">
        <v>13240511</v>
      </c>
      <c r="V241" s="12"/>
    </row>
    <row r="242" spans="1:22" s="39" customFormat="1" x14ac:dyDescent="0.15">
      <c r="A242" s="12">
        <v>12240521</v>
      </c>
      <c r="B242" s="39">
        <v>1</v>
      </c>
      <c r="C242" s="20" t="s">
        <v>750</v>
      </c>
      <c r="D242" s="39" t="s">
        <v>704</v>
      </c>
      <c r="E242" s="39" t="s">
        <v>43</v>
      </c>
      <c r="F242" s="39">
        <v>2.5</v>
      </c>
      <c r="H242" s="39" t="s">
        <v>700</v>
      </c>
      <c r="L242" s="39">
        <v>99</v>
      </c>
      <c r="M242" s="39" t="s">
        <v>707</v>
      </c>
      <c r="N242" s="39" t="s">
        <v>702</v>
      </c>
      <c r="O242" s="12">
        <v>13240512</v>
      </c>
      <c r="V242" s="12"/>
    </row>
    <row r="243" spans="1:22" s="39" customFormat="1" x14ac:dyDescent="0.15">
      <c r="A243" s="12">
        <v>12240522</v>
      </c>
      <c r="B243" s="39">
        <v>1</v>
      </c>
      <c r="C243" s="20" t="s">
        <v>777</v>
      </c>
      <c r="D243" s="39" t="s">
        <v>185</v>
      </c>
      <c r="E243" s="39" t="s">
        <v>778</v>
      </c>
      <c r="F243" s="39">
        <v>2.5</v>
      </c>
      <c r="H243" s="39" t="s">
        <v>164</v>
      </c>
      <c r="L243" s="39">
        <v>99</v>
      </c>
      <c r="N243" s="39" t="s">
        <v>120</v>
      </c>
      <c r="O243" s="12">
        <v>13240513</v>
      </c>
      <c r="V243" s="12"/>
    </row>
    <row r="244" spans="1:22" s="39" customFormat="1" x14ac:dyDescent="0.15">
      <c r="A244" s="12">
        <v>12240601</v>
      </c>
      <c r="B244" s="39">
        <v>1</v>
      </c>
      <c r="C244" s="20" t="s">
        <v>1812</v>
      </c>
      <c r="D244" s="39" t="s">
        <v>1440</v>
      </c>
      <c r="E244" s="39" t="s">
        <v>34</v>
      </c>
      <c r="H244" s="39" t="s">
        <v>32</v>
      </c>
      <c r="L244" s="39">
        <v>1</v>
      </c>
      <c r="M244" s="39" t="s">
        <v>1441</v>
      </c>
      <c r="N244" s="39" t="s">
        <v>35</v>
      </c>
      <c r="O244" s="17">
        <v>15240601</v>
      </c>
      <c r="V244" s="17" t="s">
        <v>2614</v>
      </c>
    </row>
    <row r="245" spans="1:22" s="39" customFormat="1" x14ac:dyDescent="0.15">
      <c r="A245" s="12">
        <v>12240602</v>
      </c>
      <c r="B245" s="39">
        <v>1</v>
      </c>
      <c r="C245" s="20" t="s">
        <v>2026</v>
      </c>
      <c r="D245" s="39" t="s">
        <v>1440</v>
      </c>
      <c r="E245" s="39" t="s">
        <v>1442</v>
      </c>
      <c r="F245" s="39">
        <v>4</v>
      </c>
      <c r="G245" s="39">
        <v>1.3</v>
      </c>
      <c r="H245" s="39" t="s">
        <v>1443</v>
      </c>
      <c r="L245" s="39">
        <v>1</v>
      </c>
      <c r="N245" s="39" t="s">
        <v>573</v>
      </c>
      <c r="O245" s="12">
        <v>14240601</v>
      </c>
      <c r="V245" s="12"/>
    </row>
    <row r="246" spans="1:22" s="39" customFormat="1" x14ac:dyDescent="0.15">
      <c r="A246" s="12">
        <v>12240603</v>
      </c>
      <c r="B246" s="39">
        <v>1</v>
      </c>
      <c r="C246" s="20" t="s">
        <v>2027</v>
      </c>
      <c r="D246" s="39" t="s">
        <v>33</v>
      </c>
      <c r="E246" s="39" t="s">
        <v>269</v>
      </c>
      <c r="F246" s="39">
        <v>1.3</v>
      </c>
      <c r="H246" s="39" t="s">
        <v>32</v>
      </c>
      <c r="L246" s="39">
        <v>99</v>
      </c>
      <c r="M246" s="106" t="s">
        <v>265</v>
      </c>
      <c r="N246" s="39" t="s">
        <v>1444</v>
      </c>
      <c r="O246" s="12">
        <v>13240601</v>
      </c>
      <c r="V246" s="12"/>
    </row>
    <row r="247" spans="1:22" s="39" customFormat="1" x14ac:dyDescent="0.15">
      <c r="A247" s="12">
        <v>12240604</v>
      </c>
      <c r="B247" s="39">
        <v>1</v>
      </c>
      <c r="C247" s="20" t="s">
        <v>2028</v>
      </c>
      <c r="D247" s="39" t="s">
        <v>33</v>
      </c>
      <c r="E247" s="39" t="s">
        <v>269</v>
      </c>
      <c r="F247" s="39">
        <v>1.3</v>
      </c>
      <c r="H247" s="39" t="s">
        <v>1443</v>
      </c>
      <c r="L247" s="39">
        <v>99</v>
      </c>
      <c r="M247" s="106" t="s">
        <v>127</v>
      </c>
      <c r="N247" s="39" t="s">
        <v>36</v>
      </c>
      <c r="O247" s="12">
        <v>13240602</v>
      </c>
    </row>
    <row r="248" spans="1:22" s="39" customFormat="1" x14ac:dyDescent="0.15">
      <c r="A248" s="12">
        <v>12240605</v>
      </c>
      <c r="B248" s="39">
        <v>1</v>
      </c>
      <c r="C248" s="20" t="s">
        <v>2029</v>
      </c>
      <c r="D248" s="39" t="s">
        <v>33</v>
      </c>
      <c r="E248" s="39" t="s">
        <v>269</v>
      </c>
      <c r="F248" s="39">
        <v>1.3</v>
      </c>
      <c r="H248" s="39" t="s">
        <v>1443</v>
      </c>
      <c r="L248" s="39">
        <v>99</v>
      </c>
      <c r="M248" s="39" t="s">
        <v>1445</v>
      </c>
      <c r="N248" s="39" t="s">
        <v>35</v>
      </c>
      <c r="O248" s="12">
        <v>15240602</v>
      </c>
      <c r="V248" s="17" t="s">
        <v>2688</v>
      </c>
    </row>
    <row r="249" spans="1:22" s="39" customFormat="1" x14ac:dyDescent="0.15">
      <c r="A249" s="12">
        <v>12240606</v>
      </c>
      <c r="B249" s="39">
        <v>1</v>
      </c>
      <c r="C249" s="20" t="s">
        <v>1813</v>
      </c>
      <c r="D249" s="39" t="s">
        <v>1446</v>
      </c>
      <c r="E249" s="39" t="s">
        <v>34</v>
      </c>
      <c r="H249" s="39" t="s">
        <v>1447</v>
      </c>
      <c r="L249" s="39">
        <v>1</v>
      </c>
      <c r="M249" s="39" t="s">
        <v>1444</v>
      </c>
      <c r="N249" s="39" t="s">
        <v>1444</v>
      </c>
      <c r="O249" s="12">
        <v>13240603</v>
      </c>
      <c r="V249" s="12"/>
    </row>
    <row r="250" spans="1:22" s="39" customFormat="1" x14ac:dyDescent="0.15">
      <c r="A250" s="12">
        <v>12240607</v>
      </c>
      <c r="B250" s="39">
        <v>1</v>
      </c>
      <c r="C250" s="20" t="s">
        <v>3754</v>
      </c>
      <c r="D250" s="39" t="s">
        <v>1446</v>
      </c>
      <c r="E250" s="39" t="s">
        <v>34</v>
      </c>
      <c r="H250" s="39" t="s">
        <v>1447</v>
      </c>
      <c r="L250" s="39">
        <v>1</v>
      </c>
      <c r="M250" s="39" t="s">
        <v>36</v>
      </c>
      <c r="N250" s="39" t="s">
        <v>1444</v>
      </c>
      <c r="O250" s="12">
        <v>13240604</v>
      </c>
      <c r="V250" s="12"/>
    </row>
    <row r="251" spans="1:22" s="39" customFormat="1" x14ac:dyDescent="0.15">
      <c r="A251" s="12">
        <v>12240608</v>
      </c>
      <c r="B251" s="39">
        <v>1</v>
      </c>
      <c r="C251" s="20" t="s">
        <v>1815</v>
      </c>
      <c r="D251" s="39" t="s">
        <v>1446</v>
      </c>
      <c r="E251" s="39" t="s">
        <v>34</v>
      </c>
      <c r="H251" s="39" t="s">
        <v>1447</v>
      </c>
      <c r="L251" s="39">
        <v>1</v>
      </c>
      <c r="M251" s="39" t="s">
        <v>1448</v>
      </c>
      <c r="N251" s="39" t="s">
        <v>1444</v>
      </c>
      <c r="O251" s="12">
        <v>13240605</v>
      </c>
      <c r="V251" s="12"/>
    </row>
    <row r="252" spans="1:22" s="39" customFormat="1" x14ac:dyDescent="0.15">
      <c r="A252" s="12">
        <v>12240609</v>
      </c>
      <c r="B252" s="39">
        <v>1</v>
      </c>
      <c r="C252" s="20" t="s">
        <v>1816</v>
      </c>
      <c r="D252" s="39" t="s">
        <v>44</v>
      </c>
      <c r="E252" s="39" t="s">
        <v>1449</v>
      </c>
      <c r="H252" s="39" t="s">
        <v>160</v>
      </c>
      <c r="L252" s="39">
        <v>1</v>
      </c>
      <c r="M252" s="39" t="s">
        <v>59</v>
      </c>
      <c r="N252" s="39" t="s">
        <v>59</v>
      </c>
      <c r="O252" s="12">
        <v>15240605</v>
      </c>
      <c r="V252" s="12"/>
    </row>
    <row r="253" spans="1:22" s="39" customFormat="1" x14ac:dyDescent="0.15">
      <c r="A253" s="12">
        <v>12240610</v>
      </c>
      <c r="B253" s="39">
        <v>1</v>
      </c>
      <c r="C253" s="20" t="s">
        <v>1817</v>
      </c>
      <c r="D253" s="39" t="s">
        <v>44</v>
      </c>
      <c r="E253" s="39" t="s">
        <v>1450</v>
      </c>
      <c r="F253" s="39">
        <v>2</v>
      </c>
      <c r="H253" s="39" t="s">
        <v>1443</v>
      </c>
      <c r="L253" s="39">
        <v>99</v>
      </c>
      <c r="M253" s="106" t="s">
        <v>265</v>
      </c>
      <c r="N253" s="39" t="s">
        <v>36</v>
      </c>
      <c r="O253" s="12">
        <v>13240606</v>
      </c>
    </row>
    <row r="254" spans="1:22" s="39" customFormat="1" x14ac:dyDescent="0.15">
      <c r="A254" s="12">
        <v>12240611</v>
      </c>
      <c r="B254" s="39">
        <v>1</v>
      </c>
      <c r="C254" s="20" t="s">
        <v>2510</v>
      </c>
      <c r="D254" s="39" t="s">
        <v>1446</v>
      </c>
      <c r="E254" s="39" t="s">
        <v>43</v>
      </c>
      <c r="F254" s="39">
        <v>2</v>
      </c>
      <c r="H254" s="39" t="s">
        <v>32</v>
      </c>
      <c r="L254" s="39">
        <v>99</v>
      </c>
      <c r="N254" s="39" t="s">
        <v>36</v>
      </c>
      <c r="O254" s="12">
        <v>13240607</v>
      </c>
      <c r="V254" s="17"/>
    </row>
    <row r="255" spans="1:22" s="39" customFormat="1" x14ac:dyDescent="0.15">
      <c r="A255" s="12">
        <v>12240612</v>
      </c>
      <c r="B255" s="39">
        <v>1</v>
      </c>
      <c r="C255" s="20" t="s">
        <v>1818</v>
      </c>
      <c r="D255" s="39" t="s">
        <v>33</v>
      </c>
      <c r="E255" s="39" t="s">
        <v>34</v>
      </c>
      <c r="H255" s="39" t="s">
        <v>32</v>
      </c>
      <c r="L255" s="39">
        <v>1</v>
      </c>
      <c r="M255" s="39" t="s">
        <v>1445</v>
      </c>
      <c r="N255" s="39" t="s">
        <v>1451</v>
      </c>
      <c r="O255" s="12">
        <v>15240606</v>
      </c>
      <c r="V255" s="17" t="s">
        <v>2620</v>
      </c>
    </row>
    <row r="256" spans="1:22" s="39" customFormat="1" x14ac:dyDescent="0.15">
      <c r="A256" s="12">
        <v>12240613</v>
      </c>
      <c r="B256" s="39">
        <v>1</v>
      </c>
      <c r="C256" s="20" t="s">
        <v>1819</v>
      </c>
      <c r="D256" s="39" t="s">
        <v>44</v>
      </c>
      <c r="E256" s="39" t="s">
        <v>43</v>
      </c>
      <c r="F256" s="39">
        <v>2</v>
      </c>
      <c r="H256" s="39" t="s">
        <v>1443</v>
      </c>
      <c r="L256" s="39">
        <v>99</v>
      </c>
      <c r="M256" s="39" t="s">
        <v>131</v>
      </c>
      <c r="N256" s="39" t="s">
        <v>1444</v>
      </c>
      <c r="O256" s="12">
        <v>13240608</v>
      </c>
      <c r="V256" s="12"/>
    </row>
    <row r="257" spans="1:24" s="39" customFormat="1" x14ac:dyDescent="0.15">
      <c r="A257" s="12">
        <v>12240614</v>
      </c>
      <c r="B257" s="39">
        <v>1</v>
      </c>
      <c r="C257" s="20" t="s">
        <v>1820</v>
      </c>
      <c r="D257" s="39" t="s">
        <v>44</v>
      </c>
      <c r="E257" s="39" t="s">
        <v>1450</v>
      </c>
      <c r="F257" s="39">
        <v>2</v>
      </c>
      <c r="H257" s="39" t="s">
        <v>32</v>
      </c>
      <c r="L257" s="39">
        <v>99</v>
      </c>
      <c r="M257" s="39" t="s">
        <v>1452</v>
      </c>
      <c r="N257" s="39" t="s">
        <v>1444</v>
      </c>
      <c r="O257" s="12">
        <v>13240609</v>
      </c>
      <c r="V257" s="12"/>
    </row>
    <row r="258" spans="1:24" s="39" customFormat="1" x14ac:dyDescent="0.15">
      <c r="A258" s="12">
        <v>12241101</v>
      </c>
      <c r="B258" s="39">
        <v>1</v>
      </c>
      <c r="C258" s="27" t="s">
        <v>1387</v>
      </c>
      <c r="D258" s="39" t="s">
        <v>1576</v>
      </c>
      <c r="E258" s="39" t="s">
        <v>34</v>
      </c>
      <c r="H258" s="39" t="s">
        <v>1584</v>
      </c>
      <c r="L258" s="39">
        <v>1</v>
      </c>
      <c r="N258" s="39" t="s">
        <v>1610</v>
      </c>
      <c r="O258" s="12">
        <v>14241101</v>
      </c>
    </row>
    <row r="259" spans="1:24" s="39" customFormat="1" x14ac:dyDescent="0.15">
      <c r="A259" s="12">
        <v>12241102</v>
      </c>
      <c r="B259" s="39">
        <v>1</v>
      </c>
      <c r="C259" s="27" t="s">
        <v>2827</v>
      </c>
      <c r="D259" s="39" t="s">
        <v>1576</v>
      </c>
      <c r="E259" s="39" t="s">
        <v>1590</v>
      </c>
      <c r="H259" s="39" t="s">
        <v>32</v>
      </c>
      <c r="L259" s="39">
        <v>1</v>
      </c>
      <c r="M259" s="39" t="s">
        <v>1600</v>
      </c>
      <c r="N259" s="39" t="s">
        <v>1585</v>
      </c>
      <c r="O259" s="12">
        <v>15241101</v>
      </c>
      <c r="V259" s="12"/>
    </row>
    <row r="260" spans="1:24" s="39" customFormat="1" x14ac:dyDescent="0.15">
      <c r="A260" s="12">
        <v>12241113</v>
      </c>
      <c r="B260" s="39">
        <v>1</v>
      </c>
      <c r="C260" s="106" t="s">
        <v>2829</v>
      </c>
      <c r="D260" s="39" t="s">
        <v>33</v>
      </c>
      <c r="E260" s="39" t="s">
        <v>34</v>
      </c>
      <c r="H260" s="39" t="s">
        <v>32</v>
      </c>
      <c r="L260" s="39">
        <v>1</v>
      </c>
      <c r="N260" s="39" t="s">
        <v>2652</v>
      </c>
      <c r="O260" s="12">
        <v>14241113</v>
      </c>
      <c r="V260" s="17"/>
      <c r="W260" s="39" t="s">
        <v>1611</v>
      </c>
      <c r="X260" s="39" t="s">
        <v>1576</v>
      </c>
    </row>
    <row r="261" spans="1:24" s="39" customFormat="1" x14ac:dyDescent="0.15">
      <c r="A261" s="12">
        <v>12241114</v>
      </c>
      <c r="B261" s="39">
        <v>1</v>
      </c>
      <c r="C261" s="106" t="s">
        <v>3293</v>
      </c>
      <c r="D261" s="39" t="s">
        <v>548</v>
      </c>
      <c r="E261" s="39" t="s">
        <v>43</v>
      </c>
      <c r="F261" s="39">
        <v>3</v>
      </c>
      <c r="H261" s="39" t="s">
        <v>32</v>
      </c>
      <c r="I261" s="39" t="s">
        <v>333</v>
      </c>
      <c r="J261" s="39" t="s">
        <v>548</v>
      </c>
      <c r="L261" s="39">
        <v>1</v>
      </c>
      <c r="N261" s="39" t="s">
        <v>547</v>
      </c>
      <c r="O261" s="12">
        <v>14241114</v>
      </c>
      <c r="V261" s="17"/>
      <c r="W261" s="39" t="s">
        <v>1611</v>
      </c>
      <c r="X261" s="39" t="s">
        <v>33</v>
      </c>
    </row>
    <row r="262" spans="1:24" s="39" customFormat="1" x14ac:dyDescent="0.15">
      <c r="A262" s="12">
        <v>12241115</v>
      </c>
      <c r="B262" s="39">
        <v>1</v>
      </c>
      <c r="C262" s="106" t="s">
        <v>2830</v>
      </c>
      <c r="D262" s="39" t="s">
        <v>548</v>
      </c>
      <c r="E262" s="39" t="s">
        <v>43</v>
      </c>
      <c r="F262" s="39">
        <v>3</v>
      </c>
      <c r="H262" s="39" t="s">
        <v>32</v>
      </c>
      <c r="I262" s="39" t="s">
        <v>333</v>
      </c>
      <c r="J262" s="39" t="s">
        <v>548</v>
      </c>
      <c r="L262" s="39">
        <v>1</v>
      </c>
      <c r="N262" s="39" t="s">
        <v>547</v>
      </c>
      <c r="O262" s="12">
        <v>14241115</v>
      </c>
      <c r="V262" s="17"/>
      <c r="W262" s="39" t="s">
        <v>545</v>
      </c>
      <c r="X262" s="39" t="s">
        <v>1576</v>
      </c>
    </row>
    <row r="263" spans="1:24" s="39" customFormat="1" x14ac:dyDescent="0.15">
      <c r="A263" s="12">
        <v>12241116</v>
      </c>
      <c r="B263" s="39">
        <v>1</v>
      </c>
      <c r="C263" s="106" t="s">
        <v>2831</v>
      </c>
      <c r="D263" s="39" t="s">
        <v>548</v>
      </c>
      <c r="E263" s="39" t="s">
        <v>43</v>
      </c>
      <c r="F263" s="39">
        <v>3</v>
      </c>
      <c r="H263" s="39" t="s">
        <v>32</v>
      </c>
      <c r="I263" s="39" t="s">
        <v>333</v>
      </c>
      <c r="J263" s="39" t="s">
        <v>548</v>
      </c>
      <c r="L263" s="39">
        <v>1</v>
      </c>
      <c r="N263" s="39" t="s">
        <v>547</v>
      </c>
      <c r="O263" s="12">
        <v>14241116</v>
      </c>
      <c r="V263" s="17"/>
      <c r="W263" s="39" t="s">
        <v>545</v>
      </c>
      <c r="X263" s="39" t="s">
        <v>33</v>
      </c>
    </row>
    <row r="264" spans="1:24" s="39" customFormat="1" x14ac:dyDescent="0.15">
      <c r="A264" s="12">
        <v>12241117</v>
      </c>
      <c r="B264" s="39">
        <v>1</v>
      </c>
      <c r="C264" s="106" t="s">
        <v>2832</v>
      </c>
      <c r="D264" s="39" t="s">
        <v>548</v>
      </c>
      <c r="E264" s="39" t="s">
        <v>43</v>
      </c>
      <c r="F264" s="39">
        <v>3</v>
      </c>
      <c r="H264" s="39" t="s">
        <v>32</v>
      </c>
      <c r="I264" s="39" t="s">
        <v>333</v>
      </c>
      <c r="J264" s="39" t="s">
        <v>548</v>
      </c>
      <c r="L264" s="39">
        <v>1</v>
      </c>
      <c r="N264" s="39" t="s">
        <v>547</v>
      </c>
      <c r="O264" s="12">
        <v>14241117</v>
      </c>
      <c r="V264" s="17"/>
      <c r="W264" s="39" t="s">
        <v>545</v>
      </c>
      <c r="X264" s="39" t="s">
        <v>33</v>
      </c>
    </row>
    <row r="265" spans="1:24" s="39" customFormat="1" x14ac:dyDescent="0.15">
      <c r="A265" s="12">
        <v>12241103</v>
      </c>
      <c r="B265" s="39">
        <v>1</v>
      </c>
      <c r="C265" s="20" t="s">
        <v>2835</v>
      </c>
      <c r="D265" s="39" t="s">
        <v>1576</v>
      </c>
      <c r="E265" s="39" t="s">
        <v>1590</v>
      </c>
      <c r="H265" s="39" t="s">
        <v>1584</v>
      </c>
      <c r="L265" s="39">
        <v>1</v>
      </c>
      <c r="M265" s="39" t="s">
        <v>1577</v>
      </c>
      <c r="N265" s="39" t="s">
        <v>35</v>
      </c>
      <c r="O265" s="12">
        <v>15241102</v>
      </c>
      <c r="V265" s="17"/>
    </row>
    <row r="266" spans="1:24" s="39" customFormat="1" x14ac:dyDescent="0.15">
      <c r="A266" s="12">
        <v>12241104</v>
      </c>
      <c r="B266" s="39">
        <v>1</v>
      </c>
      <c r="C266" s="20" t="s">
        <v>1389</v>
      </c>
      <c r="D266" s="39" t="s">
        <v>1576</v>
      </c>
      <c r="E266" s="39" t="s">
        <v>34</v>
      </c>
      <c r="H266" s="39" t="s">
        <v>32</v>
      </c>
      <c r="L266" s="39">
        <v>1</v>
      </c>
      <c r="M266" s="39" t="s">
        <v>1577</v>
      </c>
      <c r="N266" s="39" t="s">
        <v>1585</v>
      </c>
      <c r="O266" s="12">
        <v>15241103</v>
      </c>
      <c r="V266" s="17"/>
    </row>
    <row r="267" spans="1:24" s="39" customFormat="1" x14ac:dyDescent="0.15">
      <c r="A267" s="12">
        <v>12241105</v>
      </c>
      <c r="B267" s="39">
        <v>1</v>
      </c>
      <c r="C267" s="20" t="s">
        <v>1390</v>
      </c>
      <c r="D267" s="39" t="s">
        <v>1576</v>
      </c>
      <c r="E267" s="39" t="s">
        <v>34</v>
      </c>
      <c r="H267" s="39" t="s">
        <v>1584</v>
      </c>
      <c r="L267" s="39">
        <v>1</v>
      </c>
      <c r="M267" s="39" t="s">
        <v>372</v>
      </c>
      <c r="N267" s="39" t="s">
        <v>1585</v>
      </c>
      <c r="O267" s="12">
        <v>15241104</v>
      </c>
      <c r="V267" s="12"/>
    </row>
    <row r="268" spans="1:24" s="39" customFormat="1" x14ac:dyDescent="0.15">
      <c r="A268" s="12">
        <v>12241106</v>
      </c>
      <c r="B268" s="39">
        <v>1</v>
      </c>
      <c r="C268" s="20" t="s">
        <v>1391</v>
      </c>
      <c r="D268" s="39" t="s">
        <v>1576</v>
      </c>
      <c r="E268" s="39" t="s">
        <v>34</v>
      </c>
      <c r="H268" s="39" t="s">
        <v>32</v>
      </c>
      <c r="L268" s="39">
        <v>1</v>
      </c>
      <c r="M268" s="39" t="s">
        <v>372</v>
      </c>
      <c r="N268" s="39" t="s">
        <v>1585</v>
      </c>
      <c r="O268" s="12">
        <v>15241105</v>
      </c>
      <c r="V268" s="17"/>
    </row>
    <row r="269" spans="1:24" s="39" customFormat="1" ht="18.75" customHeight="1" x14ac:dyDescent="0.15">
      <c r="A269" s="12">
        <v>12241107</v>
      </c>
      <c r="B269" s="39">
        <v>1</v>
      </c>
      <c r="C269" s="20" t="s">
        <v>1392</v>
      </c>
      <c r="D269" s="39" t="s">
        <v>1576</v>
      </c>
      <c r="E269" s="39" t="s">
        <v>34</v>
      </c>
      <c r="H269" s="39" t="s">
        <v>1584</v>
      </c>
      <c r="L269" s="39">
        <v>1</v>
      </c>
      <c r="M269" s="39" t="s">
        <v>1577</v>
      </c>
      <c r="N269" s="39" t="s">
        <v>1585</v>
      </c>
      <c r="O269" s="12">
        <v>15241106</v>
      </c>
      <c r="V269" s="17"/>
    </row>
    <row r="270" spans="1:24" s="39" customFormat="1" x14ac:dyDescent="0.15">
      <c r="A270" s="35">
        <v>12241120</v>
      </c>
      <c r="B270" s="39">
        <v>1</v>
      </c>
      <c r="C270" s="106" t="s">
        <v>2828</v>
      </c>
      <c r="D270" s="39" t="s">
        <v>1576</v>
      </c>
      <c r="E270" s="39" t="s">
        <v>1590</v>
      </c>
      <c r="H270" s="39" t="s">
        <v>1584</v>
      </c>
      <c r="L270" s="39">
        <v>1</v>
      </c>
      <c r="M270" s="39" t="s">
        <v>1577</v>
      </c>
      <c r="N270" s="39" t="s">
        <v>35</v>
      </c>
      <c r="O270" s="12">
        <v>15241102</v>
      </c>
      <c r="V270" s="57" t="s">
        <v>2845</v>
      </c>
    </row>
    <row r="271" spans="1:24" s="39" customFormat="1" x14ac:dyDescent="0.15">
      <c r="A271" s="35">
        <v>12241121</v>
      </c>
      <c r="B271" s="39">
        <v>1</v>
      </c>
      <c r="C271" s="106" t="s">
        <v>2837</v>
      </c>
      <c r="D271" s="39" t="s">
        <v>1576</v>
      </c>
      <c r="E271" s="39" t="s">
        <v>1590</v>
      </c>
      <c r="H271" s="39" t="s">
        <v>1584</v>
      </c>
      <c r="L271" s="39">
        <v>1</v>
      </c>
      <c r="M271" s="39" t="s">
        <v>36</v>
      </c>
      <c r="N271" s="39" t="s">
        <v>36</v>
      </c>
      <c r="O271" s="74">
        <v>13241121</v>
      </c>
    </row>
    <row r="272" spans="1:24" s="39" customFormat="1" x14ac:dyDescent="0.15">
      <c r="A272" s="35">
        <v>12241122</v>
      </c>
      <c r="B272" s="39">
        <v>1</v>
      </c>
      <c r="C272" s="106" t="s">
        <v>2836</v>
      </c>
      <c r="D272" s="81" t="s">
        <v>548</v>
      </c>
      <c r="E272" s="81" t="s">
        <v>43</v>
      </c>
      <c r="F272" s="81">
        <v>5</v>
      </c>
      <c r="G272" s="81"/>
      <c r="H272" s="39" t="s">
        <v>1584</v>
      </c>
      <c r="I272" s="81" t="s">
        <v>333</v>
      </c>
      <c r="J272" s="81" t="s">
        <v>548</v>
      </c>
      <c r="L272" s="39">
        <v>1</v>
      </c>
      <c r="M272" s="39" t="s">
        <v>36</v>
      </c>
      <c r="N272" s="39" t="s">
        <v>36</v>
      </c>
      <c r="O272" s="74">
        <v>13241122</v>
      </c>
      <c r="V272" s="57" t="s">
        <v>2845</v>
      </c>
      <c r="W272" s="39" t="s">
        <v>545</v>
      </c>
      <c r="X272" s="39" t="s">
        <v>33</v>
      </c>
    </row>
    <row r="273" spans="1:28" s="39" customFormat="1" x14ac:dyDescent="0.15">
      <c r="A273" s="12">
        <v>12241123</v>
      </c>
      <c r="B273" s="39">
        <v>1</v>
      </c>
      <c r="C273" s="106" t="s">
        <v>2841</v>
      </c>
      <c r="D273" s="39" t="s">
        <v>33</v>
      </c>
      <c r="E273" s="39" t="s">
        <v>34</v>
      </c>
      <c r="H273" s="39" t="s">
        <v>1584</v>
      </c>
      <c r="L273" s="39">
        <v>1</v>
      </c>
      <c r="M273" s="39" t="s">
        <v>1577</v>
      </c>
      <c r="N273" s="39" t="s">
        <v>920</v>
      </c>
      <c r="O273" s="12">
        <v>15241103</v>
      </c>
    </row>
    <row r="274" spans="1:28" s="39" customFormat="1" x14ac:dyDescent="0.15">
      <c r="A274" s="35">
        <v>12241124</v>
      </c>
      <c r="B274" s="39">
        <v>1</v>
      </c>
      <c r="C274" s="106" t="s">
        <v>2838</v>
      </c>
      <c r="D274" s="39" t="s">
        <v>33</v>
      </c>
      <c r="E274" s="39" t="s">
        <v>34</v>
      </c>
      <c r="H274" s="39" t="s">
        <v>1584</v>
      </c>
      <c r="L274" s="39">
        <v>1</v>
      </c>
      <c r="M274" s="39" t="s">
        <v>36</v>
      </c>
      <c r="N274" s="39" t="s">
        <v>36</v>
      </c>
      <c r="O274" s="74">
        <v>13241124</v>
      </c>
    </row>
    <row r="275" spans="1:28" s="39" customFormat="1" x14ac:dyDescent="0.15">
      <c r="A275" s="35">
        <v>12241125</v>
      </c>
      <c r="B275" s="39">
        <v>1</v>
      </c>
      <c r="C275" s="106" t="s">
        <v>2838</v>
      </c>
      <c r="D275" s="81" t="s">
        <v>548</v>
      </c>
      <c r="E275" s="81" t="s">
        <v>43</v>
      </c>
      <c r="F275" s="81">
        <v>5</v>
      </c>
      <c r="G275" s="81"/>
      <c r="H275" s="39" t="s">
        <v>1584</v>
      </c>
      <c r="I275" s="81" t="s">
        <v>333</v>
      </c>
      <c r="J275" s="81" t="s">
        <v>548</v>
      </c>
      <c r="L275" s="39">
        <v>1</v>
      </c>
      <c r="M275" s="39" t="s">
        <v>36</v>
      </c>
      <c r="N275" s="39" t="s">
        <v>36</v>
      </c>
      <c r="O275" s="74">
        <v>13241125</v>
      </c>
      <c r="V275" s="57" t="s">
        <v>2845</v>
      </c>
      <c r="W275" s="39" t="s">
        <v>545</v>
      </c>
      <c r="X275" s="39" t="s">
        <v>33</v>
      </c>
    </row>
    <row r="276" spans="1:28" s="39" customFormat="1" x14ac:dyDescent="0.15">
      <c r="A276" s="35">
        <v>12241126</v>
      </c>
      <c r="B276" s="39">
        <v>1</v>
      </c>
      <c r="C276" s="106" t="s">
        <v>2842</v>
      </c>
      <c r="D276" s="39" t="s">
        <v>33</v>
      </c>
      <c r="E276" s="39" t="s">
        <v>34</v>
      </c>
      <c r="H276" s="39" t="s">
        <v>1584</v>
      </c>
      <c r="L276" s="39">
        <v>1</v>
      </c>
      <c r="M276" s="39" t="s">
        <v>372</v>
      </c>
      <c r="N276" s="39" t="s">
        <v>920</v>
      </c>
      <c r="O276" s="12">
        <v>15241104</v>
      </c>
    </row>
    <row r="277" spans="1:28" s="39" customFormat="1" x14ac:dyDescent="0.15">
      <c r="A277" s="35">
        <v>12241127</v>
      </c>
      <c r="B277" s="39">
        <v>1</v>
      </c>
      <c r="C277" s="106" t="s">
        <v>2839</v>
      </c>
      <c r="D277" s="39" t="s">
        <v>33</v>
      </c>
      <c r="E277" s="39" t="s">
        <v>34</v>
      </c>
      <c r="H277" s="39" t="s">
        <v>1584</v>
      </c>
      <c r="L277" s="39">
        <v>1</v>
      </c>
      <c r="M277" s="39" t="s">
        <v>36</v>
      </c>
      <c r="N277" s="39" t="s">
        <v>36</v>
      </c>
      <c r="O277" s="74">
        <v>13241127</v>
      </c>
    </row>
    <row r="278" spans="1:28" s="39" customFormat="1" x14ac:dyDescent="0.15">
      <c r="A278" s="35">
        <v>12241128</v>
      </c>
      <c r="B278" s="39">
        <v>1</v>
      </c>
      <c r="C278" s="106" t="s">
        <v>2839</v>
      </c>
      <c r="D278" s="81" t="s">
        <v>548</v>
      </c>
      <c r="E278" s="81" t="s">
        <v>43</v>
      </c>
      <c r="F278" s="81">
        <v>5</v>
      </c>
      <c r="G278" s="81"/>
      <c r="H278" s="39" t="s">
        <v>1584</v>
      </c>
      <c r="I278" s="81" t="s">
        <v>333</v>
      </c>
      <c r="J278" s="81" t="s">
        <v>548</v>
      </c>
      <c r="L278" s="39">
        <v>1</v>
      </c>
      <c r="M278" s="39" t="s">
        <v>36</v>
      </c>
      <c r="N278" s="39" t="s">
        <v>36</v>
      </c>
      <c r="O278" s="74">
        <v>13241128</v>
      </c>
      <c r="V278" s="57" t="s">
        <v>2845</v>
      </c>
      <c r="W278" s="39" t="s">
        <v>545</v>
      </c>
      <c r="X278" s="39" t="s">
        <v>33</v>
      </c>
    </row>
    <row r="279" spans="1:28" s="39" customFormat="1" x14ac:dyDescent="0.15">
      <c r="A279" s="12">
        <v>12241129</v>
      </c>
      <c r="B279" s="39">
        <v>1</v>
      </c>
      <c r="C279" s="106" t="s">
        <v>2843</v>
      </c>
      <c r="D279" s="39" t="s">
        <v>33</v>
      </c>
      <c r="E279" s="39" t="s">
        <v>34</v>
      </c>
      <c r="H279" s="39" t="s">
        <v>1584</v>
      </c>
      <c r="L279" s="39">
        <v>1</v>
      </c>
      <c r="M279" s="39" t="s">
        <v>372</v>
      </c>
      <c r="N279" s="39" t="s">
        <v>920</v>
      </c>
      <c r="O279" s="12">
        <v>15241105</v>
      </c>
    </row>
    <row r="280" spans="1:28" s="39" customFormat="1" x14ac:dyDescent="0.15">
      <c r="A280" s="12">
        <v>12241130</v>
      </c>
      <c r="B280" s="39">
        <v>1</v>
      </c>
      <c r="C280" s="106" t="s">
        <v>2840</v>
      </c>
      <c r="D280" s="39" t="s">
        <v>33</v>
      </c>
      <c r="E280" s="39" t="s">
        <v>34</v>
      </c>
      <c r="H280" s="39" t="s">
        <v>1584</v>
      </c>
      <c r="L280" s="39">
        <v>1</v>
      </c>
      <c r="M280" s="39" t="s">
        <v>36</v>
      </c>
      <c r="N280" s="39" t="s">
        <v>36</v>
      </c>
      <c r="O280" s="74">
        <v>13241130</v>
      </c>
    </row>
    <row r="281" spans="1:28" s="39" customFormat="1" x14ac:dyDescent="0.15">
      <c r="A281" s="12">
        <v>12241131</v>
      </c>
      <c r="B281" s="39">
        <v>1</v>
      </c>
      <c r="C281" s="106" t="s">
        <v>2844</v>
      </c>
      <c r="D281" s="81" t="s">
        <v>548</v>
      </c>
      <c r="E281" s="81" t="s">
        <v>43</v>
      </c>
      <c r="F281" s="81">
        <v>5</v>
      </c>
      <c r="G281" s="81"/>
      <c r="H281" s="39" t="s">
        <v>1584</v>
      </c>
      <c r="I281" s="81" t="s">
        <v>333</v>
      </c>
      <c r="J281" s="81" t="s">
        <v>548</v>
      </c>
      <c r="L281" s="39">
        <v>1</v>
      </c>
      <c r="M281" s="39" t="s">
        <v>1577</v>
      </c>
      <c r="N281" s="39" t="s">
        <v>920</v>
      </c>
      <c r="O281" s="12">
        <v>15241106</v>
      </c>
      <c r="V281" s="57" t="s">
        <v>2845</v>
      </c>
      <c r="W281" s="39" t="s">
        <v>545</v>
      </c>
      <c r="X281" s="39" t="s">
        <v>33</v>
      </c>
    </row>
    <row r="282" spans="1:28" s="73" customFormat="1" x14ac:dyDescent="0.15">
      <c r="A282" s="12">
        <v>12241108</v>
      </c>
      <c r="B282" s="39">
        <v>1</v>
      </c>
      <c r="C282" s="20" t="s">
        <v>1046</v>
      </c>
      <c r="D282" s="39" t="s">
        <v>1576</v>
      </c>
      <c r="E282" s="39" t="s">
        <v>34</v>
      </c>
      <c r="F282" s="39"/>
      <c r="G282" s="39"/>
      <c r="H282" s="39" t="s">
        <v>1584</v>
      </c>
      <c r="I282" s="39"/>
      <c r="J282" s="39"/>
      <c r="K282" s="39"/>
      <c r="L282" s="39">
        <v>1</v>
      </c>
      <c r="M282" s="39"/>
      <c r="N282" s="39" t="s">
        <v>1606</v>
      </c>
      <c r="O282" s="12">
        <v>17241101</v>
      </c>
      <c r="P282" s="39"/>
      <c r="Q282" s="39"/>
      <c r="R282" s="39"/>
      <c r="S282" s="39"/>
      <c r="T282" s="39"/>
      <c r="U282" s="39"/>
      <c r="V282" s="12"/>
      <c r="W282" s="39"/>
      <c r="X282" s="39"/>
      <c r="Y282" s="39"/>
      <c r="Z282" s="39"/>
      <c r="AA282" s="39"/>
      <c r="AB282" s="39"/>
    </row>
    <row r="283" spans="1:28" s="73" customFormat="1" x14ac:dyDescent="0.15">
      <c r="A283" s="12">
        <v>12241109</v>
      </c>
      <c r="B283" s="39">
        <v>1</v>
      </c>
      <c r="C283" s="20" t="s">
        <v>2854</v>
      </c>
      <c r="D283" s="39" t="s">
        <v>33</v>
      </c>
      <c r="E283" s="39" t="s">
        <v>1590</v>
      </c>
      <c r="F283" s="39"/>
      <c r="G283" s="39"/>
      <c r="H283" s="39" t="s">
        <v>1584</v>
      </c>
      <c r="I283" s="39"/>
      <c r="J283" s="39"/>
      <c r="K283" s="39"/>
      <c r="L283" s="39">
        <v>1</v>
      </c>
      <c r="M283" s="39"/>
      <c r="N283" s="39" t="s">
        <v>334</v>
      </c>
      <c r="O283" s="12">
        <v>17241102</v>
      </c>
      <c r="P283" s="39"/>
      <c r="Q283" s="39"/>
      <c r="R283" s="39"/>
      <c r="S283" s="39"/>
      <c r="T283" s="39"/>
      <c r="U283" s="39"/>
      <c r="V283" s="12"/>
      <c r="W283" s="39"/>
      <c r="X283" s="39"/>
      <c r="Y283" s="39"/>
      <c r="Z283" s="39"/>
      <c r="AA283" s="39"/>
      <c r="AB283" s="39"/>
    </row>
    <row r="284" spans="1:28" s="73" customFormat="1" x14ac:dyDescent="0.15">
      <c r="A284" s="12">
        <v>12241110</v>
      </c>
      <c r="B284" s="39">
        <v>1</v>
      </c>
      <c r="C284" s="106" t="s">
        <v>2855</v>
      </c>
      <c r="D284" s="39" t="s">
        <v>44</v>
      </c>
      <c r="E284" s="39" t="s">
        <v>1128</v>
      </c>
      <c r="F284" s="39">
        <v>20</v>
      </c>
      <c r="G284" s="39"/>
      <c r="H284" s="39" t="s">
        <v>160</v>
      </c>
      <c r="I284" s="39" t="s">
        <v>100</v>
      </c>
      <c r="J284" s="108" t="s">
        <v>2858</v>
      </c>
      <c r="K284" s="39"/>
      <c r="L284" s="39">
        <v>99</v>
      </c>
      <c r="M284" s="39"/>
      <c r="N284" s="39" t="s">
        <v>100</v>
      </c>
      <c r="O284" s="12">
        <v>1</v>
      </c>
      <c r="P284" s="12" t="s">
        <v>2853</v>
      </c>
      <c r="Q284" s="39"/>
      <c r="R284" s="39"/>
      <c r="S284" s="39"/>
      <c r="T284" s="39"/>
      <c r="U284" s="39"/>
      <c r="V284" s="17"/>
      <c r="W284" s="39"/>
      <c r="X284" s="39"/>
      <c r="Y284" s="39"/>
      <c r="Z284" s="39"/>
      <c r="AA284" s="39"/>
      <c r="AB284" s="39"/>
    </row>
    <row r="285" spans="1:28" s="39" customFormat="1" x14ac:dyDescent="0.15">
      <c r="A285" s="12">
        <v>12241301</v>
      </c>
      <c r="B285" s="39">
        <v>1</v>
      </c>
      <c r="C285" s="27" t="s">
        <v>1504</v>
      </c>
      <c r="D285" s="39" t="s">
        <v>33</v>
      </c>
      <c r="E285" s="39" t="s">
        <v>34</v>
      </c>
      <c r="H285" s="39" t="s">
        <v>32</v>
      </c>
      <c r="L285" s="39">
        <v>1</v>
      </c>
      <c r="N285" s="39" t="s">
        <v>573</v>
      </c>
      <c r="O285" s="12">
        <v>14241301</v>
      </c>
    </row>
    <row r="286" spans="1:28" s="39" customFormat="1" x14ac:dyDescent="0.15">
      <c r="A286" s="12">
        <v>12241302</v>
      </c>
      <c r="B286" s="39">
        <v>1</v>
      </c>
      <c r="C286" s="27" t="s">
        <v>1394</v>
      </c>
      <c r="D286" s="39" t="s">
        <v>576</v>
      </c>
      <c r="E286" s="39" t="s">
        <v>568</v>
      </c>
      <c r="H286" s="39" t="s">
        <v>566</v>
      </c>
      <c r="L286" s="39">
        <v>1</v>
      </c>
      <c r="M286" s="39" t="s">
        <v>571</v>
      </c>
      <c r="N286" s="39" t="s">
        <v>35</v>
      </c>
      <c r="O286" s="12">
        <v>15241301</v>
      </c>
      <c r="V286" s="39" t="s">
        <v>2467</v>
      </c>
    </row>
    <row r="287" spans="1:28" s="39" customFormat="1" x14ac:dyDescent="0.15">
      <c r="A287" s="12">
        <v>12241303</v>
      </c>
      <c r="B287" s="39">
        <v>1</v>
      </c>
      <c r="C287" s="20" t="s">
        <v>1509</v>
      </c>
      <c r="D287" s="39" t="s">
        <v>33</v>
      </c>
      <c r="E287" s="39" t="s">
        <v>34</v>
      </c>
      <c r="H287" s="39" t="s">
        <v>1510</v>
      </c>
      <c r="L287" s="39">
        <v>1</v>
      </c>
      <c r="M287" s="39" t="s">
        <v>1511</v>
      </c>
      <c r="N287" s="39" t="s">
        <v>577</v>
      </c>
      <c r="O287" s="12">
        <v>13241301</v>
      </c>
      <c r="V287" s="12"/>
    </row>
    <row r="288" spans="1:28" s="39" customFormat="1" x14ac:dyDescent="0.15">
      <c r="A288" s="12">
        <v>12241304</v>
      </c>
      <c r="B288" s="39">
        <v>1</v>
      </c>
      <c r="C288" s="20" t="s">
        <v>1514</v>
      </c>
      <c r="D288" s="39" t="s">
        <v>33</v>
      </c>
      <c r="E288" s="39" t="s">
        <v>578</v>
      </c>
      <c r="H288" s="39" t="s">
        <v>579</v>
      </c>
      <c r="L288" s="39">
        <v>1</v>
      </c>
      <c r="N288" s="39" t="s">
        <v>1515</v>
      </c>
      <c r="O288" s="17">
        <v>14241302</v>
      </c>
    </row>
    <row r="289" spans="1:22" s="39" customFormat="1" x14ac:dyDescent="0.15">
      <c r="A289" s="12">
        <v>12241305</v>
      </c>
      <c r="B289" s="39">
        <v>1</v>
      </c>
      <c r="C289" s="20" t="s">
        <v>1516</v>
      </c>
      <c r="D289" s="39" t="s">
        <v>33</v>
      </c>
      <c r="E289" s="39" t="s">
        <v>578</v>
      </c>
      <c r="H289" s="39" t="s">
        <v>579</v>
      </c>
      <c r="L289" s="39">
        <v>1</v>
      </c>
      <c r="M289" s="39" t="s">
        <v>1519</v>
      </c>
      <c r="N289" s="39" t="s">
        <v>1520</v>
      </c>
      <c r="O289" s="12">
        <v>15241303</v>
      </c>
      <c r="V289" s="66" t="s">
        <v>2630</v>
      </c>
    </row>
    <row r="290" spans="1:22" s="39" customFormat="1" x14ac:dyDescent="0.15">
      <c r="A290" s="12">
        <v>12241306</v>
      </c>
      <c r="B290" s="39">
        <v>1</v>
      </c>
      <c r="C290" s="20" t="s">
        <v>1517</v>
      </c>
      <c r="D290" s="39" t="s">
        <v>33</v>
      </c>
      <c r="E290" s="39" t="s">
        <v>578</v>
      </c>
      <c r="H290" s="39" t="s">
        <v>579</v>
      </c>
      <c r="L290" s="39">
        <v>1</v>
      </c>
      <c r="M290" s="39" t="s">
        <v>580</v>
      </c>
      <c r="N290" s="39" t="s">
        <v>36</v>
      </c>
      <c r="O290" s="12">
        <v>13241302</v>
      </c>
    </row>
    <row r="291" spans="1:22" s="39" customFormat="1" x14ac:dyDescent="0.15">
      <c r="A291" s="12">
        <v>12241307</v>
      </c>
      <c r="B291" s="39">
        <v>1</v>
      </c>
      <c r="C291" s="20" t="s">
        <v>1518</v>
      </c>
      <c r="D291" s="39" t="s">
        <v>33</v>
      </c>
      <c r="E291" s="39" t="s">
        <v>163</v>
      </c>
      <c r="H291" s="39" t="s">
        <v>32</v>
      </c>
      <c r="L291" s="39">
        <v>1</v>
      </c>
      <c r="M291" s="39" t="s">
        <v>359</v>
      </c>
      <c r="N291" s="39" t="s">
        <v>36</v>
      </c>
      <c r="O291" s="12">
        <v>13241303</v>
      </c>
      <c r="V291" s="12"/>
    </row>
    <row r="292" spans="1:22" s="39" customFormat="1" x14ac:dyDescent="0.15">
      <c r="A292" s="12">
        <v>12241308</v>
      </c>
      <c r="B292" s="39">
        <v>1</v>
      </c>
      <c r="C292" s="20" t="s">
        <v>2201</v>
      </c>
      <c r="D292" s="39" t="s">
        <v>33</v>
      </c>
      <c r="E292" s="39" t="s">
        <v>34</v>
      </c>
      <c r="H292" s="39" t="s">
        <v>581</v>
      </c>
      <c r="L292" s="39">
        <v>99</v>
      </c>
      <c r="M292" s="39" t="s">
        <v>1525</v>
      </c>
      <c r="N292" s="39" t="s">
        <v>1525</v>
      </c>
      <c r="O292" s="12">
        <v>15241306</v>
      </c>
      <c r="V292" s="64" t="s">
        <v>2228</v>
      </c>
    </row>
    <row r="293" spans="1:22" s="39" customFormat="1" x14ac:dyDescent="0.15">
      <c r="A293" s="12">
        <v>12241309</v>
      </c>
      <c r="B293" s="39">
        <v>1</v>
      </c>
      <c r="C293" s="20" t="s">
        <v>2202</v>
      </c>
      <c r="D293" s="39" t="s">
        <v>33</v>
      </c>
      <c r="E293" s="39" t="s">
        <v>34</v>
      </c>
      <c r="H293" s="39" t="s">
        <v>160</v>
      </c>
      <c r="L293" s="39">
        <v>99</v>
      </c>
      <c r="M293" s="39" t="s">
        <v>2203</v>
      </c>
      <c r="N293" s="39" t="s">
        <v>36</v>
      </c>
      <c r="O293" s="12">
        <v>13241304</v>
      </c>
    </row>
    <row r="294" spans="1:22" s="39" customFormat="1" ht="15.75" customHeight="1" x14ac:dyDescent="0.15">
      <c r="A294" s="12">
        <v>12241310</v>
      </c>
      <c r="B294" s="39">
        <v>1</v>
      </c>
      <c r="C294" s="20" t="s">
        <v>2227</v>
      </c>
      <c r="D294" s="39" t="s">
        <v>33</v>
      </c>
      <c r="E294" s="39" t="s">
        <v>271</v>
      </c>
      <c r="F294" s="39">
        <v>5</v>
      </c>
      <c r="G294" s="39">
        <v>60</v>
      </c>
      <c r="H294" s="39" t="s">
        <v>160</v>
      </c>
      <c r="L294" s="39">
        <v>99</v>
      </c>
      <c r="N294" s="39" t="s">
        <v>573</v>
      </c>
      <c r="O294" s="17">
        <v>14241303</v>
      </c>
    </row>
    <row r="295" spans="1:22" s="39" customFormat="1" x14ac:dyDescent="0.15">
      <c r="A295" s="12">
        <v>12320101</v>
      </c>
      <c r="B295" s="39">
        <v>1</v>
      </c>
      <c r="C295" s="20" t="s">
        <v>1374</v>
      </c>
      <c r="D295" s="39" t="s">
        <v>459</v>
      </c>
      <c r="E295" s="39" t="s">
        <v>461</v>
      </c>
      <c r="H295" s="39" t="s">
        <v>132</v>
      </c>
      <c r="L295" s="39">
        <v>1</v>
      </c>
      <c r="M295" s="39" t="s">
        <v>467</v>
      </c>
      <c r="N295" s="39" t="s">
        <v>468</v>
      </c>
      <c r="O295" s="12">
        <v>15320101</v>
      </c>
      <c r="V295" s="17" t="s">
        <v>2644</v>
      </c>
    </row>
    <row r="296" spans="1:22" s="39" customFormat="1" x14ac:dyDescent="0.15">
      <c r="A296" s="12">
        <v>12320102</v>
      </c>
      <c r="B296" s="39">
        <v>1</v>
      </c>
      <c r="C296" s="20" t="s">
        <v>1375</v>
      </c>
      <c r="D296" s="39" t="s">
        <v>33</v>
      </c>
      <c r="E296" s="39" t="s">
        <v>653</v>
      </c>
      <c r="H296" s="39" t="s">
        <v>644</v>
      </c>
      <c r="L296" s="39">
        <v>1</v>
      </c>
      <c r="N296" s="39" t="s">
        <v>509</v>
      </c>
      <c r="O296" s="12">
        <v>13320103</v>
      </c>
      <c r="V296" s="17" t="s">
        <v>2612</v>
      </c>
    </row>
    <row r="297" spans="1:22" s="39" customFormat="1" x14ac:dyDescent="0.15">
      <c r="A297" s="12">
        <v>12320103</v>
      </c>
      <c r="B297" s="39">
        <v>1</v>
      </c>
      <c r="C297" s="20" t="s">
        <v>1376</v>
      </c>
      <c r="D297" s="39" t="s">
        <v>33</v>
      </c>
      <c r="E297" s="39" t="s">
        <v>654</v>
      </c>
      <c r="H297" s="39" t="s">
        <v>32</v>
      </c>
      <c r="L297" s="39">
        <v>1</v>
      </c>
      <c r="M297" s="106" t="s">
        <v>657</v>
      </c>
      <c r="N297" s="39" t="s">
        <v>655</v>
      </c>
      <c r="O297" s="12">
        <v>13320101</v>
      </c>
      <c r="V297" s="12"/>
    </row>
    <row r="298" spans="1:22" s="39" customFormat="1" x14ac:dyDescent="0.15">
      <c r="A298" s="12">
        <v>12320104</v>
      </c>
      <c r="B298" s="39">
        <v>1</v>
      </c>
      <c r="C298" s="20" t="s">
        <v>1377</v>
      </c>
      <c r="D298" s="39" t="s">
        <v>33</v>
      </c>
      <c r="E298" s="39" t="s">
        <v>654</v>
      </c>
      <c r="H298" s="39" t="s">
        <v>656</v>
      </c>
      <c r="L298" s="39">
        <v>1</v>
      </c>
      <c r="M298" s="106" t="s">
        <v>127</v>
      </c>
      <c r="N298" s="39" t="s">
        <v>36</v>
      </c>
      <c r="O298" s="12">
        <v>13320102</v>
      </c>
      <c r="V298" s="12"/>
    </row>
    <row r="299" spans="1:22" s="39" customFormat="1" x14ac:dyDescent="0.15">
      <c r="A299" s="12">
        <v>12320105</v>
      </c>
      <c r="B299" s="39">
        <v>1</v>
      </c>
      <c r="C299" s="20" t="s">
        <v>1378</v>
      </c>
      <c r="D299" s="39" t="s">
        <v>33</v>
      </c>
      <c r="E299" s="39" t="s">
        <v>34</v>
      </c>
      <c r="H299" s="39" t="s">
        <v>32</v>
      </c>
      <c r="L299" s="39">
        <v>1</v>
      </c>
      <c r="M299" s="39" t="s">
        <v>431</v>
      </c>
      <c r="N299" s="39" t="s">
        <v>508</v>
      </c>
      <c r="O299" s="12">
        <v>15320102</v>
      </c>
    </row>
    <row r="300" spans="1:22" s="39" customFormat="1" x14ac:dyDescent="0.15">
      <c r="A300" s="12">
        <v>12320106</v>
      </c>
      <c r="B300" s="39">
        <v>1</v>
      </c>
      <c r="C300" s="12" t="s">
        <v>3731</v>
      </c>
      <c r="D300" s="39" t="s">
        <v>33</v>
      </c>
      <c r="E300" s="39" t="s">
        <v>34</v>
      </c>
      <c r="H300" s="39" t="s">
        <v>32</v>
      </c>
      <c r="L300" s="39">
        <v>1</v>
      </c>
      <c r="N300" s="39" t="s">
        <v>573</v>
      </c>
      <c r="O300" s="12">
        <v>14320106</v>
      </c>
    </row>
    <row r="301" spans="1:22" s="39" customFormat="1" x14ac:dyDescent="0.15">
      <c r="A301" s="12">
        <v>12320107</v>
      </c>
      <c r="B301" s="39">
        <v>1</v>
      </c>
      <c r="C301" s="12" t="s">
        <v>3732</v>
      </c>
      <c r="D301" s="39" t="s">
        <v>33</v>
      </c>
      <c r="E301" s="39" t="s">
        <v>43</v>
      </c>
      <c r="F301" s="39">
        <v>2</v>
      </c>
      <c r="H301" s="39" t="s">
        <v>32</v>
      </c>
      <c r="L301" s="39">
        <v>99</v>
      </c>
      <c r="M301" s="39" t="s">
        <v>367</v>
      </c>
      <c r="N301" s="39" t="s">
        <v>35</v>
      </c>
      <c r="O301" s="12">
        <v>15320107</v>
      </c>
    </row>
    <row r="302" spans="1:22" s="39" customFormat="1" x14ac:dyDescent="0.15">
      <c r="A302" s="12">
        <v>12320108</v>
      </c>
      <c r="B302" s="39">
        <v>1</v>
      </c>
      <c r="C302" s="12" t="s">
        <v>3735</v>
      </c>
      <c r="D302" s="39" t="s">
        <v>33</v>
      </c>
      <c r="E302" s="39" t="s">
        <v>43</v>
      </c>
      <c r="F302" s="39">
        <v>2</v>
      </c>
      <c r="H302" s="39" t="s">
        <v>32</v>
      </c>
      <c r="I302" s="152" t="s">
        <v>1175</v>
      </c>
      <c r="J302" s="152">
        <v>2250</v>
      </c>
      <c r="L302" s="39">
        <v>99</v>
      </c>
      <c r="M302" s="39" t="s">
        <v>341</v>
      </c>
      <c r="N302" s="39" t="s">
        <v>36</v>
      </c>
      <c r="O302" s="12">
        <v>13320108</v>
      </c>
    </row>
    <row r="303" spans="1:22" s="39" customFormat="1" x14ac:dyDescent="0.15">
      <c r="A303" s="12">
        <v>12320109</v>
      </c>
      <c r="B303" s="39">
        <v>1</v>
      </c>
      <c r="C303" s="106" t="s">
        <v>3736</v>
      </c>
      <c r="D303" s="39" t="s">
        <v>33</v>
      </c>
      <c r="E303" s="39" t="s">
        <v>43</v>
      </c>
      <c r="F303" s="39">
        <v>2</v>
      </c>
      <c r="H303" s="39" t="s">
        <v>32</v>
      </c>
      <c r="L303" s="39">
        <v>99</v>
      </c>
      <c r="M303" s="39" t="s">
        <v>359</v>
      </c>
      <c r="N303" s="39" t="s">
        <v>36</v>
      </c>
      <c r="O303" s="12">
        <v>13320109</v>
      </c>
    </row>
    <row r="304" spans="1:22" s="39" customFormat="1" x14ac:dyDescent="0.15">
      <c r="A304" s="12">
        <v>12320110</v>
      </c>
      <c r="B304" s="39">
        <v>1</v>
      </c>
      <c r="C304" s="106" t="s">
        <v>3753</v>
      </c>
      <c r="D304" s="39" t="s">
        <v>33</v>
      </c>
      <c r="E304" s="39" t="s">
        <v>43</v>
      </c>
      <c r="F304" s="39">
        <v>2</v>
      </c>
      <c r="H304" s="39" t="s">
        <v>32</v>
      </c>
      <c r="L304" s="39">
        <v>99</v>
      </c>
      <c r="M304" s="39" t="s">
        <v>359</v>
      </c>
      <c r="N304" s="39" t="s">
        <v>36</v>
      </c>
      <c r="O304" s="12">
        <v>13320110</v>
      </c>
    </row>
    <row r="305" spans="1:24" s="39" customFormat="1" x14ac:dyDescent="0.15">
      <c r="A305" s="12">
        <v>12320111</v>
      </c>
      <c r="B305" s="39">
        <v>1</v>
      </c>
      <c r="C305" s="106" t="s">
        <v>3738</v>
      </c>
      <c r="D305" s="39" t="s">
        <v>44</v>
      </c>
      <c r="E305" s="39" t="s">
        <v>34</v>
      </c>
      <c r="H305" s="39" t="s">
        <v>121</v>
      </c>
      <c r="L305" s="39">
        <v>1</v>
      </c>
      <c r="M305" s="39" t="s">
        <v>36</v>
      </c>
      <c r="N305" s="39" t="s">
        <v>36</v>
      </c>
      <c r="O305" s="12">
        <v>13320111</v>
      </c>
    </row>
    <row r="306" spans="1:24" s="39" customFormat="1" x14ac:dyDescent="0.15">
      <c r="A306" s="12">
        <v>12320112</v>
      </c>
      <c r="B306" s="39">
        <v>1</v>
      </c>
      <c r="C306" s="106" t="s">
        <v>3740</v>
      </c>
      <c r="D306" s="39" t="s">
        <v>44</v>
      </c>
      <c r="E306" s="39" t="s">
        <v>34</v>
      </c>
      <c r="H306" s="39" t="s">
        <v>160</v>
      </c>
      <c r="L306" s="39">
        <v>1</v>
      </c>
      <c r="M306" s="39" t="s">
        <v>36</v>
      </c>
      <c r="N306" s="39" t="s">
        <v>36</v>
      </c>
      <c r="O306" s="12">
        <v>13320112</v>
      </c>
    </row>
    <row r="307" spans="1:24" s="39" customFormat="1" x14ac:dyDescent="0.15">
      <c r="A307" s="12">
        <v>12320301</v>
      </c>
      <c r="B307" s="39">
        <v>1</v>
      </c>
      <c r="C307" s="20" t="s">
        <v>951</v>
      </c>
      <c r="D307" s="39" t="s">
        <v>33</v>
      </c>
      <c r="E307" s="39" t="s">
        <v>464</v>
      </c>
      <c r="H307" s="39" t="s">
        <v>132</v>
      </c>
      <c r="L307" s="39">
        <v>1</v>
      </c>
      <c r="N307" s="39" t="s">
        <v>573</v>
      </c>
      <c r="O307" s="12">
        <v>14320301</v>
      </c>
      <c r="V307" s="17"/>
    </row>
    <row r="308" spans="1:24" s="39" customFormat="1" x14ac:dyDescent="0.15">
      <c r="A308" s="12">
        <v>12320302</v>
      </c>
      <c r="B308" s="39">
        <v>1</v>
      </c>
      <c r="C308" s="20" t="s">
        <v>952</v>
      </c>
      <c r="D308" s="39" t="s">
        <v>33</v>
      </c>
      <c r="E308" s="39" t="s">
        <v>949</v>
      </c>
      <c r="H308" s="39" t="s">
        <v>950</v>
      </c>
      <c r="L308" s="39">
        <v>1</v>
      </c>
      <c r="M308" s="39" t="s">
        <v>368</v>
      </c>
      <c r="N308" s="39" t="s">
        <v>35</v>
      </c>
      <c r="O308" s="12">
        <v>15320301</v>
      </c>
      <c r="V308" s="17" t="s">
        <v>523</v>
      </c>
    </row>
    <row r="309" spans="1:24" s="39" customFormat="1" x14ac:dyDescent="0.15">
      <c r="A309" s="12">
        <v>12320303</v>
      </c>
      <c r="B309" s="39">
        <v>1</v>
      </c>
      <c r="C309" s="20" t="s">
        <v>955</v>
      </c>
      <c r="D309" s="39" t="s">
        <v>33</v>
      </c>
      <c r="E309" s="39" t="s">
        <v>270</v>
      </c>
      <c r="F309" s="39">
        <v>60</v>
      </c>
      <c r="H309" s="39" t="s">
        <v>132</v>
      </c>
      <c r="L309" s="39">
        <v>99</v>
      </c>
      <c r="M309" s="39" t="s">
        <v>372</v>
      </c>
      <c r="N309" s="39" t="s">
        <v>469</v>
      </c>
      <c r="O309" s="12">
        <v>15320302</v>
      </c>
      <c r="V309" s="12" t="s">
        <v>2611</v>
      </c>
    </row>
    <row r="310" spans="1:24" s="39" customFormat="1" x14ac:dyDescent="0.15">
      <c r="A310" s="12">
        <v>12320304</v>
      </c>
      <c r="B310" s="39">
        <v>1</v>
      </c>
      <c r="C310" s="20" t="s">
        <v>956</v>
      </c>
      <c r="D310" s="39" t="s">
        <v>33</v>
      </c>
      <c r="E310" s="39" t="s">
        <v>270</v>
      </c>
      <c r="F310" s="39">
        <v>60</v>
      </c>
      <c r="H310" s="39" t="s">
        <v>132</v>
      </c>
      <c r="L310" s="39">
        <v>99</v>
      </c>
      <c r="M310" s="39" t="s">
        <v>550</v>
      </c>
      <c r="N310" s="39" t="s">
        <v>120</v>
      </c>
      <c r="O310" s="12">
        <v>13320301</v>
      </c>
    </row>
    <row r="311" spans="1:24" s="39" customFormat="1" x14ac:dyDescent="0.15">
      <c r="A311" s="12">
        <v>12320305</v>
      </c>
      <c r="B311" s="39">
        <v>1</v>
      </c>
      <c r="C311" s="20" t="s">
        <v>957</v>
      </c>
      <c r="D311" s="39" t="s">
        <v>958</v>
      </c>
      <c r="E311" s="39" t="s">
        <v>959</v>
      </c>
      <c r="H311" s="39" t="s">
        <v>32</v>
      </c>
      <c r="L311" s="39">
        <v>1</v>
      </c>
      <c r="M311" s="39" t="s">
        <v>960</v>
      </c>
      <c r="N311" s="39" t="s">
        <v>961</v>
      </c>
      <c r="O311" s="12">
        <v>15320303</v>
      </c>
      <c r="V311" s="17"/>
    </row>
    <row r="312" spans="1:24" s="39" customFormat="1" x14ac:dyDescent="0.15">
      <c r="A312" s="12">
        <v>12320306</v>
      </c>
      <c r="B312" s="39">
        <v>1</v>
      </c>
      <c r="C312" s="20" t="s">
        <v>962</v>
      </c>
      <c r="D312" s="39" t="s">
        <v>459</v>
      </c>
      <c r="E312" s="39" t="s">
        <v>163</v>
      </c>
      <c r="H312" s="39" t="s">
        <v>132</v>
      </c>
      <c r="L312" s="39">
        <v>1</v>
      </c>
      <c r="N312" s="39" t="s">
        <v>573</v>
      </c>
      <c r="O312" s="12">
        <v>14320302</v>
      </c>
    </row>
    <row r="313" spans="1:24" s="39" customFormat="1" x14ac:dyDescent="0.15">
      <c r="A313" s="12">
        <v>12320307</v>
      </c>
      <c r="B313" s="39">
        <v>1</v>
      </c>
      <c r="C313" s="20" t="s">
        <v>963</v>
      </c>
      <c r="D313" s="39" t="s">
        <v>33</v>
      </c>
      <c r="E313" s="39" t="s">
        <v>464</v>
      </c>
      <c r="H313" s="39" t="s">
        <v>471</v>
      </c>
      <c r="L313" s="39">
        <v>1</v>
      </c>
      <c r="M313" s="39" t="s">
        <v>965</v>
      </c>
      <c r="N313" s="39" t="s">
        <v>35</v>
      </c>
      <c r="O313" s="12">
        <v>15320304</v>
      </c>
      <c r="V313" s="17" t="s">
        <v>515</v>
      </c>
    </row>
    <row r="314" spans="1:24" s="39" customFormat="1" x14ac:dyDescent="0.15">
      <c r="A314" s="12">
        <v>12320308</v>
      </c>
      <c r="B314" s="39">
        <v>1</v>
      </c>
      <c r="C314" s="20" t="s">
        <v>964</v>
      </c>
      <c r="D314" s="39" t="s">
        <v>33</v>
      </c>
      <c r="E314" s="39" t="s">
        <v>163</v>
      </c>
      <c r="H314" s="39" t="s">
        <v>32</v>
      </c>
      <c r="L314" s="39">
        <v>1</v>
      </c>
      <c r="M314" s="106" t="s">
        <v>966</v>
      </c>
      <c r="N314" s="39" t="s">
        <v>120</v>
      </c>
      <c r="O314" s="12">
        <v>13320302</v>
      </c>
    </row>
    <row r="315" spans="1:24" s="39" customFormat="1" x14ac:dyDescent="0.15">
      <c r="A315" s="12">
        <v>12320309</v>
      </c>
      <c r="B315" s="39">
        <v>1</v>
      </c>
      <c r="C315" s="20" t="s">
        <v>2195</v>
      </c>
      <c r="D315" s="39" t="s">
        <v>33</v>
      </c>
      <c r="E315" s="39" t="s">
        <v>34</v>
      </c>
      <c r="H315" s="39" t="s">
        <v>32</v>
      </c>
      <c r="L315" s="39">
        <v>1</v>
      </c>
      <c r="N315" s="39" t="s">
        <v>573</v>
      </c>
      <c r="O315" s="12">
        <v>14320303</v>
      </c>
      <c r="V315" s="17"/>
    </row>
    <row r="316" spans="1:24" s="39" customFormat="1" x14ac:dyDescent="0.15">
      <c r="A316" s="12">
        <v>12320310</v>
      </c>
      <c r="B316" s="39">
        <v>1</v>
      </c>
      <c r="C316" s="20" t="s">
        <v>2196</v>
      </c>
      <c r="D316" s="39" t="s">
        <v>33</v>
      </c>
      <c r="E316" s="39" t="s">
        <v>43</v>
      </c>
      <c r="F316" s="39">
        <v>2</v>
      </c>
      <c r="H316" s="39" t="s">
        <v>32</v>
      </c>
      <c r="L316" s="39">
        <v>99</v>
      </c>
      <c r="M316" s="39" t="s">
        <v>367</v>
      </c>
      <c r="N316" s="39" t="s">
        <v>35</v>
      </c>
      <c r="O316" s="12">
        <v>15320305</v>
      </c>
      <c r="S316" s="17"/>
      <c r="V316" s="12" t="s">
        <v>2687</v>
      </c>
      <c r="W316" s="6"/>
    </row>
    <row r="317" spans="1:24" s="39" customFormat="1" x14ac:dyDescent="0.15">
      <c r="A317" s="12">
        <v>12320311</v>
      </c>
      <c r="B317" s="39">
        <v>1</v>
      </c>
      <c r="C317" s="20" t="s">
        <v>4044</v>
      </c>
      <c r="D317" s="39" t="s">
        <v>33</v>
      </c>
      <c r="E317" s="39" t="s">
        <v>43</v>
      </c>
      <c r="F317" s="39">
        <v>2</v>
      </c>
      <c r="H317" s="39" t="s">
        <v>32</v>
      </c>
      <c r="I317" s="39" t="s">
        <v>100</v>
      </c>
      <c r="J317" s="39" t="s">
        <v>646</v>
      </c>
      <c r="L317" s="39">
        <v>1</v>
      </c>
      <c r="M317" s="39" t="s">
        <v>1299</v>
      </c>
      <c r="N317" s="39" t="s">
        <v>1308</v>
      </c>
      <c r="O317" s="8">
        <v>15320306</v>
      </c>
      <c r="W317" s="6"/>
    </row>
    <row r="318" spans="1:24" s="39" customFormat="1" x14ac:dyDescent="0.15">
      <c r="A318" s="12">
        <v>12320312</v>
      </c>
      <c r="B318" s="39">
        <v>1</v>
      </c>
      <c r="C318" s="20" t="s">
        <v>3715</v>
      </c>
      <c r="D318" s="39" t="s">
        <v>33</v>
      </c>
      <c r="E318" s="39" t="s">
        <v>43</v>
      </c>
      <c r="F318" s="39">
        <v>2</v>
      </c>
      <c r="H318" s="39" t="s">
        <v>32</v>
      </c>
      <c r="I318" s="39" t="s">
        <v>100</v>
      </c>
      <c r="J318" s="39" t="s">
        <v>646</v>
      </c>
      <c r="L318" s="39">
        <v>1</v>
      </c>
      <c r="M318" s="106" t="s">
        <v>1000</v>
      </c>
      <c r="N318" s="39" t="s">
        <v>463</v>
      </c>
      <c r="O318" s="12">
        <v>13320312</v>
      </c>
      <c r="V318" s="12"/>
    </row>
    <row r="319" spans="1:24" s="39" customFormat="1" x14ac:dyDescent="0.15">
      <c r="A319" s="12">
        <v>12320314</v>
      </c>
      <c r="B319" s="39">
        <v>1</v>
      </c>
      <c r="C319" s="106" t="s">
        <v>4045</v>
      </c>
      <c r="D319" s="39" t="s">
        <v>33</v>
      </c>
      <c r="E319" s="39" t="s">
        <v>43</v>
      </c>
      <c r="F319" s="39">
        <v>2</v>
      </c>
      <c r="H319" s="39" t="s">
        <v>32</v>
      </c>
      <c r="I319" s="39" t="s">
        <v>1751</v>
      </c>
      <c r="J319" s="39" t="s">
        <v>613</v>
      </c>
      <c r="L319" s="39">
        <v>1</v>
      </c>
      <c r="N319" s="39" t="s">
        <v>978</v>
      </c>
      <c r="O319" s="17" t="s">
        <v>613</v>
      </c>
      <c r="V319" s="17"/>
      <c r="W319" s="6" t="s">
        <v>2450</v>
      </c>
      <c r="X319" s="39" t="str">
        <f>O319</f>
        <v>wine</v>
      </c>
    </row>
    <row r="320" spans="1:24" s="39" customFormat="1" ht="21.75" customHeight="1" x14ac:dyDescent="0.15">
      <c r="A320" s="12">
        <v>12320313</v>
      </c>
      <c r="B320" s="39">
        <v>1</v>
      </c>
      <c r="C320" s="20" t="s">
        <v>2214</v>
      </c>
      <c r="D320" s="39" t="s">
        <v>33</v>
      </c>
      <c r="E320" s="39" t="s">
        <v>271</v>
      </c>
      <c r="F320" s="39">
        <v>5</v>
      </c>
      <c r="G320" s="39">
        <v>60</v>
      </c>
      <c r="H320" s="39" t="s">
        <v>32</v>
      </c>
      <c r="L320" s="39">
        <v>1</v>
      </c>
      <c r="N320" s="39" t="s">
        <v>573</v>
      </c>
      <c r="O320" s="12">
        <v>14320304</v>
      </c>
      <c r="S320" s="12"/>
      <c r="V320" s="17"/>
    </row>
    <row r="321" spans="1:22" s="39" customFormat="1" x14ac:dyDescent="0.15">
      <c r="A321" s="12">
        <v>12330401</v>
      </c>
      <c r="B321" s="39">
        <v>1</v>
      </c>
      <c r="C321" s="20" t="s">
        <v>1726</v>
      </c>
      <c r="D321" s="39" t="s">
        <v>462</v>
      </c>
      <c r="E321" s="39" t="s">
        <v>464</v>
      </c>
      <c r="H321" s="39" t="s">
        <v>132</v>
      </c>
      <c r="L321" s="39">
        <v>1</v>
      </c>
      <c r="N321" s="39" t="s">
        <v>547</v>
      </c>
      <c r="O321" s="12">
        <v>14330401</v>
      </c>
    </row>
    <row r="322" spans="1:22" s="39" customFormat="1" x14ac:dyDescent="0.15">
      <c r="A322" s="12">
        <v>12330402</v>
      </c>
      <c r="B322" s="39">
        <v>1</v>
      </c>
      <c r="C322" s="20" t="s">
        <v>1727</v>
      </c>
      <c r="D322" s="39" t="s">
        <v>33</v>
      </c>
      <c r="E322" s="39" t="s">
        <v>464</v>
      </c>
      <c r="H322" s="39" t="s">
        <v>132</v>
      </c>
      <c r="L322" s="39">
        <v>1</v>
      </c>
      <c r="M322" s="39" t="s">
        <v>368</v>
      </c>
      <c r="N322" s="39" t="s">
        <v>469</v>
      </c>
      <c r="O322" s="12">
        <v>15330401</v>
      </c>
      <c r="V322" s="12" t="s">
        <v>2695</v>
      </c>
    </row>
    <row r="323" spans="1:22" s="39" customFormat="1" x14ac:dyDescent="0.15">
      <c r="A323" s="12">
        <v>12330403</v>
      </c>
      <c r="B323" s="39">
        <v>1</v>
      </c>
      <c r="C323" s="20" t="s">
        <v>2184</v>
      </c>
      <c r="D323" s="39" t="s">
        <v>33</v>
      </c>
      <c r="E323" s="39" t="s">
        <v>163</v>
      </c>
      <c r="H323" s="39" t="s">
        <v>160</v>
      </c>
      <c r="L323" s="39">
        <v>1</v>
      </c>
      <c r="M323" s="39" t="s">
        <v>120</v>
      </c>
      <c r="N323" s="39" t="s">
        <v>463</v>
      </c>
      <c r="O323" s="12">
        <v>13330401</v>
      </c>
      <c r="V323" s="39" t="s">
        <v>2701</v>
      </c>
    </row>
    <row r="324" spans="1:22" s="39" customFormat="1" x14ac:dyDescent="0.15">
      <c r="A324" s="12">
        <v>12330404</v>
      </c>
      <c r="B324" s="39">
        <v>1</v>
      </c>
      <c r="C324" s="20" t="s">
        <v>2185</v>
      </c>
      <c r="D324" s="39" t="s">
        <v>945</v>
      </c>
      <c r="E324" s="39" t="s">
        <v>163</v>
      </c>
      <c r="H324" s="39" t="s">
        <v>160</v>
      </c>
      <c r="L324" s="39">
        <v>1</v>
      </c>
      <c r="M324" s="39" t="s">
        <v>120</v>
      </c>
      <c r="N324" s="39" t="s">
        <v>120</v>
      </c>
      <c r="O324" s="12">
        <v>13330402</v>
      </c>
    </row>
    <row r="325" spans="1:22" s="39" customFormat="1" x14ac:dyDescent="0.15">
      <c r="A325" s="12">
        <v>12330405</v>
      </c>
      <c r="B325" s="39">
        <v>1</v>
      </c>
      <c r="C325" s="20" t="s">
        <v>2186</v>
      </c>
      <c r="D325" s="39" t="s">
        <v>946</v>
      </c>
      <c r="E325" s="39" t="s">
        <v>163</v>
      </c>
      <c r="H325" s="39" t="s">
        <v>472</v>
      </c>
      <c r="L325" s="39">
        <v>1</v>
      </c>
      <c r="M325" s="39" t="s">
        <v>120</v>
      </c>
      <c r="N325" s="39" t="s">
        <v>463</v>
      </c>
      <c r="O325" s="12">
        <v>13330403</v>
      </c>
    </row>
    <row r="326" spans="1:22" s="39" customFormat="1" x14ac:dyDescent="0.15">
      <c r="A326" s="12">
        <v>12330408</v>
      </c>
      <c r="B326" s="39">
        <v>1</v>
      </c>
      <c r="C326" s="20" t="s">
        <v>2183</v>
      </c>
      <c r="D326" s="39" t="s">
        <v>33</v>
      </c>
      <c r="E326" s="39" t="s">
        <v>43</v>
      </c>
      <c r="F326" s="39">
        <v>2</v>
      </c>
      <c r="H326" s="39" t="s">
        <v>160</v>
      </c>
      <c r="L326" s="39">
        <v>99</v>
      </c>
      <c r="M326" s="39" t="s">
        <v>460</v>
      </c>
      <c r="N326" s="39" t="s">
        <v>59</v>
      </c>
      <c r="O326" s="12">
        <v>15330406</v>
      </c>
      <c r="V326" s="83" t="s">
        <v>2696</v>
      </c>
    </row>
    <row r="327" spans="1:22" s="39" customFormat="1" x14ac:dyDescent="0.15">
      <c r="A327" s="12">
        <v>12330412</v>
      </c>
      <c r="B327" s="39">
        <v>1</v>
      </c>
      <c r="C327" s="12" t="s">
        <v>3962</v>
      </c>
      <c r="D327" s="39" t="s">
        <v>33</v>
      </c>
      <c r="E327" s="39" t="s">
        <v>34</v>
      </c>
      <c r="H327" s="39" t="s">
        <v>32</v>
      </c>
      <c r="L327" s="39">
        <v>1</v>
      </c>
      <c r="N327" s="39" t="s">
        <v>547</v>
      </c>
      <c r="O327" s="12">
        <v>14330402</v>
      </c>
      <c r="V327" s="63"/>
    </row>
    <row r="328" spans="1:22" s="39" customFormat="1" x14ac:dyDescent="0.15">
      <c r="A328" s="12">
        <v>12330409</v>
      </c>
      <c r="B328" s="39">
        <v>1</v>
      </c>
      <c r="C328" s="12" t="s">
        <v>3783</v>
      </c>
      <c r="D328" s="39" t="s">
        <v>33</v>
      </c>
      <c r="E328" s="39" t="s">
        <v>34</v>
      </c>
      <c r="H328" s="39" t="s">
        <v>32</v>
      </c>
      <c r="L328" s="39">
        <v>1</v>
      </c>
      <c r="M328" s="39" t="s">
        <v>372</v>
      </c>
      <c r="N328" s="39" t="s">
        <v>35</v>
      </c>
      <c r="O328" s="8">
        <v>15330407</v>
      </c>
      <c r="V328" s="17" t="s">
        <v>422</v>
      </c>
    </row>
    <row r="329" spans="1:22" s="39" customFormat="1" x14ac:dyDescent="0.15">
      <c r="A329" s="12">
        <v>12330410</v>
      </c>
      <c r="B329" s="39">
        <v>1</v>
      </c>
      <c r="C329" s="12" t="s">
        <v>3785</v>
      </c>
      <c r="D329" s="39" t="s">
        <v>33</v>
      </c>
      <c r="E329" s="39" t="s">
        <v>34</v>
      </c>
      <c r="H329" s="39" t="s">
        <v>32</v>
      </c>
      <c r="L329" s="39">
        <v>1</v>
      </c>
      <c r="M329" s="39" t="s">
        <v>36</v>
      </c>
      <c r="N329" s="39" t="s">
        <v>36</v>
      </c>
      <c r="O329" s="106">
        <v>13330404</v>
      </c>
      <c r="V329" s="63"/>
    </row>
    <row r="330" spans="1:22" s="39" customFormat="1" x14ac:dyDescent="0.15">
      <c r="A330" s="12">
        <v>12330411</v>
      </c>
      <c r="B330" s="39">
        <v>1</v>
      </c>
      <c r="C330" s="12" t="s">
        <v>3787</v>
      </c>
      <c r="D330" s="39" t="s">
        <v>33</v>
      </c>
      <c r="E330" s="39" t="s">
        <v>34</v>
      </c>
      <c r="H330" s="39" t="s">
        <v>32</v>
      </c>
      <c r="L330" s="39">
        <v>1</v>
      </c>
      <c r="M330" s="39" t="s">
        <v>36</v>
      </c>
      <c r="N330" s="39" t="s">
        <v>36</v>
      </c>
      <c r="O330" s="106">
        <v>13330405</v>
      </c>
      <c r="V330" s="63"/>
    </row>
    <row r="331" spans="1:22" s="39" customFormat="1" x14ac:dyDescent="0.15">
      <c r="A331" s="12">
        <v>12340101</v>
      </c>
      <c r="B331" s="39">
        <v>1</v>
      </c>
      <c r="C331" s="20" t="s">
        <v>260</v>
      </c>
      <c r="D331" s="39" t="s">
        <v>33</v>
      </c>
      <c r="E331" s="39" t="s">
        <v>34</v>
      </c>
      <c r="H331" s="39" t="s">
        <v>32</v>
      </c>
      <c r="L331" s="39">
        <v>1</v>
      </c>
      <c r="N331" s="39" t="s">
        <v>547</v>
      </c>
      <c r="O331" s="12">
        <v>14340101</v>
      </c>
      <c r="V331" s="39" t="s">
        <v>133</v>
      </c>
    </row>
    <row r="332" spans="1:22" s="39" customFormat="1" x14ac:dyDescent="0.15">
      <c r="A332" s="12">
        <v>12340102</v>
      </c>
      <c r="B332" s="39">
        <v>1</v>
      </c>
      <c r="C332" s="20" t="s">
        <v>261</v>
      </c>
      <c r="D332" s="39" t="s">
        <v>33</v>
      </c>
      <c r="E332" s="39" t="s">
        <v>34</v>
      </c>
      <c r="H332" s="39" t="s">
        <v>32</v>
      </c>
      <c r="L332" s="39">
        <v>1</v>
      </c>
      <c r="M332" s="39" t="s">
        <v>366</v>
      </c>
      <c r="N332" s="39" t="s">
        <v>35</v>
      </c>
      <c r="O332" s="12">
        <v>15340101</v>
      </c>
      <c r="V332" s="17" t="s">
        <v>145</v>
      </c>
    </row>
    <row r="333" spans="1:22" s="39" customFormat="1" x14ac:dyDescent="0.15">
      <c r="A333" s="12">
        <v>12340103</v>
      </c>
      <c r="B333" s="39">
        <v>1</v>
      </c>
      <c r="C333" s="20" t="s">
        <v>853</v>
      </c>
      <c r="D333" s="39" t="s">
        <v>33</v>
      </c>
      <c r="E333" s="39" t="s">
        <v>34</v>
      </c>
      <c r="H333" s="39" t="s">
        <v>32</v>
      </c>
      <c r="L333" s="39">
        <v>1</v>
      </c>
      <c r="M333" s="39" t="s">
        <v>431</v>
      </c>
      <c r="N333" s="39" t="s">
        <v>432</v>
      </c>
      <c r="O333" s="12">
        <v>15340102</v>
      </c>
      <c r="V333" s="83" t="s">
        <v>2697</v>
      </c>
    </row>
    <row r="334" spans="1:22" s="39" customFormat="1" x14ac:dyDescent="0.15">
      <c r="A334" s="12">
        <v>12340105</v>
      </c>
      <c r="B334" s="39">
        <v>1</v>
      </c>
      <c r="C334" s="20" t="s">
        <v>854</v>
      </c>
      <c r="D334" s="39" t="s">
        <v>33</v>
      </c>
      <c r="E334" s="39" t="s">
        <v>433</v>
      </c>
      <c r="F334" s="39">
        <v>2</v>
      </c>
      <c r="H334" s="39" t="s">
        <v>32</v>
      </c>
      <c r="L334" s="39">
        <v>99</v>
      </c>
      <c r="M334" s="17" t="s">
        <v>855</v>
      </c>
      <c r="N334" s="39" t="s">
        <v>35</v>
      </c>
      <c r="O334" s="12">
        <v>15340104</v>
      </c>
      <c r="V334" s="57" t="s">
        <v>2694</v>
      </c>
    </row>
    <row r="335" spans="1:22" s="39" customFormat="1" x14ac:dyDescent="0.15">
      <c r="A335" s="12">
        <v>12340106</v>
      </c>
      <c r="B335" s="39">
        <v>1</v>
      </c>
      <c r="C335" s="20" t="s">
        <v>969</v>
      </c>
      <c r="D335" s="39" t="s">
        <v>33</v>
      </c>
      <c r="E335" s="39" t="s">
        <v>43</v>
      </c>
      <c r="F335" s="39">
        <v>2</v>
      </c>
      <c r="H335" s="39" t="s">
        <v>32</v>
      </c>
      <c r="L335" s="39">
        <v>99</v>
      </c>
      <c r="M335" s="39" t="s">
        <v>428</v>
      </c>
      <c r="N335" s="39" t="s">
        <v>36</v>
      </c>
      <c r="O335" s="12">
        <v>13340103</v>
      </c>
    </row>
    <row r="336" spans="1:22" s="39" customFormat="1" x14ac:dyDescent="0.15">
      <c r="A336" s="12">
        <v>12340107</v>
      </c>
      <c r="B336" s="39">
        <v>1</v>
      </c>
      <c r="C336" s="20" t="s">
        <v>3743</v>
      </c>
      <c r="D336" s="39" t="s">
        <v>326</v>
      </c>
      <c r="E336" s="39" t="s">
        <v>856</v>
      </c>
      <c r="F336" s="39">
        <v>2</v>
      </c>
      <c r="H336" s="39" t="s">
        <v>32</v>
      </c>
      <c r="L336" s="39">
        <v>99</v>
      </c>
      <c r="M336" s="39" t="s">
        <v>859</v>
      </c>
      <c r="N336" s="39" t="s">
        <v>860</v>
      </c>
      <c r="O336" s="12">
        <v>13340102</v>
      </c>
      <c r="V336" s="37"/>
    </row>
    <row r="337" spans="1:24" s="39" customFormat="1" x14ac:dyDescent="0.15">
      <c r="A337" s="12">
        <v>12340108</v>
      </c>
      <c r="B337" s="39">
        <v>1</v>
      </c>
      <c r="C337" s="20" t="s">
        <v>858</v>
      </c>
      <c r="D337" s="39" t="s">
        <v>33</v>
      </c>
      <c r="E337" s="39" t="s">
        <v>857</v>
      </c>
      <c r="H337" s="39" t="s">
        <v>32</v>
      </c>
      <c r="L337" s="39">
        <v>1</v>
      </c>
      <c r="M337" s="39" t="s">
        <v>859</v>
      </c>
      <c r="N337" s="39" t="s">
        <v>35</v>
      </c>
      <c r="O337" s="12">
        <v>15340105</v>
      </c>
      <c r="V337" s="17"/>
    </row>
    <row r="338" spans="1:24" s="39" customFormat="1" x14ac:dyDescent="0.15">
      <c r="A338" s="12">
        <v>12340109</v>
      </c>
      <c r="B338" s="39">
        <v>1</v>
      </c>
      <c r="C338" s="20" t="s">
        <v>970</v>
      </c>
      <c r="D338" s="39" t="s">
        <v>33</v>
      </c>
      <c r="E338" s="39" t="s">
        <v>43</v>
      </c>
      <c r="F338" s="39">
        <v>2</v>
      </c>
      <c r="H338" s="39" t="s">
        <v>32</v>
      </c>
      <c r="L338" s="39">
        <v>99</v>
      </c>
      <c r="M338" s="39" t="s">
        <v>102</v>
      </c>
      <c r="N338" s="39" t="s">
        <v>36</v>
      </c>
      <c r="O338" s="12">
        <v>13340104</v>
      </c>
    </row>
    <row r="339" spans="1:24" s="39" customFormat="1" x14ac:dyDescent="0.15">
      <c r="A339" s="12">
        <v>12340110</v>
      </c>
      <c r="B339" s="39">
        <v>1</v>
      </c>
      <c r="C339" s="106" t="s">
        <v>3774</v>
      </c>
      <c r="D339" s="39" t="s">
        <v>33</v>
      </c>
      <c r="E339" s="39" t="s">
        <v>34</v>
      </c>
      <c r="H339" s="39" t="s">
        <v>32</v>
      </c>
      <c r="L339" s="39">
        <v>1</v>
      </c>
      <c r="M339" s="39" t="s">
        <v>36</v>
      </c>
      <c r="N339" s="39" t="s">
        <v>36</v>
      </c>
      <c r="O339" s="106">
        <v>13340105</v>
      </c>
    </row>
    <row r="340" spans="1:24" s="39" customFormat="1" x14ac:dyDescent="0.15">
      <c r="A340" s="12">
        <v>12340111</v>
      </c>
      <c r="B340" s="39">
        <v>1</v>
      </c>
      <c r="C340" s="106" t="s">
        <v>3776</v>
      </c>
      <c r="D340" s="39" t="s">
        <v>33</v>
      </c>
      <c r="E340" s="39" t="s">
        <v>34</v>
      </c>
      <c r="H340" s="39" t="s">
        <v>32</v>
      </c>
      <c r="L340" s="39">
        <v>1</v>
      </c>
      <c r="M340" s="39" t="s">
        <v>36</v>
      </c>
      <c r="N340" s="39" t="s">
        <v>36</v>
      </c>
      <c r="O340" s="106">
        <v>13340106</v>
      </c>
    </row>
    <row r="341" spans="1:24" s="39" customFormat="1" x14ac:dyDescent="0.15">
      <c r="A341" s="12">
        <v>12340112</v>
      </c>
      <c r="B341" s="39">
        <v>1</v>
      </c>
      <c r="C341" s="12" t="s">
        <v>3779</v>
      </c>
      <c r="D341" s="39" t="s">
        <v>33</v>
      </c>
      <c r="E341" s="39" t="s">
        <v>34</v>
      </c>
      <c r="H341" s="39" t="s">
        <v>32</v>
      </c>
      <c r="L341" s="39">
        <v>1</v>
      </c>
      <c r="N341" s="39" t="s">
        <v>334</v>
      </c>
      <c r="O341" s="2">
        <v>17340112</v>
      </c>
    </row>
    <row r="342" spans="1:24" s="39" customFormat="1" x14ac:dyDescent="0.15">
      <c r="A342" s="12">
        <v>12340201</v>
      </c>
      <c r="B342" s="39">
        <v>1</v>
      </c>
      <c r="C342" s="20" t="s">
        <v>2165</v>
      </c>
      <c r="D342" s="39" t="s">
        <v>33</v>
      </c>
      <c r="E342" s="39" t="s">
        <v>34</v>
      </c>
      <c r="H342" s="39" t="s">
        <v>32</v>
      </c>
      <c r="L342" s="39">
        <v>1</v>
      </c>
      <c r="N342" s="39" t="s">
        <v>573</v>
      </c>
      <c r="O342" s="12">
        <v>14340201</v>
      </c>
    </row>
    <row r="343" spans="1:24" s="39" customFormat="1" x14ac:dyDescent="0.15">
      <c r="A343" s="12">
        <v>12340202</v>
      </c>
      <c r="B343" s="39">
        <v>1</v>
      </c>
      <c r="C343" s="20" t="s">
        <v>2166</v>
      </c>
      <c r="D343" s="39" t="s">
        <v>33</v>
      </c>
      <c r="E343" s="39" t="s">
        <v>34</v>
      </c>
      <c r="H343" s="39" t="s">
        <v>32</v>
      </c>
      <c r="L343" s="39">
        <v>1</v>
      </c>
      <c r="M343" s="39" t="s">
        <v>366</v>
      </c>
      <c r="N343" s="39" t="s">
        <v>35</v>
      </c>
      <c r="O343" s="12">
        <v>15340201</v>
      </c>
      <c r="V343" s="12" t="s">
        <v>2451</v>
      </c>
    </row>
    <row r="344" spans="1:24" s="39" customFormat="1" x14ac:dyDescent="0.15">
      <c r="A344" s="12">
        <v>12340203</v>
      </c>
      <c r="B344" s="39">
        <v>1</v>
      </c>
      <c r="C344" s="20" t="s">
        <v>2167</v>
      </c>
      <c r="D344" s="39" t="s">
        <v>33</v>
      </c>
      <c r="E344" s="39" t="s">
        <v>34</v>
      </c>
      <c r="H344" s="39" t="s">
        <v>32</v>
      </c>
      <c r="L344" s="39">
        <v>1</v>
      </c>
      <c r="N344" s="39" t="s">
        <v>573</v>
      </c>
      <c r="O344" s="12">
        <v>14340202</v>
      </c>
      <c r="V344" s="12"/>
    </row>
    <row r="345" spans="1:24" s="39" customFormat="1" x14ac:dyDescent="0.15">
      <c r="A345" s="12">
        <v>12340204</v>
      </c>
      <c r="B345" s="39">
        <v>1</v>
      </c>
      <c r="C345" s="20" t="s">
        <v>2168</v>
      </c>
      <c r="D345" s="39" t="s">
        <v>33</v>
      </c>
      <c r="E345" s="39" t="s">
        <v>34</v>
      </c>
      <c r="H345" s="39" t="s">
        <v>32</v>
      </c>
      <c r="L345" s="39">
        <v>1</v>
      </c>
      <c r="M345" s="39" t="s">
        <v>367</v>
      </c>
      <c r="N345" s="39" t="s">
        <v>35</v>
      </c>
      <c r="O345" s="12">
        <v>15340204</v>
      </c>
      <c r="V345" s="83" t="s">
        <v>2737</v>
      </c>
    </row>
    <row r="346" spans="1:24" s="39" customFormat="1" x14ac:dyDescent="0.15">
      <c r="A346" s="12">
        <v>12340205</v>
      </c>
      <c r="B346" s="39">
        <v>1</v>
      </c>
      <c r="C346" s="20" t="s">
        <v>2169</v>
      </c>
      <c r="D346" s="39" t="s">
        <v>33</v>
      </c>
      <c r="E346" s="39" t="s">
        <v>34</v>
      </c>
      <c r="H346" s="39" t="s">
        <v>32</v>
      </c>
      <c r="L346" s="39">
        <v>1</v>
      </c>
      <c r="M346" s="17" t="s">
        <v>992</v>
      </c>
      <c r="N346" s="39" t="s">
        <v>36</v>
      </c>
      <c r="O346" s="12">
        <v>13340203</v>
      </c>
      <c r="V346" s="12" t="s">
        <v>133</v>
      </c>
    </row>
    <row r="347" spans="1:24" s="39" customFormat="1" x14ac:dyDescent="0.15">
      <c r="A347" s="12">
        <v>12340206</v>
      </c>
      <c r="B347" s="39">
        <v>1</v>
      </c>
      <c r="C347" s="20" t="s">
        <v>2170</v>
      </c>
      <c r="D347" s="39" t="s">
        <v>33</v>
      </c>
      <c r="E347" s="39" t="s">
        <v>34</v>
      </c>
      <c r="H347" s="39" t="s">
        <v>32</v>
      </c>
      <c r="L347" s="39">
        <v>1</v>
      </c>
      <c r="M347" s="39" t="s">
        <v>359</v>
      </c>
      <c r="N347" s="39" t="s">
        <v>993</v>
      </c>
      <c r="O347" s="12">
        <v>13340204</v>
      </c>
      <c r="V347" s="12"/>
    </row>
    <row r="348" spans="1:24" s="39" customFormat="1" x14ac:dyDescent="0.15">
      <c r="A348" s="12">
        <v>12340207</v>
      </c>
      <c r="B348" s="39">
        <v>1</v>
      </c>
      <c r="C348" s="20" t="s">
        <v>2171</v>
      </c>
      <c r="D348" s="39" t="s">
        <v>33</v>
      </c>
      <c r="E348" s="39" t="s">
        <v>269</v>
      </c>
      <c r="F348" s="39">
        <v>1.3</v>
      </c>
      <c r="H348" s="39" t="s">
        <v>998</v>
      </c>
      <c r="L348" s="39">
        <v>99</v>
      </c>
      <c r="M348" s="39" t="s">
        <v>367</v>
      </c>
      <c r="N348" s="39" t="s">
        <v>35</v>
      </c>
      <c r="O348" s="12">
        <v>15340205</v>
      </c>
      <c r="V348" s="12" t="s">
        <v>2739</v>
      </c>
    </row>
    <row r="349" spans="1:24" s="39" customFormat="1" x14ac:dyDescent="0.15">
      <c r="A349" s="12">
        <v>12340208</v>
      </c>
      <c r="B349" s="39">
        <v>1</v>
      </c>
      <c r="C349" s="20" t="s">
        <v>2172</v>
      </c>
      <c r="D349" s="39" t="s">
        <v>33</v>
      </c>
      <c r="E349" s="39" t="s">
        <v>269</v>
      </c>
      <c r="F349" s="39">
        <v>1.3</v>
      </c>
      <c r="H349" s="39" t="s">
        <v>32</v>
      </c>
      <c r="L349" s="39">
        <v>99</v>
      </c>
      <c r="M349" s="106" t="s">
        <v>1000</v>
      </c>
      <c r="N349" s="39" t="s">
        <v>993</v>
      </c>
      <c r="O349" s="12">
        <v>13340205</v>
      </c>
      <c r="V349" s="17"/>
    </row>
    <row r="350" spans="1:24" s="39" customFormat="1" x14ac:dyDescent="0.15">
      <c r="A350" s="12">
        <v>12340209</v>
      </c>
      <c r="B350" s="39">
        <v>1</v>
      </c>
      <c r="C350" s="20" t="s">
        <v>2173</v>
      </c>
      <c r="D350" s="39" t="s">
        <v>33</v>
      </c>
      <c r="E350" s="39" t="s">
        <v>269</v>
      </c>
      <c r="F350" s="39">
        <v>1.3</v>
      </c>
      <c r="H350" s="39" t="s">
        <v>32</v>
      </c>
      <c r="L350" s="39">
        <v>99</v>
      </c>
      <c r="M350" s="106" t="s">
        <v>127</v>
      </c>
      <c r="N350" s="39" t="s">
        <v>36</v>
      </c>
      <c r="O350" s="12">
        <v>13340206</v>
      </c>
      <c r="V350" s="17"/>
      <c r="W350" s="39" t="s">
        <v>545</v>
      </c>
      <c r="X350" s="39" t="s">
        <v>2551</v>
      </c>
    </row>
    <row r="351" spans="1:24" s="39" customFormat="1" x14ac:dyDescent="0.15">
      <c r="A351" s="12">
        <v>12340210</v>
      </c>
      <c r="B351" s="39">
        <v>1</v>
      </c>
      <c r="C351" s="20" t="s">
        <v>2174</v>
      </c>
      <c r="D351" s="39" t="s">
        <v>796</v>
      </c>
      <c r="E351" s="39" t="s">
        <v>43</v>
      </c>
      <c r="F351" s="39">
        <v>2</v>
      </c>
      <c r="H351" s="39" t="s">
        <v>797</v>
      </c>
      <c r="L351" s="39">
        <v>99</v>
      </c>
      <c r="M351" s="39" t="s">
        <v>799</v>
      </c>
      <c r="N351" s="39" t="s">
        <v>798</v>
      </c>
      <c r="O351" s="12">
        <v>15340206</v>
      </c>
      <c r="V351" s="12" t="s">
        <v>2735</v>
      </c>
    </row>
    <row r="352" spans="1:24" s="39" customFormat="1" x14ac:dyDescent="0.15">
      <c r="A352" s="12">
        <v>12340211</v>
      </c>
      <c r="B352" s="39">
        <v>1</v>
      </c>
      <c r="C352" s="20" t="s">
        <v>2175</v>
      </c>
      <c r="D352" s="39" t="s">
        <v>796</v>
      </c>
      <c r="E352" s="39" t="s">
        <v>43</v>
      </c>
      <c r="F352" s="39">
        <v>2</v>
      </c>
      <c r="H352" s="39" t="s">
        <v>1075</v>
      </c>
      <c r="L352" s="39">
        <v>99</v>
      </c>
      <c r="M352" s="39" t="s">
        <v>1077</v>
      </c>
      <c r="N352" s="39" t="s">
        <v>1076</v>
      </c>
      <c r="O352" s="12">
        <v>15340202</v>
      </c>
      <c r="V352" s="12" t="s">
        <v>133</v>
      </c>
    </row>
    <row r="353" spans="1:24" s="39" customFormat="1" x14ac:dyDescent="0.15">
      <c r="A353" s="12">
        <v>12340212</v>
      </c>
      <c r="B353" s="39">
        <v>1</v>
      </c>
      <c r="C353" s="20" t="s">
        <v>2178</v>
      </c>
      <c r="D353" s="39" t="s">
        <v>33</v>
      </c>
      <c r="E353" s="39" t="s">
        <v>272</v>
      </c>
      <c r="F353" s="39">
        <v>4</v>
      </c>
      <c r="G353" s="39">
        <v>1.3</v>
      </c>
      <c r="H353" s="39" t="s">
        <v>32</v>
      </c>
      <c r="L353" s="39">
        <v>1</v>
      </c>
      <c r="N353" s="39" t="s">
        <v>573</v>
      </c>
      <c r="O353" s="12">
        <v>14340203</v>
      </c>
      <c r="V353" s="17" t="s">
        <v>133</v>
      </c>
    </row>
    <row r="354" spans="1:24" s="39" customFormat="1" x14ac:dyDescent="0.15">
      <c r="A354" s="12">
        <v>12340301</v>
      </c>
      <c r="B354" s="39">
        <v>1</v>
      </c>
      <c r="C354" s="20" t="s">
        <v>2541</v>
      </c>
      <c r="D354" s="39" t="s">
        <v>33</v>
      </c>
      <c r="E354" s="39" t="s">
        <v>34</v>
      </c>
      <c r="H354" s="39" t="s">
        <v>32</v>
      </c>
      <c r="L354" s="39">
        <v>1</v>
      </c>
      <c r="N354" s="39" t="s">
        <v>547</v>
      </c>
      <c r="O354" s="12">
        <v>14340301</v>
      </c>
      <c r="V354" s="17" t="s">
        <v>133</v>
      </c>
    </row>
    <row r="355" spans="1:24" s="39" customFormat="1" x14ac:dyDescent="0.15">
      <c r="A355" s="12">
        <v>12340302</v>
      </c>
      <c r="B355" s="39">
        <v>1</v>
      </c>
      <c r="C355" s="20" t="s">
        <v>2542</v>
      </c>
      <c r="D355" s="39" t="s">
        <v>33</v>
      </c>
      <c r="E355" s="39" t="s">
        <v>34</v>
      </c>
      <c r="H355" s="39" t="s">
        <v>32</v>
      </c>
      <c r="L355" s="39">
        <v>1</v>
      </c>
      <c r="M355" s="17" t="s">
        <v>366</v>
      </c>
      <c r="N355" s="39" t="s">
        <v>35</v>
      </c>
      <c r="O355" s="12">
        <v>15340301</v>
      </c>
      <c r="V355" s="12" t="s">
        <v>518</v>
      </c>
    </row>
    <row r="356" spans="1:24" s="39" customFormat="1" x14ac:dyDescent="0.15">
      <c r="A356" s="12">
        <v>12340303</v>
      </c>
      <c r="B356" s="39">
        <v>1</v>
      </c>
      <c r="C356" s="20" t="s">
        <v>2543</v>
      </c>
      <c r="D356" s="39" t="s">
        <v>33</v>
      </c>
      <c r="E356" s="39" t="s">
        <v>34</v>
      </c>
      <c r="H356" s="39" t="s">
        <v>32</v>
      </c>
      <c r="L356" s="39">
        <v>1</v>
      </c>
      <c r="N356" s="39" t="s">
        <v>547</v>
      </c>
      <c r="O356" s="12">
        <v>14340302</v>
      </c>
      <c r="V356" s="17" t="s">
        <v>133</v>
      </c>
    </row>
    <row r="357" spans="1:24" s="39" customFormat="1" x14ac:dyDescent="0.15">
      <c r="A357" s="12">
        <v>12340304</v>
      </c>
      <c r="B357" s="39">
        <v>1</v>
      </c>
      <c r="C357" s="20" t="s">
        <v>2544</v>
      </c>
      <c r="D357" s="39" t="s">
        <v>33</v>
      </c>
      <c r="E357" s="39" t="s">
        <v>34</v>
      </c>
      <c r="H357" s="39" t="s">
        <v>32</v>
      </c>
      <c r="L357" s="39">
        <v>1</v>
      </c>
      <c r="M357" s="39" t="s">
        <v>367</v>
      </c>
      <c r="N357" s="39" t="s">
        <v>35</v>
      </c>
      <c r="O357" s="12">
        <v>15340302</v>
      </c>
      <c r="V357" s="61" t="s">
        <v>2797</v>
      </c>
    </row>
    <row r="358" spans="1:24" s="39" customFormat="1" x14ac:dyDescent="0.15">
      <c r="A358" s="12">
        <v>12340305</v>
      </c>
      <c r="B358" s="39">
        <v>1</v>
      </c>
      <c r="C358" s="20" t="s">
        <v>2545</v>
      </c>
      <c r="D358" s="39" t="s">
        <v>689</v>
      </c>
      <c r="E358" s="39" t="s">
        <v>43</v>
      </c>
      <c r="F358" s="39">
        <v>2</v>
      </c>
      <c r="H358" s="39" t="s">
        <v>32</v>
      </c>
      <c r="L358" s="39">
        <v>99</v>
      </c>
      <c r="M358" s="106" t="s">
        <v>127</v>
      </c>
      <c r="N358" s="39" t="s">
        <v>691</v>
      </c>
      <c r="O358" s="12">
        <v>13340302</v>
      </c>
      <c r="V358" s="12" t="s">
        <v>133</v>
      </c>
    </row>
    <row r="359" spans="1:24" s="39" customFormat="1" x14ac:dyDescent="0.15">
      <c r="A359" s="12">
        <v>12340306</v>
      </c>
      <c r="B359" s="39">
        <v>1</v>
      </c>
      <c r="C359" s="20" t="s">
        <v>2546</v>
      </c>
      <c r="D359" s="39" t="s">
        <v>690</v>
      </c>
      <c r="E359" s="39" t="s">
        <v>43</v>
      </c>
      <c r="F359" s="39">
        <v>2</v>
      </c>
      <c r="H359" s="39" t="s">
        <v>164</v>
      </c>
      <c r="L359" s="39">
        <v>99</v>
      </c>
      <c r="M359" s="39" t="s">
        <v>367</v>
      </c>
      <c r="N359" s="39" t="s">
        <v>35</v>
      </c>
      <c r="O359" s="12">
        <v>15340303</v>
      </c>
      <c r="V359" s="17" t="s">
        <v>2798</v>
      </c>
    </row>
    <row r="360" spans="1:24" s="39" customFormat="1" x14ac:dyDescent="0.15">
      <c r="A360" s="12">
        <v>12340307</v>
      </c>
      <c r="B360" s="39">
        <v>1</v>
      </c>
      <c r="C360" s="20" t="s">
        <v>2547</v>
      </c>
      <c r="D360" s="39" t="s">
        <v>643</v>
      </c>
      <c r="E360" s="39" t="s">
        <v>43</v>
      </c>
      <c r="F360" s="39">
        <v>2</v>
      </c>
      <c r="H360" s="39" t="s">
        <v>644</v>
      </c>
      <c r="L360" s="39">
        <v>99</v>
      </c>
      <c r="M360" s="39" t="s">
        <v>367</v>
      </c>
      <c r="N360" s="39" t="s">
        <v>35</v>
      </c>
      <c r="O360" s="12">
        <v>15340305</v>
      </c>
      <c r="V360" s="17" t="s">
        <v>2800</v>
      </c>
    </row>
    <row r="361" spans="1:24" s="39" customFormat="1" x14ac:dyDescent="0.15">
      <c r="A361" s="12">
        <v>12340308</v>
      </c>
      <c r="B361" s="39">
        <v>1</v>
      </c>
      <c r="C361" s="20" t="s">
        <v>2548</v>
      </c>
      <c r="D361" s="39" t="s">
        <v>33</v>
      </c>
      <c r="E361" s="39" t="s">
        <v>645</v>
      </c>
      <c r="F361" s="39">
        <v>2</v>
      </c>
      <c r="H361" s="39" t="s">
        <v>32</v>
      </c>
      <c r="I361" s="39" t="s">
        <v>100</v>
      </c>
      <c r="J361" s="39" t="s">
        <v>646</v>
      </c>
      <c r="L361" s="39">
        <v>99</v>
      </c>
      <c r="M361" s="39" t="s">
        <v>1299</v>
      </c>
      <c r="N361" s="39" t="s">
        <v>1308</v>
      </c>
      <c r="O361" s="12">
        <v>15340307</v>
      </c>
      <c r="V361" s="17" t="s">
        <v>2446</v>
      </c>
    </row>
    <row r="362" spans="1:24" s="39" customFormat="1" x14ac:dyDescent="0.15">
      <c r="A362" s="12">
        <v>12340310</v>
      </c>
      <c r="B362" s="39">
        <v>1</v>
      </c>
      <c r="C362" s="20" t="s">
        <v>2549</v>
      </c>
      <c r="D362" s="39" t="s">
        <v>33</v>
      </c>
      <c r="E362" s="39" t="s">
        <v>43</v>
      </c>
      <c r="F362" s="39">
        <v>2</v>
      </c>
      <c r="H362" s="39" t="s">
        <v>32</v>
      </c>
      <c r="I362" s="39" t="s">
        <v>100</v>
      </c>
      <c r="J362" s="39" t="s">
        <v>511</v>
      </c>
      <c r="L362" s="39">
        <v>99</v>
      </c>
      <c r="M362" s="106" t="s">
        <v>1309</v>
      </c>
      <c r="N362" s="39" t="s">
        <v>36</v>
      </c>
      <c r="O362" s="12">
        <v>13340301</v>
      </c>
      <c r="V362" s="17"/>
    </row>
    <row r="363" spans="1:24" s="39" customFormat="1" x14ac:dyDescent="0.15">
      <c r="A363" s="12">
        <v>12340312</v>
      </c>
      <c r="B363" s="39">
        <v>1</v>
      </c>
      <c r="C363" s="20" t="s">
        <v>2550</v>
      </c>
      <c r="D363" s="39" t="s">
        <v>33</v>
      </c>
      <c r="E363" s="39" t="s">
        <v>43</v>
      </c>
      <c r="F363" s="39">
        <v>2</v>
      </c>
      <c r="H363" s="39" t="s">
        <v>32</v>
      </c>
      <c r="L363" s="39">
        <v>99</v>
      </c>
      <c r="N363" s="39" t="s">
        <v>978</v>
      </c>
      <c r="O363" s="12" t="s">
        <v>2197</v>
      </c>
      <c r="V363" s="17"/>
      <c r="W363" s="6" t="s">
        <v>2450</v>
      </c>
      <c r="X363" s="39" t="str">
        <f>O363</f>
        <v>wine</v>
      </c>
    </row>
    <row r="364" spans="1:24" s="39" customFormat="1" x14ac:dyDescent="0.15">
      <c r="A364" s="12">
        <v>12340401</v>
      </c>
      <c r="B364" s="39">
        <v>1</v>
      </c>
      <c r="C364" s="20" t="s">
        <v>1719</v>
      </c>
      <c r="D364" s="39" t="s">
        <v>33</v>
      </c>
      <c r="E364" s="39" t="s">
        <v>34</v>
      </c>
      <c r="H364" s="39" t="s">
        <v>32</v>
      </c>
      <c r="L364" s="39">
        <v>1</v>
      </c>
      <c r="M364" s="39" t="s">
        <v>366</v>
      </c>
      <c r="N364" s="39" t="s">
        <v>35</v>
      </c>
      <c r="O364" s="12">
        <v>15340401</v>
      </c>
      <c r="V364" s="17" t="s">
        <v>2604</v>
      </c>
    </row>
    <row r="365" spans="1:24" s="39" customFormat="1" x14ac:dyDescent="0.15">
      <c r="A365" s="12">
        <v>12340402</v>
      </c>
      <c r="B365" s="39">
        <v>1</v>
      </c>
      <c r="C365" s="20" t="s">
        <v>1720</v>
      </c>
      <c r="D365" s="39" t="s">
        <v>426</v>
      </c>
      <c r="E365" s="39" t="s">
        <v>34</v>
      </c>
      <c r="H365" s="39" t="s">
        <v>321</v>
      </c>
      <c r="L365" s="39">
        <v>1</v>
      </c>
      <c r="M365" s="39" t="s">
        <v>36</v>
      </c>
      <c r="N365" s="39" t="s">
        <v>343</v>
      </c>
      <c r="O365" s="12">
        <v>13340401</v>
      </c>
      <c r="V365" s="17" t="s">
        <v>133</v>
      </c>
    </row>
    <row r="366" spans="1:24" s="39" customFormat="1" x14ac:dyDescent="0.15">
      <c r="A366" s="12">
        <v>12340406</v>
      </c>
      <c r="B366" s="39">
        <v>1</v>
      </c>
      <c r="C366" s="20" t="s">
        <v>1721</v>
      </c>
      <c r="D366" s="39" t="s">
        <v>33</v>
      </c>
      <c r="E366" s="39" t="s">
        <v>43</v>
      </c>
      <c r="F366" s="39">
        <v>2.5</v>
      </c>
      <c r="H366" s="39" t="s">
        <v>32</v>
      </c>
      <c r="L366" s="39">
        <v>99</v>
      </c>
      <c r="N366" s="39" t="s">
        <v>36</v>
      </c>
      <c r="O366" s="12">
        <v>13340405</v>
      </c>
      <c r="V366" s="12"/>
    </row>
    <row r="367" spans="1:24" s="39" customFormat="1" x14ac:dyDescent="0.15">
      <c r="A367" s="12">
        <v>12340407</v>
      </c>
      <c r="B367" s="39">
        <v>1</v>
      </c>
      <c r="C367" s="20" t="s">
        <v>1722</v>
      </c>
      <c r="D367" s="39" t="s">
        <v>648</v>
      </c>
      <c r="E367" s="39" t="s">
        <v>43</v>
      </c>
      <c r="F367" s="39">
        <v>2.5</v>
      </c>
      <c r="H367" s="39" t="s">
        <v>32</v>
      </c>
      <c r="L367" s="39">
        <v>99</v>
      </c>
      <c r="M367" s="106" t="s">
        <v>127</v>
      </c>
      <c r="N367" s="39" t="s">
        <v>36</v>
      </c>
      <c r="O367" s="12">
        <v>13340402</v>
      </c>
      <c r="V367" s="17"/>
    </row>
    <row r="368" spans="1:24" s="39" customFormat="1" x14ac:dyDescent="0.15">
      <c r="A368" s="12">
        <v>12340408</v>
      </c>
      <c r="B368" s="39">
        <v>1</v>
      </c>
      <c r="C368" s="57" t="s">
        <v>1723</v>
      </c>
      <c r="D368" s="39" t="s">
        <v>33</v>
      </c>
      <c r="E368" s="39" t="s">
        <v>43</v>
      </c>
      <c r="F368" s="39">
        <v>2.5</v>
      </c>
      <c r="H368" s="39" t="s">
        <v>32</v>
      </c>
      <c r="L368" s="39">
        <v>99</v>
      </c>
      <c r="M368" s="12" t="s">
        <v>131</v>
      </c>
      <c r="N368" s="39" t="s">
        <v>36</v>
      </c>
      <c r="O368" s="12">
        <v>13340403</v>
      </c>
      <c r="V368" s="12"/>
    </row>
    <row r="369" spans="1:22" s="39" customFormat="1" x14ac:dyDescent="0.15">
      <c r="A369" s="12">
        <v>12340409</v>
      </c>
      <c r="B369" s="39">
        <v>1</v>
      </c>
      <c r="C369" s="57" t="s">
        <v>3295</v>
      </c>
      <c r="D369" s="39" t="s">
        <v>33</v>
      </c>
      <c r="E369" s="39" t="s">
        <v>43</v>
      </c>
      <c r="F369" s="39">
        <v>2.5</v>
      </c>
      <c r="H369" s="39" t="s">
        <v>32</v>
      </c>
      <c r="L369" s="39">
        <v>99</v>
      </c>
      <c r="M369" s="12" t="s">
        <v>131</v>
      </c>
      <c r="N369" s="39" t="s">
        <v>659</v>
      </c>
      <c r="O369" s="12">
        <v>13340404</v>
      </c>
    </row>
    <row r="370" spans="1:22" s="39" customFormat="1" x14ac:dyDescent="0.15">
      <c r="A370" s="12">
        <v>12340410</v>
      </c>
      <c r="B370" s="39">
        <v>1</v>
      </c>
      <c r="C370" s="32" t="s">
        <v>1724</v>
      </c>
      <c r="D370" s="39" t="s">
        <v>33</v>
      </c>
      <c r="E370" s="39" t="s">
        <v>34</v>
      </c>
      <c r="H370" s="39" t="s">
        <v>32</v>
      </c>
      <c r="L370" s="39">
        <v>1</v>
      </c>
      <c r="M370" s="39" t="s">
        <v>431</v>
      </c>
      <c r="N370" s="39" t="s">
        <v>679</v>
      </c>
      <c r="O370" s="12">
        <v>15340405</v>
      </c>
      <c r="V370" s="12" t="s">
        <v>2500</v>
      </c>
    </row>
    <row r="371" spans="1:22" s="39" customFormat="1" x14ac:dyDescent="0.15">
      <c r="A371" s="12">
        <v>12340411</v>
      </c>
      <c r="B371" s="39">
        <v>1</v>
      </c>
      <c r="C371" s="32" t="s">
        <v>3719</v>
      </c>
      <c r="D371" s="39" t="s">
        <v>426</v>
      </c>
      <c r="E371" s="39" t="s">
        <v>43</v>
      </c>
      <c r="F371" s="39">
        <v>2</v>
      </c>
      <c r="H371" s="39" t="s">
        <v>32</v>
      </c>
      <c r="L371" s="39">
        <v>99</v>
      </c>
      <c r="M371" s="39" t="s">
        <v>367</v>
      </c>
      <c r="N371" s="39" t="s">
        <v>35</v>
      </c>
      <c r="O371" s="12">
        <v>15340410</v>
      </c>
      <c r="V371" s="12" t="s">
        <v>421</v>
      </c>
    </row>
    <row r="372" spans="1:22" s="39" customFormat="1" x14ac:dyDescent="0.15">
      <c r="A372" s="12">
        <v>12340412</v>
      </c>
      <c r="B372" s="39">
        <v>1</v>
      </c>
      <c r="C372" s="32" t="s">
        <v>3720</v>
      </c>
      <c r="D372" s="39" t="s">
        <v>426</v>
      </c>
      <c r="E372" s="39" t="s">
        <v>43</v>
      </c>
      <c r="F372" s="39">
        <v>2</v>
      </c>
      <c r="H372" s="39" t="s">
        <v>32</v>
      </c>
      <c r="L372" s="39">
        <v>99</v>
      </c>
      <c r="M372" s="106" t="s">
        <v>470</v>
      </c>
      <c r="N372" s="39" t="s">
        <v>36</v>
      </c>
      <c r="O372" s="12">
        <v>13340412</v>
      </c>
      <c r="V372" s="17"/>
    </row>
    <row r="373" spans="1:22" s="39" customFormat="1" x14ac:dyDescent="0.15">
      <c r="A373" s="12">
        <v>12340501</v>
      </c>
      <c r="B373" s="39">
        <v>1</v>
      </c>
      <c r="C373" s="60" t="s">
        <v>1732</v>
      </c>
      <c r="D373" s="39" t="s">
        <v>33</v>
      </c>
      <c r="E373" s="39" t="s">
        <v>34</v>
      </c>
      <c r="H373" s="39" t="s">
        <v>32</v>
      </c>
      <c r="L373" s="39">
        <v>1</v>
      </c>
      <c r="N373" s="39" t="s">
        <v>573</v>
      </c>
      <c r="O373" s="12">
        <v>14340501</v>
      </c>
    </row>
    <row r="374" spans="1:22" s="39" customFormat="1" x14ac:dyDescent="0.15">
      <c r="A374" s="12">
        <v>12340502</v>
      </c>
      <c r="B374" s="39">
        <v>1</v>
      </c>
      <c r="C374" s="60" t="s">
        <v>1085</v>
      </c>
      <c r="D374" s="39" t="s">
        <v>585</v>
      </c>
      <c r="E374" s="39" t="s">
        <v>163</v>
      </c>
      <c r="H374" s="39" t="s">
        <v>32</v>
      </c>
      <c r="L374" s="39">
        <v>1</v>
      </c>
      <c r="M374" s="39" t="s">
        <v>587</v>
      </c>
      <c r="N374" s="39" t="s">
        <v>588</v>
      </c>
      <c r="O374" s="12">
        <v>15340501</v>
      </c>
      <c r="V374" s="39" t="s">
        <v>1113</v>
      </c>
    </row>
    <row r="375" spans="1:22" s="39" customFormat="1" x14ac:dyDescent="0.15">
      <c r="A375" s="35">
        <v>12340520</v>
      </c>
      <c r="B375" s="39">
        <v>1</v>
      </c>
      <c r="C375" s="39" t="s">
        <v>3261</v>
      </c>
      <c r="D375" s="39" t="s">
        <v>33</v>
      </c>
      <c r="E375" s="39" t="s">
        <v>34</v>
      </c>
      <c r="H375" s="39" t="s">
        <v>160</v>
      </c>
      <c r="L375" s="39">
        <v>1</v>
      </c>
      <c r="N375" s="39" t="s">
        <v>547</v>
      </c>
      <c r="O375" s="12">
        <v>14340520</v>
      </c>
    </row>
    <row r="376" spans="1:22" s="39" customFormat="1" x14ac:dyDescent="0.15">
      <c r="A376" s="12">
        <v>12340503</v>
      </c>
      <c r="B376" s="39">
        <v>1</v>
      </c>
      <c r="C376" s="57" t="s">
        <v>3260</v>
      </c>
      <c r="D376" s="39" t="s">
        <v>585</v>
      </c>
      <c r="E376" s="39" t="s">
        <v>179</v>
      </c>
      <c r="F376" s="39">
        <v>2</v>
      </c>
      <c r="H376" s="39" t="s">
        <v>1086</v>
      </c>
      <c r="L376" s="39">
        <v>99</v>
      </c>
      <c r="M376" s="39" t="s">
        <v>59</v>
      </c>
      <c r="N376" s="39" t="s">
        <v>36</v>
      </c>
      <c r="O376" s="12">
        <v>13340501</v>
      </c>
      <c r="V376" s="12"/>
    </row>
    <row r="377" spans="1:22" s="39" customFormat="1" x14ac:dyDescent="0.15">
      <c r="A377" s="12">
        <v>12340504</v>
      </c>
      <c r="B377" s="39">
        <v>1</v>
      </c>
      <c r="C377" s="57" t="s">
        <v>1088</v>
      </c>
      <c r="D377" s="39" t="s">
        <v>585</v>
      </c>
      <c r="E377" s="39" t="s">
        <v>163</v>
      </c>
      <c r="H377" s="39" t="s">
        <v>160</v>
      </c>
      <c r="L377" s="39">
        <v>1</v>
      </c>
      <c r="M377" s="39" t="s">
        <v>59</v>
      </c>
      <c r="N377" s="39" t="s">
        <v>59</v>
      </c>
      <c r="O377" s="12">
        <v>15340502</v>
      </c>
      <c r="V377" s="39" t="s">
        <v>146</v>
      </c>
    </row>
    <row r="378" spans="1:22" s="39" customFormat="1" x14ac:dyDescent="0.15">
      <c r="A378" s="12">
        <v>12340505</v>
      </c>
      <c r="B378" s="39">
        <v>1</v>
      </c>
      <c r="C378" s="57" t="s">
        <v>1291</v>
      </c>
      <c r="D378" s="39" t="s">
        <v>33</v>
      </c>
      <c r="E378" s="39" t="s">
        <v>179</v>
      </c>
      <c r="F378" s="39">
        <v>2</v>
      </c>
      <c r="H378" s="39" t="s">
        <v>283</v>
      </c>
      <c r="I378" s="39" t="s">
        <v>1290</v>
      </c>
      <c r="J378" s="39">
        <v>2250</v>
      </c>
      <c r="L378" s="39">
        <v>99</v>
      </c>
      <c r="M378" s="39" t="s">
        <v>1292</v>
      </c>
      <c r="N378" s="39" t="s">
        <v>36</v>
      </c>
      <c r="O378" s="12">
        <v>13340502</v>
      </c>
    </row>
    <row r="379" spans="1:22" s="39" customFormat="1" x14ac:dyDescent="0.15">
      <c r="A379" s="12">
        <v>12340506</v>
      </c>
      <c r="B379" s="39">
        <v>1</v>
      </c>
      <c r="C379" s="57" t="s">
        <v>1089</v>
      </c>
      <c r="D379" s="39" t="s">
        <v>33</v>
      </c>
      <c r="E379" s="39" t="s">
        <v>1090</v>
      </c>
      <c r="F379" s="39">
        <v>2</v>
      </c>
      <c r="H379" s="39" t="s">
        <v>160</v>
      </c>
      <c r="L379" s="39">
        <v>99</v>
      </c>
      <c r="M379" s="6" t="s">
        <v>756</v>
      </c>
      <c r="N379" s="39" t="s">
        <v>36</v>
      </c>
      <c r="O379" s="12">
        <v>13340503</v>
      </c>
      <c r="V379" s="12"/>
    </row>
    <row r="380" spans="1:22" s="39" customFormat="1" x14ac:dyDescent="0.15">
      <c r="A380" s="12">
        <v>12340507</v>
      </c>
      <c r="B380" s="39">
        <v>1</v>
      </c>
      <c r="C380" s="57" t="s">
        <v>1094</v>
      </c>
      <c r="D380" s="39" t="s">
        <v>1091</v>
      </c>
      <c r="E380" s="39" t="s">
        <v>43</v>
      </c>
      <c r="F380" s="39">
        <v>2</v>
      </c>
      <c r="H380" s="39" t="s">
        <v>160</v>
      </c>
      <c r="L380" s="39">
        <v>99</v>
      </c>
      <c r="M380" s="6" t="s">
        <v>756</v>
      </c>
      <c r="N380" s="39" t="s">
        <v>1093</v>
      </c>
      <c r="O380" s="12">
        <v>13340504</v>
      </c>
    </row>
    <row r="381" spans="1:22" s="39" customFormat="1" x14ac:dyDescent="0.15">
      <c r="A381" s="12">
        <v>12340508</v>
      </c>
      <c r="B381" s="39">
        <v>1</v>
      </c>
      <c r="C381" s="57" t="s">
        <v>1082</v>
      </c>
      <c r="D381" s="39" t="s">
        <v>1097</v>
      </c>
      <c r="E381" s="39" t="s">
        <v>43</v>
      </c>
      <c r="F381" s="39">
        <v>2</v>
      </c>
      <c r="H381" s="39" t="s">
        <v>160</v>
      </c>
      <c r="L381" s="39">
        <v>99</v>
      </c>
      <c r="M381" s="39" t="s">
        <v>1098</v>
      </c>
      <c r="N381" s="39" t="s">
        <v>1092</v>
      </c>
      <c r="O381" s="12">
        <v>13340505</v>
      </c>
      <c r="V381" s="39" t="s">
        <v>3275</v>
      </c>
    </row>
    <row r="382" spans="1:22" s="39" customFormat="1" x14ac:dyDescent="0.15">
      <c r="A382" s="12">
        <v>12340509</v>
      </c>
      <c r="B382" s="39">
        <v>1</v>
      </c>
      <c r="C382" s="57" t="s">
        <v>1104</v>
      </c>
      <c r="D382" s="39" t="s">
        <v>567</v>
      </c>
      <c r="E382" s="39" t="s">
        <v>34</v>
      </c>
      <c r="H382" s="39" t="s">
        <v>1086</v>
      </c>
      <c r="L382" s="39">
        <v>1</v>
      </c>
      <c r="M382" s="39" t="s">
        <v>59</v>
      </c>
      <c r="N382" s="39" t="s">
        <v>1105</v>
      </c>
      <c r="O382" s="12">
        <v>15340505</v>
      </c>
      <c r="V382" s="12" t="s">
        <v>3263</v>
      </c>
    </row>
    <row r="383" spans="1:22" s="39" customFormat="1" x14ac:dyDescent="0.15">
      <c r="A383" s="12">
        <v>12340510</v>
      </c>
      <c r="B383" s="39">
        <v>1</v>
      </c>
      <c r="C383" s="20" t="s">
        <v>1293</v>
      </c>
      <c r="D383" s="39" t="s">
        <v>33</v>
      </c>
      <c r="E383" s="39" t="s">
        <v>34</v>
      </c>
      <c r="H383" s="39" t="s">
        <v>283</v>
      </c>
      <c r="L383" s="39">
        <v>1</v>
      </c>
      <c r="M383" s="39" t="s">
        <v>1294</v>
      </c>
      <c r="N383" s="39" t="s">
        <v>1295</v>
      </c>
      <c r="O383" s="12">
        <v>13340506</v>
      </c>
      <c r="V383" s="12" t="s">
        <v>3280</v>
      </c>
    </row>
    <row r="384" spans="1:22" s="39" customFormat="1" x14ac:dyDescent="0.15">
      <c r="A384" s="12">
        <v>12340511</v>
      </c>
      <c r="B384" s="39">
        <v>1</v>
      </c>
      <c r="C384" s="20" t="s">
        <v>1106</v>
      </c>
      <c r="D384" s="39" t="s">
        <v>1097</v>
      </c>
      <c r="E384" s="39" t="s">
        <v>1107</v>
      </c>
      <c r="H384" s="39" t="s">
        <v>32</v>
      </c>
      <c r="L384" s="39">
        <v>1</v>
      </c>
      <c r="N384" s="39" t="s">
        <v>1108</v>
      </c>
      <c r="O384" s="12">
        <v>15340506</v>
      </c>
      <c r="V384" s="12"/>
    </row>
    <row r="385" spans="1:24" s="39" customFormat="1" x14ac:dyDescent="0.15">
      <c r="A385" s="12">
        <v>12340512</v>
      </c>
      <c r="B385" s="39">
        <v>1</v>
      </c>
      <c r="C385" s="20" t="s">
        <v>1109</v>
      </c>
      <c r="D385" s="39" t="s">
        <v>1091</v>
      </c>
      <c r="E385" s="39" t="s">
        <v>1090</v>
      </c>
      <c r="F385" s="39">
        <v>2</v>
      </c>
      <c r="H385" s="39" t="s">
        <v>1110</v>
      </c>
      <c r="L385" s="39">
        <v>99</v>
      </c>
      <c r="M385" s="39" t="s">
        <v>1111</v>
      </c>
      <c r="N385" s="39" t="s">
        <v>1112</v>
      </c>
      <c r="O385" s="12">
        <v>15340507</v>
      </c>
      <c r="V385" s="39" t="s">
        <v>429</v>
      </c>
    </row>
    <row r="386" spans="1:24" s="39" customFormat="1" x14ac:dyDescent="0.15">
      <c r="A386" s="12">
        <v>12340701</v>
      </c>
      <c r="B386" s="39">
        <v>1</v>
      </c>
      <c r="C386" s="27" t="s">
        <v>1115</v>
      </c>
      <c r="D386" s="39" t="s">
        <v>585</v>
      </c>
      <c r="E386" s="39" t="s">
        <v>578</v>
      </c>
      <c r="H386" s="39" t="s">
        <v>591</v>
      </c>
      <c r="L386" s="39">
        <v>1</v>
      </c>
      <c r="M386" s="39" t="s">
        <v>587</v>
      </c>
      <c r="N386" s="39" t="s">
        <v>583</v>
      </c>
      <c r="O386" s="12">
        <v>15340701</v>
      </c>
      <c r="V386" s="39" t="s">
        <v>1116</v>
      </c>
    </row>
    <row r="387" spans="1:24" s="39" customFormat="1" x14ac:dyDescent="0.15">
      <c r="A387" s="12">
        <v>12340702</v>
      </c>
      <c r="B387" s="39">
        <v>1</v>
      </c>
      <c r="C387" s="20" t="s">
        <v>1118</v>
      </c>
      <c r="D387" s="39" t="s">
        <v>33</v>
      </c>
      <c r="E387" s="39" t="s">
        <v>179</v>
      </c>
      <c r="F387" s="39">
        <v>2</v>
      </c>
      <c r="H387" s="39" t="s">
        <v>32</v>
      </c>
      <c r="L387" s="39">
        <v>99</v>
      </c>
      <c r="M387" s="39" t="s">
        <v>582</v>
      </c>
      <c r="N387" s="39" t="s">
        <v>592</v>
      </c>
      <c r="O387" s="12">
        <v>15340702</v>
      </c>
      <c r="V387" s="39" t="s">
        <v>1120</v>
      </c>
    </row>
    <row r="388" spans="1:24" s="39" customFormat="1" x14ac:dyDescent="0.15">
      <c r="A388" s="12">
        <v>12340703</v>
      </c>
      <c r="B388" s="39">
        <v>1</v>
      </c>
      <c r="C388" s="20" t="s">
        <v>1119</v>
      </c>
      <c r="D388" s="39" t="s">
        <v>33</v>
      </c>
      <c r="E388" s="39" t="s">
        <v>179</v>
      </c>
      <c r="F388" s="39">
        <v>2</v>
      </c>
      <c r="H388" s="39" t="s">
        <v>32</v>
      </c>
      <c r="L388" s="39">
        <v>99</v>
      </c>
      <c r="M388" s="39" t="s">
        <v>428</v>
      </c>
      <c r="N388" s="39" t="s">
        <v>589</v>
      </c>
      <c r="O388" s="12">
        <v>13340701</v>
      </c>
    </row>
    <row r="389" spans="1:24" s="39" customFormat="1" x14ac:dyDescent="0.15">
      <c r="A389" s="12">
        <v>12340704</v>
      </c>
      <c r="B389" s="39">
        <v>1</v>
      </c>
      <c r="C389" s="20" t="s">
        <v>2849</v>
      </c>
      <c r="D389" s="39" t="s">
        <v>1127</v>
      </c>
      <c r="E389" s="39" t="s">
        <v>1128</v>
      </c>
      <c r="F389" s="39">
        <v>2</v>
      </c>
      <c r="H389" s="39" t="s">
        <v>32</v>
      </c>
      <c r="L389" s="39">
        <v>99</v>
      </c>
      <c r="M389" s="39" t="s">
        <v>1129</v>
      </c>
      <c r="N389" s="39" t="s">
        <v>35</v>
      </c>
      <c r="O389" s="12">
        <v>15340703</v>
      </c>
      <c r="V389" s="39" t="s">
        <v>2850</v>
      </c>
    </row>
    <row r="390" spans="1:24" s="39" customFormat="1" x14ac:dyDescent="0.15">
      <c r="A390" s="12">
        <v>12340706</v>
      </c>
      <c r="B390" s="39">
        <v>1</v>
      </c>
      <c r="C390" s="20" t="s">
        <v>1125</v>
      </c>
      <c r="D390" s="39" t="s">
        <v>33</v>
      </c>
      <c r="E390" s="39" t="s">
        <v>163</v>
      </c>
      <c r="H390" s="39" t="s">
        <v>132</v>
      </c>
      <c r="L390" s="39">
        <v>1</v>
      </c>
      <c r="N390" s="39" t="s">
        <v>334</v>
      </c>
      <c r="O390" s="12">
        <v>17340701</v>
      </c>
      <c r="S390" s="39">
        <v>16340701</v>
      </c>
    </row>
    <row r="391" spans="1:24" s="39" customFormat="1" x14ac:dyDescent="0.15">
      <c r="A391" s="12">
        <v>12340707</v>
      </c>
      <c r="B391" s="39">
        <v>1</v>
      </c>
      <c r="C391" s="20" t="s">
        <v>2447</v>
      </c>
      <c r="D391" s="39" t="s">
        <v>33</v>
      </c>
      <c r="E391" s="39" t="s">
        <v>163</v>
      </c>
      <c r="H391" s="39" t="s">
        <v>32</v>
      </c>
      <c r="L391" s="39">
        <v>1</v>
      </c>
      <c r="N391" s="39" t="s">
        <v>334</v>
      </c>
      <c r="O391" s="12">
        <v>17340702</v>
      </c>
      <c r="V391" s="12"/>
    </row>
    <row r="392" spans="1:24" s="39" customFormat="1" x14ac:dyDescent="0.15">
      <c r="A392" s="12">
        <v>12340708</v>
      </c>
      <c r="B392" s="39">
        <v>1</v>
      </c>
      <c r="C392" s="20" t="s">
        <v>2449</v>
      </c>
      <c r="D392" s="39" t="s">
        <v>33</v>
      </c>
      <c r="E392" s="39" t="s">
        <v>34</v>
      </c>
      <c r="H392" s="39" t="s">
        <v>160</v>
      </c>
      <c r="L392" s="39">
        <v>1</v>
      </c>
      <c r="N392" s="39" t="s">
        <v>978</v>
      </c>
      <c r="O392" s="12" t="s">
        <v>756</v>
      </c>
      <c r="V392" s="12"/>
      <c r="W392" s="6" t="s">
        <v>2450</v>
      </c>
      <c r="X392" s="39" t="str">
        <f>O392</f>
        <v>light</v>
      </c>
    </row>
    <row r="393" spans="1:24" s="39" customFormat="1" x14ac:dyDescent="0.15">
      <c r="A393" s="12">
        <v>12340709</v>
      </c>
      <c r="B393" s="39">
        <v>1</v>
      </c>
      <c r="C393" s="106" t="s">
        <v>2851</v>
      </c>
      <c r="D393" s="39" t="s">
        <v>44</v>
      </c>
      <c r="E393" s="39" t="s">
        <v>1128</v>
      </c>
      <c r="F393" s="39">
        <v>20</v>
      </c>
      <c r="H393" s="39" t="s">
        <v>160</v>
      </c>
      <c r="I393" s="39" t="s">
        <v>100</v>
      </c>
      <c r="J393" s="39" t="s">
        <v>2852</v>
      </c>
      <c r="L393" s="39">
        <v>99</v>
      </c>
      <c r="N393" s="39" t="s">
        <v>100</v>
      </c>
      <c r="O393" s="12">
        <v>1</v>
      </c>
      <c r="P393" s="12" t="s">
        <v>2853</v>
      </c>
      <c r="V393" s="12"/>
      <c r="W393" s="6"/>
    </row>
    <row r="394" spans="1:24" s="39" customFormat="1" x14ac:dyDescent="0.15">
      <c r="A394" s="12">
        <v>12340801</v>
      </c>
      <c r="B394" s="39">
        <v>1</v>
      </c>
      <c r="C394" s="27" t="s">
        <v>3246</v>
      </c>
      <c r="D394" s="39" t="s">
        <v>1692</v>
      </c>
      <c r="E394" s="39" t="s">
        <v>1687</v>
      </c>
      <c r="H394" s="39" t="s">
        <v>32</v>
      </c>
      <c r="L394" s="39">
        <v>1</v>
      </c>
      <c r="N394" s="39" t="s">
        <v>1693</v>
      </c>
      <c r="O394" s="12">
        <v>14340801</v>
      </c>
      <c r="V394" s="12"/>
    </row>
    <row r="395" spans="1:24" s="39" customFormat="1" x14ac:dyDescent="0.15">
      <c r="A395" s="12">
        <v>12340802</v>
      </c>
      <c r="B395" s="39">
        <v>1</v>
      </c>
      <c r="C395" s="27" t="s">
        <v>1395</v>
      </c>
      <c r="D395" s="39" t="s">
        <v>1692</v>
      </c>
      <c r="E395" s="39" t="s">
        <v>34</v>
      </c>
      <c r="H395" s="39" t="s">
        <v>1548</v>
      </c>
      <c r="L395" s="39">
        <v>1</v>
      </c>
      <c r="M395" s="39" t="s">
        <v>1694</v>
      </c>
      <c r="N395" s="39" t="s">
        <v>35</v>
      </c>
      <c r="O395" s="12">
        <v>15340801</v>
      </c>
      <c r="V395" s="79" t="s">
        <v>1695</v>
      </c>
    </row>
    <row r="396" spans="1:24" s="39" customFormat="1" x14ac:dyDescent="0.15">
      <c r="A396" s="12">
        <v>12340803</v>
      </c>
      <c r="B396" s="39">
        <v>1</v>
      </c>
      <c r="C396" s="20" t="s">
        <v>3247</v>
      </c>
      <c r="D396" s="39" t="s">
        <v>1690</v>
      </c>
      <c r="E396" s="39" t="s">
        <v>43</v>
      </c>
      <c r="F396" s="39">
        <v>3</v>
      </c>
      <c r="H396" s="39" t="s">
        <v>32</v>
      </c>
      <c r="L396" s="39">
        <v>99</v>
      </c>
      <c r="N396" s="39" t="s">
        <v>1693</v>
      </c>
      <c r="O396" s="12">
        <v>14340803</v>
      </c>
      <c r="V396" s="79"/>
    </row>
    <row r="397" spans="1:24" s="39" customFormat="1" ht="30.75" customHeight="1" x14ac:dyDescent="0.15">
      <c r="A397" s="12">
        <v>12340813</v>
      </c>
      <c r="B397" s="39">
        <v>1</v>
      </c>
      <c r="C397" s="20" t="s">
        <v>3245</v>
      </c>
      <c r="D397" s="39" t="s">
        <v>1690</v>
      </c>
      <c r="E397" s="39" t="s">
        <v>1570</v>
      </c>
      <c r="F397" s="39">
        <v>3</v>
      </c>
      <c r="H397" s="39" t="s">
        <v>32</v>
      </c>
      <c r="L397" s="39">
        <v>99</v>
      </c>
      <c r="M397" s="39" t="s">
        <v>1696</v>
      </c>
      <c r="N397" s="39" t="s">
        <v>35</v>
      </c>
      <c r="O397" s="12">
        <v>15340802</v>
      </c>
      <c r="S397" s="80"/>
      <c r="V397" s="79" t="s">
        <v>2640</v>
      </c>
    </row>
    <row r="398" spans="1:24" s="39" customFormat="1" ht="27.75" customHeight="1" x14ac:dyDescent="0.15">
      <c r="A398" s="12">
        <v>12340815</v>
      </c>
      <c r="B398" s="39">
        <v>1</v>
      </c>
      <c r="C398" s="102" t="s">
        <v>3250</v>
      </c>
      <c r="D398" s="39" t="s">
        <v>44</v>
      </c>
      <c r="E398" s="39" t="s">
        <v>34</v>
      </c>
      <c r="H398" s="39" t="s">
        <v>160</v>
      </c>
      <c r="I398" s="39" t="s">
        <v>3244</v>
      </c>
      <c r="J398" s="39">
        <v>2500</v>
      </c>
      <c r="L398" s="39">
        <v>1</v>
      </c>
      <c r="M398" s="39" t="s">
        <v>36</v>
      </c>
      <c r="N398" s="39" t="s">
        <v>36</v>
      </c>
      <c r="O398" s="12">
        <v>13340804</v>
      </c>
      <c r="S398" s="80"/>
      <c r="V398" s="17"/>
    </row>
    <row r="399" spans="1:24" s="39" customFormat="1" x14ac:dyDescent="0.15">
      <c r="A399" s="12">
        <v>12340804</v>
      </c>
      <c r="B399" s="39">
        <v>1</v>
      </c>
      <c r="C399" s="57" t="s">
        <v>1697</v>
      </c>
      <c r="D399" s="39" t="s">
        <v>44</v>
      </c>
      <c r="E399" s="39" t="s">
        <v>82</v>
      </c>
      <c r="F399" s="39">
        <v>3</v>
      </c>
      <c r="H399" s="39" t="s">
        <v>160</v>
      </c>
      <c r="L399" s="39">
        <v>99</v>
      </c>
      <c r="M399" s="39" t="s">
        <v>1698</v>
      </c>
      <c r="N399" s="39" t="s">
        <v>1699</v>
      </c>
      <c r="O399" s="12">
        <v>13340801</v>
      </c>
    </row>
    <row r="400" spans="1:24" s="39" customFormat="1" x14ac:dyDescent="0.15">
      <c r="A400" s="12">
        <v>12340805</v>
      </c>
      <c r="B400" s="39">
        <v>1</v>
      </c>
      <c r="C400" s="57" t="s">
        <v>1700</v>
      </c>
      <c r="D400" s="39" t="s">
        <v>2038</v>
      </c>
      <c r="E400" s="39" t="s">
        <v>82</v>
      </c>
      <c r="F400" s="39">
        <v>3</v>
      </c>
      <c r="H400" s="39" t="s">
        <v>160</v>
      </c>
      <c r="L400" s="39">
        <v>99</v>
      </c>
      <c r="M400" s="39" t="s">
        <v>1698</v>
      </c>
      <c r="N400" s="39" t="s">
        <v>1699</v>
      </c>
      <c r="O400" s="12">
        <v>13340802</v>
      </c>
    </row>
    <row r="401" spans="1:24" s="39" customFormat="1" x14ac:dyDescent="0.15">
      <c r="A401" s="12">
        <v>12340806</v>
      </c>
      <c r="B401" s="39">
        <v>1</v>
      </c>
      <c r="C401" s="57" t="s">
        <v>1701</v>
      </c>
      <c r="D401" s="39" t="s">
        <v>2784</v>
      </c>
      <c r="E401" s="39" t="s">
        <v>2785</v>
      </c>
      <c r="F401" s="39">
        <v>2</v>
      </c>
      <c r="H401" s="39" t="s">
        <v>275</v>
      </c>
      <c r="L401" s="39">
        <v>99</v>
      </c>
      <c r="M401" s="39" t="s">
        <v>2786</v>
      </c>
      <c r="N401" s="39" t="s">
        <v>35</v>
      </c>
      <c r="O401" s="12">
        <v>15340805</v>
      </c>
      <c r="V401" s="79" t="s">
        <v>2787</v>
      </c>
    </row>
    <row r="402" spans="1:24" s="39" customFormat="1" x14ac:dyDescent="0.15">
      <c r="A402" s="12">
        <v>12340807</v>
      </c>
      <c r="B402" s="39">
        <v>1</v>
      </c>
      <c r="C402" s="57" t="s">
        <v>3207</v>
      </c>
      <c r="D402" s="39" t="s">
        <v>3208</v>
      </c>
      <c r="E402" s="39" t="s">
        <v>3209</v>
      </c>
      <c r="F402" s="39">
        <v>3</v>
      </c>
      <c r="H402" s="39" t="s">
        <v>3210</v>
      </c>
      <c r="L402" s="39">
        <v>99</v>
      </c>
      <c r="M402" s="39" t="s">
        <v>36</v>
      </c>
      <c r="N402" s="39" t="s">
        <v>36</v>
      </c>
      <c r="O402" s="12">
        <v>13340803</v>
      </c>
    </row>
    <row r="403" spans="1:24" s="39" customFormat="1" x14ac:dyDescent="0.15">
      <c r="A403" s="12">
        <v>12340808</v>
      </c>
      <c r="B403" s="39">
        <v>1</v>
      </c>
      <c r="C403" s="57" t="s">
        <v>3211</v>
      </c>
      <c r="D403" s="39" t="s">
        <v>166</v>
      </c>
      <c r="E403" s="39" t="s">
        <v>3209</v>
      </c>
      <c r="F403" s="39">
        <v>3</v>
      </c>
      <c r="H403" s="39" t="s">
        <v>300</v>
      </c>
      <c r="L403" s="39">
        <v>99</v>
      </c>
      <c r="M403" s="39" t="s">
        <v>3212</v>
      </c>
      <c r="N403" s="39" t="s">
        <v>59</v>
      </c>
      <c r="O403" s="12">
        <v>15340807</v>
      </c>
      <c r="S403" s="39">
        <v>16340802</v>
      </c>
      <c r="V403" s="83" t="s">
        <v>3249</v>
      </c>
    </row>
    <row r="404" spans="1:24" s="39" customFormat="1" x14ac:dyDescent="0.15">
      <c r="A404" s="12">
        <v>12340814</v>
      </c>
      <c r="B404" s="39">
        <v>1</v>
      </c>
      <c r="C404" s="57" t="s">
        <v>3213</v>
      </c>
      <c r="D404" s="39" t="s">
        <v>44</v>
      </c>
      <c r="E404" s="39" t="s">
        <v>34</v>
      </c>
      <c r="H404" s="39" t="s">
        <v>3210</v>
      </c>
      <c r="L404" s="39">
        <v>1</v>
      </c>
      <c r="N404" s="39" t="s">
        <v>1316</v>
      </c>
      <c r="O404" s="12" t="s">
        <v>759</v>
      </c>
      <c r="W404" s="6" t="s">
        <v>2788</v>
      </c>
      <c r="X404" s="39" t="str">
        <f>O404</f>
        <v>light</v>
      </c>
    </row>
    <row r="405" spans="1:24" s="39" customFormat="1" x14ac:dyDescent="0.15">
      <c r="A405" s="12">
        <v>12340809</v>
      </c>
      <c r="B405" s="39">
        <v>1</v>
      </c>
      <c r="C405" s="57" t="s">
        <v>3214</v>
      </c>
      <c r="D405" s="39" t="s">
        <v>3208</v>
      </c>
      <c r="E405" s="39" t="s">
        <v>3215</v>
      </c>
      <c r="H405" s="39" t="s">
        <v>132</v>
      </c>
      <c r="L405" s="39">
        <v>1</v>
      </c>
      <c r="N405" s="39" t="s">
        <v>3216</v>
      </c>
      <c r="O405" s="12">
        <v>14340802</v>
      </c>
      <c r="V405" s="17"/>
    </row>
    <row r="406" spans="1:24" s="39" customFormat="1" x14ac:dyDescent="0.15">
      <c r="A406" s="12">
        <v>12340810</v>
      </c>
      <c r="B406" s="39">
        <v>1</v>
      </c>
      <c r="C406" s="39" t="s">
        <v>3217</v>
      </c>
      <c r="D406" s="39" t="s">
        <v>166</v>
      </c>
      <c r="E406" s="39" t="s">
        <v>34</v>
      </c>
      <c r="H406" s="39" t="s">
        <v>300</v>
      </c>
      <c r="L406" s="39">
        <v>1</v>
      </c>
      <c r="M406" s="6" t="s">
        <v>3218</v>
      </c>
      <c r="N406" s="39" t="s">
        <v>3218</v>
      </c>
      <c r="O406" s="12">
        <v>13340805</v>
      </c>
    </row>
    <row r="407" spans="1:24" s="39" customFormat="1" x14ac:dyDescent="0.15">
      <c r="A407" s="12">
        <v>12340811</v>
      </c>
      <c r="B407" s="39">
        <v>1</v>
      </c>
      <c r="C407" s="39" t="s">
        <v>3219</v>
      </c>
      <c r="D407" s="39" t="s">
        <v>3208</v>
      </c>
      <c r="E407" s="39" t="s">
        <v>3215</v>
      </c>
      <c r="H407" s="39" t="s">
        <v>3210</v>
      </c>
      <c r="L407" s="39">
        <v>1</v>
      </c>
      <c r="M407" s="6" t="s">
        <v>3218</v>
      </c>
      <c r="N407" s="39" t="s">
        <v>3218</v>
      </c>
      <c r="O407" s="12">
        <v>13340806</v>
      </c>
    </row>
    <row r="408" spans="1:24" s="39" customFormat="1" x14ac:dyDescent="0.15">
      <c r="A408" s="12">
        <v>12340812</v>
      </c>
      <c r="B408" s="39">
        <v>1</v>
      </c>
      <c r="C408" s="57" t="s">
        <v>3248</v>
      </c>
      <c r="D408" s="39" t="s">
        <v>33</v>
      </c>
      <c r="E408" s="39" t="s">
        <v>34</v>
      </c>
      <c r="H408" s="39" t="s">
        <v>160</v>
      </c>
      <c r="L408" s="39">
        <v>1</v>
      </c>
      <c r="N408" s="39" t="s">
        <v>100</v>
      </c>
      <c r="O408" s="12">
        <v>0</v>
      </c>
      <c r="S408" s="80"/>
    </row>
    <row r="409" spans="1:24" s="39" customFormat="1" x14ac:dyDescent="0.15">
      <c r="A409" s="12">
        <v>12341101</v>
      </c>
      <c r="B409" s="39">
        <v>1</v>
      </c>
      <c r="C409" s="20" t="s">
        <v>1463</v>
      </c>
      <c r="D409" s="39" t="s">
        <v>1464</v>
      </c>
      <c r="E409" s="39" t="s">
        <v>1465</v>
      </c>
      <c r="H409" s="39" t="s">
        <v>32</v>
      </c>
      <c r="L409" s="39">
        <v>1</v>
      </c>
      <c r="M409" s="39" t="s">
        <v>1466</v>
      </c>
      <c r="N409" s="39" t="s">
        <v>1467</v>
      </c>
      <c r="O409" s="12">
        <v>15341101</v>
      </c>
      <c r="V409" s="12" t="s">
        <v>422</v>
      </c>
    </row>
    <row r="410" spans="1:24" s="39" customFormat="1" x14ac:dyDescent="0.15">
      <c r="A410" s="12">
        <v>12341102</v>
      </c>
      <c r="B410" s="39">
        <v>1</v>
      </c>
      <c r="C410" s="20" t="s">
        <v>1468</v>
      </c>
      <c r="D410" s="39" t="s">
        <v>1469</v>
      </c>
      <c r="E410" s="39" t="s">
        <v>1465</v>
      </c>
      <c r="H410" s="39" t="s">
        <v>160</v>
      </c>
      <c r="L410" s="39">
        <v>1</v>
      </c>
      <c r="M410" s="39" t="s">
        <v>1470</v>
      </c>
      <c r="N410" s="39" t="s">
        <v>1470</v>
      </c>
      <c r="O410" s="12">
        <v>13341101</v>
      </c>
    </row>
    <row r="411" spans="1:24" s="39" customFormat="1" x14ac:dyDescent="0.15">
      <c r="A411" s="12">
        <v>12341103</v>
      </c>
      <c r="B411" s="39">
        <v>1</v>
      </c>
      <c r="C411" s="20" t="s">
        <v>1471</v>
      </c>
      <c r="D411" s="39" t="s">
        <v>44</v>
      </c>
      <c r="E411" s="39" t="s">
        <v>34</v>
      </c>
      <c r="H411" s="39" t="s">
        <v>1472</v>
      </c>
      <c r="L411" s="39">
        <v>1</v>
      </c>
      <c r="M411" s="39" t="s">
        <v>1470</v>
      </c>
      <c r="N411" s="39" t="s">
        <v>1470</v>
      </c>
      <c r="O411" s="12">
        <v>13341102</v>
      </c>
    </row>
    <row r="412" spans="1:24" s="39" customFormat="1" ht="15.75" customHeight="1" x14ac:dyDescent="0.15">
      <c r="A412" s="74">
        <v>12341104</v>
      </c>
      <c r="B412" s="39">
        <v>1</v>
      </c>
      <c r="C412" s="57" t="s">
        <v>2596</v>
      </c>
      <c r="D412" s="39" t="s">
        <v>33</v>
      </c>
      <c r="E412" s="39" t="s">
        <v>43</v>
      </c>
      <c r="F412" s="39">
        <v>2</v>
      </c>
      <c r="H412" s="39" t="s">
        <v>32</v>
      </c>
      <c r="L412" s="39">
        <v>99</v>
      </c>
      <c r="M412" s="39" t="s">
        <v>367</v>
      </c>
      <c r="N412" s="39" t="s">
        <v>35</v>
      </c>
      <c r="O412" s="12">
        <v>15341105</v>
      </c>
      <c r="S412" s="74">
        <v>16341110</v>
      </c>
      <c r="V412" s="17"/>
    </row>
    <row r="413" spans="1:24" s="39" customFormat="1" x14ac:dyDescent="0.15">
      <c r="A413" s="74">
        <v>12341105</v>
      </c>
      <c r="B413" s="39">
        <v>1</v>
      </c>
      <c r="C413" s="57" t="s">
        <v>2577</v>
      </c>
      <c r="D413" s="39" t="s">
        <v>33</v>
      </c>
      <c r="E413" s="39" t="s">
        <v>34</v>
      </c>
      <c r="H413" s="39" t="s">
        <v>32</v>
      </c>
      <c r="L413" s="39">
        <v>1</v>
      </c>
      <c r="M413" s="39" t="s">
        <v>2192</v>
      </c>
      <c r="N413" s="39" t="s">
        <v>36</v>
      </c>
      <c r="O413" s="74">
        <v>13341111</v>
      </c>
      <c r="V413" s="17"/>
    </row>
    <row r="414" spans="1:24" s="39" customFormat="1" x14ac:dyDescent="0.15">
      <c r="A414" s="74">
        <v>12341106</v>
      </c>
      <c r="B414" s="39">
        <v>1</v>
      </c>
      <c r="C414" s="57" t="s">
        <v>2578</v>
      </c>
      <c r="D414" s="39" t="s">
        <v>33</v>
      </c>
      <c r="E414" s="39" t="s">
        <v>34</v>
      </c>
      <c r="H414" s="39" t="s">
        <v>32</v>
      </c>
      <c r="L414" s="39">
        <v>1</v>
      </c>
      <c r="M414" s="39" t="s">
        <v>2192</v>
      </c>
      <c r="N414" s="39" t="s">
        <v>36</v>
      </c>
      <c r="O414" s="74">
        <v>13341112</v>
      </c>
      <c r="V414" s="17"/>
    </row>
    <row r="415" spans="1:24" s="39" customFormat="1" x14ac:dyDescent="0.15">
      <c r="A415" s="74">
        <v>12341107</v>
      </c>
      <c r="B415" s="39">
        <v>1</v>
      </c>
      <c r="C415" s="57" t="s">
        <v>2580</v>
      </c>
      <c r="D415" s="39" t="s">
        <v>33</v>
      </c>
      <c r="E415" s="39" t="s">
        <v>34</v>
      </c>
      <c r="H415" s="39" t="s">
        <v>32</v>
      </c>
      <c r="L415" s="39">
        <v>1</v>
      </c>
      <c r="M415" s="39" t="s">
        <v>359</v>
      </c>
      <c r="N415" s="39" t="s">
        <v>36</v>
      </c>
      <c r="O415" s="74">
        <v>13341113</v>
      </c>
      <c r="S415" s="74"/>
      <c r="V415" s="17"/>
    </row>
    <row r="416" spans="1:24" s="39" customFormat="1" x14ac:dyDescent="0.15">
      <c r="A416" s="74">
        <v>12341115</v>
      </c>
      <c r="B416" s="39">
        <v>1</v>
      </c>
      <c r="C416" s="100" t="s">
        <v>2581</v>
      </c>
      <c r="D416" s="99" t="s">
        <v>33</v>
      </c>
      <c r="E416" s="39" t="s">
        <v>34</v>
      </c>
      <c r="G416" s="99"/>
      <c r="H416" s="99" t="s">
        <v>32</v>
      </c>
      <c r="I416" s="99"/>
      <c r="J416" s="99"/>
      <c r="K416" s="99"/>
      <c r="L416" s="99">
        <v>1</v>
      </c>
      <c r="M416" s="34" t="s">
        <v>2711</v>
      </c>
      <c r="N416" s="99" t="s">
        <v>36</v>
      </c>
      <c r="O416" s="74">
        <v>13341114</v>
      </c>
      <c r="V416" s="17"/>
    </row>
    <row r="417" spans="1:24" s="39" customFormat="1" x14ac:dyDescent="0.15">
      <c r="A417" s="12">
        <v>12341108</v>
      </c>
      <c r="B417" s="39">
        <v>1</v>
      </c>
      <c r="C417" s="20" t="s">
        <v>1493</v>
      </c>
      <c r="D417" s="39" t="s">
        <v>33</v>
      </c>
      <c r="E417" s="12" t="s">
        <v>43</v>
      </c>
      <c r="F417" s="12">
        <v>2</v>
      </c>
      <c r="H417" s="39" t="s">
        <v>32</v>
      </c>
      <c r="L417" s="39">
        <v>5</v>
      </c>
      <c r="M417" s="39" t="s">
        <v>1491</v>
      </c>
      <c r="N417" s="39" t="s">
        <v>1492</v>
      </c>
      <c r="O417" s="12">
        <v>15341106</v>
      </c>
      <c r="S417" s="39">
        <v>16341101</v>
      </c>
      <c r="T417" s="8">
        <v>16341102</v>
      </c>
      <c r="V417" s="17" t="s">
        <v>2834</v>
      </c>
    </row>
    <row r="418" spans="1:24" s="39" customFormat="1" x14ac:dyDescent="0.15">
      <c r="A418" s="12">
        <v>12341109</v>
      </c>
      <c r="B418" s="39">
        <v>1</v>
      </c>
      <c r="C418" s="20" t="s">
        <v>1494</v>
      </c>
      <c r="D418" s="39" t="s">
        <v>1497</v>
      </c>
      <c r="E418" s="39" t="s">
        <v>34</v>
      </c>
      <c r="H418" s="39" t="s">
        <v>160</v>
      </c>
      <c r="L418" s="39">
        <v>1</v>
      </c>
      <c r="M418" s="39" t="s">
        <v>36</v>
      </c>
      <c r="N418" s="39" t="s">
        <v>36</v>
      </c>
      <c r="O418" s="12">
        <v>13341106</v>
      </c>
      <c r="V418" s="79"/>
    </row>
    <row r="419" spans="1:24" s="39" customFormat="1" x14ac:dyDescent="0.15">
      <c r="A419" s="12">
        <v>12341110</v>
      </c>
      <c r="B419" s="39">
        <v>1</v>
      </c>
      <c r="C419" s="20" t="s">
        <v>1495</v>
      </c>
      <c r="D419" s="39" t="s">
        <v>1464</v>
      </c>
      <c r="E419" s="39" t="s">
        <v>34</v>
      </c>
      <c r="H419" s="39" t="s">
        <v>1473</v>
      </c>
      <c r="L419" s="39">
        <v>1</v>
      </c>
      <c r="M419" s="39" t="s">
        <v>470</v>
      </c>
      <c r="N419" s="39" t="s">
        <v>36</v>
      </c>
      <c r="O419" s="12">
        <v>13341107</v>
      </c>
      <c r="V419" s="79"/>
    </row>
    <row r="420" spans="1:24" s="39" customFormat="1" x14ac:dyDescent="0.15">
      <c r="A420" s="12">
        <v>12341111</v>
      </c>
      <c r="B420" s="39">
        <v>1</v>
      </c>
      <c r="C420" s="20" t="s">
        <v>1496</v>
      </c>
      <c r="D420" s="39" t="s">
        <v>2034</v>
      </c>
      <c r="E420" s="39" t="s">
        <v>34</v>
      </c>
      <c r="H420" s="39" t="s">
        <v>160</v>
      </c>
      <c r="L420" s="39">
        <v>1</v>
      </c>
      <c r="N420" s="39" t="s">
        <v>1498</v>
      </c>
      <c r="O420" s="12" t="s">
        <v>756</v>
      </c>
      <c r="W420" s="6" t="s">
        <v>2450</v>
      </c>
      <c r="X420" s="39" t="str">
        <f>O420</f>
        <v>light</v>
      </c>
    </row>
    <row r="421" spans="1:24" s="39" customFormat="1" x14ac:dyDescent="0.15">
      <c r="A421" s="12">
        <v>12341112</v>
      </c>
      <c r="B421" s="39">
        <v>1</v>
      </c>
      <c r="C421" s="20" t="s">
        <v>1502</v>
      </c>
      <c r="D421" s="39" t="s">
        <v>1464</v>
      </c>
      <c r="E421" s="39" t="s">
        <v>34</v>
      </c>
      <c r="F421" s="12"/>
      <c r="H421" s="39" t="s">
        <v>1473</v>
      </c>
      <c r="L421" s="39">
        <v>99</v>
      </c>
      <c r="M421" s="39" t="s">
        <v>1427</v>
      </c>
      <c r="N421" s="39" t="s">
        <v>36</v>
      </c>
      <c r="O421" s="12">
        <v>13341108</v>
      </c>
      <c r="V421" s="12"/>
    </row>
    <row r="422" spans="1:24" s="39" customFormat="1" x14ac:dyDescent="0.15">
      <c r="A422" s="12">
        <v>12341113</v>
      </c>
      <c r="B422" s="39">
        <v>1</v>
      </c>
      <c r="C422" s="20" t="s">
        <v>1503</v>
      </c>
      <c r="D422" s="39" t="s">
        <v>1464</v>
      </c>
      <c r="E422" s="39" t="s">
        <v>34</v>
      </c>
      <c r="F422" s="12"/>
      <c r="H422" s="39" t="s">
        <v>1473</v>
      </c>
      <c r="L422" s="39">
        <v>99</v>
      </c>
      <c r="M422" s="39" t="s">
        <v>1427</v>
      </c>
      <c r="N422" s="39" t="s">
        <v>36</v>
      </c>
      <c r="O422" s="12">
        <v>13341109</v>
      </c>
      <c r="V422" s="12"/>
    </row>
    <row r="423" spans="1:24" s="39" customFormat="1" ht="15.75" customHeight="1" x14ac:dyDescent="0.15">
      <c r="A423" s="12">
        <v>12341201</v>
      </c>
      <c r="B423" s="39">
        <v>1</v>
      </c>
      <c r="C423" s="20" t="s">
        <v>1042</v>
      </c>
      <c r="D423" s="39" t="s">
        <v>462</v>
      </c>
      <c r="E423" s="39" t="s">
        <v>163</v>
      </c>
      <c r="H423" s="39" t="s">
        <v>132</v>
      </c>
      <c r="L423" s="39">
        <v>1</v>
      </c>
      <c r="M423" s="39" t="s">
        <v>368</v>
      </c>
      <c r="N423" s="39" t="s">
        <v>35</v>
      </c>
      <c r="O423" s="12">
        <v>15341201</v>
      </c>
      <c r="V423" s="17" t="s">
        <v>408</v>
      </c>
    </row>
    <row r="424" spans="1:24" s="39" customFormat="1" ht="15.75" customHeight="1" x14ac:dyDescent="0.15">
      <c r="A424" s="12">
        <v>12341202</v>
      </c>
      <c r="B424" s="39">
        <v>1</v>
      </c>
      <c r="C424" s="20" t="s">
        <v>1183</v>
      </c>
      <c r="D424" s="39" t="s">
        <v>44</v>
      </c>
      <c r="E424" s="39" t="s">
        <v>163</v>
      </c>
      <c r="H424" s="39" t="s">
        <v>1176</v>
      </c>
      <c r="L424" s="39">
        <v>1</v>
      </c>
      <c r="M424" s="39" t="s">
        <v>1137</v>
      </c>
      <c r="N424" s="39" t="s">
        <v>1185</v>
      </c>
      <c r="O424" s="12">
        <v>13341201</v>
      </c>
    </row>
    <row r="425" spans="1:24" s="39" customFormat="1" ht="15.75" customHeight="1" x14ac:dyDescent="0.15">
      <c r="A425" s="12">
        <v>12341203</v>
      </c>
      <c r="B425" s="39">
        <v>1</v>
      </c>
      <c r="C425" s="20" t="s">
        <v>1184</v>
      </c>
      <c r="D425" s="39" t="s">
        <v>44</v>
      </c>
      <c r="E425" s="39" t="s">
        <v>34</v>
      </c>
      <c r="H425" s="39" t="s">
        <v>1176</v>
      </c>
      <c r="L425" s="39">
        <v>1</v>
      </c>
      <c r="M425" s="39" t="s">
        <v>1137</v>
      </c>
      <c r="N425" s="39" t="s">
        <v>1185</v>
      </c>
      <c r="O425" s="12">
        <v>13341202</v>
      </c>
      <c r="V425" s="12"/>
    </row>
    <row r="426" spans="1:24" s="39" customFormat="1" ht="15.75" customHeight="1" x14ac:dyDescent="0.15">
      <c r="A426" s="12">
        <v>12341205</v>
      </c>
      <c r="B426" s="39">
        <v>1</v>
      </c>
      <c r="C426" s="20" t="s">
        <v>2286</v>
      </c>
      <c r="D426" s="39" t="s">
        <v>462</v>
      </c>
      <c r="E426" s="39" t="s">
        <v>34</v>
      </c>
      <c r="H426" s="39" t="s">
        <v>132</v>
      </c>
      <c r="L426" s="39">
        <v>1</v>
      </c>
      <c r="N426" s="39" t="s">
        <v>547</v>
      </c>
      <c r="O426" s="12">
        <v>14341201</v>
      </c>
      <c r="P426" s="17"/>
      <c r="V426" s="12"/>
    </row>
    <row r="427" spans="1:24" s="39" customFormat="1" ht="15.75" customHeight="1" x14ac:dyDescent="0.15">
      <c r="A427" s="12">
        <v>12341206</v>
      </c>
      <c r="B427" s="39">
        <v>1</v>
      </c>
      <c r="C427" s="20" t="s">
        <v>1190</v>
      </c>
      <c r="D427" s="39" t="s">
        <v>33</v>
      </c>
      <c r="E427" s="39" t="s">
        <v>1173</v>
      </c>
      <c r="F427" s="39">
        <v>2</v>
      </c>
      <c r="H427" s="39" t="s">
        <v>32</v>
      </c>
      <c r="L427" s="39">
        <v>99</v>
      </c>
      <c r="M427" s="39" t="s">
        <v>372</v>
      </c>
      <c r="N427" s="39" t="s">
        <v>469</v>
      </c>
      <c r="O427" s="12">
        <v>15341205</v>
      </c>
      <c r="V427" s="12" t="s">
        <v>2813</v>
      </c>
    </row>
    <row r="428" spans="1:24" s="39" customFormat="1" ht="15.75" customHeight="1" x14ac:dyDescent="0.15">
      <c r="A428" s="12">
        <v>12341207</v>
      </c>
      <c r="B428" s="39">
        <v>1</v>
      </c>
      <c r="C428" s="20" t="s">
        <v>2285</v>
      </c>
      <c r="D428" s="39" t="s">
        <v>462</v>
      </c>
      <c r="E428" s="39" t="s">
        <v>1173</v>
      </c>
      <c r="F428" s="39">
        <v>2</v>
      </c>
      <c r="H428" s="39" t="s">
        <v>32</v>
      </c>
      <c r="L428" s="39">
        <v>99</v>
      </c>
      <c r="M428" s="39" t="s">
        <v>131</v>
      </c>
      <c r="N428" s="39" t="s">
        <v>120</v>
      </c>
      <c r="O428" s="12">
        <v>13341204</v>
      </c>
      <c r="P428" s="17"/>
      <c r="V428" s="12"/>
    </row>
    <row r="429" spans="1:24" s="39" customFormat="1" ht="15.75" customHeight="1" x14ac:dyDescent="0.15">
      <c r="A429" s="12">
        <v>12341208</v>
      </c>
      <c r="B429" s="39">
        <v>1</v>
      </c>
      <c r="C429" s="20" t="s">
        <v>1191</v>
      </c>
      <c r="D429" s="39" t="s">
        <v>462</v>
      </c>
      <c r="E429" s="39" t="s">
        <v>1173</v>
      </c>
      <c r="F429" s="39">
        <v>2</v>
      </c>
      <c r="H429" s="39" t="s">
        <v>32</v>
      </c>
      <c r="L429" s="39">
        <v>99</v>
      </c>
      <c r="M429" s="39" t="s">
        <v>131</v>
      </c>
      <c r="N429" s="39" t="s">
        <v>120</v>
      </c>
      <c r="O429" s="12">
        <v>13341205</v>
      </c>
      <c r="P429" s="17"/>
    </row>
    <row r="430" spans="1:24" s="39" customFormat="1" ht="15.75" customHeight="1" x14ac:dyDescent="0.15">
      <c r="A430" s="12">
        <v>12341209</v>
      </c>
      <c r="B430" s="39">
        <v>1</v>
      </c>
      <c r="C430" s="20" t="s">
        <v>1194</v>
      </c>
      <c r="D430" s="39" t="s">
        <v>44</v>
      </c>
      <c r="E430" s="39" t="s">
        <v>1138</v>
      </c>
      <c r="F430" s="39">
        <v>2</v>
      </c>
      <c r="H430" s="39" t="s">
        <v>465</v>
      </c>
      <c r="L430" s="39">
        <v>99</v>
      </c>
      <c r="M430" s="106" t="s">
        <v>127</v>
      </c>
      <c r="N430" s="39" t="s">
        <v>1185</v>
      </c>
      <c r="O430" s="12">
        <v>13341206</v>
      </c>
      <c r="V430" s="17"/>
    </row>
    <row r="431" spans="1:24" s="39" customFormat="1" ht="15.75" customHeight="1" x14ac:dyDescent="0.15">
      <c r="A431" s="12">
        <v>12341210</v>
      </c>
      <c r="B431" s="39">
        <v>1</v>
      </c>
      <c r="C431" s="20" t="s">
        <v>1195</v>
      </c>
      <c r="D431" s="39" t="s">
        <v>1139</v>
      </c>
      <c r="E431" s="39" t="s">
        <v>1173</v>
      </c>
      <c r="F431" s="39">
        <v>2</v>
      </c>
      <c r="H431" s="39" t="s">
        <v>465</v>
      </c>
      <c r="L431" s="39">
        <v>99</v>
      </c>
      <c r="M431" s="39" t="s">
        <v>372</v>
      </c>
      <c r="N431" s="39" t="s">
        <v>35</v>
      </c>
      <c r="O431" s="12">
        <v>15341206</v>
      </c>
      <c r="V431" s="12"/>
    </row>
    <row r="432" spans="1:24" s="39" customFormat="1" x14ac:dyDescent="0.15">
      <c r="A432" s="12">
        <v>12341401</v>
      </c>
      <c r="B432" s="39">
        <v>1</v>
      </c>
      <c r="C432" s="20" t="s">
        <v>1141</v>
      </c>
      <c r="D432" s="39" t="s">
        <v>462</v>
      </c>
      <c r="E432" s="39" t="s">
        <v>461</v>
      </c>
      <c r="H432" s="39" t="s">
        <v>32</v>
      </c>
      <c r="L432" s="39">
        <v>1</v>
      </c>
      <c r="M432" s="39" t="s">
        <v>217</v>
      </c>
      <c r="N432" s="39" t="s">
        <v>507</v>
      </c>
      <c r="O432" s="12">
        <v>15341401</v>
      </c>
      <c r="V432" s="12" t="s">
        <v>422</v>
      </c>
    </row>
    <row r="433" spans="1:24" s="39" customFormat="1" x14ac:dyDescent="0.15">
      <c r="A433" s="12">
        <v>12341402</v>
      </c>
      <c r="B433" s="39">
        <v>1</v>
      </c>
      <c r="C433" s="20" t="s">
        <v>3851</v>
      </c>
      <c r="D433" s="39" t="s">
        <v>1145</v>
      </c>
      <c r="E433" s="39" t="s">
        <v>1146</v>
      </c>
      <c r="H433" s="39" t="s">
        <v>32</v>
      </c>
      <c r="L433" s="39">
        <v>1</v>
      </c>
      <c r="N433" s="39" t="s">
        <v>547</v>
      </c>
      <c r="O433" s="12">
        <v>14341401</v>
      </c>
    </row>
    <row r="434" spans="1:24" s="39" customFormat="1" x14ac:dyDescent="0.15">
      <c r="A434" s="12">
        <v>12341403</v>
      </c>
      <c r="B434" s="39">
        <v>1</v>
      </c>
      <c r="C434" s="20" t="s">
        <v>1157</v>
      </c>
      <c r="D434" s="39" t="s">
        <v>548</v>
      </c>
      <c r="E434" s="39" t="s">
        <v>43</v>
      </c>
      <c r="F434" s="39">
        <v>3</v>
      </c>
      <c r="H434" s="39" t="s">
        <v>32</v>
      </c>
      <c r="I434" s="39" t="s">
        <v>1147</v>
      </c>
      <c r="J434" s="39" t="s">
        <v>1148</v>
      </c>
      <c r="L434" s="39">
        <v>1</v>
      </c>
      <c r="N434" s="39" t="s">
        <v>547</v>
      </c>
      <c r="O434" s="12">
        <v>14341402</v>
      </c>
      <c r="W434" s="39" t="s">
        <v>1149</v>
      </c>
      <c r="X434" s="39" t="s">
        <v>1150</v>
      </c>
    </row>
    <row r="435" spans="1:24" s="39" customFormat="1" x14ac:dyDescent="0.15">
      <c r="A435" s="12">
        <v>12341404</v>
      </c>
      <c r="B435" s="39">
        <v>1</v>
      </c>
      <c r="C435" s="20" t="s">
        <v>1158</v>
      </c>
      <c r="D435" s="39" t="s">
        <v>548</v>
      </c>
      <c r="E435" s="39" t="s">
        <v>43</v>
      </c>
      <c r="F435" s="39">
        <v>3</v>
      </c>
      <c r="H435" s="39" t="s">
        <v>32</v>
      </c>
      <c r="I435" s="39" t="s">
        <v>1151</v>
      </c>
      <c r="J435" s="39" t="s">
        <v>1148</v>
      </c>
      <c r="L435" s="39">
        <v>1</v>
      </c>
      <c r="N435" s="39" t="s">
        <v>547</v>
      </c>
      <c r="O435" s="12">
        <v>14341403</v>
      </c>
      <c r="V435" s="12"/>
      <c r="W435" s="39" t="s">
        <v>1149</v>
      </c>
      <c r="X435" s="39" t="s">
        <v>33</v>
      </c>
    </row>
    <row r="436" spans="1:24" s="39" customFormat="1" x14ac:dyDescent="0.15">
      <c r="A436" s="12">
        <v>12341405</v>
      </c>
      <c r="B436" s="39">
        <v>1</v>
      </c>
      <c r="C436" s="20" t="s">
        <v>1159</v>
      </c>
      <c r="D436" s="39" t="s">
        <v>548</v>
      </c>
      <c r="E436" s="39" t="s">
        <v>43</v>
      </c>
      <c r="F436" s="39">
        <v>3</v>
      </c>
      <c r="H436" s="39" t="s">
        <v>32</v>
      </c>
      <c r="I436" s="39" t="s">
        <v>333</v>
      </c>
      <c r="J436" s="39" t="s">
        <v>548</v>
      </c>
      <c r="L436" s="39">
        <v>1</v>
      </c>
      <c r="N436" s="39" t="s">
        <v>547</v>
      </c>
      <c r="O436" s="12">
        <v>14341404</v>
      </c>
      <c r="W436" s="39" t="s">
        <v>1149</v>
      </c>
      <c r="X436" s="39" t="s">
        <v>33</v>
      </c>
    </row>
    <row r="437" spans="1:24" s="39" customFormat="1" x14ac:dyDescent="0.15">
      <c r="A437" s="12">
        <v>12341406</v>
      </c>
      <c r="B437" s="39">
        <v>1</v>
      </c>
      <c r="C437" s="20" t="s">
        <v>3856</v>
      </c>
      <c r="D437" s="39" t="s">
        <v>1145</v>
      </c>
      <c r="E437" s="39" t="s">
        <v>1146</v>
      </c>
      <c r="H437" s="39" t="s">
        <v>1152</v>
      </c>
      <c r="L437" s="39">
        <v>1</v>
      </c>
      <c r="M437" s="39" t="s">
        <v>367</v>
      </c>
      <c r="N437" s="39" t="s">
        <v>35</v>
      </c>
      <c r="O437" s="12">
        <v>15341402</v>
      </c>
      <c r="V437" s="12" t="s">
        <v>348</v>
      </c>
    </row>
    <row r="438" spans="1:24" s="39" customFormat="1" x14ac:dyDescent="0.15">
      <c r="A438" s="12">
        <v>12341407</v>
      </c>
      <c r="B438" s="39">
        <v>1</v>
      </c>
      <c r="C438" s="20" t="s">
        <v>1161</v>
      </c>
      <c r="D438" s="39" t="s">
        <v>1145</v>
      </c>
      <c r="E438" s="39" t="s">
        <v>34</v>
      </c>
      <c r="H438" s="39" t="s">
        <v>32</v>
      </c>
      <c r="L438" s="39">
        <v>1</v>
      </c>
      <c r="M438" s="39" t="s">
        <v>131</v>
      </c>
      <c r="N438" s="39" t="s">
        <v>36</v>
      </c>
      <c r="O438" s="12">
        <v>13341401</v>
      </c>
      <c r="V438" s="12"/>
    </row>
    <row r="439" spans="1:24" s="39" customFormat="1" x14ac:dyDescent="0.15">
      <c r="A439" s="12">
        <v>12341408</v>
      </c>
      <c r="B439" s="39">
        <v>1</v>
      </c>
      <c r="C439" s="20" t="s">
        <v>1162</v>
      </c>
      <c r="D439" s="39" t="s">
        <v>33</v>
      </c>
      <c r="E439" s="39" t="s">
        <v>1153</v>
      </c>
      <c r="H439" s="39" t="s">
        <v>1152</v>
      </c>
      <c r="L439" s="39">
        <v>1</v>
      </c>
      <c r="M439" s="39" t="s">
        <v>131</v>
      </c>
      <c r="N439" s="39" t="s">
        <v>1154</v>
      </c>
      <c r="O439" s="12">
        <v>13341402</v>
      </c>
    </row>
    <row r="440" spans="1:24" s="39" customFormat="1" x14ac:dyDescent="0.15">
      <c r="A440" s="12">
        <v>12341409</v>
      </c>
      <c r="B440" s="39">
        <v>1</v>
      </c>
      <c r="C440" s="20" t="s">
        <v>1163</v>
      </c>
      <c r="D440" s="39" t="s">
        <v>33</v>
      </c>
      <c r="E440" s="39" t="s">
        <v>1153</v>
      </c>
      <c r="H440" s="39" t="s">
        <v>32</v>
      </c>
      <c r="L440" s="39">
        <v>1</v>
      </c>
      <c r="M440" s="39" t="s">
        <v>367</v>
      </c>
      <c r="N440" s="39" t="s">
        <v>35</v>
      </c>
      <c r="O440" s="12">
        <v>15341403</v>
      </c>
      <c r="V440" s="39" t="s">
        <v>348</v>
      </c>
    </row>
    <row r="441" spans="1:24" s="39" customFormat="1" x14ac:dyDescent="0.15">
      <c r="A441" s="12">
        <v>12341410</v>
      </c>
      <c r="B441" s="39">
        <v>1</v>
      </c>
      <c r="C441" s="20" t="s">
        <v>1164</v>
      </c>
      <c r="D441" s="39" t="s">
        <v>1145</v>
      </c>
      <c r="E441" s="39" t="s">
        <v>34</v>
      </c>
      <c r="H441" s="39" t="s">
        <v>32</v>
      </c>
      <c r="L441" s="39">
        <v>1</v>
      </c>
      <c r="M441" s="39" t="s">
        <v>131</v>
      </c>
      <c r="N441" s="39" t="s">
        <v>1154</v>
      </c>
      <c r="O441" s="12">
        <v>13341403</v>
      </c>
    </row>
    <row r="442" spans="1:24" s="39" customFormat="1" x14ac:dyDescent="0.15">
      <c r="A442" s="12">
        <v>12341411</v>
      </c>
      <c r="B442" s="39">
        <v>1</v>
      </c>
      <c r="C442" s="20" t="s">
        <v>1165</v>
      </c>
      <c r="D442" s="39" t="s">
        <v>33</v>
      </c>
      <c r="E442" s="39" t="s">
        <v>34</v>
      </c>
      <c r="H442" s="39" t="s">
        <v>32</v>
      </c>
      <c r="L442" s="39">
        <v>1</v>
      </c>
      <c r="M442" s="39" t="s">
        <v>131</v>
      </c>
      <c r="N442" s="39" t="s">
        <v>36</v>
      </c>
      <c r="O442" s="12">
        <v>13341404</v>
      </c>
      <c r="V442" s="12"/>
    </row>
    <row r="443" spans="1:24" s="39" customFormat="1" x14ac:dyDescent="0.15">
      <c r="A443" s="12">
        <v>12341412</v>
      </c>
      <c r="B443" s="39">
        <v>1</v>
      </c>
      <c r="C443" s="20" t="s">
        <v>1166</v>
      </c>
      <c r="D443" s="39" t="s">
        <v>33</v>
      </c>
      <c r="E443" s="39" t="s">
        <v>34</v>
      </c>
      <c r="H443" s="39" t="s">
        <v>32</v>
      </c>
      <c r="L443" s="39">
        <v>1</v>
      </c>
      <c r="M443" s="39" t="s">
        <v>367</v>
      </c>
      <c r="N443" s="39" t="s">
        <v>35</v>
      </c>
      <c r="O443" s="12">
        <v>15341404</v>
      </c>
      <c r="V443" s="12" t="s">
        <v>348</v>
      </c>
    </row>
    <row r="444" spans="1:24" s="39" customFormat="1" x14ac:dyDescent="0.15">
      <c r="A444" s="12">
        <v>12341413</v>
      </c>
      <c r="B444" s="39">
        <v>1</v>
      </c>
      <c r="C444" s="20" t="s">
        <v>1167</v>
      </c>
      <c r="D444" s="39" t="s">
        <v>33</v>
      </c>
      <c r="E444" s="39" t="s">
        <v>1146</v>
      </c>
      <c r="H444" s="39" t="s">
        <v>1155</v>
      </c>
      <c r="L444" s="39">
        <v>1</v>
      </c>
      <c r="M444" s="39" t="s">
        <v>131</v>
      </c>
      <c r="N444" s="39" t="s">
        <v>36</v>
      </c>
      <c r="O444" s="12">
        <v>13341405</v>
      </c>
    </row>
    <row r="445" spans="1:24" s="39" customFormat="1" x14ac:dyDescent="0.15">
      <c r="A445" s="12">
        <v>12341414</v>
      </c>
      <c r="B445" s="39">
        <v>1</v>
      </c>
      <c r="C445" s="20" t="s">
        <v>1168</v>
      </c>
      <c r="D445" s="39" t="s">
        <v>33</v>
      </c>
      <c r="E445" s="39" t="s">
        <v>1146</v>
      </c>
      <c r="H445" s="39" t="s">
        <v>1152</v>
      </c>
      <c r="L445" s="39">
        <v>1</v>
      </c>
      <c r="M445" s="39" t="s">
        <v>131</v>
      </c>
      <c r="N445" s="39" t="s">
        <v>36</v>
      </c>
      <c r="O445" s="12">
        <v>13341406</v>
      </c>
    </row>
    <row r="446" spans="1:24" s="39" customFormat="1" x14ac:dyDescent="0.15">
      <c r="A446" s="12">
        <v>12341415</v>
      </c>
      <c r="B446" s="39">
        <v>1</v>
      </c>
      <c r="C446" s="20" t="s">
        <v>1169</v>
      </c>
      <c r="D446" s="39" t="s">
        <v>33</v>
      </c>
      <c r="E446" s="39" t="s">
        <v>1146</v>
      </c>
      <c r="H446" s="39" t="s">
        <v>1152</v>
      </c>
      <c r="L446" s="39">
        <v>1</v>
      </c>
      <c r="M446" s="39" t="s">
        <v>367</v>
      </c>
      <c r="N446" s="39" t="s">
        <v>1156</v>
      </c>
      <c r="O446" s="12">
        <v>15341405</v>
      </c>
      <c r="V446" s="12" t="s">
        <v>348</v>
      </c>
    </row>
    <row r="447" spans="1:24" s="39" customFormat="1" x14ac:dyDescent="0.15">
      <c r="A447" s="12">
        <v>12341416</v>
      </c>
      <c r="B447" s="39">
        <v>1</v>
      </c>
      <c r="C447" s="20" t="s">
        <v>1170</v>
      </c>
      <c r="D447" s="39" t="s">
        <v>33</v>
      </c>
      <c r="E447" s="39" t="s">
        <v>1153</v>
      </c>
      <c r="H447" s="39" t="s">
        <v>32</v>
      </c>
      <c r="L447" s="39">
        <v>1</v>
      </c>
      <c r="M447" s="39" t="s">
        <v>131</v>
      </c>
      <c r="N447" s="39" t="s">
        <v>36</v>
      </c>
      <c r="O447" s="12">
        <v>13341407</v>
      </c>
    </row>
    <row r="448" spans="1:24" s="39" customFormat="1" x14ac:dyDescent="0.15">
      <c r="A448" s="12">
        <v>12341417</v>
      </c>
      <c r="B448" s="39">
        <v>1</v>
      </c>
      <c r="C448" s="20" t="s">
        <v>1171</v>
      </c>
      <c r="D448" s="39" t="s">
        <v>33</v>
      </c>
      <c r="E448" s="39" t="s">
        <v>34</v>
      </c>
      <c r="H448" s="39" t="s">
        <v>1152</v>
      </c>
      <c r="L448" s="39">
        <v>1</v>
      </c>
      <c r="M448" s="39" t="s">
        <v>131</v>
      </c>
      <c r="N448" s="39" t="s">
        <v>1154</v>
      </c>
      <c r="O448" s="12">
        <v>13341408</v>
      </c>
    </row>
    <row r="449" spans="1:28" s="39" customFormat="1" x14ac:dyDescent="0.15">
      <c r="A449" s="12">
        <v>12341418</v>
      </c>
      <c r="B449" s="39">
        <v>1</v>
      </c>
      <c r="C449" s="89" t="s">
        <v>2499</v>
      </c>
      <c r="D449" s="39" t="s">
        <v>33</v>
      </c>
      <c r="E449" s="39" t="s">
        <v>271</v>
      </c>
      <c r="F449" s="39">
        <v>4</v>
      </c>
      <c r="G449" s="39">
        <v>60</v>
      </c>
      <c r="H449" s="39" t="s">
        <v>1152</v>
      </c>
      <c r="L449" s="39">
        <v>1</v>
      </c>
      <c r="N449" s="39" t="s">
        <v>547</v>
      </c>
      <c r="O449" s="12">
        <v>14341418</v>
      </c>
    </row>
    <row r="450" spans="1:28" s="39" customFormat="1" x14ac:dyDescent="0.15">
      <c r="A450" s="12">
        <v>12341419</v>
      </c>
      <c r="B450" s="39">
        <v>1</v>
      </c>
      <c r="C450" s="89" t="s">
        <v>2504</v>
      </c>
      <c r="D450" s="39" t="s">
        <v>33</v>
      </c>
      <c r="E450" s="39" t="s">
        <v>270</v>
      </c>
      <c r="F450" s="39">
        <v>60</v>
      </c>
      <c r="H450" s="39" t="s">
        <v>1152</v>
      </c>
      <c r="L450" s="39">
        <v>99</v>
      </c>
      <c r="M450" s="11" t="s">
        <v>367</v>
      </c>
      <c r="N450" s="39" t="s">
        <v>35</v>
      </c>
      <c r="O450" s="12">
        <v>15341406</v>
      </c>
      <c r="V450" s="12" t="s">
        <v>519</v>
      </c>
    </row>
    <row r="451" spans="1:28" s="39" customFormat="1" x14ac:dyDescent="0.15">
      <c r="A451" s="12">
        <v>12341420</v>
      </c>
      <c r="B451" s="39">
        <v>1</v>
      </c>
      <c r="C451" s="89" t="s">
        <v>2505</v>
      </c>
      <c r="D451" s="39" t="s">
        <v>33</v>
      </c>
      <c r="E451" s="39" t="s">
        <v>270</v>
      </c>
      <c r="F451" s="39">
        <v>60</v>
      </c>
      <c r="H451" s="39" t="s">
        <v>1152</v>
      </c>
      <c r="L451" s="39">
        <v>99</v>
      </c>
      <c r="M451" s="106" t="s">
        <v>265</v>
      </c>
      <c r="N451" s="39" t="s">
        <v>36</v>
      </c>
      <c r="O451" s="74">
        <v>13341420</v>
      </c>
    </row>
    <row r="452" spans="1:28" s="39" customFormat="1" x14ac:dyDescent="0.15">
      <c r="A452" s="12">
        <v>12341421</v>
      </c>
      <c r="B452" s="39">
        <v>1</v>
      </c>
      <c r="C452" s="89" t="s">
        <v>2506</v>
      </c>
      <c r="D452" s="39" t="s">
        <v>33</v>
      </c>
      <c r="E452" s="39" t="s">
        <v>270</v>
      </c>
      <c r="F452" s="39">
        <v>60</v>
      </c>
      <c r="H452" s="39" t="s">
        <v>1152</v>
      </c>
      <c r="L452" s="39">
        <v>99</v>
      </c>
      <c r="M452" s="106" t="s">
        <v>127</v>
      </c>
      <c r="N452" s="39" t="s">
        <v>36</v>
      </c>
      <c r="O452" s="74">
        <v>13341421</v>
      </c>
      <c r="W452" s="39" t="s">
        <v>545</v>
      </c>
      <c r="X452" s="39" t="s">
        <v>2516</v>
      </c>
    </row>
    <row r="453" spans="1:28" s="39" customFormat="1" x14ac:dyDescent="0.15">
      <c r="A453" s="12">
        <v>12341422</v>
      </c>
      <c r="B453" s="39">
        <v>1</v>
      </c>
      <c r="C453" s="20" t="s">
        <v>2210</v>
      </c>
      <c r="D453" s="39" t="s">
        <v>44</v>
      </c>
      <c r="E453" s="39" t="s">
        <v>34</v>
      </c>
      <c r="H453" s="39" t="s">
        <v>160</v>
      </c>
      <c r="L453" s="39">
        <v>1</v>
      </c>
      <c r="M453" s="39" t="s">
        <v>36</v>
      </c>
      <c r="N453" s="39" t="s">
        <v>36</v>
      </c>
      <c r="O453" s="20">
        <v>13341411</v>
      </c>
    </row>
    <row r="454" spans="1:28" s="39" customFormat="1" x14ac:dyDescent="0.15">
      <c r="A454" s="12">
        <v>12341423</v>
      </c>
      <c r="B454" s="39">
        <v>1</v>
      </c>
      <c r="C454" s="20" t="s">
        <v>2211</v>
      </c>
      <c r="D454" s="39" t="s">
        <v>44</v>
      </c>
      <c r="E454" s="39" t="s">
        <v>34</v>
      </c>
      <c r="H454" s="39" t="s">
        <v>160</v>
      </c>
      <c r="L454" s="39">
        <v>1</v>
      </c>
      <c r="M454" s="39" t="s">
        <v>36</v>
      </c>
      <c r="N454" s="39" t="s">
        <v>36</v>
      </c>
      <c r="O454" s="20">
        <v>13341412</v>
      </c>
      <c r="V454" s="12"/>
    </row>
    <row r="455" spans="1:28" s="39" customFormat="1" x14ac:dyDescent="0.15">
      <c r="A455" s="12">
        <v>12341424</v>
      </c>
      <c r="B455" s="39">
        <v>1</v>
      </c>
      <c r="C455" s="20" t="s">
        <v>2212</v>
      </c>
      <c r="D455" s="39" t="s">
        <v>44</v>
      </c>
      <c r="E455" s="39" t="s">
        <v>34</v>
      </c>
      <c r="H455" s="39" t="s">
        <v>160</v>
      </c>
      <c r="L455" s="39">
        <v>1</v>
      </c>
      <c r="M455" s="39" t="s">
        <v>59</v>
      </c>
      <c r="N455" s="39" t="s">
        <v>36</v>
      </c>
      <c r="O455" s="20">
        <v>13341413</v>
      </c>
      <c r="V455" s="17"/>
    </row>
    <row r="456" spans="1:28" s="39" customFormat="1" x14ac:dyDescent="0.15">
      <c r="A456" s="12">
        <v>12341425</v>
      </c>
      <c r="B456" s="39">
        <v>1</v>
      </c>
      <c r="C456" s="20" t="s">
        <v>2213</v>
      </c>
      <c r="D456" s="39" t="s">
        <v>44</v>
      </c>
      <c r="E456" s="39" t="s">
        <v>34</v>
      </c>
      <c r="H456" s="39" t="s">
        <v>160</v>
      </c>
      <c r="L456" s="39">
        <v>1</v>
      </c>
      <c r="M456" s="39" t="s">
        <v>59</v>
      </c>
      <c r="N456" s="39" t="s">
        <v>59</v>
      </c>
      <c r="O456" s="12">
        <v>15341410</v>
      </c>
      <c r="V456" s="17"/>
    </row>
    <row r="457" spans="1:28" s="39" customFormat="1" x14ac:dyDescent="0.15">
      <c r="A457" s="12">
        <v>12410101</v>
      </c>
      <c r="B457" s="39">
        <v>1</v>
      </c>
      <c r="C457" s="20" t="s">
        <v>55</v>
      </c>
      <c r="D457" s="39" t="s">
        <v>33</v>
      </c>
      <c r="E457" s="39" t="s">
        <v>34</v>
      </c>
      <c r="H457" s="39" t="s">
        <v>32</v>
      </c>
      <c r="L457" s="39">
        <v>1</v>
      </c>
      <c r="N457" s="39" t="s">
        <v>547</v>
      </c>
      <c r="O457" s="12">
        <v>14410101</v>
      </c>
      <c r="V457" s="17" t="s">
        <v>133</v>
      </c>
    </row>
    <row r="458" spans="1:28" s="73" customFormat="1" x14ac:dyDescent="0.15">
      <c r="A458" s="12">
        <v>12410102</v>
      </c>
      <c r="B458" s="39">
        <v>1</v>
      </c>
      <c r="C458" s="20" t="s">
        <v>54</v>
      </c>
      <c r="D458" s="39" t="s">
        <v>33</v>
      </c>
      <c r="E458" s="39" t="s">
        <v>163</v>
      </c>
      <c r="F458" s="39"/>
      <c r="G458" s="39"/>
      <c r="H458" s="39" t="s">
        <v>32</v>
      </c>
      <c r="I458" s="39"/>
      <c r="J458" s="39"/>
      <c r="K458" s="39"/>
      <c r="L458" s="39">
        <v>1</v>
      </c>
      <c r="M458" s="39" t="s">
        <v>366</v>
      </c>
      <c r="N458" s="39" t="s">
        <v>35</v>
      </c>
      <c r="O458" s="12">
        <v>15410101</v>
      </c>
      <c r="P458" s="39"/>
      <c r="Q458" s="39"/>
      <c r="R458" s="39"/>
      <c r="S458" s="39"/>
      <c r="T458" s="39"/>
      <c r="U458" s="39"/>
      <c r="V458" s="39" t="s">
        <v>143</v>
      </c>
      <c r="W458" s="39"/>
      <c r="X458" s="39"/>
      <c r="Y458" s="39"/>
      <c r="Z458" s="39"/>
      <c r="AA458" s="39"/>
      <c r="AB458" s="39"/>
    </row>
    <row r="459" spans="1:28" s="73" customFormat="1" x14ac:dyDescent="0.15">
      <c r="A459" s="12">
        <v>12410103</v>
      </c>
      <c r="B459" s="39">
        <v>1</v>
      </c>
      <c r="C459" s="20" t="s">
        <v>190</v>
      </c>
      <c r="D459" s="39" t="s">
        <v>33</v>
      </c>
      <c r="E459" s="39" t="s">
        <v>163</v>
      </c>
      <c r="F459" s="39"/>
      <c r="G459" s="39"/>
      <c r="H459" s="39" t="s">
        <v>32</v>
      </c>
      <c r="I459" s="39"/>
      <c r="J459" s="39"/>
      <c r="K459" s="39"/>
      <c r="L459" s="39">
        <v>1</v>
      </c>
      <c r="M459" s="39"/>
      <c r="N459" s="39" t="s">
        <v>547</v>
      </c>
      <c r="O459" s="12">
        <v>14410102</v>
      </c>
      <c r="P459" s="39"/>
      <c r="Q459" s="39"/>
      <c r="R459" s="39"/>
      <c r="S459" s="39"/>
      <c r="T459" s="39"/>
      <c r="U459" s="39"/>
      <c r="V459" s="39" t="s">
        <v>133</v>
      </c>
      <c r="W459" s="39"/>
      <c r="X459" s="39"/>
      <c r="Y459" s="39"/>
      <c r="Z459" s="39"/>
      <c r="AA459" s="39"/>
      <c r="AB459" s="39"/>
    </row>
    <row r="460" spans="1:28" s="39" customFormat="1" x14ac:dyDescent="0.15">
      <c r="A460" s="12">
        <v>12410104</v>
      </c>
      <c r="B460" s="39">
        <v>1</v>
      </c>
      <c r="C460" s="20" t="s">
        <v>191</v>
      </c>
      <c r="D460" s="39" t="s">
        <v>33</v>
      </c>
      <c r="E460" s="39" t="s">
        <v>163</v>
      </c>
      <c r="H460" s="39" t="s">
        <v>32</v>
      </c>
      <c r="L460" s="39">
        <v>1</v>
      </c>
      <c r="M460" s="39" t="s">
        <v>367</v>
      </c>
      <c r="N460" s="39" t="s">
        <v>35</v>
      </c>
      <c r="O460" s="12">
        <v>15410102</v>
      </c>
      <c r="V460" s="39" t="s">
        <v>165</v>
      </c>
    </row>
    <row r="461" spans="1:28" s="39" customFormat="1" x14ac:dyDescent="0.15">
      <c r="A461" s="12">
        <v>12410105</v>
      </c>
      <c r="B461" s="39">
        <v>1</v>
      </c>
      <c r="C461" s="20" t="s">
        <v>192</v>
      </c>
      <c r="D461" s="39" t="s">
        <v>33</v>
      </c>
      <c r="E461" s="39" t="s">
        <v>163</v>
      </c>
      <c r="H461" s="39" t="s">
        <v>32</v>
      </c>
      <c r="L461" s="39">
        <v>1</v>
      </c>
      <c r="M461" s="106" t="s">
        <v>127</v>
      </c>
      <c r="N461" s="39" t="s">
        <v>126</v>
      </c>
      <c r="O461" s="12">
        <v>13410101</v>
      </c>
      <c r="V461" s="12" t="s">
        <v>133</v>
      </c>
    </row>
    <row r="462" spans="1:28" s="39" customFormat="1" x14ac:dyDescent="0.15">
      <c r="A462" s="12">
        <v>12410106</v>
      </c>
      <c r="B462" s="39">
        <v>1</v>
      </c>
      <c r="C462" s="106" t="s">
        <v>3882</v>
      </c>
      <c r="D462" s="39" t="s">
        <v>44</v>
      </c>
      <c r="E462" s="39" t="s">
        <v>34</v>
      </c>
      <c r="H462" s="39" t="s">
        <v>160</v>
      </c>
      <c r="L462" s="39">
        <v>1</v>
      </c>
      <c r="M462" s="39" t="s">
        <v>36</v>
      </c>
      <c r="N462" s="39" t="s">
        <v>36</v>
      </c>
      <c r="O462" s="106">
        <v>13410102</v>
      </c>
      <c r="V462" s="17"/>
    </row>
    <row r="463" spans="1:28" s="39" customFormat="1" x14ac:dyDescent="0.15">
      <c r="A463" s="12">
        <v>12410107</v>
      </c>
      <c r="B463" s="39">
        <v>1</v>
      </c>
      <c r="C463" s="106" t="s">
        <v>3884</v>
      </c>
      <c r="D463" s="39" t="s">
        <v>44</v>
      </c>
      <c r="E463" s="39" t="s">
        <v>34</v>
      </c>
      <c r="H463" s="39" t="s">
        <v>160</v>
      </c>
      <c r="L463" s="39">
        <v>1</v>
      </c>
      <c r="M463" s="39" t="s">
        <v>36</v>
      </c>
      <c r="N463" s="39" t="s">
        <v>36</v>
      </c>
      <c r="O463" s="106">
        <v>13410103</v>
      </c>
      <c r="V463" s="17"/>
    </row>
    <row r="464" spans="1:28" s="39" customFormat="1" x14ac:dyDescent="0.15">
      <c r="A464" s="12">
        <v>12410108</v>
      </c>
      <c r="B464" s="39">
        <v>1</v>
      </c>
      <c r="C464" s="12" t="s">
        <v>3886</v>
      </c>
      <c r="D464" s="39" t="s">
        <v>33</v>
      </c>
      <c r="E464" s="39" t="s">
        <v>34</v>
      </c>
      <c r="H464" s="39" t="s">
        <v>32</v>
      </c>
      <c r="L464" s="39">
        <v>1</v>
      </c>
      <c r="N464" s="39" t="s">
        <v>547</v>
      </c>
      <c r="O464" s="12">
        <v>14410103</v>
      </c>
      <c r="V464" s="17"/>
    </row>
    <row r="465" spans="1:24" s="39" customFormat="1" x14ac:dyDescent="0.15">
      <c r="A465" s="12">
        <v>12410109</v>
      </c>
      <c r="B465" s="39">
        <v>1</v>
      </c>
      <c r="C465" s="12" t="s">
        <v>3888</v>
      </c>
      <c r="D465" s="39" t="s">
        <v>33</v>
      </c>
      <c r="E465" s="39" t="s">
        <v>43</v>
      </c>
      <c r="F465" s="39">
        <v>2</v>
      </c>
      <c r="H465" s="39" t="s">
        <v>32</v>
      </c>
      <c r="L465" s="39">
        <v>99</v>
      </c>
      <c r="M465" s="39" t="s">
        <v>367</v>
      </c>
      <c r="N465" s="39" t="s">
        <v>35</v>
      </c>
      <c r="O465" s="8">
        <v>15410105</v>
      </c>
      <c r="V465" s="17" t="s">
        <v>4008</v>
      </c>
    </row>
    <row r="466" spans="1:24" s="39" customFormat="1" x14ac:dyDescent="0.15">
      <c r="A466" s="12">
        <v>12410110</v>
      </c>
      <c r="B466" s="39">
        <v>1</v>
      </c>
      <c r="C466" s="12" t="s">
        <v>3885</v>
      </c>
      <c r="D466" s="39" t="s">
        <v>33</v>
      </c>
      <c r="E466" s="39" t="s">
        <v>43</v>
      </c>
      <c r="F466" s="39">
        <v>2</v>
      </c>
      <c r="H466" s="39" t="s">
        <v>32</v>
      </c>
      <c r="I466" s="152" t="s">
        <v>1175</v>
      </c>
      <c r="J466" s="152">
        <v>2500</v>
      </c>
      <c r="L466" s="39">
        <v>99</v>
      </c>
      <c r="M466" s="39" t="s">
        <v>3889</v>
      </c>
      <c r="N466" s="39" t="s">
        <v>36</v>
      </c>
      <c r="O466" s="106">
        <v>13410104</v>
      </c>
      <c r="V466" s="17"/>
    </row>
    <row r="467" spans="1:24" s="39" customFormat="1" x14ac:dyDescent="0.15">
      <c r="A467" s="12">
        <v>12420401</v>
      </c>
      <c r="B467" s="39">
        <v>1</v>
      </c>
      <c r="C467" s="106" t="s">
        <v>3820</v>
      </c>
      <c r="D467" s="39" t="s">
        <v>33</v>
      </c>
      <c r="E467" s="39" t="s">
        <v>34</v>
      </c>
      <c r="H467" s="39" t="s">
        <v>32</v>
      </c>
      <c r="L467" s="39">
        <v>1</v>
      </c>
      <c r="N467" s="39" t="s">
        <v>547</v>
      </c>
      <c r="O467" s="12">
        <v>14420401</v>
      </c>
      <c r="V467" s="17"/>
    </row>
    <row r="468" spans="1:24" s="39" customFormat="1" x14ac:dyDescent="0.15">
      <c r="A468" s="12">
        <v>12420402</v>
      </c>
      <c r="B468" s="39">
        <v>1</v>
      </c>
      <c r="C468" s="106" t="s">
        <v>2390</v>
      </c>
      <c r="D468" s="39" t="s">
        <v>33</v>
      </c>
      <c r="E468" s="39" t="s">
        <v>34</v>
      </c>
      <c r="H468" s="39" t="s">
        <v>32</v>
      </c>
      <c r="L468" s="39">
        <v>1</v>
      </c>
      <c r="M468" s="39" t="s">
        <v>217</v>
      </c>
      <c r="N468" s="39" t="s">
        <v>35</v>
      </c>
      <c r="O468" s="12">
        <v>15420401</v>
      </c>
      <c r="V468" s="17" t="s">
        <v>3987</v>
      </c>
    </row>
    <row r="469" spans="1:24" s="39" customFormat="1" x14ac:dyDescent="0.15">
      <c r="A469" s="12">
        <v>12420403</v>
      </c>
      <c r="B469" s="39">
        <v>1</v>
      </c>
      <c r="C469" s="106" t="s">
        <v>3837</v>
      </c>
      <c r="D469" s="39" t="s">
        <v>33</v>
      </c>
      <c r="E469" s="39" t="s">
        <v>34</v>
      </c>
      <c r="H469" s="39" t="s">
        <v>160</v>
      </c>
      <c r="L469" s="39">
        <v>1</v>
      </c>
      <c r="M469" s="39" t="s">
        <v>36</v>
      </c>
      <c r="N469" s="39" t="s">
        <v>36</v>
      </c>
      <c r="O469" s="12">
        <v>13420420</v>
      </c>
      <c r="V469" s="17" t="s">
        <v>4036</v>
      </c>
    </row>
    <row r="470" spans="1:24" s="39" customFormat="1" ht="17.25" customHeight="1" x14ac:dyDescent="0.15">
      <c r="A470" s="12">
        <v>12420404</v>
      </c>
      <c r="B470" s="39">
        <v>1</v>
      </c>
      <c r="C470" s="106" t="s">
        <v>3838</v>
      </c>
      <c r="D470" s="39" t="s">
        <v>33</v>
      </c>
      <c r="E470" s="39" t="s">
        <v>34</v>
      </c>
      <c r="H470" s="39" t="s">
        <v>160</v>
      </c>
      <c r="L470" s="39">
        <v>1</v>
      </c>
      <c r="M470" s="39" t="s">
        <v>36</v>
      </c>
      <c r="N470" s="39" t="s">
        <v>36</v>
      </c>
      <c r="O470" s="12">
        <v>13420421</v>
      </c>
    </row>
    <row r="471" spans="1:24" s="39" customFormat="1" x14ac:dyDescent="0.15">
      <c r="A471" s="12">
        <v>12420406</v>
      </c>
      <c r="B471" s="39">
        <v>1</v>
      </c>
      <c r="C471" s="106" t="s">
        <v>3821</v>
      </c>
      <c r="D471" s="39" t="s">
        <v>33</v>
      </c>
      <c r="E471" s="39" t="s">
        <v>272</v>
      </c>
      <c r="F471" s="39">
        <v>5</v>
      </c>
      <c r="G471" s="39">
        <v>1.5</v>
      </c>
      <c r="H471" s="39" t="s">
        <v>32</v>
      </c>
      <c r="L471" s="39">
        <v>1</v>
      </c>
      <c r="N471" s="39" t="s">
        <v>573</v>
      </c>
      <c r="O471" s="12">
        <v>14420402</v>
      </c>
      <c r="V471" s="17"/>
    </row>
    <row r="472" spans="1:24" s="39" customFormat="1" x14ac:dyDescent="0.15">
      <c r="A472" s="12">
        <v>12420407</v>
      </c>
      <c r="B472" s="39">
        <v>1</v>
      </c>
      <c r="C472" s="106" t="s">
        <v>4035</v>
      </c>
      <c r="D472" s="39" t="s">
        <v>33</v>
      </c>
      <c r="E472" s="39" t="s">
        <v>269</v>
      </c>
      <c r="F472" s="39">
        <v>1.5</v>
      </c>
      <c r="H472" s="39" t="s">
        <v>32</v>
      </c>
      <c r="L472" s="39">
        <v>99</v>
      </c>
      <c r="M472" s="39" t="s">
        <v>372</v>
      </c>
      <c r="N472" s="39" t="s">
        <v>35</v>
      </c>
      <c r="O472" s="12">
        <v>15420404</v>
      </c>
      <c r="V472" s="17" t="s">
        <v>3987</v>
      </c>
    </row>
    <row r="473" spans="1:24" s="39" customFormat="1" x14ac:dyDescent="0.15">
      <c r="A473" s="12">
        <v>12420408</v>
      </c>
      <c r="B473" s="39">
        <v>1</v>
      </c>
      <c r="C473" s="106" t="s">
        <v>3823</v>
      </c>
      <c r="D473" s="39" t="s">
        <v>33</v>
      </c>
      <c r="E473" s="39" t="s">
        <v>269</v>
      </c>
      <c r="F473" s="39">
        <v>1.5</v>
      </c>
      <c r="H473" s="39" t="s">
        <v>160</v>
      </c>
      <c r="L473" s="39">
        <v>99</v>
      </c>
      <c r="M473" s="39" t="s">
        <v>59</v>
      </c>
      <c r="N473" s="39" t="s">
        <v>59</v>
      </c>
      <c r="O473" s="12">
        <v>15420405</v>
      </c>
      <c r="V473" s="39" t="s">
        <v>146</v>
      </c>
    </row>
    <row r="474" spans="1:24" s="39" customFormat="1" x14ac:dyDescent="0.15">
      <c r="A474" s="12">
        <v>12420409</v>
      </c>
      <c r="B474" s="39">
        <v>1</v>
      </c>
      <c r="C474" s="106" t="s">
        <v>3824</v>
      </c>
      <c r="D474" s="39" t="s">
        <v>33</v>
      </c>
      <c r="E474" s="39" t="s">
        <v>34</v>
      </c>
      <c r="H474" s="39" t="s">
        <v>121</v>
      </c>
      <c r="L474" s="39">
        <v>1</v>
      </c>
      <c r="M474" s="39" t="s">
        <v>59</v>
      </c>
      <c r="N474" s="39" t="s">
        <v>59</v>
      </c>
      <c r="O474" s="12">
        <v>15420406</v>
      </c>
      <c r="V474" s="57" t="s">
        <v>4019</v>
      </c>
    </row>
    <row r="475" spans="1:24" s="39" customFormat="1" x14ac:dyDescent="0.15">
      <c r="A475" s="12">
        <v>12420410</v>
      </c>
      <c r="B475" s="39">
        <v>1</v>
      </c>
      <c r="C475" s="106" t="s">
        <v>3825</v>
      </c>
      <c r="D475" s="39" t="s">
        <v>33</v>
      </c>
      <c r="E475" s="39" t="s">
        <v>34</v>
      </c>
      <c r="H475" s="39" t="s">
        <v>121</v>
      </c>
      <c r="L475" s="39">
        <v>1</v>
      </c>
      <c r="M475" s="39" t="s">
        <v>36</v>
      </c>
      <c r="N475" s="39" t="s">
        <v>36</v>
      </c>
      <c r="O475" s="106">
        <v>13420403</v>
      </c>
    </row>
    <row r="476" spans="1:24" s="39" customFormat="1" x14ac:dyDescent="0.15">
      <c r="A476" s="12">
        <v>12420411</v>
      </c>
      <c r="B476" s="39">
        <v>1</v>
      </c>
      <c r="C476" s="106" t="s">
        <v>3825</v>
      </c>
      <c r="D476" s="81" t="s">
        <v>548</v>
      </c>
      <c r="E476" s="81" t="s">
        <v>43</v>
      </c>
      <c r="F476" s="81">
        <v>3</v>
      </c>
      <c r="G476" s="81"/>
      <c r="H476" s="81" t="s">
        <v>121</v>
      </c>
      <c r="I476" s="81" t="s">
        <v>333</v>
      </c>
      <c r="J476" s="81" t="s">
        <v>548</v>
      </c>
      <c r="L476" s="39">
        <v>1</v>
      </c>
      <c r="M476" s="39" t="s">
        <v>36</v>
      </c>
      <c r="N476" s="39" t="s">
        <v>36</v>
      </c>
      <c r="O476" s="106">
        <v>13420404</v>
      </c>
      <c r="V476" s="57" t="s">
        <v>4019</v>
      </c>
      <c r="W476" s="39" t="s">
        <v>545</v>
      </c>
      <c r="X476" s="39" t="s">
        <v>33</v>
      </c>
    </row>
    <row r="477" spans="1:24" s="39" customFormat="1" x14ac:dyDescent="0.15">
      <c r="A477" s="12">
        <v>12420412</v>
      </c>
      <c r="B477" s="39">
        <v>1</v>
      </c>
      <c r="C477" s="106" t="s">
        <v>3826</v>
      </c>
      <c r="D477" s="39" t="s">
        <v>33</v>
      </c>
      <c r="E477" s="39" t="s">
        <v>34</v>
      </c>
      <c r="H477" s="39" t="s">
        <v>121</v>
      </c>
      <c r="L477" s="39">
        <v>1</v>
      </c>
      <c r="M477" s="39" t="s">
        <v>59</v>
      </c>
      <c r="N477" s="39" t="s">
        <v>59</v>
      </c>
      <c r="O477" s="12">
        <v>15420407</v>
      </c>
    </row>
    <row r="478" spans="1:24" s="39" customFormat="1" x14ac:dyDescent="0.15">
      <c r="A478" s="12">
        <v>12420413</v>
      </c>
      <c r="B478" s="39">
        <v>1</v>
      </c>
      <c r="C478" s="106" t="s">
        <v>3827</v>
      </c>
      <c r="D478" s="39" t="s">
        <v>33</v>
      </c>
      <c r="E478" s="39" t="s">
        <v>34</v>
      </c>
      <c r="H478" s="39" t="s">
        <v>121</v>
      </c>
      <c r="L478" s="39">
        <v>1</v>
      </c>
      <c r="M478" s="39" t="s">
        <v>59</v>
      </c>
      <c r="N478" s="39" t="s">
        <v>36</v>
      </c>
      <c r="O478" s="106">
        <v>13420405</v>
      </c>
    </row>
    <row r="479" spans="1:24" s="39" customFormat="1" x14ac:dyDescent="0.15">
      <c r="A479" s="12">
        <v>12420414</v>
      </c>
      <c r="B479" s="39">
        <v>1</v>
      </c>
      <c r="C479" s="106" t="s">
        <v>3827</v>
      </c>
      <c r="D479" s="81" t="s">
        <v>548</v>
      </c>
      <c r="E479" s="81" t="s">
        <v>43</v>
      </c>
      <c r="F479" s="81">
        <v>3</v>
      </c>
      <c r="G479" s="81"/>
      <c r="H479" s="81" t="s">
        <v>121</v>
      </c>
      <c r="I479" s="81" t="s">
        <v>333</v>
      </c>
      <c r="J479" s="81" t="s">
        <v>548</v>
      </c>
      <c r="L479" s="39">
        <v>1</v>
      </c>
      <c r="M479" s="39" t="s">
        <v>36</v>
      </c>
      <c r="N479" s="39" t="s">
        <v>36</v>
      </c>
      <c r="O479" s="106">
        <v>13420406</v>
      </c>
      <c r="V479" s="57" t="s">
        <v>4019</v>
      </c>
      <c r="W479" s="39" t="s">
        <v>545</v>
      </c>
      <c r="X479" s="39" t="s">
        <v>33</v>
      </c>
    </row>
    <row r="480" spans="1:24" s="39" customFormat="1" x14ac:dyDescent="0.15">
      <c r="A480" s="12">
        <v>12420415</v>
      </c>
      <c r="B480" s="39">
        <v>1</v>
      </c>
      <c r="C480" s="106" t="s">
        <v>3828</v>
      </c>
      <c r="D480" s="39" t="s">
        <v>33</v>
      </c>
      <c r="E480" s="39" t="s">
        <v>34</v>
      </c>
      <c r="H480" s="39" t="s">
        <v>121</v>
      </c>
      <c r="L480" s="39">
        <v>1</v>
      </c>
      <c r="M480" s="39" t="s">
        <v>59</v>
      </c>
      <c r="N480" s="39" t="s">
        <v>59</v>
      </c>
      <c r="O480" s="12">
        <v>15420408</v>
      </c>
    </row>
    <row r="481" spans="1:24" s="39" customFormat="1" x14ac:dyDescent="0.15">
      <c r="A481" s="12">
        <v>12420416</v>
      </c>
      <c r="B481" s="39">
        <v>1</v>
      </c>
      <c r="C481" s="106" t="s">
        <v>3829</v>
      </c>
      <c r="D481" s="39" t="s">
        <v>33</v>
      </c>
      <c r="E481" s="39" t="s">
        <v>34</v>
      </c>
      <c r="H481" s="39" t="s">
        <v>121</v>
      </c>
      <c r="L481" s="39">
        <v>1</v>
      </c>
      <c r="M481" s="39" t="s">
        <v>59</v>
      </c>
      <c r="N481" s="39" t="s">
        <v>36</v>
      </c>
      <c r="O481" s="106">
        <v>13420407</v>
      </c>
    </row>
    <row r="482" spans="1:24" s="39" customFormat="1" x14ac:dyDescent="0.15">
      <c r="A482" s="12">
        <v>12420417</v>
      </c>
      <c r="B482" s="39">
        <v>1</v>
      </c>
      <c r="C482" s="106" t="s">
        <v>3829</v>
      </c>
      <c r="D482" s="81" t="s">
        <v>548</v>
      </c>
      <c r="E482" s="81" t="s">
        <v>43</v>
      </c>
      <c r="F482" s="81">
        <v>3</v>
      </c>
      <c r="G482" s="81"/>
      <c r="H482" s="81" t="s">
        <v>121</v>
      </c>
      <c r="I482" s="81" t="s">
        <v>333</v>
      </c>
      <c r="J482" s="81" t="s">
        <v>548</v>
      </c>
      <c r="L482" s="39">
        <v>1</v>
      </c>
      <c r="M482" s="39" t="s">
        <v>36</v>
      </c>
      <c r="N482" s="39" t="s">
        <v>36</v>
      </c>
      <c r="O482" s="106">
        <v>13420408</v>
      </c>
      <c r="V482" s="57" t="s">
        <v>4019</v>
      </c>
      <c r="W482" s="39" t="s">
        <v>545</v>
      </c>
      <c r="X482" s="39" t="s">
        <v>33</v>
      </c>
    </row>
    <row r="483" spans="1:24" s="39" customFormat="1" x14ac:dyDescent="0.15">
      <c r="A483" s="12">
        <v>12420418</v>
      </c>
      <c r="B483" s="39">
        <v>1</v>
      </c>
      <c r="C483" s="106" t="s">
        <v>3830</v>
      </c>
      <c r="D483" s="39" t="s">
        <v>33</v>
      </c>
      <c r="E483" s="39" t="s">
        <v>34</v>
      </c>
      <c r="H483" s="39" t="s">
        <v>121</v>
      </c>
      <c r="L483" s="39">
        <v>1</v>
      </c>
      <c r="M483" s="39" t="s">
        <v>59</v>
      </c>
      <c r="N483" s="39" t="s">
        <v>59</v>
      </c>
      <c r="O483" s="12">
        <v>15420409</v>
      </c>
    </row>
    <row r="484" spans="1:24" s="39" customFormat="1" x14ac:dyDescent="0.15">
      <c r="A484" s="12">
        <v>12420419</v>
      </c>
      <c r="B484" s="39">
        <v>1</v>
      </c>
      <c r="C484" s="106" t="s">
        <v>3831</v>
      </c>
      <c r="D484" s="39" t="s">
        <v>33</v>
      </c>
      <c r="E484" s="39" t="s">
        <v>34</v>
      </c>
      <c r="H484" s="39" t="s">
        <v>121</v>
      </c>
      <c r="L484" s="39">
        <v>1</v>
      </c>
      <c r="M484" s="39" t="s">
        <v>36</v>
      </c>
      <c r="N484" s="39" t="s">
        <v>36</v>
      </c>
      <c r="O484" s="106">
        <v>13420409</v>
      </c>
      <c r="V484" s="57" t="s">
        <v>3813</v>
      </c>
    </row>
    <row r="485" spans="1:24" s="39" customFormat="1" x14ac:dyDescent="0.15">
      <c r="A485" s="12">
        <v>12420420</v>
      </c>
      <c r="B485" s="39">
        <v>1</v>
      </c>
      <c r="C485" s="106" t="s">
        <v>3832</v>
      </c>
      <c r="D485" s="81" t="s">
        <v>548</v>
      </c>
      <c r="E485" s="81" t="s">
        <v>43</v>
      </c>
      <c r="F485" s="81">
        <v>3</v>
      </c>
      <c r="G485" s="81"/>
      <c r="H485" s="81" t="s">
        <v>121</v>
      </c>
      <c r="I485" s="81" t="s">
        <v>333</v>
      </c>
      <c r="J485" s="81" t="s">
        <v>548</v>
      </c>
      <c r="L485" s="39">
        <v>1</v>
      </c>
      <c r="M485" s="39" t="s">
        <v>59</v>
      </c>
      <c r="N485" s="39" t="s">
        <v>59</v>
      </c>
      <c r="O485" s="12">
        <v>15420410</v>
      </c>
      <c r="V485" s="57"/>
      <c r="W485" s="39" t="s">
        <v>545</v>
      </c>
      <c r="X485" s="39" t="s">
        <v>33</v>
      </c>
    </row>
    <row r="486" spans="1:24" s="39" customFormat="1" x14ac:dyDescent="0.15">
      <c r="A486" s="12">
        <v>12420301</v>
      </c>
      <c r="B486" s="39">
        <v>1</v>
      </c>
      <c r="C486" s="20" t="s">
        <v>1059</v>
      </c>
      <c r="D486" s="39" t="s">
        <v>33</v>
      </c>
      <c r="E486" s="39" t="s">
        <v>1048</v>
      </c>
      <c r="H486" s="39" t="s">
        <v>1060</v>
      </c>
      <c r="L486" s="39">
        <v>1</v>
      </c>
      <c r="M486" s="39" t="s">
        <v>217</v>
      </c>
      <c r="N486" s="39" t="s">
        <v>35</v>
      </c>
      <c r="O486" s="12">
        <v>15420301</v>
      </c>
      <c r="V486" s="39" t="s">
        <v>2645</v>
      </c>
    </row>
    <row r="487" spans="1:24" s="39" customFormat="1" x14ac:dyDescent="0.15">
      <c r="A487" s="12">
        <v>12420302</v>
      </c>
      <c r="B487" s="39">
        <v>1</v>
      </c>
      <c r="C487" s="20" t="s">
        <v>3999</v>
      </c>
      <c r="D487" s="39" t="s">
        <v>33</v>
      </c>
      <c r="E487" s="39" t="s">
        <v>34</v>
      </c>
      <c r="H487" s="39" t="s">
        <v>32</v>
      </c>
      <c r="L487" s="39">
        <v>1</v>
      </c>
      <c r="M487" s="39" t="s">
        <v>367</v>
      </c>
      <c r="N487" s="39" t="s">
        <v>35</v>
      </c>
      <c r="O487" s="12">
        <v>15420302</v>
      </c>
      <c r="V487" s="12" t="s">
        <v>3998</v>
      </c>
    </row>
    <row r="488" spans="1:24" s="39" customFormat="1" x14ac:dyDescent="0.15">
      <c r="A488" s="12">
        <v>12420316</v>
      </c>
      <c r="B488" s="39">
        <v>1</v>
      </c>
      <c r="C488" s="106" t="s">
        <v>3874</v>
      </c>
      <c r="D488" s="39" t="s">
        <v>33</v>
      </c>
      <c r="E488" s="39" t="s">
        <v>34</v>
      </c>
      <c r="H488" s="39" t="s">
        <v>32</v>
      </c>
      <c r="L488" s="39">
        <v>1</v>
      </c>
      <c r="M488" s="39" t="s">
        <v>36</v>
      </c>
      <c r="N488" s="39" t="s">
        <v>36</v>
      </c>
      <c r="O488" s="106">
        <v>13420301</v>
      </c>
      <c r="V488" s="17"/>
    </row>
    <row r="489" spans="1:24" s="39" customFormat="1" x14ac:dyDescent="0.15">
      <c r="A489" s="12">
        <v>12420303</v>
      </c>
      <c r="B489" s="39">
        <v>1</v>
      </c>
      <c r="C489" s="12" t="s">
        <v>3852</v>
      </c>
      <c r="D489" s="39" t="s">
        <v>33</v>
      </c>
      <c r="E489" s="39" t="s">
        <v>34</v>
      </c>
      <c r="H489" s="39" t="s">
        <v>32</v>
      </c>
      <c r="L489" s="39">
        <v>1</v>
      </c>
      <c r="N489" s="39" t="s">
        <v>547</v>
      </c>
      <c r="O489" s="12">
        <v>14420301</v>
      </c>
      <c r="V489" s="17"/>
    </row>
    <row r="490" spans="1:24" s="39" customFormat="1" x14ac:dyDescent="0.15">
      <c r="A490" s="12">
        <v>12420304</v>
      </c>
      <c r="B490" s="39">
        <v>1</v>
      </c>
      <c r="C490" s="12" t="s">
        <v>3853</v>
      </c>
      <c r="D490" s="39" t="s">
        <v>548</v>
      </c>
      <c r="E490" s="39" t="s">
        <v>43</v>
      </c>
      <c r="F490" s="39">
        <v>3</v>
      </c>
      <c r="H490" s="39" t="s">
        <v>32</v>
      </c>
      <c r="I490" s="39" t="s">
        <v>333</v>
      </c>
      <c r="J490" s="39" t="s">
        <v>548</v>
      </c>
      <c r="L490" s="39">
        <v>1</v>
      </c>
      <c r="N490" s="39" t="s">
        <v>547</v>
      </c>
      <c r="O490" s="12">
        <v>14420302</v>
      </c>
      <c r="V490" s="17"/>
      <c r="W490" s="39" t="s">
        <v>545</v>
      </c>
      <c r="X490" s="39" t="s">
        <v>33</v>
      </c>
    </row>
    <row r="491" spans="1:24" s="39" customFormat="1" x14ac:dyDescent="0.15">
      <c r="A491" s="12">
        <v>12420305</v>
      </c>
      <c r="B491" s="39">
        <v>1</v>
      </c>
      <c r="C491" s="12" t="s">
        <v>3854</v>
      </c>
      <c r="D491" s="39" t="s">
        <v>548</v>
      </c>
      <c r="E491" s="39" t="s">
        <v>43</v>
      </c>
      <c r="F491" s="39">
        <v>3</v>
      </c>
      <c r="H491" s="39" t="s">
        <v>32</v>
      </c>
      <c r="I491" s="39" t="s">
        <v>333</v>
      </c>
      <c r="J491" s="39" t="s">
        <v>548</v>
      </c>
      <c r="L491" s="39">
        <v>1</v>
      </c>
      <c r="N491" s="39" t="s">
        <v>547</v>
      </c>
      <c r="O491" s="12">
        <v>14420303</v>
      </c>
      <c r="V491" s="17"/>
      <c r="W491" s="39" t="s">
        <v>545</v>
      </c>
      <c r="X491" s="39" t="s">
        <v>33</v>
      </c>
    </row>
    <row r="492" spans="1:24" s="39" customFormat="1" x14ac:dyDescent="0.15">
      <c r="A492" s="12">
        <v>12420306</v>
      </c>
      <c r="B492" s="39">
        <v>1</v>
      </c>
      <c r="C492" s="12" t="s">
        <v>3855</v>
      </c>
      <c r="D492" s="39" t="s">
        <v>548</v>
      </c>
      <c r="E492" s="39" t="s">
        <v>43</v>
      </c>
      <c r="F492" s="39">
        <v>3</v>
      </c>
      <c r="H492" s="39" t="s">
        <v>32</v>
      </c>
      <c r="I492" s="39" t="s">
        <v>333</v>
      </c>
      <c r="J492" s="39" t="s">
        <v>548</v>
      </c>
      <c r="L492" s="39">
        <v>1</v>
      </c>
      <c r="N492" s="39" t="s">
        <v>547</v>
      </c>
      <c r="O492" s="12">
        <v>14420304</v>
      </c>
      <c r="V492" s="17"/>
      <c r="W492" s="39" t="s">
        <v>545</v>
      </c>
      <c r="X492" s="39" t="s">
        <v>33</v>
      </c>
    </row>
    <row r="493" spans="1:24" s="39" customFormat="1" x14ac:dyDescent="0.15">
      <c r="A493" s="12">
        <v>12420307</v>
      </c>
      <c r="B493" s="39">
        <v>1</v>
      </c>
      <c r="C493" s="12" t="s">
        <v>3858</v>
      </c>
      <c r="D493" s="39" t="s">
        <v>33</v>
      </c>
      <c r="E493" s="39" t="s">
        <v>34</v>
      </c>
      <c r="H493" s="39" t="s">
        <v>32</v>
      </c>
      <c r="L493" s="39">
        <v>1</v>
      </c>
      <c r="M493" s="39" t="s">
        <v>367</v>
      </c>
      <c r="N493" s="39" t="s">
        <v>35</v>
      </c>
      <c r="O493" s="8">
        <v>15420303</v>
      </c>
      <c r="V493" s="17"/>
    </row>
    <row r="494" spans="1:24" s="39" customFormat="1" x14ac:dyDescent="0.15">
      <c r="A494" s="12">
        <v>12420308</v>
      </c>
      <c r="B494" s="39">
        <v>1</v>
      </c>
      <c r="C494" s="12" t="s">
        <v>3859</v>
      </c>
      <c r="D494" s="39" t="s">
        <v>33</v>
      </c>
      <c r="E494" s="39" t="s">
        <v>34</v>
      </c>
      <c r="H494" s="39" t="s">
        <v>32</v>
      </c>
      <c r="L494" s="39">
        <v>1</v>
      </c>
      <c r="M494" s="39" t="s">
        <v>359</v>
      </c>
      <c r="N494" s="39" t="s">
        <v>36</v>
      </c>
      <c r="O494" s="106">
        <v>13420302</v>
      </c>
      <c r="V494" s="17"/>
    </row>
    <row r="495" spans="1:24" s="39" customFormat="1" x14ac:dyDescent="0.15">
      <c r="A495" s="12">
        <v>12420309</v>
      </c>
      <c r="B495" s="39">
        <v>1</v>
      </c>
      <c r="C495" s="12" t="s">
        <v>3861</v>
      </c>
      <c r="D495" s="39" t="s">
        <v>33</v>
      </c>
      <c r="E495" s="39" t="s">
        <v>34</v>
      </c>
      <c r="H495" s="39" t="s">
        <v>32</v>
      </c>
      <c r="L495" s="39">
        <v>1</v>
      </c>
      <c r="M495" s="39" t="s">
        <v>367</v>
      </c>
      <c r="N495" s="39" t="s">
        <v>35</v>
      </c>
      <c r="O495" s="8">
        <v>15420304</v>
      </c>
      <c r="V495" s="17"/>
    </row>
    <row r="496" spans="1:24" s="39" customFormat="1" x14ac:dyDescent="0.15">
      <c r="A496" s="12">
        <v>12420310</v>
      </c>
      <c r="B496" s="39">
        <v>1</v>
      </c>
      <c r="C496" s="12" t="s">
        <v>3863</v>
      </c>
      <c r="D496" s="39" t="s">
        <v>33</v>
      </c>
      <c r="E496" s="39" t="s">
        <v>34</v>
      </c>
      <c r="H496" s="39" t="s">
        <v>32</v>
      </c>
      <c r="L496" s="39">
        <v>1</v>
      </c>
      <c r="M496" s="39" t="s">
        <v>359</v>
      </c>
      <c r="N496" s="39" t="s">
        <v>36</v>
      </c>
      <c r="O496" s="106">
        <v>13420303</v>
      </c>
      <c r="V496" s="17"/>
    </row>
    <row r="497" spans="1:22" s="39" customFormat="1" x14ac:dyDescent="0.15">
      <c r="A497" s="12">
        <v>12420311</v>
      </c>
      <c r="B497" s="39">
        <v>1</v>
      </c>
      <c r="C497" s="12" t="s">
        <v>3865</v>
      </c>
      <c r="D497" s="39" t="s">
        <v>33</v>
      </c>
      <c r="E497" s="39" t="s">
        <v>34</v>
      </c>
      <c r="H497" s="39" t="s">
        <v>32</v>
      </c>
      <c r="L497" s="39">
        <v>1</v>
      </c>
      <c r="M497" s="39" t="s">
        <v>367</v>
      </c>
      <c r="N497" s="39" t="s">
        <v>35</v>
      </c>
      <c r="O497" s="8">
        <v>15420305</v>
      </c>
      <c r="V497" s="17"/>
    </row>
    <row r="498" spans="1:22" s="39" customFormat="1" x14ac:dyDescent="0.15">
      <c r="A498" s="12">
        <v>12420312</v>
      </c>
      <c r="B498" s="39">
        <v>1</v>
      </c>
      <c r="C498" s="12" t="s">
        <v>3867</v>
      </c>
      <c r="D498" s="39" t="s">
        <v>33</v>
      </c>
      <c r="E498" s="39" t="s">
        <v>34</v>
      </c>
      <c r="H498" s="39" t="s">
        <v>32</v>
      </c>
      <c r="L498" s="39">
        <v>1</v>
      </c>
      <c r="M498" s="39" t="s">
        <v>359</v>
      </c>
      <c r="N498" s="39" t="s">
        <v>36</v>
      </c>
      <c r="O498" s="106">
        <v>13420304</v>
      </c>
      <c r="V498" s="17"/>
    </row>
    <row r="499" spans="1:22" s="39" customFormat="1" x14ac:dyDescent="0.15">
      <c r="A499" s="12">
        <v>12420313</v>
      </c>
      <c r="B499" s="39">
        <v>1</v>
      </c>
      <c r="C499" s="12" t="s">
        <v>3869</v>
      </c>
      <c r="D499" s="39" t="s">
        <v>33</v>
      </c>
      <c r="E499" s="39" t="s">
        <v>34</v>
      </c>
      <c r="H499" s="39" t="s">
        <v>32</v>
      </c>
      <c r="L499" s="39">
        <v>1</v>
      </c>
      <c r="M499" s="39" t="s">
        <v>367</v>
      </c>
      <c r="N499" s="39" t="s">
        <v>35</v>
      </c>
      <c r="O499" s="8">
        <v>15420306</v>
      </c>
      <c r="V499" s="17"/>
    </row>
    <row r="500" spans="1:22" s="39" customFormat="1" x14ac:dyDescent="0.15">
      <c r="A500" s="12">
        <v>12420314</v>
      </c>
      <c r="B500" s="39">
        <v>1</v>
      </c>
      <c r="C500" s="12" t="s">
        <v>3871</v>
      </c>
      <c r="D500" s="39" t="s">
        <v>33</v>
      </c>
      <c r="E500" s="39" t="s">
        <v>34</v>
      </c>
      <c r="H500" s="39" t="s">
        <v>32</v>
      </c>
      <c r="L500" s="39">
        <v>1</v>
      </c>
      <c r="M500" s="39" t="s">
        <v>359</v>
      </c>
      <c r="N500" s="39" t="s">
        <v>36</v>
      </c>
      <c r="O500" s="106">
        <v>13420305</v>
      </c>
      <c r="V500" s="17"/>
    </row>
    <row r="501" spans="1:22" s="39" customFormat="1" x14ac:dyDescent="0.15">
      <c r="A501" s="12">
        <v>12420317</v>
      </c>
      <c r="B501" s="39">
        <v>1</v>
      </c>
      <c r="C501" s="12" t="s">
        <v>3875</v>
      </c>
      <c r="D501" s="39" t="s">
        <v>33</v>
      </c>
      <c r="E501" s="39" t="s">
        <v>34</v>
      </c>
      <c r="H501" s="39" t="s">
        <v>32</v>
      </c>
      <c r="L501" s="39">
        <v>1</v>
      </c>
      <c r="M501" s="39" t="s">
        <v>367</v>
      </c>
      <c r="N501" s="39" t="s">
        <v>35</v>
      </c>
      <c r="O501" s="8">
        <v>15420311</v>
      </c>
      <c r="V501" s="21" t="s">
        <v>4000</v>
      </c>
    </row>
    <row r="502" spans="1:22" s="39" customFormat="1" x14ac:dyDescent="0.15">
      <c r="A502" s="12">
        <v>12420318</v>
      </c>
      <c r="B502" s="39">
        <v>1</v>
      </c>
      <c r="C502" s="12" t="s">
        <v>3876</v>
      </c>
      <c r="D502" s="39" t="s">
        <v>33</v>
      </c>
      <c r="E502" s="39" t="s">
        <v>34</v>
      </c>
      <c r="H502" s="39" t="s">
        <v>32</v>
      </c>
      <c r="L502" s="39">
        <v>1</v>
      </c>
      <c r="M502" s="106" t="s">
        <v>265</v>
      </c>
      <c r="N502" s="39" t="s">
        <v>36</v>
      </c>
      <c r="O502" s="106">
        <v>13420306</v>
      </c>
      <c r="V502" s="17"/>
    </row>
    <row r="503" spans="1:22" s="39" customFormat="1" x14ac:dyDescent="0.15">
      <c r="A503" s="12">
        <v>12420319</v>
      </c>
      <c r="B503" s="39">
        <v>1</v>
      </c>
      <c r="C503" s="12" t="s">
        <v>4001</v>
      </c>
      <c r="D503" s="39" t="s">
        <v>33</v>
      </c>
      <c r="E503" s="39" t="s">
        <v>34</v>
      </c>
      <c r="H503" s="39" t="s">
        <v>32</v>
      </c>
      <c r="L503" s="39">
        <v>1</v>
      </c>
      <c r="M503" s="16" t="s">
        <v>470</v>
      </c>
      <c r="N503" s="39" t="s">
        <v>36</v>
      </c>
      <c r="O503" s="106">
        <v>13420307</v>
      </c>
      <c r="V503" s="17"/>
    </row>
    <row r="504" spans="1:22" s="39" customFormat="1" x14ac:dyDescent="0.15">
      <c r="A504" s="12">
        <v>12430201</v>
      </c>
      <c r="B504" s="39">
        <v>1</v>
      </c>
      <c r="C504" s="20" t="s">
        <v>1336</v>
      </c>
      <c r="D504" s="39" t="s">
        <v>33</v>
      </c>
      <c r="E504" s="39" t="s">
        <v>34</v>
      </c>
      <c r="H504" s="39" t="s">
        <v>32</v>
      </c>
      <c r="L504" s="39">
        <v>1</v>
      </c>
      <c r="N504" s="39" t="s">
        <v>547</v>
      </c>
      <c r="O504" s="12">
        <v>14430201</v>
      </c>
      <c r="V504" s="17" t="s">
        <v>133</v>
      </c>
    </row>
    <row r="505" spans="1:22" s="39" customFormat="1" x14ac:dyDescent="0.15">
      <c r="A505" s="12">
        <v>12430202</v>
      </c>
      <c r="B505" s="39">
        <v>1</v>
      </c>
      <c r="C505" s="20" t="s">
        <v>1337</v>
      </c>
      <c r="D505" s="39" t="s">
        <v>33</v>
      </c>
      <c r="E505" s="39" t="s">
        <v>34</v>
      </c>
      <c r="H505" s="39" t="s">
        <v>32</v>
      </c>
      <c r="L505" s="39">
        <v>1</v>
      </c>
      <c r="M505" s="39" t="s">
        <v>366</v>
      </c>
      <c r="N505" s="39" t="s">
        <v>35</v>
      </c>
      <c r="O505" s="12">
        <v>15430201</v>
      </c>
      <c r="V505" s="39" t="s">
        <v>2609</v>
      </c>
    </row>
    <row r="506" spans="1:22" s="39" customFormat="1" x14ac:dyDescent="0.15">
      <c r="A506" s="12">
        <v>12430203</v>
      </c>
      <c r="B506" s="39">
        <v>1</v>
      </c>
      <c r="C506" s="20" t="s">
        <v>1338</v>
      </c>
      <c r="D506" s="39" t="s">
        <v>33</v>
      </c>
      <c r="E506" s="39" t="s">
        <v>34</v>
      </c>
      <c r="H506" s="39" t="s">
        <v>32</v>
      </c>
      <c r="L506" s="39">
        <v>1</v>
      </c>
      <c r="M506" s="39" t="s">
        <v>367</v>
      </c>
      <c r="N506" s="39" t="s">
        <v>35</v>
      </c>
      <c r="O506" s="12">
        <v>15430202</v>
      </c>
      <c r="V506" s="62" t="s">
        <v>2795</v>
      </c>
    </row>
    <row r="507" spans="1:22" s="39" customFormat="1" x14ac:dyDescent="0.15">
      <c r="A507" s="12">
        <v>12430204</v>
      </c>
      <c r="B507" s="39">
        <v>1</v>
      </c>
      <c r="C507" s="20" t="s">
        <v>3926</v>
      </c>
      <c r="D507" s="39" t="s">
        <v>33</v>
      </c>
      <c r="E507" s="39" t="s">
        <v>43</v>
      </c>
      <c r="F507" s="39">
        <v>2</v>
      </c>
      <c r="H507" s="39" t="s">
        <v>121</v>
      </c>
      <c r="L507" s="39">
        <v>99</v>
      </c>
      <c r="M507" s="39" t="s">
        <v>361</v>
      </c>
      <c r="N507" s="39" t="s">
        <v>59</v>
      </c>
      <c r="O507" s="12">
        <v>15430203</v>
      </c>
      <c r="V507" s="39" t="s">
        <v>2796</v>
      </c>
    </row>
    <row r="508" spans="1:22" s="39" customFormat="1" x14ac:dyDescent="0.15">
      <c r="A508" s="12">
        <v>12430205</v>
      </c>
      <c r="B508" s="39">
        <v>1</v>
      </c>
      <c r="C508" s="106" t="s">
        <v>3925</v>
      </c>
      <c r="D508" s="39" t="s">
        <v>33</v>
      </c>
      <c r="E508" s="39" t="s">
        <v>34</v>
      </c>
      <c r="H508" s="39" t="s">
        <v>32</v>
      </c>
      <c r="L508" s="39">
        <v>1</v>
      </c>
      <c r="M508" s="39" t="s">
        <v>36</v>
      </c>
      <c r="N508" s="39" t="s">
        <v>36</v>
      </c>
      <c r="O508" s="12">
        <v>13430205</v>
      </c>
    </row>
    <row r="509" spans="1:22" s="39" customFormat="1" x14ac:dyDescent="0.15">
      <c r="A509" s="12">
        <v>12430206</v>
      </c>
      <c r="B509" s="39">
        <v>1</v>
      </c>
      <c r="C509" s="106" t="s">
        <v>3725</v>
      </c>
      <c r="D509" s="39" t="s">
        <v>33</v>
      </c>
      <c r="E509" s="39" t="s">
        <v>34</v>
      </c>
      <c r="H509" s="39" t="s">
        <v>121</v>
      </c>
      <c r="L509" s="39">
        <v>1</v>
      </c>
      <c r="M509" s="39" t="s">
        <v>36</v>
      </c>
      <c r="N509" s="39" t="s">
        <v>36</v>
      </c>
      <c r="O509" s="12">
        <v>13430206</v>
      </c>
    </row>
    <row r="510" spans="1:22" s="39" customFormat="1" x14ac:dyDescent="0.15">
      <c r="A510" s="12">
        <v>12430207</v>
      </c>
      <c r="B510" s="39">
        <v>1</v>
      </c>
      <c r="C510" s="106" t="s">
        <v>3727</v>
      </c>
      <c r="D510" s="39" t="s">
        <v>33</v>
      </c>
      <c r="E510" s="39" t="s">
        <v>43</v>
      </c>
      <c r="F510" s="39">
        <v>2</v>
      </c>
      <c r="H510" s="39" t="s">
        <v>121</v>
      </c>
      <c r="L510" s="39">
        <v>99</v>
      </c>
      <c r="M510" s="39" t="s">
        <v>36</v>
      </c>
      <c r="N510" s="39" t="s">
        <v>36</v>
      </c>
      <c r="O510" s="12">
        <v>13430207</v>
      </c>
    </row>
    <row r="511" spans="1:22" s="39" customFormat="1" x14ac:dyDescent="0.15">
      <c r="A511" s="12">
        <v>12440101</v>
      </c>
      <c r="B511" s="39">
        <v>1</v>
      </c>
      <c r="C511" s="20" t="s">
        <v>808</v>
      </c>
      <c r="D511" s="39" t="s">
        <v>33</v>
      </c>
      <c r="E511" s="39" t="s">
        <v>34</v>
      </c>
      <c r="H511" s="39" t="s">
        <v>164</v>
      </c>
      <c r="L511" s="39">
        <v>1</v>
      </c>
      <c r="N511" s="39" t="s">
        <v>547</v>
      </c>
      <c r="O511" s="12">
        <v>14440101</v>
      </c>
      <c r="P511" s="17"/>
      <c r="V511" s="39" t="s">
        <v>133</v>
      </c>
    </row>
    <row r="512" spans="1:22" s="39" customFormat="1" x14ac:dyDescent="0.15">
      <c r="A512" s="12">
        <v>12440102</v>
      </c>
      <c r="B512" s="39">
        <v>1</v>
      </c>
      <c r="C512" s="20" t="s">
        <v>809</v>
      </c>
      <c r="D512" s="39" t="s">
        <v>166</v>
      </c>
      <c r="E512" s="39" t="s">
        <v>34</v>
      </c>
      <c r="H512" s="39" t="s">
        <v>164</v>
      </c>
      <c r="L512" s="39">
        <v>1</v>
      </c>
      <c r="M512" s="39" t="s">
        <v>366</v>
      </c>
      <c r="N512" s="39" t="s">
        <v>35</v>
      </c>
      <c r="O512" s="12">
        <v>15440101</v>
      </c>
      <c r="V512" s="53" t="s">
        <v>2703</v>
      </c>
    </row>
    <row r="513" spans="1:24" s="39" customFormat="1" x14ac:dyDescent="0.15">
      <c r="A513" s="12">
        <v>12440103</v>
      </c>
      <c r="B513" s="39">
        <v>1</v>
      </c>
      <c r="C513" s="20" t="s">
        <v>810</v>
      </c>
      <c r="D513" s="39" t="s">
        <v>44</v>
      </c>
      <c r="E513" s="39" t="s">
        <v>273</v>
      </c>
      <c r="F513" s="39">
        <v>4</v>
      </c>
      <c r="G513" s="39">
        <v>180</v>
      </c>
      <c r="H513" s="39" t="s">
        <v>164</v>
      </c>
      <c r="L513" s="39">
        <v>3</v>
      </c>
      <c r="M513" s="39" t="s">
        <v>367</v>
      </c>
      <c r="N513" s="39" t="s">
        <v>35</v>
      </c>
      <c r="O513" s="12">
        <v>15440102</v>
      </c>
      <c r="V513" s="39" t="s">
        <v>2651</v>
      </c>
    </row>
    <row r="514" spans="1:24" s="39" customFormat="1" x14ac:dyDescent="0.15">
      <c r="A514" s="12">
        <v>12440104</v>
      </c>
      <c r="B514" s="39">
        <v>1</v>
      </c>
      <c r="C514" s="20" t="s">
        <v>813</v>
      </c>
      <c r="D514" s="39" t="s">
        <v>44</v>
      </c>
      <c r="E514" s="39" t="s">
        <v>34</v>
      </c>
      <c r="H514" s="39" t="s">
        <v>121</v>
      </c>
      <c r="L514" s="39">
        <v>1</v>
      </c>
      <c r="M514" s="39" t="s">
        <v>200</v>
      </c>
      <c r="N514" s="39" t="s">
        <v>36</v>
      </c>
      <c r="O514" s="12">
        <v>13440101</v>
      </c>
      <c r="V514" s="17"/>
    </row>
    <row r="515" spans="1:24" s="39" customFormat="1" x14ac:dyDescent="0.15">
      <c r="A515" s="12">
        <v>12440105</v>
      </c>
      <c r="B515" s="39">
        <v>1</v>
      </c>
      <c r="C515" s="20" t="s">
        <v>814</v>
      </c>
      <c r="D515" s="39" t="s">
        <v>44</v>
      </c>
      <c r="E515" s="39" t="s">
        <v>34</v>
      </c>
      <c r="H515" s="39" t="s">
        <v>121</v>
      </c>
      <c r="L515" s="39">
        <v>1</v>
      </c>
      <c r="M515" s="39" t="s">
        <v>200</v>
      </c>
      <c r="N515" s="39" t="s">
        <v>200</v>
      </c>
      <c r="O515" s="12">
        <v>15440103</v>
      </c>
      <c r="V515" s="17"/>
    </row>
    <row r="516" spans="1:24" s="39" customFormat="1" x14ac:dyDescent="0.15">
      <c r="A516" s="12">
        <v>12440106</v>
      </c>
      <c r="B516" s="39">
        <v>1</v>
      </c>
      <c r="C516" s="20" t="s">
        <v>816</v>
      </c>
      <c r="D516" s="39" t="s">
        <v>33</v>
      </c>
      <c r="E516" s="39" t="s">
        <v>34</v>
      </c>
      <c r="H516" s="39" t="s">
        <v>32</v>
      </c>
      <c r="L516" s="39">
        <v>1</v>
      </c>
      <c r="N516" s="39" t="s">
        <v>2652</v>
      </c>
      <c r="O516" s="12">
        <v>14440102</v>
      </c>
    </row>
    <row r="517" spans="1:24" s="39" customFormat="1" x14ac:dyDescent="0.15">
      <c r="A517" s="12">
        <v>12440107</v>
      </c>
      <c r="B517" s="39">
        <v>1</v>
      </c>
      <c r="C517" s="20" t="s">
        <v>817</v>
      </c>
      <c r="D517" s="39" t="s">
        <v>548</v>
      </c>
      <c r="E517" s="39" t="s">
        <v>43</v>
      </c>
      <c r="F517" s="39">
        <v>3</v>
      </c>
      <c r="H517" s="39" t="s">
        <v>32</v>
      </c>
      <c r="I517" s="39" t="s">
        <v>333</v>
      </c>
      <c r="J517" s="39" t="s">
        <v>548</v>
      </c>
      <c r="L517" s="39">
        <v>1</v>
      </c>
      <c r="N517" s="39" t="s">
        <v>547</v>
      </c>
      <c r="O517" s="12">
        <v>14440103</v>
      </c>
      <c r="W517" s="39" t="s">
        <v>545</v>
      </c>
      <c r="X517" s="39" t="s">
        <v>33</v>
      </c>
    </row>
    <row r="518" spans="1:24" s="39" customFormat="1" x14ac:dyDescent="0.15">
      <c r="A518" s="12">
        <v>12440108</v>
      </c>
      <c r="B518" s="39">
        <v>1</v>
      </c>
      <c r="C518" s="20" t="s">
        <v>818</v>
      </c>
      <c r="D518" s="39" t="s">
        <v>548</v>
      </c>
      <c r="E518" s="39" t="s">
        <v>43</v>
      </c>
      <c r="F518" s="39">
        <v>3</v>
      </c>
      <c r="H518" s="39" t="s">
        <v>32</v>
      </c>
      <c r="I518" s="39" t="s">
        <v>333</v>
      </c>
      <c r="J518" s="39" t="s">
        <v>548</v>
      </c>
      <c r="L518" s="39">
        <v>1</v>
      </c>
      <c r="N518" s="39" t="s">
        <v>547</v>
      </c>
      <c r="O518" s="12">
        <v>14440104</v>
      </c>
      <c r="W518" s="39" t="s">
        <v>545</v>
      </c>
      <c r="X518" s="39" t="s">
        <v>33</v>
      </c>
    </row>
    <row r="519" spans="1:24" s="39" customFormat="1" x14ac:dyDescent="0.15">
      <c r="A519" s="12">
        <v>12440109</v>
      </c>
      <c r="B519" s="39">
        <v>1</v>
      </c>
      <c r="C519" s="20" t="s">
        <v>819</v>
      </c>
      <c r="D519" s="39" t="s">
        <v>548</v>
      </c>
      <c r="E519" s="39" t="s">
        <v>43</v>
      </c>
      <c r="F519" s="39">
        <v>3</v>
      </c>
      <c r="H519" s="39" t="s">
        <v>32</v>
      </c>
      <c r="I519" s="39" t="s">
        <v>333</v>
      </c>
      <c r="J519" s="39" t="s">
        <v>548</v>
      </c>
      <c r="L519" s="39">
        <v>1</v>
      </c>
      <c r="N519" s="39" t="s">
        <v>547</v>
      </c>
      <c r="O519" s="12">
        <v>14440105</v>
      </c>
      <c r="W519" s="39" t="s">
        <v>545</v>
      </c>
      <c r="X519" s="39" t="s">
        <v>33</v>
      </c>
    </row>
    <row r="520" spans="1:24" s="39" customFormat="1" x14ac:dyDescent="0.15">
      <c r="A520" s="12">
        <v>12440110</v>
      </c>
      <c r="B520" s="39">
        <v>1</v>
      </c>
      <c r="C520" s="20" t="s">
        <v>820</v>
      </c>
      <c r="D520" s="39" t="s">
        <v>33</v>
      </c>
      <c r="E520" s="39" t="s">
        <v>34</v>
      </c>
      <c r="H520" s="39" t="s">
        <v>32</v>
      </c>
      <c r="L520" s="39">
        <v>1</v>
      </c>
      <c r="M520" s="39" t="s">
        <v>367</v>
      </c>
      <c r="N520" s="39" t="s">
        <v>35</v>
      </c>
      <c r="O520" s="12">
        <v>15440104</v>
      </c>
      <c r="V520" s="61" t="s">
        <v>2466</v>
      </c>
    </row>
    <row r="521" spans="1:24" s="39" customFormat="1" x14ac:dyDescent="0.15">
      <c r="A521" s="12">
        <v>12440111</v>
      </c>
      <c r="B521" s="39">
        <v>1</v>
      </c>
      <c r="C521" s="20" t="s">
        <v>821</v>
      </c>
      <c r="D521" s="39" t="s">
        <v>33</v>
      </c>
      <c r="E521" s="39" t="s">
        <v>34</v>
      </c>
      <c r="H521" s="39" t="s">
        <v>32</v>
      </c>
      <c r="L521" s="39">
        <v>1</v>
      </c>
      <c r="M521" s="39" t="s">
        <v>367</v>
      </c>
      <c r="N521" s="39" t="s">
        <v>35</v>
      </c>
      <c r="O521" s="12">
        <v>15440105</v>
      </c>
      <c r="V521" s="61" t="s">
        <v>2454</v>
      </c>
    </row>
    <row r="522" spans="1:24" s="39" customFormat="1" x14ac:dyDescent="0.15">
      <c r="A522" s="12">
        <v>12440112</v>
      </c>
      <c r="B522" s="39">
        <v>1</v>
      </c>
      <c r="C522" s="20" t="s">
        <v>822</v>
      </c>
      <c r="D522" s="39" t="s">
        <v>33</v>
      </c>
      <c r="E522" s="39" t="s">
        <v>34</v>
      </c>
      <c r="H522" s="39" t="s">
        <v>32</v>
      </c>
      <c r="L522" s="39">
        <v>1</v>
      </c>
      <c r="M522" s="17" t="s">
        <v>367</v>
      </c>
      <c r="N522" s="39" t="s">
        <v>35</v>
      </c>
      <c r="O522" s="12">
        <v>15440106</v>
      </c>
      <c r="V522" s="61" t="s">
        <v>2454</v>
      </c>
    </row>
    <row r="523" spans="1:24" s="39" customFormat="1" x14ac:dyDescent="0.15">
      <c r="A523" s="12">
        <v>12440113</v>
      </c>
      <c r="B523" s="39">
        <v>1</v>
      </c>
      <c r="C523" s="20" t="s">
        <v>823</v>
      </c>
      <c r="D523" s="39" t="s">
        <v>33</v>
      </c>
      <c r="E523" s="39" t="s">
        <v>34</v>
      </c>
      <c r="H523" s="39" t="s">
        <v>32</v>
      </c>
      <c r="L523" s="39">
        <v>1</v>
      </c>
      <c r="M523" s="39" t="s">
        <v>367</v>
      </c>
      <c r="N523" s="39" t="s">
        <v>35</v>
      </c>
      <c r="O523" s="12">
        <v>15440107</v>
      </c>
      <c r="V523" s="61" t="s">
        <v>2689</v>
      </c>
    </row>
    <row r="524" spans="1:24" s="39" customFormat="1" x14ac:dyDescent="0.15">
      <c r="A524" s="12">
        <v>12440114</v>
      </c>
      <c r="B524" s="39">
        <v>1</v>
      </c>
      <c r="C524" s="20" t="s">
        <v>811</v>
      </c>
      <c r="D524" s="39" t="s">
        <v>33</v>
      </c>
      <c r="E524" s="39" t="s">
        <v>271</v>
      </c>
      <c r="F524" s="39">
        <v>5</v>
      </c>
      <c r="G524" s="39">
        <v>60</v>
      </c>
      <c r="H524" s="39" t="s">
        <v>164</v>
      </c>
      <c r="L524" s="39">
        <v>1</v>
      </c>
      <c r="N524" s="39" t="s">
        <v>547</v>
      </c>
      <c r="O524" s="12">
        <v>14440106</v>
      </c>
    </row>
    <row r="525" spans="1:24" s="39" customFormat="1" x14ac:dyDescent="0.15">
      <c r="A525" s="12">
        <v>12440115</v>
      </c>
      <c r="B525" s="39">
        <v>1</v>
      </c>
      <c r="C525" s="20" t="s">
        <v>812</v>
      </c>
      <c r="D525" s="39" t="s">
        <v>166</v>
      </c>
      <c r="E525" s="39" t="s">
        <v>331</v>
      </c>
      <c r="F525" s="39">
        <v>60</v>
      </c>
      <c r="H525" s="39" t="s">
        <v>164</v>
      </c>
      <c r="L525" s="39">
        <v>99</v>
      </c>
      <c r="M525" s="39" t="s">
        <v>367</v>
      </c>
      <c r="N525" s="39" t="s">
        <v>35</v>
      </c>
      <c r="O525" s="12">
        <v>15440108</v>
      </c>
      <c r="V525" s="17" t="s">
        <v>2654</v>
      </c>
    </row>
    <row r="526" spans="1:24" s="39" customFormat="1" ht="18.75" customHeight="1" x14ac:dyDescent="0.15">
      <c r="A526" s="12">
        <v>12440116</v>
      </c>
      <c r="B526" s="39">
        <v>1</v>
      </c>
      <c r="C526" s="20" t="s">
        <v>3268</v>
      </c>
      <c r="D526" s="39" t="s">
        <v>166</v>
      </c>
      <c r="E526" s="39" t="s">
        <v>270</v>
      </c>
      <c r="F526" s="39">
        <v>60</v>
      </c>
      <c r="H526" s="39" t="s">
        <v>164</v>
      </c>
      <c r="I526" s="39" t="s">
        <v>100</v>
      </c>
      <c r="J526" s="39" t="s">
        <v>176</v>
      </c>
      <c r="L526" s="39">
        <v>99</v>
      </c>
      <c r="M526" s="17" t="s">
        <v>2716</v>
      </c>
      <c r="N526" s="39" t="s">
        <v>126</v>
      </c>
      <c r="O526" s="12">
        <v>13440102</v>
      </c>
    </row>
    <row r="527" spans="1:24" s="39" customFormat="1" x14ac:dyDescent="0.15">
      <c r="A527" s="12">
        <v>12440117</v>
      </c>
      <c r="B527" s="39">
        <v>1</v>
      </c>
      <c r="C527" s="20" t="s">
        <v>827</v>
      </c>
      <c r="D527" s="39" t="s">
        <v>33</v>
      </c>
      <c r="E527" s="39" t="s">
        <v>270</v>
      </c>
      <c r="F527" s="39">
        <v>60</v>
      </c>
      <c r="H527" s="39" t="s">
        <v>32</v>
      </c>
      <c r="L527" s="39">
        <v>99</v>
      </c>
      <c r="M527" s="106" t="s">
        <v>265</v>
      </c>
      <c r="N527" s="39" t="s">
        <v>36</v>
      </c>
      <c r="O527" s="12">
        <v>13440104</v>
      </c>
    </row>
    <row r="528" spans="1:24" s="39" customFormat="1" x14ac:dyDescent="0.15">
      <c r="A528" s="12">
        <v>12440119</v>
      </c>
      <c r="B528" s="39">
        <v>1</v>
      </c>
      <c r="C528" s="20" t="s">
        <v>2452</v>
      </c>
      <c r="D528" s="39" t="s">
        <v>33</v>
      </c>
      <c r="E528" s="39" t="s">
        <v>270</v>
      </c>
      <c r="F528" s="39">
        <v>60</v>
      </c>
      <c r="H528" s="39" t="s">
        <v>32</v>
      </c>
      <c r="I528" s="39" t="s">
        <v>100</v>
      </c>
      <c r="J528" s="39" t="s">
        <v>175</v>
      </c>
      <c r="L528" s="39">
        <v>99</v>
      </c>
      <c r="M528" s="17"/>
      <c r="N528" s="39" t="s">
        <v>978</v>
      </c>
      <c r="O528" s="12" t="s">
        <v>175</v>
      </c>
      <c r="W528" s="6" t="s">
        <v>2450</v>
      </c>
      <c r="X528" s="39" t="str">
        <f>O528</f>
        <v>ice</v>
      </c>
    </row>
    <row r="529" spans="1:24" s="39" customFormat="1" x14ac:dyDescent="0.15">
      <c r="A529" s="12">
        <v>12440310</v>
      </c>
      <c r="B529" s="39">
        <v>1</v>
      </c>
      <c r="C529" s="27" t="s">
        <v>1379</v>
      </c>
      <c r="D529" s="39" t="s">
        <v>33</v>
      </c>
      <c r="E529" s="39" t="s">
        <v>163</v>
      </c>
      <c r="H529" s="39" t="s">
        <v>872</v>
      </c>
      <c r="L529" s="39">
        <v>1</v>
      </c>
      <c r="M529" s="17" t="s">
        <v>886</v>
      </c>
      <c r="N529" s="39" t="s">
        <v>873</v>
      </c>
      <c r="O529" s="12">
        <v>15440310</v>
      </c>
      <c r="V529" s="17" t="s">
        <v>2655</v>
      </c>
    </row>
    <row r="530" spans="1:24" s="39" customFormat="1" x14ac:dyDescent="0.15">
      <c r="A530" s="12">
        <v>12440311</v>
      </c>
      <c r="B530" s="39">
        <v>1</v>
      </c>
      <c r="C530" s="27" t="s">
        <v>2665</v>
      </c>
      <c r="D530" s="39" t="s">
        <v>874</v>
      </c>
      <c r="E530" s="39" t="s">
        <v>875</v>
      </c>
      <c r="H530" s="39" t="s">
        <v>160</v>
      </c>
      <c r="L530" s="39">
        <v>1</v>
      </c>
      <c r="M530" s="17" t="s">
        <v>36</v>
      </c>
      <c r="N530" s="39" t="s">
        <v>876</v>
      </c>
      <c r="O530" s="12">
        <v>13440302</v>
      </c>
    </row>
    <row r="531" spans="1:24" s="39" customFormat="1" ht="15" customHeight="1" x14ac:dyDescent="0.15">
      <c r="A531" s="12">
        <v>12440312</v>
      </c>
      <c r="B531" s="39">
        <v>1</v>
      </c>
      <c r="C531" s="27" t="s">
        <v>2666</v>
      </c>
      <c r="D531" s="39" t="s">
        <v>874</v>
      </c>
      <c r="E531" s="39" t="s">
        <v>875</v>
      </c>
      <c r="H531" s="39" t="s">
        <v>160</v>
      </c>
      <c r="L531" s="39">
        <v>1</v>
      </c>
      <c r="M531" s="39" t="s">
        <v>36</v>
      </c>
      <c r="N531" s="39" t="s">
        <v>36</v>
      </c>
      <c r="O531" s="12">
        <v>13440303</v>
      </c>
      <c r="V531" s="17"/>
    </row>
    <row r="532" spans="1:24" s="39" customFormat="1" x14ac:dyDescent="0.15">
      <c r="A532" s="12">
        <v>12440313</v>
      </c>
      <c r="B532" s="39">
        <v>1</v>
      </c>
      <c r="C532" s="27" t="s">
        <v>2667</v>
      </c>
      <c r="D532" s="39" t="s">
        <v>874</v>
      </c>
      <c r="E532" s="39" t="s">
        <v>43</v>
      </c>
      <c r="F532" s="39">
        <v>2</v>
      </c>
      <c r="H532" s="39" t="s">
        <v>862</v>
      </c>
      <c r="L532" s="39">
        <v>99</v>
      </c>
      <c r="M532" s="39" t="s">
        <v>131</v>
      </c>
      <c r="N532" s="39" t="s">
        <v>879</v>
      </c>
      <c r="O532" s="12">
        <v>13440304</v>
      </c>
    </row>
    <row r="533" spans="1:24" s="39" customFormat="1" x14ac:dyDescent="0.15">
      <c r="A533" s="12">
        <v>12440314</v>
      </c>
      <c r="B533" s="39">
        <v>1</v>
      </c>
      <c r="C533" s="27" t="s">
        <v>2668</v>
      </c>
      <c r="D533" s="39" t="s">
        <v>874</v>
      </c>
      <c r="E533" s="39" t="s">
        <v>43</v>
      </c>
      <c r="F533" s="39">
        <v>2</v>
      </c>
      <c r="H533" s="39" t="s">
        <v>862</v>
      </c>
      <c r="L533" s="39">
        <v>99</v>
      </c>
      <c r="M533" s="39" t="s">
        <v>131</v>
      </c>
      <c r="N533" s="39" t="s">
        <v>879</v>
      </c>
      <c r="O533" s="12">
        <v>13440305</v>
      </c>
      <c r="V533" s="17"/>
    </row>
    <row r="534" spans="1:24" s="39" customFormat="1" ht="17.25" customHeight="1" x14ac:dyDescent="0.15">
      <c r="A534" s="12">
        <v>12440315</v>
      </c>
      <c r="B534" s="39">
        <v>1</v>
      </c>
      <c r="C534" s="27" t="s">
        <v>2669</v>
      </c>
      <c r="D534" s="39" t="s">
        <v>33</v>
      </c>
      <c r="E534" s="39" t="s">
        <v>272</v>
      </c>
      <c r="F534" s="39">
        <v>4</v>
      </c>
      <c r="G534" s="39">
        <v>1.5</v>
      </c>
      <c r="H534" s="39" t="s">
        <v>32</v>
      </c>
      <c r="L534" s="39">
        <v>1</v>
      </c>
      <c r="N534" s="39" t="s">
        <v>547</v>
      </c>
      <c r="O534" s="12">
        <v>14440303</v>
      </c>
    </row>
    <row r="535" spans="1:24" s="39" customFormat="1" x14ac:dyDescent="0.15">
      <c r="A535" s="12">
        <v>12440316</v>
      </c>
      <c r="B535" s="39">
        <v>1</v>
      </c>
      <c r="C535" s="27" t="s">
        <v>2670</v>
      </c>
      <c r="D535" s="39" t="s">
        <v>33</v>
      </c>
      <c r="E535" s="39" t="s">
        <v>269</v>
      </c>
      <c r="F535" s="39">
        <v>1.5</v>
      </c>
      <c r="H535" s="39" t="s">
        <v>132</v>
      </c>
      <c r="L535" s="39">
        <v>99</v>
      </c>
      <c r="M535" s="39" t="s">
        <v>367</v>
      </c>
      <c r="N535" s="39" t="s">
        <v>35</v>
      </c>
      <c r="O535" s="12">
        <v>15440312</v>
      </c>
      <c r="S535" s="39">
        <v>16440303</v>
      </c>
      <c r="V535" s="53" t="s">
        <v>2456</v>
      </c>
    </row>
    <row r="536" spans="1:24" s="39" customFormat="1" x14ac:dyDescent="0.15">
      <c r="A536" s="12">
        <v>12440317</v>
      </c>
      <c r="B536" s="39">
        <v>1</v>
      </c>
      <c r="C536" s="27" t="s">
        <v>2671</v>
      </c>
      <c r="D536" s="39" t="s">
        <v>44</v>
      </c>
      <c r="E536" s="39" t="s">
        <v>1766</v>
      </c>
      <c r="F536" s="39">
        <v>2</v>
      </c>
      <c r="H536" s="39" t="s">
        <v>132</v>
      </c>
      <c r="I536" s="39" t="s">
        <v>100</v>
      </c>
      <c r="J536" s="39" t="s">
        <v>1767</v>
      </c>
      <c r="L536" s="39">
        <v>99</v>
      </c>
      <c r="M536" s="17" t="s">
        <v>2714</v>
      </c>
      <c r="N536" s="39" t="s">
        <v>36</v>
      </c>
      <c r="O536" s="12">
        <v>13440306</v>
      </c>
      <c r="V536" s="17"/>
    </row>
    <row r="537" spans="1:24" s="39" customFormat="1" x14ac:dyDescent="0.15">
      <c r="A537" s="12">
        <v>12440319</v>
      </c>
      <c r="B537" s="39">
        <v>1</v>
      </c>
      <c r="C537" s="27" t="s">
        <v>2672</v>
      </c>
      <c r="D537" s="39" t="s">
        <v>979</v>
      </c>
      <c r="E537" s="39" t="s">
        <v>885</v>
      </c>
      <c r="F537" s="39">
        <v>2</v>
      </c>
      <c r="H537" s="39" t="s">
        <v>862</v>
      </c>
      <c r="L537" s="39">
        <v>99</v>
      </c>
      <c r="M537" s="106" t="s">
        <v>265</v>
      </c>
      <c r="N537" s="39" t="s">
        <v>876</v>
      </c>
      <c r="O537" s="12">
        <v>13440308</v>
      </c>
      <c r="V537" s="17"/>
    </row>
    <row r="538" spans="1:24" s="39" customFormat="1" x14ac:dyDescent="0.15">
      <c r="A538" s="12">
        <v>12440320</v>
      </c>
      <c r="B538" s="39">
        <v>1</v>
      </c>
      <c r="C538" s="27" t="s">
        <v>2673</v>
      </c>
      <c r="D538" s="39" t="s">
        <v>565</v>
      </c>
      <c r="E538" s="39" t="s">
        <v>888</v>
      </c>
      <c r="F538" s="39">
        <v>2</v>
      </c>
      <c r="H538" s="39" t="s">
        <v>132</v>
      </c>
      <c r="L538" s="39">
        <v>99</v>
      </c>
      <c r="M538" s="17" t="s">
        <v>889</v>
      </c>
      <c r="N538" s="39" t="s">
        <v>864</v>
      </c>
      <c r="O538" s="12">
        <v>15440315</v>
      </c>
      <c r="V538" s="53" t="s">
        <v>2455</v>
      </c>
    </row>
    <row r="539" spans="1:24" s="39" customFormat="1" x14ac:dyDescent="0.15">
      <c r="A539" s="12">
        <v>12440321</v>
      </c>
      <c r="B539" s="39">
        <v>1</v>
      </c>
      <c r="C539" s="27" t="s">
        <v>2674</v>
      </c>
      <c r="D539" s="39" t="s">
        <v>33</v>
      </c>
      <c r="E539" s="39" t="s">
        <v>34</v>
      </c>
      <c r="H539" s="39" t="s">
        <v>32</v>
      </c>
      <c r="L539" s="39">
        <v>1</v>
      </c>
      <c r="N539" s="39" t="s">
        <v>547</v>
      </c>
      <c r="O539" s="22">
        <v>14440304</v>
      </c>
    </row>
    <row r="540" spans="1:24" s="39" customFormat="1" x14ac:dyDescent="0.15">
      <c r="A540" s="12">
        <v>12440322</v>
      </c>
      <c r="B540" s="39">
        <v>1</v>
      </c>
      <c r="C540" s="27" t="s">
        <v>2675</v>
      </c>
      <c r="D540" s="39" t="s">
        <v>33</v>
      </c>
      <c r="E540" s="39" t="s">
        <v>34</v>
      </c>
      <c r="H540" s="39" t="s">
        <v>32</v>
      </c>
      <c r="L540" s="39">
        <v>1</v>
      </c>
      <c r="N540" s="39" t="s">
        <v>547</v>
      </c>
      <c r="O540" s="22">
        <v>14440305</v>
      </c>
    </row>
    <row r="541" spans="1:24" s="39" customFormat="1" x14ac:dyDescent="0.15">
      <c r="A541" s="12">
        <v>12440324</v>
      </c>
      <c r="B541" s="39">
        <v>1</v>
      </c>
      <c r="C541" s="27" t="s">
        <v>2676</v>
      </c>
      <c r="D541" s="39" t="s">
        <v>874</v>
      </c>
      <c r="E541" s="39" t="s">
        <v>43</v>
      </c>
      <c r="F541" s="39">
        <v>2</v>
      </c>
      <c r="H541" s="39" t="s">
        <v>891</v>
      </c>
      <c r="L541" s="39">
        <v>99</v>
      </c>
      <c r="M541" s="17" t="s">
        <v>863</v>
      </c>
      <c r="N541" s="39" t="s">
        <v>35</v>
      </c>
      <c r="O541" s="12">
        <v>15440316</v>
      </c>
      <c r="V541" s="53" t="s">
        <v>2699</v>
      </c>
    </row>
    <row r="542" spans="1:24" s="39" customFormat="1" x14ac:dyDescent="0.15">
      <c r="A542" s="12">
        <v>12440325</v>
      </c>
      <c r="B542" s="39">
        <v>1</v>
      </c>
      <c r="C542" s="27" t="s">
        <v>2677</v>
      </c>
      <c r="D542" s="39" t="s">
        <v>44</v>
      </c>
      <c r="E542" s="39" t="s">
        <v>892</v>
      </c>
      <c r="F542" s="39">
        <v>2</v>
      </c>
      <c r="H542" s="39" t="s">
        <v>132</v>
      </c>
      <c r="L542" s="39">
        <v>99</v>
      </c>
      <c r="M542" s="106" t="s">
        <v>127</v>
      </c>
      <c r="N542" s="39" t="s">
        <v>893</v>
      </c>
      <c r="O542" s="12">
        <v>13440311</v>
      </c>
    </row>
    <row r="543" spans="1:24" s="39" customFormat="1" x14ac:dyDescent="0.15">
      <c r="A543" s="12">
        <v>12440326</v>
      </c>
      <c r="B543" s="39">
        <v>1</v>
      </c>
      <c r="C543" s="27" t="s">
        <v>2678</v>
      </c>
      <c r="D543" s="39" t="s">
        <v>44</v>
      </c>
      <c r="E543" s="39" t="s">
        <v>43</v>
      </c>
      <c r="F543" s="39">
        <v>2</v>
      </c>
      <c r="H543" s="39" t="s">
        <v>132</v>
      </c>
      <c r="I543" s="39" t="s">
        <v>100</v>
      </c>
      <c r="J543" s="39" t="s">
        <v>175</v>
      </c>
      <c r="L543" s="39">
        <v>99</v>
      </c>
      <c r="M543" s="17"/>
      <c r="N543" s="39" t="s">
        <v>978</v>
      </c>
      <c r="O543" s="12" t="s">
        <v>175</v>
      </c>
      <c r="W543" s="6" t="s">
        <v>2450</v>
      </c>
      <c r="X543" s="39" t="str">
        <f>O543</f>
        <v>ice</v>
      </c>
    </row>
    <row r="544" spans="1:24" s="39" customFormat="1" x14ac:dyDescent="0.15">
      <c r="A544" s="12">
        <v>12440401</v>
      </c>
      <c r="B544" s="39">
        <v>1</v>
      </c>
      <c r="C544" s="20" t="s">
        <v>844</v>
      </c>
      <c r="D544" s="39" t="s">
        <v>196</v>
      </c>
      <c r="E544" s="39" t="s">
        <v>34</v>
      </c>
      <c r="H544" s="39" t="s">
        <v>132</v>
      </c>
      <c r="L544" s="39">
        <v>1</v>
      </c>
      <c r="M544" s="39" t="s">
        <v>366</v>
      </c>
      <c r="N544" s="39" t="s">
        <v>35</v>
      </c>
      <c r="O544" s="12">
        <v>15440401</v>
      </c>
      <c r="V544" s="17" t="s">
        <v>2643</v>
      </c>
    </row>
    <row r="545" spans="1:22" s="39" customFormat="1" x14ac:dyDescent="0.15">
      <c r="A545" s="12">
        <v>12440403</v>
      </c>
      <c r="B545" s="39">
        <v>1</v>
      </c>
      <c r="C545" s="20" t="s">
        <v>845</v>
      </c>
      <c r="D545" s="39" t="s">
        <v>33</v>
      </c>
      <c r="E545" s="39" t="s">
        <v>272</v>
      </c>
      <c r="F545" s="39">
        <v>4</v>
      </c>
      <c r="G545" s="39">
        <v>1.3</v>
      </c>
      <c r="H545" s="39" t="s">
        <v>32</v>
      </c>
      <c r="L545" s="39">
        <v>1</v>
      </c>
      <c r="N545" s="39" t="s">
        <v>547</v>
      </c>
      <c r="O545" s="12">
        <v>14440401</v>
      </c>
      <c r="V545" s="12"/>
    </row>
    <row r="546" spans="1:22" s="39" customFormat="1" x14ac:dyDescent="0.15">
      <c r="A546" s="12">
        <v>12440404</v>
      </c>
      <c r="B546" s="39">
        <v>1</v>
      </c>
      <c r="C546" s="20" t="s">
        <v>846</v>
      </c>
      <c r="D546" s="39" t="s">
        <v>166</v>
      </c>
      <c r="E546" s="39" t="s">
        <v>269</v>
      </c>
      <c r="F546" s="39">
        <v>1.3</v>
      </c>
      <c r="H546" s="39" t="s">
        <v>164</v>
      </c>
      <c r="L546" s="39">
        <v>99</v>
      </c>
      <c r="M546" s="39" t="s">
        <v>367</v>
      </c>
      <c r="N546" s="39" t="s">
        <v>35</v>
      </c>
      <c r="O546" s="12">
        <v>15440402</v>
      </c>
      <c r="V546" s="17" t="s">
        <v>2801</v>
      </c>
    </row>
    <row r="547" spans="1:22" s="39" customFormat="1" ht="15.75" customHeight="1" x14ac:dyDescent="0.15">
      <c r="A547" s="12">
        <v>12440405</v>
      </c>
      <c r="B547" s="39">
        <v>1</v>
      </c>
      <c r="C547" s="20" t="s">
        <v>2279</v>
      </c>
      <c r="D547" s="39" t="s">
        <v>33</v>
      </c>
      <c r="E547" s="39" t="s">
        <v>34</v>
      </c>
      <c r="H547" s="39" t="s">
        <v>32</v>
      </c>
      <c r="L547" s="39">
        <v>1</v>
      </c>
      <c r="N547" s="39" t="s">
        <v>547</v>
      </c>
      <c r="O547" s="12">
        <v>14440405</v>
      </c>
      <c r="V547" s="17"/>
    </row>
    <row r="548" spans="1:22" s="39" customFormat="1" x14ac:dyDescent="0.15">
      <c r="A548" s="12">
        <v>12440406</v>
      </c>
      <c r="B548" s="39">
        <v>1</v>
      </c>
      <c r="C548" s="20" t="s">
        <v>847</v>
      </c>
      <c r="D548" s="39" t="s">
        <v>166</v>
      </c>
      <c r="E548" s="39" t="s">
        <v>34</v>
      </c>
      <c r="H548" s="39" t="s">
        <v>164</v>
      </c>
      <c r="L548" s="39">
        <v>1</v>
      </c>
      <c r="M548" s="39" t="s">
        <v>367</v>
      </c>
      <c r="N548" s="39" t="s">
        <v>35</v>
      </c>
      <c r="O548" s="12">
        <v>15440403</v>
      </c>
      <c r="V548" s="17" t="s">
        <v>2803</v>
      </c>
    </row>
    <row r="549" spans="1:22" s="39" customFormat="1" x14ac:dyDescent="0.15">
      <c r="A549" s="12">
        <v>12440409</v>
      </c>
      <c r="B549" s="39">
        <v>1</v>
      </c>
      <c r="C549" s="20" t="s">
        <v>848</v>
      </c>
      <c r="D549" s="39" t="s">
        <v>166</v>
      </c>
      <c r="E549" s="39" t="s">
        <v>34</v>
      </c>
      <c r="H549" s="39" t="s">
        <v>164</v>
      </c>
      <c r="L549" s="39">
        <v>1</v>
      </c>
      <c r="M549" s="39" t="s">
        <v>549</v>
      </c>
      <c r="N549" s="39" t="s">
        <v>385</v>
      </c>
      <c r="O549" s="12">
        <v>13440403</v>
      </c>
      <c r="V549" s="39" t="s">
        <v>133</v>
      </c>
    </row>
    <row r="550" spans="1:22" s="39" customFormat="1" x14ac:dyDescent="0.15">
      <c r="A550" s="12">
        <v>12440410</v>
      </c>
      <c r="B550" s="39">
        <v>1</v>
      </c>
      <c r="C550" s="20" t="s">
        <v>849</v>
      </c>
      <c r="D550" s="39" t="s">
        <v>166</v>
      </c>
      <c r="E550" s="39" t="s">
        <v>34</v>
      </c>
      <c r="H550" s="39" t="s">
        <v>164</v>
      </c>
      <c r="L550" s="39">
        <v>1</v>
      </c>
      <c r="M550" s="39" t="s">
        <v>549</v>
      </c>
      <c r="N550" s="39" t="s">
        <v>35</v>
      </c>
      <c r="O550" s="12">
        <v>15440406</v>
      </c>
      <c r="V550" s="12" t="s">
        <v>520</v>
      </c>
    </row>
    <row r="551" spans="1:22" s="39" customFormat="1" x14ac:dyDescent="0.15">
      <c r="A551" s="12">
        <v>12440411</v>
      </c>
      <c r="B551" s="39">
        <v>1</v>
      </c>
      <c r="C551" s="20" t="s">
        <v>1849</v>
      </c>
      <c r="D551" s="39" t="s">
        <v>44</v>
      </c>
      <c r="E551" s="39" t="s">
        <v>34</v>
      </c>
      <c r="H551" s="39" t="s">
        <v>160</v>
      </c>
      <c r="L551" s="39">
        <v>1</v>
      </c>
      <c r="M551" s="39" t="s">
        <v>36</v>
      </c>
      <c r="N551" s="39" t="s">
        <v>36</v>
      </c>
      <c r="O551" s="12">
        <v>13440401</v>
      </c>
      <c r="V551" s="17"/>
    </row>
    <row r="552" spans="1:22" s="39" customFormat="1" x14ac:dyDescent="0.15">
      <c r="A552" s="12">
        <v>12440412</v>
      </c>
      <c r="B552" s="39">
        <v>1</v>
      </c>
      <c r="C552" s="20" t="s">
        <v>850</v>
      </c>
      <c r="D552" s="39" t="s">
        <v>44</v>
      </c>
      <c r="E552" s="39" t="s">
        <v>226</v>
      </c>
      <c r="F552" s="39">
        <v>2</v>
      </c>
      <c r="H552" s="39" t="s">
        <v>164</v>
      </c>
      <c r="L552" s="39">
        <v>99</v>
      </c>
      <c r="M552" s="39" t="s">
        <v>372</v>
      </c>
      <c r="N552" s="39" t="s">
        <v>35</v>
      </c>
      <c r="O552" s="12">
        <v>15440407</v>
      </c>
      <c r="V552" s="53" t="s">
        <v>2804</v>
      </c>
    </row>
    <row r="553" spans="1:22" s="39" customFormat="1" x14ac:dyDescent="0.15">
      <c r="A553" s="12">
        <v>12440413</v>
      </c>
      <c r="B553" s="39">
        <v>1</v>
      </c>
      <c r="C553" s="32" t="s">
        <v>976</v>
      </c>
      <c r="D553" s="39" t="s">
        <v>134</v>
      </c>
      <c r="E553" s="39" t="s">
        <v>544</v>
      </c>
      <c r="H553" s="39" t="s">
        <v>160</v>
      </c>
      <c r="L553" s="39">
        <v>1</v>
      </c>
      <c r="M553" s="39" t="s">
        <v>200</v>
      </c>
      <c r="N553" s="39" t="s">
        <v>200</v>
      </c>
      <c r="O553" s="12">
        <v>15440408</v>
      </c>
      <c r="V553" s="17" t="s">
        <v>2822</v>
      </c>
    </row>
    <row r="554" spans="1:22" s="39" customFormat="1" x14ac:dyDescent="0.15">
      <c r="A554" s="12">
        <v>12440511</v>
      </c>
      <c r="B554" s="39">
        <v>1</v>
      </c>
      <c r="C554" s="39" t="s">
        <v>2589</v>
      </c>
      <c r="D554" s="39" t="s">
        <v>33</v>
      </c>
      <c r="E554" s="39" t="s">
        <v>34</v>
      </c>
      <c r="H554" s="39" t="s">
        <v>132</v>
      </c>
      <c r="L554" s="39">
        <v>1</v>
      </c>
      <c r="N554" s="39" t="s">
        <v>573</v>
      </c>
      <c r="O554" s="12">
        <v>14440511</v>
      </c>
      <c r="V554" s="17"/>
    </row>
    <row r="555" spans="1:22" s="39" customFormat="1" x14ac:dyDescent="0.15">
      <c r="A555" s="12">
        <v>12440501</v>
      </c>
      <c r="B555" s="39">
        <v>1</v>
      </c>
      <c r="C555" s="60" t="s">
        <v>2588</v>
      </c>
      <c r="D555" s="39" t="s">
        <v>196</v>
      </c>
      <c r="E555" s="39" t="s">
        <v>34</v>
      </c>
      <c r="H555" s="39" t="s">
        <v>1548</v>
      </c>
      <c r="L555" s="39">
        <v>1</v>
      </c>
      <c r="M555" s="39" t="s">
        <v>1694</v>
      </c>
      <c r="N555" s="39" t="s">
        <v>1702</v>
      </c>
      <c r="O555" s="17">
        <v>15440501</v>
      </c>
      <c r="V555" s="12" t="s">
        <v>1695</v>
      </c>
    </row>
    <row r="556" spans="1:22" s="39" customFormat="1" x14ac:dyDescent="0.15">
      <c r="A556" s="12">
        <v>12440502</v>
      </c>
      <c r="B556" s="39">
        <v>1</v>
      </c>
      <c r="C556" s="57" t="s">
        <v>2733</v>
      </c>
      <c r="D556" s="39" t="s">
        <v>33</v>
      </c>
      <c r="E556" s="39" t="s">
        <v>272</v>
      </c>
      <c r="F556" s="39">
        <v>4</v>
      </c>
      <c r="G556" s="39">
        <v>1.3</v>
      </c>
      <c r="H556" s="39" t="s">
        <v>32</v>
      </c>
      <c r="L556" s="39">
        <v>1</v>
      </c>
      <c r="N556" s="39" t="s">
        <v>547</v>
      </c>
      <c r="O556" s="17">
        <v>14440501</v>
      </c>
      <c r="V556" s="12"/>
    </row>
    <row r="557" spans="1:22" s="39" customFormat="1" x14ac:dyDescent="0.15">
      <c r="A557" s="12">
        <v>12440503</v>
      </c>
      <c r="B557" s="39">
        <v>1</v>
      </c>
      <c r="C557" s="57" t="s">
        <v>1705</v>
      </c>
      <c r="D557" s="39" t="s">
        <v>166</v>
      </c>
      <c r="E557" s="39" t="s">
        <v>269</v>
      </c>
      <c r="F557" s="39">
        <v>4</v>
      </c>
      <c r="G557" s="39">
        <v>1.3</v>
      </c>
      <c r="H557" s="39" t="s">
        <v>32</v>
      </c>
      <c r="L557" s="39">
        <v>99</v>
      </c>
      <c r="M557" s="39" t="s">
        <v>367</v>
      </c>
      <c r="N557" s="39" t="s">
        <v>35</v>
      </c>
      <c r="O557" s="17">
        <v>15440502</v>
      </c>
      <c r="V557" s="103" t="s">
        <v>2734</v>
      </c>
    </row>
    <row r="558" spans="1:22" s="39" customFormat="1" x14ac:dyDescent="0.15">
      <c r="A558" s="12">
        <v>12440504</v>
      </c>
      <c r="B558" s="39">
        <v>1</v>
      </c>
      <c r="C558" s="57" t="s">
        <v>1706</v>
      </c>
      <c r="D558" s="39" t="s">
        <v>1690</v>
      </c>
      <c r="E558" s="39" t="s">
        <v>1687</v>
      </c>
      <c r="H558" s="39" t="s">
        <v>1704</v>
      </c>
      <c r="L558" s="39">
        <v>1</v>
      </c>
      <c r="M558" s="39" t="s">
        <v>1699</v>
      </c>
      <c r="N558" s="39" t="s">
        <v>36</v>
      </c>
      <c r="O558" s="12">
        <v>13440501</v>
      </c>
    </row>
    <row r="559" spans="1:22" s="39" customFormat="1" x14ac:dyDescent="0.15">
      <c r="A559" s="12">
        <v>12440505</v>
      </c>
      <c r="B559" s="39">
        <v>1</v>
      </c>
      <c r="C559" s="91" t="s">
        <v>2524</v>
      </c>
      <c r="D559" s="6" t="s">
        <v>2520</v>
      </c>
      <c r="E559" s="6" t="s">
        <v>2521</v>
      </c>
      <c r="F559" s="6"/>
      <c r="G559" s="6"/>
      <c r="H559" s="6" t="s">
        <v>2522</v>
      </c>
      <c r="I559" s="6"/>
      <c r="J559" s="6"/>
      <c r="K559" s="6"/>
      <c r="L559" s="6">
        <v>1</v>
      </c>
      <c r="M559" s="6"/>
      <c r="N559" s="6" t="s">
        <v>2523</v>
      </c>
      <c r="O559" s="12">
        <v>14440505</v>
      </c>
      <c r="V559" s="12"/>
    </row>
    <row r="560" spans="1:22" s="39" customFormat="1" x14ac:dyDescent="0.15">
      <c r="A560" s="12">
        <v>12440506</v>
      </c>
      <c r="B560" s="39">
        <v>1</v>
      </c>
      <c r="C560" s="91" t="s">
        <v>2528</v>
      </c>
      <c r="D560" s="6" t="s">
        <v>2520</v>
      </c>
      <c r="E560" s="6" t="s">
        <v>2521</v>
      </c>
      <c r="F560" s="6"/>
      <c r="G560" s="6"/>
      <c r="H560" s="6" t="s">
        <v>2522</v>
      </c>
      <c r="I560" s="6"/>
      <c r="J560" s="6"/>
      <c r="K560" s="6"/>
      <c r="L560" s="6">
        <v>1</v>
      </c>
      <c r="M560" s="39" t="s">
        <v>359</v>
      </c>
      <c r="N560" s="39" t="s">
        <v>36</v>
      </c>
      <c r="O560" s="12">
        <v>13440506</v>
      </c>
      <c r="V560" s="17"/>
    </row>
    <row r="561" spans="1:22" s="39" customFormat="1" x14ac:dyDescent="0.15">
      <c r="A561" s="12">
        <v>12440507</v>
      </c>
      <c r="B561" s="39">
        <v>1</v>
      </c>
      <c r="C561" s="91" t="s">
        <v>2526</v>
      </c>
      <c r="D561" s="39" t="s">
        <v>33</v>
      </c>
      <c r="E561" s="39" t="s">
        <v>1687</v>
      </c>
      <c r="H561" s="39" t="s">
        <v>1548</v>
      </c>
      <c r="L561" s="39">
        <v>1</v>
      </c>
      <c r="M561" s="6" t="s">
        <v>367</v>
      </c>
      <c r="N561" s="6" t="s">
        <v>197</v>
      </c>
      <c r="O561" s="12">
        <v>15440505</v>
      </c>
      <c r="V561" s="39" t="s">
        <v>1703</v>
      </c>
    </row>
    <row r="562" spans="1:22" s="39" customFormat="1" x14ac:dyDescent="0.15">
      <c r="A562" s="12">
        <v>12440508</v>
      </c>
      <c r="B562" s="39">
        <v>1</v>
      </c>
      <c r="C562" s="91" t="s">
        <v>2534</v>
      </c>
      <c r="D562" s="39" t="s">
        <v>33</v>
      </c>
      <c r="E562" s="39" t="s">
        <v>34</v>
      </c>
      <c r="H562" s="39" t="s">
        <v>32</v>
      </c>
      <c r="L562" s="39">
        <v>1</v>
      </c>
      <c r="N562" s="39" t="s">
        <v>573</v>
      </c>
      <c r="O562" s="12">
        <v>14440508</v>
      </c>
    </row>
    <row r="563" spans="1:22" s="39" customFormat="1" x14ac:dyDescent="0.15">
      <c r="A563" s="12">
        <v>12440509</v>
      </c>
      <c r="B563" s="39">
        <v>1</v>
      </c>
      <c r="C563" s="89" t="s">
        <v>2532</v>
      </c>
      <c r="D563" s="39" t="s">
        <v>33</v>
      </c>
      <c r="E563" s="39" t="s">
        <v>43</v>
      </c>
      <c r="F563" s="39">
        <v>2</v>
      </c>
      <c r="H563" s="39" t="s">
        <v>32</v>
      </c>
      <c r="L563" s="39">
        <v>99</v>
      </c>
      <c r="M563" s="39" t="s">
        <v>367</v>
      </c>
      <c r="N563" s="39" t="s">
        <v>35</v>
      </c>
      <c r="O563" s="12">
        <v>15440506</v>
      </c>
      <c r="V563" s="39" t="s">
        <v>429</v>
      </c>
    </row>
    <row r="564" spans="1:22" s="39" customFormat="1" x14ac:dyDescent="0.15">
      <c r="A564" s="12">
        <v>12440510</v>
      </c>
      <c r="B564" s="39">
        <v>1</v>
      </c>
      <c r="C564" s="89" t="s">
        <v>2533</v>
      </c>
      <c r="D564" s="39" t="s">
        <v>33</v>
      </c>
      <c r="E564" s="39" t="s">
        <v>43</v>
      </c>
      <c r="F564" s="39">
        <v>2</v>
      </c>
      <c r="H564" s="39" t="s">
        <v>32</v>
      </c>
      <c r="L564" s="39">
        <v>99</v>
      </c>
      <c r="M564" s="39" t="s">
        <v>102</v>
      </c>
      <c r="N564" s="39" t="s">
        <v>1707</v>
      </c>
      <c r="O564" s="12">
        <v>13440505</v>
      </c>
    </row>
    <row r="565" spans="1:22" s="39" customFormat="1" x14ac:dyDescent="0.15">
      <c r="A565" s="12">
        <v>12440701</v>
      </c>
      <c r="B565" s="39">
        <v>1</v>
      </c>
      <c r="C565" s="27" t="s">
        <v>1397</v>
      </c>
      <c r="D565" s="39" t="s">
        <v>590</v>
      </c>
      <c r="E565" s="39" t="s">
        <v>578</v>
      </c>
      <c r="H565" s="39" t="s">
        <v>593</v>
      </c>
      <c r="L565" s="39">
        <v>1</v>
      </c>
      <c r="M565" s="39" t="s">
        <v>587</v>
      </c>
      <c r="N565" s="39" t="s">
        <v>597</v>
      </c>
      <c r="O565" s="12">
        <v>15440701</v>
      </c>
      <c r="V565" s="39" t="s">
        <v>2420</v>
      </c>
    </row>
    <row r="566" spans="1:22" s="39" customFormat="1" x14ac:dyDescent="0.15">
      <c r="A566" s="12">
        <v>12440702</v>
      </c>
      <c r="B566" s="39">
        <v>1</v>
      </c>
      <c r="C566" s="20" t="s">
        <v>1534</v>
      </c>
      <c r="D566" s="39" t="s">
        <v>33</v>
      </c>
      <c r="E566" s="39" t="s">
        <v>34</v>
      </c>
      <c r="H566" s="39" t="s">
        <v>32</v>
      </c>
      <c r="L566" s="39">
        <v>1</v>
      </c>
      <c r="N566" s="39" t="s">
        <v>1530</v>
      </c>
      <c r="O566" s="12">
        <v>14440701</v>
      </c>
    </row>
    <row r="567" spans="1:22" s="39" customFormat="1" x14ac:dyDescent="0.15">
      <c r="A567" s="12">
        <v>12440703</v>
      </c>
      <c r="B567" s="39">
        <v>1</v>
      </c>
      <c r="C567" s="20" t="s">
        <v>1531</v>
      </c>
      <c r="D567" s="39" t="s">
        <v>590</v>
      </c>
      <c r="E567" s="39" t="s">
        <v>34</v>
      </c>
      <c r="H567" s="39" t="s">
        <v>32</v>
      </c>
      <c r="L567" s="39">
        <v>99</v>
      </c>
      <c r="M567" s="106" t="s">
        <v>127</v>
      </c>
      <c r="N567" s="39" t="s">
        <v>584</v>
      </c>
      <c r="O567" s="12">
        <v>13440701</v>
      </c>
    </row>
    <row r="568" spans="1:22" s="39" customFormat="1" x14ac:dyDescent="0.15">
      <c r="A568" s="12">
        <v>12440704</v>
      </c>
      <c r="B568" s="39">
        <v>1</v>
      </c>
      <c r="C568" s="20" t="s">
        <v>1532</v>
      </c>
      <c r="D568" s="39" t="s">
        <v>590</v>
      </c>
      <c r="E568" s="39" t="s">
        <v>34</v>
      </c>
      <c r="H568" s="39" t="s">
        <v>32</v>
      </c>
      <c r="L568" s="39">
        <v>99</v>
      </c>
      <c r="N568" s="39" t="s">
        <v>36</v>
      </c>
      <c r="O568" s="12">
        <v>13440702</v>
      </c>
      <c r="V568" s="39" t="s">
        <v>2821</v>
      </c>
    </row>
    <row r="569" spans="1:22" s="39" customFormat="1" x14ac:dyDescent="0.15">
      <c r="A569" s="12">
        <v>12440705</v>
      </c>
      <c r="B569" s="39">
        <v>1</v>
      </c>
      <c r="C569" s="20" t="s">
        <v>1533</v>
      </c>
      <c r="D569" s="39" t="s">
        <v>590</v>
      </c>
      <c r="E569" s="39" t="s">
        <v>34</v>
      </c>
      <c r="H569" s="39" t="s">
        <v>32</v>
      </c>
      <c r="L569" s="39">
        <v>99</v>
      </c>
      <c r="M569" s="39" t="s">
        <v>372</v>
      </c>
      <c r="N569" s="39" t="s">
        <v>35</v>
      </c>
      <c r="O569" s="12">
        <v>15440702</v>
      </c>
    </row>
    <row r="570" spans="1:22" s="39" customFormat="1" x14ac:dyDescent="0.15">
      <c r="A570" s="12">
        <v>12440706</v>
      </c>
      <c r="B570" s="39">
        <v>1</v>
      </c>
      <c r="C570" s="20" t="s">
        <v>1528</v>
      </c>
      <c r="D570" s="39" t="s">
        <v>590</v>
      </c>
      <c r="E570" s="39" t="s">
        <v>163</v>
      </c>
      <c r="H570" s="39" t="s">
        <v>32</v>
      </c>
      <c r="L570" s="39">
        <v>1</v>
      </c>
      <c r="N570" s="39" t="s">
        <v>1535</v>
      </c>
      <c r="O570" s="12">
        <v>17440701</v>
      </c>
    </row>
    <row r="571" spans="1:22" s="39" customFormat="1" x14ac:dyDescent="0.15">
      <c r="A571" s="12">
        <v>12440707</v>
      </c>
      <c r="B571" s="39">
        <v>1</v>
      </c>
      <c r="C571" s="20" t="s">
        <v>2443</v>
      </c>
      <c r="D571" s="39" t="s">
        <v>134</v>
      </c>
      <c r="E571" s="39" t="s">
        <v>163</v>
      </c>
      <c r="H571" s="39" t="s">
        <v>160</v>
      </c>
      <c r="L571" s="39">
        <v>1</v>
      </c>
      <c r="N571" s="39" t="s">
        <v>36</v>
      </c>
      <c r="O571" s="12">
        <v>13440707</v>
      </c>
    </row>
    <row r="572" spans="1:22" s="39" customFormat="1" x14ac:dyDescent="0.15">
      <c r="A572" s="12">
        <v>12440708</v>
      </c>
      <c r="B572" s="39">
        <v>1</v>
      </c>
      <c r="C572" s="20" t="s">
        <v>2444</v>
      </c>
      <c r="D572" s="39" t="s">
        <v>134</v>
      </c>
      <c r="E572" s="39" t="s">
        <v>82</v>
      </c>
      <c r="F572" s="39">
        <v>2</v>
      </c>
      <c r="H572" s="39" t="s">
        <v>32</v>
      </c>
      <c r="L572" s="39">
        <v>99</v>
      </c>
      <c r="M572" s="39" t="s">
        <v>598</v>
      </c>
      <c r="N572" s="39" t="s">
        <v>35</v>
      </c>
      <c r="O572" s="12">
        <v>15440705</v>
      </c>
      <c r="V572" s="83" t="s">
        <v>2814</v>
      </c>
    </row>
    <row r="573" spans="1:22" s="39" customFormat="1" x14ac:dyDescent="0.15">
      <c r="A573" s="12">
        <v>12440709</v>
      </c>
      <c r="B573" s="39">
        <v>1</v>
      </c>
      <c r="C573" s="20" t="s">
        <v>2445</v>
      </c>
      <c r="D573" s="39" t="s">
        <v>134</v>
      </c>
      <c r="E573" s="39" t="s">
        <v>43</v>
      </c>
      <c r="F573" s="39">
        <v>2</v>
      </c>
      <c r="H573" s="39" t="s">
        <v>32</v>
      </c>
      <c r="L573" s="39">
        <v>99</v>
      </c>
      <c r="M573" s="39" t="s">
        <v>2440</v>
      </c>
      <c r="N573" s="39" t="s">
        <v>36</v>
      </c>
      <c r="O573" s="12">
        <v>13440708</v>
      </c>
    </row>
    <row r="574" spans="1:22" s="39" customFormat="1" x14ac:dyDescent="0.15">
      <c r="A574" s="12">
        <v>12440801</v>
      </c>
      <c r="B574" s="39">
        <v>1</v>
      </c>
      <c r="C574" s="20" t="s">
        <v>377</v>
      </c>
      <c r="D574" s="39" t="s">
        <v>33</v>
      </c>
      <c r="E574" s="39" t="s">
        <v>34</v>
      </c>
      <c r="H574" s="39" t="s">
        <v>32</v>
      </c>
      <c r="L574" s="39">
        <v>1</v>
      </c>
      <c r="N574" s="39" t="s">
        <v>547</v>
      </c>
      <c r="O574" s="12">
        <v>14440801</v>
      </c>
    </row>
    <row r="575" spans="1:22" s="39" customFormat="1" x14ac:dyDescent="0.15">
      <c r="A575" s="12">
        <v>12440802</v>
      </c>
      <c r="B575" s="39">
        <v>1</v>
      </c>
      <c r="C575" s="20" t="s">
        <v>378</v>
      </c>
      <c r="D575" s="39" t="s">
        <v>33</v>
      </c>
      <c r="E575" s="39" t="s">
        <v>34</v>
      </c>
      <c r="H575" s="39" t="s">
        <v>32</v>
      </c>
      <c r="L575" s="39">
        <v>1</v>
      </c>
      <c r="M575" s="39" t="s">
        <v>366</v>
      </c>
      <c r="N575" s="39" t="s">
        <v>35</v>
      </c>
      <c r="O575" s="12">
        <v>15440801</v>
      </c>
      <c r="V575" s="17" t="s">
        <v>2806</v>
      </c>
    </row>
    <row r="576" spans="1:22" s="39" customFormat="1" x14ac:dyDescent="0.15">
      <c r="A576" s="12">
        <v>12440803</v>
      </c>
      <c r="B576" s="39">
        <v>1</v>
      </c>
      <c r="C576" s="20" t="s">
        <v>379</v>
      </c>
      <c r="D576" s="39" t="s">
        <v>33</v>
      </c>
      <c r="E576" s="39" t="s">
        <v>163</v>
      </c>
      <c r="H576" s="39" t="s">
        <v>32</v>
      </c>
      <c r="L576" s="39">
        <v>1</v>
      </c>
      <c r="N576" s="39" t="s">
        <v>547</v>
      </c>
      <c r="O576" s="12">
        <v>14440802</v>
      </c>
    </row>
    <row r="577" spans="1:22" s="39" customFormat="1" x14ac:dyDescent="0.15">
      <c r="A577" s="12">
        <v>12440804</v>
      </c>
      <c r="B577" s="39">
        <v>1</v>
      </c>
      <c r="C577" s="20" t="s">
        <v>380</v>
      </c>
      <c r="D577" s="39" t="s">
        <v>347</v>
      </c>
      <c r="E577" s="39" t="s">
        <v>163</v>
      </c>
      <c r="H577" s="39" t="s">
        <v>32</v>
      </c>
      <c r="L577" s="39">
        <v>1</v>
      </c>
      <c r="M577" s="39" t="s">
        <v>372</v>
      </c>
      <c r="N577" s="39" t="s">
        <v>373</v>
      </c>
      <c r="O577" s="24">
        <v>15440802</v>
      </c>
      <c r="V577" s="17" t="s">
        <v>2158</v>
      </c>
    </row>
    <row r="578" spans="1:22" s="39" customFormat="1" x14ac:dyDescent="0.15">
      <c r="A578" s="12">
        <v>12440805</v>
      </c>
      <c r="B578" s="39">
        <v>1</v>
      </c>
      <c r="C578" s="20" t="s">
        <v>2215</v>
      </c>
      <c r="D578" s="39" t="s">
        <v>33</v>
      </c>
      <c r="E578" s="39" t="s">
        <v>34</v>
      </c>
      <c r="H578" s="39" t="s">
        <v>160</v>
      </c>
      <c r="L578" s="39">
        <v>1</v>
      </c>
      <c r="N578" s="39" t="s">
        <v>547</v>
      </c>
      <c r="O578" s="12">
        <v>14440803</v>
      </c>
    </row>
    <row r="579" spans="1:22" s="39" customFormat="1" x14ac:dyDescent="0.15">
      <c r="A579" s="12">
        <v>12440806</v>
      </c>
      <c r="B579" s="39">
        <v>1</v>
      </c>
      <c r="C579" s="20" t="s">
        <v>2216</v>
      </c>
      <c r="D579" s="39" t="s">
        <v>33</v>
      </c>
      <c r="E579" s="39" t="s">
        <v>34</v>
      </c>
      <c r="H579" s="39" t="s">
        <v>160</v>
      </c>
      <c r="L579" s="39">
        <v>1</v>
      </c>
      <c r="M579" s="39" t="s">
        <v>36</v>
      </c>
      <c r="N579" s="39" t="s">
        <v>36</v>
      </c>
      <c r="O579" s="20">
        <v>13440801</v>
      </c>
    </row>
    <row r="580" spans="1:22" s="39" customFormat="1" x14ac:dyDescent="0.15">
      <c r="A580" s="12">
        <v>12440807</v>
      </c>
      <c r="B580" s="39">
        <v>1</v>
      </c>
      <c r="C580" s="20" t="s">
        <v>381</v>
      </c>
      <c r="D580" s="39" t="s">
        <v>196</v>
      </c>
      <c r="E580" s="39" t="s">
        <v>34</v>
      </c>
      <c r="H580" s="39" t="s">
        <v>132</v>
      </c>
      <c r="L580" s="39">
        <v>1</v>
      </c>
      <c r="M580" s="39" t="s">
        <v>549</v>
      </c>
      <c r="N580" s="39" t="s">
        <v>374</v>
      </c>
      <c r="O580" s="12">
        <v>13440803</v>
      </c>
    </row>
    <row r="581" spans="1:22" s="39" customFormat="1" x14ac:dyDescent="0.15">
      <c r="A581" s="12">
        <v>12440808</v>
      </c>
      <c r="B581" s="39">
        <v>1</v>
      </c>
      <c r="C581" s="20" t="s">
        <v>382</v>
      </c>
      <c r="D581" s="39" t="s">
        <v>196</v>
      </c>
      <c r="E581" s="39" t="s">
        <v>34</v>
      </c>
      <c r="H581" s="39" t="s">
        <v>132</v>
      </c>
      <c r="L581" s="39">
        <v>1</v>
      </c>
      <c r="M581" s="39" t="s">
        <v>549</v>
      </c>
      <c r="N581" s="39" t="s">
        <v>375</v>
      </c>
      <c r="O581" s="12">
        <v>15440805</v>
      </c>
    </row>
    <row r="582" spans="1:22" s="39" customFormat="1" x14ac:dyDescent="0.15">
      <c r="A582" s="12">
        <v>12440809</v>
      </c>
      <c r="B582" s="39">
        <v>1</v>
      </c>
      <c r="C582" s="20" t="s">
        <v>2217</v>
      </c>
      <c r="D582" s="39" t="s">
        <v>33</v>
      </c>
      <c r="E582" s="39" t="s">
        <v>34</v>
      </c>
      <c r="H582" s="39" t="s">
        <v>160</v>
      </c>
      <c r="L582" s="39">
        <v>1</v>
      </c>
      <c r="M582" s="39" t="s">
        <v>36</v>
      </c>
      <c r="N582" s="39" t="s">
        <v>36</v>
      </c>
      <c r="O582" s="20">
        <v>13440802</v>
      </c>
    </row>
    <row r="583" spans="1:22" s="39" customFormat="1" x14ac:dyDescent="0.15">
      <c r="A583" s="12">
        <v>12440810</v>
      </c>
      <c r="B583" s="39">
        <v>1</v>
      </c>
      <c r="C583" s="20" t="s">
        <v>2223</v>
      </c>
      <c r="D583" s="39" t="s">
        <v>33</v>
      </c>
      <c r="E583" s="39" t="s">
        <v>271</v>
      </c>
      <c r="F583" s="39">
        <v>5</v>
      </c>
      <c r="G583" s="39">
        <v>60</v>
      </c>
      <c r="H583" s="39" t="s">
        <v>32</v>
      </c>
      <c r="L583" s="71">
        <v>1</v>
      </c>
      <c r="N583" s="39" t="s">
        <v>573</v>
      </c>
      <c r="O583" s="12">
        <v>14440804</v>
      </c>
      <c r="V583" s="17"/>
    </row>
    <row r="584" spans="1:22" s="39" customFormat="1" x14ac:dyDescent="0.15">
      <c r="A584" s="12">
        <v>12440811</v>
      </c>
      <c r="B584" s="39">
        <v>1</v>
      </c>
      <c r="C584" s="20" t="s">
        <v>2224</v>
      </c>
      <c r="D584" s="39" t="s">
        <v>33</v>
      </c>
      <c r="E584" s="39" t="s">
        <v>270</v>
      </c>
      <c r="F584" s="39">
        <v>60</v>
      </c>
      <c r="H584" s="39" t="s">
        <v>32</v>
      </c>
      <c r="L584" s="39">
        <v>99</v>
      </c>
      <c r="M584" s="6" t="s">
        <v>367</v>
      </c>
      <c r="N584" s="39" t="s">
        <v>35</v>
      </c>
      <c r="O584" s="24">
        <v>15440806</v>
      </c>
      <c r="S584" s="17">
        <v>16440801</v>
      </c>
      <c r="V584" s="17" t="s">
        <v>2458</v>
      </c>
    </row>
    <row r="585" spans="1:22" s="39" customFormat="1" x14ac:dyDescent="0.15">
      <c r="A585" s="12">
        <v>12440812</v>
      </c>
      <c r="B585" s="39">
        <v>1</v>
      </c>
      <c r="C585" s="20" t="s">
        <v>2221</v>
      </c>
      <c r="D585" s="39" t="s">
        <v>33</v>
      </c>
      <c r="E585" s="39" t="s">
        <v>270</v>
      </c>
      <c r="F585" s="39">
        <v>60</v>
      </c>
      <c r="H585" s="39" t="s">
        <v>32</v>
      </c>
      <c r="L585" s="39">
        <v>99</v>
      </c>
      <c r="M585" s="13" t="s">
        <v>2715</v>
      </c>
      <c r="N585" s="39" t="s">
        <v>36</v>
      </c>
      <c r="O585" s="20">
        <v>13440804</v>
      </c>
    </row>
    <row r="586" spans="1:22" s="39" customFormat="1" x14ac:dyDescent="0.15">
      <c r="A586" s="12">
        <v>12440813</v>
      </c>
      <c r="B586" s="39">
        <v>1</v>
      </c>
      <c r="C586" s="20" t="s">
        <v>2222</v>
      </c>
      <c r="D586" s="39" t="s">
        <v>33</v>
      </c>
      <c r="E586" s="39" t="s">
        <v>270</v>
      </c>
      <c r="F586" s="39">
        <v>60</v>
      </c>
      <c r="H586" s="39" t="s">
        <v>32</v>
      </c>
      <c r="L586" s="39">
        <v>99</v>
      </c>
      <c r="M586" s="13" t="s">
        <v>2715</v>
      </c>
      <c r="N586" s="39" t="s">
        <v>36</v>
      </c>
      <c r="O586" s="20">
        <v>13440805</v>
      </c>
      <c r="V586" s="17"/>
    </row>
    <row r="587" spans="1:22" s="39" customFormat="1" x14ac:dyDescent="0.15">
      <c r="A587" s="12">
        <v>12440814</v>
      </c>
      <c r="B587" s="39">
        <v>1</v>
      </c>
      <c r="C587" s="20" t="s">
        <v>2220</v>
      </c>
      <c r="D587" s="39" t="s">
        <v>33</v>
      </c>
      <c r="E587" s="39" t="s">
        <v>270</v>
      </c>
      <c r="F587" s="39">
        <v>60</v>
      </c>
      <c r="H587" s="39" t="s">
        <v>32</v>
      </c>
      <c r="L587" s="39">
        <v>99</v>
      </c>
      <c r="M587" s="13" t="s">
        <v>2715</v>
      </c>
      <c r="N587" s="39" t="s">
        <v>36</v>
      </c>
      <c r="O587" s="20">
        <v>13440806</v>
      </c>
    </row>
    <row r="588" spans="1:22" s="39" customFormat="1" x14ac:dyDescent="0.15">
      <c r="A588" s="12">
        <v>12441101</v>
      </c>
      <c r="B588" s="39">
        <v>1</v>
      </c>
      <c r="C588" s="20" t="s">
        <v>1224</v>
      </c>
      <c r="D588" s="39" t="s">
        <v>462</v>
      </c>
      <c r="E588" s="39" t="s">
        <v>163</v>
      </c>
      <c r="H588" s="39" t="s">
        <v>465</v>
      </c>
      <c r="L588" s="39">
        <v>1</v>
      </c>
      <c r="N588" s="39" t="s">
        <v>547</v>
      </c>
      <c r="O588" s="17">
        <v>14441101</v>
      </c>
    </row>
    <row r="589" spans="1:22" s="39" customFormat="1" x14ac:dyDescent="0.15">
      <c r="A589" s="12">
        <v>12441102</v>
      </c>
      <c r="B589" s="39">
        <v>1</v>
      </c>
      <c r="C589" s="20" t="s">
        <v>1225</v>
      </c>
      <c r="D589" s="39" t="s">
        <v>33</v>
      </c>
      <c r="E589" s="39" t="s">
        <v>163</v>
      </c>
      <c r="H589" s="39" t="s">
        <v>465</v>
      </c>
      <c r="L589" s="39">
        <v>1</v>
      </c>
      <c r="M589" s="39" t="s">
        <v>467</v>
      </c>
      <c r="N589" s="39" t="s">
        <v>469</v>
      </c>
      <c r="O589" s="17">
        <v>15441101</v>
      </c>
      <c r="V589" s="17" t="s">
        <v>521</v>
      </c>
    </row>
    <row r="590" spans="1:22" s="39" customFormat="1" x14ac:dyDescent="0.15">
      <c r="A590" s="12">
        <v>12441103</v>
      </c>
      <c r="B590" s="39">
        <v>1</v>
      </c>
      <c r="C590" s="20" t="s">
        <v>1228</v>
      </c>
      <c r="D590" s="39" t="s">
        <v>33</v>
      </c>
      <c r="E590" s="39" t="s">
        <v>34</v>
      </c>
      <c r="H590" s="39" t="s">
        <v>1227</v>
      </c>
      <c r="L590" s="39">
        <v>1</v>
      </c>
      <c r="M590" s="39" t="s">
        <v>1217</v>
      </c>
      <c r="N590" s="39" t="s">
        <v>36</v>
      </c>
      <c r="O590" s="12">
        <v>13441101</v>
      </c>
    </row>
    <row r="591" spans="1:22" s="39" customFormat="1" x14ac:dyDescent="0.15">
      <c r="A591" s="12">
        <v>12441104</v>
      </c>
      <c r="B591" s="39">
        <v>1</v>
      </c>
      <c r="C591" s="20" t="s">
        <v>1229</v>
      </c>
      <c r="D591" s="39" t="s">
        <v>33</v>
      </c>
      <c r="E591" s="39" t="s">
        <v>34</v>
      </c>
      <c r="H591" s="39" t="s">
        <v>1227</v>
      </c>
      <c r="L591" s="39">
        <v>1</v>
      </c>
      <c r="M591" s="39" t="s">
        <v>1217</v>
      </c>
      <c r="N591" s="39" t="s">
        <v>36</v>
      </c>
      <c r="O591" s="12">
        <v>13441102</v>
      </c>
    </row>
    <row r="592" spans="1:22" s="39" customFormat="1" x14ac:dyDescent="0.15">
      <c r="A592" s="12">
        <v>12441105</v>
      </c>
      <c r="B592" s="39">
        <v>1</v>
      </c>
      <c r="C592" s="20" t="s">
        <v>1230</v>
      </c>
      <c r="D592" s="39" t="s">
        <v>33</v>
      </c>
      <c r="E592" s="39" t="s">
        <v>34</v>
      </c>
      <c r="H592" s="39" t="s">
        <v>1227</v>
      </c>
      <c r="L592" s="39">
        <v>1</v>
      </c>
      <c r="M592" s="73" t="s">
        <v>59</v>
      </c>
      <c r="N592" s="39" t="s">
        <v>36</v>
      </c>
      <c r="O592" s="12">
        <v>13441103</v>
      </c>
    </row>
    <row r="593" spans="1:24" s="39" customFormat="1" x14ac:dyDescent="0.15">
      <c r="A593" s="12">
        <v>12441106</v>
      </c>
      <c r="B593" s="39">
        <v>1</v>
      </c>
      <c r="C593" s="20" t="s">
        <v>1231</v>
      </c>
      <c r="D593" s="39" t="s">
        <v>33</v>
      </c>
      <c r="E593" s="39" t="s">
        <v>34</v>
      </c>
      <c r="H593" s="39" t="s">
        <v>1227</v>
      </c>
      <c r="L593" s="39">
        <v>1</v>
      </c>
      <c r="M593" s="39" t="s">
        <v>1233</v>
      </c>
      <c r="N593" s="39" t="s">
        <v>1234</v>
      </c>
      <c r="O593" s="12">
        <v>15441104</v>
      </c>
    </row>
    <row r="594" spans="1:24" s="39" customFormat="1" x14ac:dyDescent="0.15">
      <c r="A594" s="12">
        <v>12441107</v>
      </c>
      <c r="B594" s="39">
        <v>1</v>
      </c>
      <c r="C594" s="20" t="s">
        <v>1232</v>
      </c>
      <c r="D594" s="39" t="s">
        <v>33</v>
      </c>
      <c r="E594" s="39" t="s">
        <v>34</v>
      </c>
      <c r="H594" s="39" t="s">
        <v>1227</v>
      </c>
      <c r="L594" s="39">
        <v>1</v>
      </c>
      <c r="M594" s="39" t="s">
        <v>1217</v>
      </c>
      <c r="N594" s="39" t="s">
        <v>120</v>
      </c>
      <c r="O594" s="12">
        <v>13441104</v>
      </c>
    </row>
    <row r="595" spans="1:24" s="39" customFormat="1" x14ac:dyDescent="0.15">
      <c r="A595" s="12">
        <v>12441108</v>
      </c>
      <c r="B595" s="39">
        <v>1</v>
      </c>
      <c r="C595" s="20" t="s">
        <v>1235</v>
      </c>
      <c r="D595" s="39" t="s">
        <v>33</v>
      </c>
      <c r="E595" s="39" t="s">
        <v>163</v>
      </c>
      <c r="H595" s="39" t="s">
        <v>465</v>
      </c>
      <c r="L595" s="39">
        <v>1</v>
      </c>
      <c r="M595" s="13" t="s">
        <v>175</v>
      </c>
      <c r="N595" s="39" t="s">
        <v>463</v>
      </c>
      <c r="O595" s="12">
        <v>13441105</v>
      </c>
      <c r="V595" s="17"/>
    </row>
    <row r="596" spans="1:24" s="39" customFormat="1" x14ac:dyDescent="0.15">
      <c r="A596" s="12">
        <v>12441109</v>
      </c>
      <c r="B596" s="39">
        <v>1</v>
      </c>
      <c r="C596" s="20" t="s">
        <v>1236</v>
      </c>
      <c r="D596" s="39" t="s">
        <v>33</v>
      </c>
      <c r="E596" s="39" t="s">
        <v>34</v>
      </c>
      <c r="H596" s="39" t="s">
        <v>32</v>
      </c>
      <c r="L596" s="39">
        <v>1</v>
      </c>
      <c r="M596" s="13" t="s">
        <v>175</v>
      </c>
      <c r="N596" s="39" t="s">
        <v>120</v>
      </c>
      <c r="O596" s="12">
        <v>13441106</v>
      </c>
    </row>
    <row r="597" spans="1:24" s="39" customFormat="1" x14ac:dyDescent="0.15">
      <c r="A597" s="12">
        <v>12441110</v>
      </c>
      <c r="B597" s="39">
        <v>1</v>
      </c>
      <c r="C597" s="20" t="s">
        <v>2783</v>
      </c>
      <c r="D597" s="39" t="s">
        <v>33</v>
      </c>
      <c r="E597" s="39" t="s">
        <v>34</v>
      </c>
      <c r="H597" s="39" t="s">
        <v>32</v>
      </c>
      <c r="L597" s="39">
        <v>1</v>
      </c>
      <c r="M597" s="39" t="s">
        <v>175</v>
      </c>
      <c r="N597" s="39" t="s">
        <v>120</v>
      </c>
      <c r="O597" s="12">
        <v>13441107</v>
      </c>
      <c r="V597" s="12"/>
    </row>
    <row r="598" spans="1:24" s="39" customFormat="1" x14ac:dyDescent="0.15">
      <c r="A598" s="12">
        <v>12441111</v>
      </c>
      <c r="B598" s="39">
        <v>1</v>
      </c>
      <c r="C598" s="20" t="s">
        <v>1241</v>
      </c>
      <c r="D598" s="39" t="s">
        <v>33</v>
      </c>
      <c r="E598" s="39" t="s">
        <v>34</v>
      </c>
      <c r="H598" s="39" t="s">
        <v>32</v>
      </c>
      <c r="L598" s="39">
        <v>1</v>
      </c>
      <c r="M598" s="106" t="s">
        <v>265</v>
      </c>
      <c r="N598" s="39" t="s">
        <v>120</v>
      </c>
      <c r="O598" s="12">
        <v>13441108</v>
      </c>
      <c r="V598" s="107" t="s">
        <v>2781</v>
      </c>
    </row>
    <row r="599" spans="1:24" s="39" customFormat="1" x14ac:dyDescent="0.15">
      <c r="A599" s="12">
        <v>12441112</v>
      </c>
      <c r="B599" s="39">
        <v>1</v>
      </c>
      <c r="C599" s="20" t="s">
        <v>1242</v>
      </c>
      <c r="D599" s="39" t="s">
        <v>33</v>
      </c>
      <c r="E599" s="39" t="s">
        <v>34</v>
      </c>
      <c r="H599" s="39" t="s">
        <v>32</v>
      </c>
      <c r="L599" s="39">
        <v>1</v>
      </c>
      <c r="M599" s="39" t="s">
        <v>1246</v>
      </c>
      <c r="N599" s="39" t="s">
        <v>35</v>
      </c>
      <c r="O599" s="12">
        <v>15441108</v>
      </c>
      <c r="V599" s="17" t="s">
        <v>1247</v>
      </c>
    </row>
    <row r="600" spans="1:24" s="39" customFormat="1" x14ac:dyDescent="0.15">
      <c r="A600" s="12">
        <v>12441113</v>
      </c>
      <c r="B600" s="39">
        <v>1</v>
      </c>
      <c r="C600" s="20" t="s">
        <v>1243</v>
      </c>
      <c r="D600" s="39" t="s">
        <v>33</v>
      </c>
      <c r="E600" s="39" t="s">
        <v>34</v>
      </c>
      <c r="H600" s="39" t="s">
        <v>32</v>
      </c>
      <c r="L600" s="39">
        <v>1</v>
      </c>
      <c r="M600" s="13" t="s">
        <v>175</v>
      </c>
      <c r="N600" s="39" t="s">
        <v>36</v>
      </c>
      <c r="O600" s="12">
        <v>13441109</v>
      </c>
    </row>
    <row r="601" spans="1:24" s="39" customFormat="1" x14ac:dyDescent="0.15">
      <c r="A601" s="12">
        <v>12441114</v>
      </c>
      <c r="B601" s="39">
        <v>1</v>
      </c>
      <c r="C601" s="20" t="s">
        <v>1244</v>
      </c>
      <c r="D601" s="39" t="s">
        <v>33</v>
      </c>
      <c r="E601" s="39" t="s">
        <v>34</v>
      </c>
      <c r="H601" s="39" t="s">
        <v>32</v>
      </c>
      <c r="L601" s="39">
        <v>1</v>
      </c>
      <c r="M601" s="13" t="s">
        <v>175</v>
      </c>
      <c r="N601" s="39" t="s">
        <v>36</v>
      </c>
      <c r="O601" s="12">
        <v>13441110</v>
      </c>
      <c r="V601" s="17"/>
    </row>
    <row r="602" spans="1:24" s="39" customFormat="1" x14ac:dyDescent="0.15">
      <c r="A602" s="12">
        <v>12441115</v>
      </c>
      <c r="B602" s="39">
        <v>1</v>
      </c>
      <c r="C602" s="20" t="s">
        <v>1245</v>
      </c>
      <c r="D602" s="39" t="s">
        <v>33</v>
      </c>
      <c r="E602" s="39" t="s">
        <v>34</v>
      </c>
      <c r="H602" s="39" t="s">
        <v>32</v>
      </c>
      <c r="L602" s="39">
        <v>1</v>
      </c>
      <c r="M602" s="13" t="s">
        <v>175</v>
      </c>
      <c r="N602" s="39" t="s">
        <v>36</v>
      </c>
      <c r="O602" s="12">
        <v>13441111</v>
      </c>
      <c r="V602" s="12"/>
    </row>
    <row r="603" spans="1:24" s="39" customFormat="1" x14ac:dyDescent="0.15">
      <c r="A603" s="12">
        <v>12441116</v>
      </c>
      <c r="B603" s="39">
        <v>1</v>
      </c>
      <c r="C603" s="20" t="s">
        <v>1250</v>
      </c>
      <c r="D603" s="39" t="s">
        <v>33</v>
      </c>
      <c r="E603" s="39" t="s">
        <v>1211</v>
      </c>
      <c r="F603" s="39">
        <v>2</v>
      </c>
      <c r="H603" s="39" t="s">
        <v>1252</v>
      </c>
      <c r="L603" s="39">
        <v>99</v>
      </c>
      <c r="M603" s="39" t="s">
        <v>1253</v>
      </c>
      <c r="N603" s="39" t="s">
        <v>35</v>
      </c>
      <c r="O603" s="12">
        <v>15441111</v>
      </c>
      <c r="V603" s="17" t="s">
        <v>2775</v>
      </c>
    </row>
    <row r="604" spans="1:24" s="39" customFormat="1" x14ac:dyDescent="0.15">
      <c r="A604" s="12">
        <v>12441118</v>
      </c>
      <c r="B604" s="39">
        <v>1</v>
      </c>
      <c r="C604" s="20" t="s">
        <v>1747</v>
      </c>
      <c r="D604" s="39" t="s">
        <v>33</v>
      </c>
      <c r="E604" s="39" t="s">
        <v>1211</v>
      </c>
      <c r="F604" s="39">
        <v>2</v>
      </c>
      <c r="H604" s="39" t="s">
        <v>1252</v>
      </c>
      <c r="I604" s="39" t="s">
        <v>1256</v>
      </c>
      <c r="J604" s="39" t="s">
        <v>1257</v>
      </c>
      <c r="L604" s="39">
        <v>99</v>
      </c>
      <c r="M604" s="17" t="s">
        <v>2713</v>
      </c>
      <c r="N604" s="39" t="s">
        <v>1254</v>
      </c>
      <c r="O604" s="12">
        <v>13441113</v>
      </c>
      <c r="V604" s="12"/>
    </row>
    <row r="605" spans="1:24" s="39" customFormat="1" x14ac:dyDescent="0.15">
      <c r="A605" s="12">
        <v>12441119</v>
      </c>
      <c r="B605" s="39">
        <v>1</v>
      </c>
      <c r="C605" s="20" t="s">
        <v>1748</v>
      </c>
      <c r="D605" s="39" t="s">
        <v>33</v>
      </c>
      <c r="E605" s="39" t="s">
        <v>43</v>
      </c>
      <c r="F605" s="39">
        <v>2</v>
      </c>
      <c r="H605" s="39" t="s">
        <v>32</v>
      </c>
      <c r="I605" s="39" t="s">
        <v>100</v>
      </c>
      <c r="J605" s="39" t="s">
        <v>175</v>
      </c>
      <c r="L605" s="39">
        <v>99</v>
      </c>
      <c r="N605" s="39" t="s">
        <v>1749</v>
      </c>
      <c r="O605" s="12" t="s">
        <v>1741</v>
      </c>
      <c r="V605" s="17"/>
      <c r="W605" s="6" t="s">
        <v>2450</v>
      </c>
      <c r="X605" s="39" t="str">
        <f>O605</f>
        <v>ice</v>
      </c>
    </row>
    <row r="606" spans="1:24" s="39" customFormat="1" x14ac:dyDescent="0.15">
      <c r="A606" s="12">
        <v>12441301</v>
      </c>
      <c r="B606" s="39">
        <v>1</v>
      </c>
      <c r="C606" s="20" t="s">
        <v>2679</v>
      </c>
      <c r="D606" s="39" t="s">
        <v>33</v>
      </c>
      <c r="E606" s="39" t="s">
        <v>34</v>
      </c>
      <c r="H606" s="39" t="s">
        <v>32</v>
      </c>
      <c r="L606" s="39">
        <v>1</v>
      </c>
      <c r="N606" s="39" t="s">
        <v>573</v>
      </c>
      <c r="O606" s="12">
        <v>14441301</v>
      </c>
      <c r="V606" s="12"/>
    </row>
    <row r="607" spans="1:24" s="39" customFormat="1" x14ac:dyDescent="0.15">
      <c r="A607" s="12">
        <v>12441302</v>
      </c>
      <c r="B607" s="39">
        <v>1</v>
      </c>
      <c r="C607" s="20" t="s">
        <v>1339</v>
      </c>
      <c r="D607" s="39" t="s">
        <v>33</v>
      </c>
      <c r="E607" s="39" t="s">
        <v>34</v>
      </c>
      <c r="H607" s="39" t="s">
        <v>32</v>
      </c>
      <c r="L607" s="39">
        <v>1</v>
      </c>
      <c r="M607" s="39" t="s">
        <v>217</v>
      </c>
      <c r="N607" s="39" t="s">
        <v>35</v>
      </c>
      <c r="O607" s="12">
        <v>15441301</v>
      </c>
      <c r="V607" s="17" t="s">
        <v>519</v>
      </c>
    </row>
    <row r="608" spans="1:24" s="39" customFormat="1" x14ac:dyDescent="0.15">
      <c r="A608" s="12">
        <v>12441303</v>
      </c>
      <c r="B608" s="39">
        <v>1</v>
      </c>
      <c r="C608" s="20" t="s">
        <v>2680</v>
      </c>
      <c r="D608" s="39" t="s">
        <v>33</v>
      </c>
      <c r="E608" s="39" t="s">
        <v>271</v>
      </c>
      <c r="F608" s="39">
        <v>4</v>
      </c>
      <c r="G608" s="39">
        <v>60</v>
      </c>
      <c r="H608" s="39" t="s">
        <v>32</v>
      </c>
      <c r="L608" s="39">
        <v>1</v>
      </c>
      <c r="N608" s="39" t="s">
        <v>573</v>
      </c>
      <c r="O608" s="12">
        <v>14441302</v>
      </c>
    </row>
    <row r="609" spans="1:30" s="39" customFormat="1" x14ac:dyDescent="0.15">
      <c r="A609" s="12">
        <v>12441304</v>
      </c>
      <c r="B609" s="39">
        <v>1</v>
      </c>
      <c r="C609" s="20" t="s">
        <v>2681</v>
      </c>
      <c r="D609" s="39" t="s">
        <v>1576</v>
      </c>
      <c r="E609" s="39" t="s">
        <v>270</v>
      </c>
      <c r="F609" s="39">
        <v>60</v>
      </c>
      <c r="H609" s="39" t="s">
        <v>32</v>
      </c>
      <c r="L609" s="39">
        <v>99</v>
      </c>
      <c r="M609" s="39" t="s">
        <v>1577</v>
      </c>
      <c r="N609" s="39" t="s">
        <v>35</v>
      </c>
      <c r="O609" s="12">
        <v>15441302</v>
      </c>
      <c r="V609" s="17" t="s">
        <v>2748</v>
      </c>
    </row>
    <row r="610" spans="1:30" s="39" customFormat="1" x14ac:dyDescent="0.15">
      <c r="A610" s="12">
        <v>12441305</v>
      </c>
      <c r="B610" s="39">
        <v>1</v>
      </c>
      <c r="C610" s="20" t="s">
        <v>2682</v>
      </c>
      <c r="D610" s="39" t="s">
        <v>33</v>
      </c>
      <c r="E610" s="39" t="s">
        <v>270</v>
      </c>
      <c r="F610" s="39">
        <v>60</v>
      </c>
      <c r="H610" s="39" t="s">
        <v>32</v>
      </c>
      <c r="L610" s="39">
        <v>99</v>
      </c>
      <c r="M610" s="106" t="s">
        <v>127</v>
      </c>
      <c r="N610" s="39" t="s">
        <v>36</v>
      </c>
      <c r="O610" s="12">
        <v>13441301</v>
      </c>
      <c r="V610" s="12"/>
    </row>
    <row r="611" spans="1:30" s="39" customFormat="1" x14ac:dyDescent="0.15">
      <c r="A611" s="12">
        <v>12441306</v>
      </c>
      <c r="B611" s="39">
        <v>1</v>
      </c>
      <c r="C611" s="20" t="s">
        <v>2746</v>
      </c>
      <c r="D611" s="39" t="s">
        <v>33</v>
      </c>
      <c r="E611" s="39" t="s">
        <v>34</v>
      </c>
      <c r="H611" s="39" t="s">
        <v>160</v>
      </c>
      <c r="L611" s="39">
        <v>1</v>
      </c>
      <c r="M611" s="39" t="s">
        <v>36</v>
      </c>
      <c r="N611" s="39" t="s">
        <v>36</v>
      </c>
      <c r="O611" s="12">
        <v>13441302</v>
      </c>
    </row>
    <row r="612" spans="1:30" s="39" customFormat="1" x14ac:dyDescent="0.15">
      <c r="A612" s="12">
        <v>12441307</v>
      </c>
      <c r="B612" s="39">
        <v>1</v>
      </c>
      <c r="C612" s="20" t="s">
        <v>2683</v>
      </c>
      <c r="D612" s="39" t="s">
        <v>44</v>
      </c>
      <c r="E612" s="39" t="s">
        <v>34</v>
      </c>
      <c r="H612" s="39" t="s">
        <v>1578</v>
      </c>
      <c r="L612" s="39">
        <v>1</v>
      </c>
      <c r="N612" s="39" t="s">
        <v>1579</v>
      </c>
      <c r="O612" s="12">
        <v>15441304</v>
      </c>
      <c r="V612" s="12" t="s">
        <v>2759</v>
      </c>
    </row>
    <row r="613" spans="1:30" s="39" customFormat="1" x14ac:dyDescent="0.15">
      <c r="A613" s="12">
        <v>12441311</v>
      </c>
      <c r="B613" s="39">
        <v>1</v>
      </c>
      <c r="C613" s="20" t="s">
        <v>2751</v>
      </c>
      <c r="D613" s="39" t="s">
        <v>33</v>
      </c>
      <c r="E613" s="39" t="s">
        <v>43</v>
      </c>
      <c r="F613" s="39">
        <v>2</v>
      </c>
      <c r="H613" s="39" t="s">
        <v>160</v>
      </c>
      <c r="L613" s="39">
        <v>99</v>
      </c>
      <c r="N613" s="39" t="s">
        <v>573</v>
      </c>
      <c r="O613" s="12">
        <v>14441311</v>
      </c>
      <c r="V613" s="17"/>
    </row>
    <row r="614" spans="1:30" s="39" customFormat="1" x14ac:dyDescent="0.15">
      <c r="A614" s="12">
        <v>12441308</v>
      </c>
      <c r="B614" s="39">
        <v>1</v>
      </c>
      <c r="C614" s="20" t="s">
        <v>2749</v>
      </c>
      <c r="D614" s="39" t="s">
        <v>33</v>
      </c>
      <c r="E614" s="39" t="s">
        <v>43</v>
      </c>
      <c r="F614" s="39">
        <v>2</v>
      </c>
      <c r="H614" s="39" t="s">
        <v>1578</v>
      </c>
      <c r="I614" s="39" t="s">
        <v>333</v>
      </c>
      <c r="J614" s="39" t="s">
        <v>44</v>
      </c>
      <c r="L614" s="39">
        <v>99</v>
      </c>
      <c r="M614" s="39" t="s">
        <v>59</v>
      </c>
      <c r="N614" s="39" t="s">
        <v>36</v>
      </c>
      <c r="O614" s="12">
        <v>13441308</v>
      </c>
      <c r="P614" s="12"/>
      <c r="V614" s="17" t="s">
        <v>2762</v>
      </c>
    </row>
    <row r="615" spans="1:30" s="39" customFormat="1" x14ac:dyDescent="0.15">
      <c r="A615" s="12">
        <v>12441310</v>
      </c>
      <c r="B615" s="39">
        <v>1</v>
      </c>
      <c r="C615" s="20" t="s">
        <v>2750</v>
      </c>
      <c r="D615" s="39" t="s">
        <v>33</v>
      </c>
      <c r="E615" s="39" t="s">
        <v>34</v>
      </c>
      <c r="H615" s="39" t="s">
        <v>1227</v>
      </c>
      <c r="L615" s="39">
        <v>1</v>
      </c>
      <c r="M615" s="39" t="s">
        <v>59</v>
      </c>
      <c r="N615" s="39" t="s">
        <v>59</v>
      </c>
      <c r="O615" s="12">
        <v>15441305</v>
      </c>
      <c r="P615" s="12"/>
      <c r="V615" s="17" t="s">
        <v>3988</v>
      </c>
    </row>
    <row r="616" spans="1:30" s="39" customFormat="1" x14ac:dyDescent="0.15">
      <c r="A616" s="12">
        <v>12441309</v>
      </c>
      <c r="B616" s="39">
        <v>1</v>
      </c>
      <c r="C616" s="20" t="s">
        <v>2684</v>
      </c>
      <c r="D616" s="39" t="s">
        <v>33</v>
      </c>
      <c r="E616" s="39" t="s">
        <v>270</v>
      </c>
      <c r="F616" s="39">
        <v>60</v>
      </c>
      <c r="H616" s="39" t="s">
        <v>160</v>
      </c>
      <c r="L616" s="39">
        <v>99</v>
      </c>
      <c r="M616" s="39" t="s">
        <v>59</v>
      </c>
      <c r="N616" s="39" t="s">
        <v>1764</v>
      </c>
      <c r="O616" s="12">
        <v>15441306</v>
      </c>
      <c r="V616" s="17"/>
    </row>
    <row r="617" spans="1:30" s="70" customFormat="1" x14ac:dyDescent="0.15">
      <c r="A617" s="114">
        <v>12999700</v>
      </c>
      <c r="B617" s="39">
        <v>1</v>
      </c>
      <c r="C617" s="70" t="s">
        <v>3970</v>
      </c>
      <c r="D617" s="70" t="s">
        <v>2879</v>
      </c>
      <c r="E617" s="70" t="s">
        <v>2880</v>
      </c>
      <c r="H617" s="70" t="s">
        <v>2881</v>
      </c>
      <c r="L617" s="70">
        <v>1</v>
      </c>
      <c r="M617" s="70" t="s">
        <v>2882</v>
      </c>
      <c r="N617" s="70" t="s">
        <v>2883</v>
      </c>
      <c r="O617" s="114">
        <v>15999700</v>
      </c>
      <c r="P617" s="114"/>
      <c r="S617" s="70" t="s">
        <v>133</v>
      </c>
      <c r="T617" s="70" t="s">
        <v>133</v>
      </c>
    </row>
    <row r="618" spans="1:30" s="70" customFormat="1" x14ac:dyDescent="0.15">
      <c r="A618" s="114">
        <v>12999701</v>
      </c>
      <c r="B618" s="39">
        <v>1</v>
      </c>
      <c r="C618" s="39" t="s">
        <v>3971</v>
      </c>
      <c r="D618" s="39" t="s">
        <v>979</v>
      </c>
      <c r="E618" s="39" t="s">
        <v>2889</v>
      </c>
      <c r="F618" s="39">
        <v>3</v>
      </c>
      <c r="G618" s="39"/>
      <c r="H618" s="39" t="s">
        <v>2886</v>
      </c>
      <c r="I618" s="39"/>
      <c r="J618" s="39"/>
      <c r="K618" s="39"/>
      <c r="L618" s="39">
        <v>1</v>
      </c>
      <c r="M618" s="39" t="s">
        <v>2891</v>
      </c>
      <c r="N618" s="39" t="s">
        <v>2887</v>
      </c>
      <c r="O618" s="114">
        <v>13999701</v>
      </c>
      <c r="P618" s="39"/>
      <c r="Q618" s="39"/>
      <c r="R618" s="39"/>
      <c r="S618" s="39" t="s">
        <v>133</v>
      </c>
      <c r="T618" s="39" t="s">
        <v>133</v>
      </c>
      <c r="U618" s="39"/>
      <c r="V618" s="39"/>
      <c r="W618" s="39"/>
      <c r="X618" s="39"/>
      <c r="Y618" s="39"/>
      <c r="Z618" s="39"/>
      <c r="AA618" s="39"/>
      <c r="AB618" s="39"/>
      <c r="AC618" s="39"/>
      <c r="AD618" s="39"/>
    </row>
    <row r="619" spans="1:30" s="70" customFormat="1" x14ac:dyDescent="0.15">
      <c r="A619" s="114">
        <v>12999702</v>
      </c>
      <c r="B619" s="39">
        <v>1</v>
      </c>
      <c r="C619" s="39" t="s">
        <v>3976</v>
      </c>
      <c r="D619" s="39" t="s">
        <v>2879</v>
      </c>
      <c r="E619" s="39" t="s">
        <v>163</v>
      </c>
      <c r="F619" s="39"/>
      <c r="G619" s="39"/>
      <c r="H619" s="39" t="s">
        <v>2886</v>
      </c>
      <c r="I619" s="39"/>
      <c r="J619" s="39"/>
      <c r="K619" s="39"/>
      <c r="L619" s="39">
        <v>1</v>
      </c>
      <c r="M619" s="39" t="s">
        <v>2891</v>
      </c>
      <c r="N619" s="39" t="s">
        <v>2891</v>
      </c>
      <c r="O619" s="114">
        <v>15999702</v>
      </c>
      <c r="P619" s="39"/>
      <c r="Q619" s="39"/>
      <c r="R619" s="39"/>
      <c r="S619" s="39" t="s">
        <v>133</v>
      </c>
      <c r="T619" s="39" t="s">
        <v>133</v>
      </c>
      <c r="U619" s="39"/>
      <c r="V619" s="12"/>
      <c r="W619" s="39"/>
      <c r="X619" s="39"/>
      <c r="Y619" s="39"/>
      <c r="Z619" s="39"/>
      <c r="AA619" s="39"/>
      <c r="AB619" s="39"/>
      <c r="AC619" s="39"/>
      <c r="AD619" s="39"/>
    </row>
    <row r="620" spans="1:30" s="70" customFormat="1" x14ac:dyDescent="0.15">
      <c r="A620" s="122">
        <v>12998032</v>
      </c>
      <c r="B620" s="39">
        <v>1</v>
      </c>
      <c r="C620" s="70" t="s">
        <v>2878</v>
      </c>
      <c r="D620" s="70" t="s">
        <v>2879</v>
      </c>
      <c r="E620" s="70" t="s">
        <v>2880</v>
      </c>
      <c r="H620" s="70" t="s">
        <v>2881</v>
      </c>
      <c r="L620" s="70">
        <v>1</v>
      </c>
      <c r="M620" s="70" t="s">
        <v>2882</v>
      </c>
      <c r="N620" s="70" t="s">
        <v>2883</v>
      </c>
      <c r="O620" s="122">
        <v>15998022</v>
      </c>
      <c r="S620" s="70" t="s">
        <v>133</v>
      </c>
      <c r="T620" s="70" t="s">
        <v>133</v>
      </c>
    </row>
    <row r="621" spans="1:30" s="70" customFormat="1" x14ac:dyDescent="0.15">
      <c r="A621" s="117">
        <v>12998033</v>
      </c>
      <c r="B621" s="39">
        <v>1</v>
      </c>
      <c r="C621" s="39" t="s">
        <v>2884</v>
      </c>
      <c r="D621" s="39" t="s">
        <v>2885</v>
      </c>
      <c r="E621" s="39" t="s">
        <v>2880</v>
      </c>
      <c r="F621" s="39"/>
      <c r="G621" s="39"/>
      <c r="H621" s="39" t="s">
        <v>2886</v>
      </c>
      <c r="I621" s="39"/>
      <c r="J621" s="39"/>
      <c r="K621" s="39"/>
      <c r="L621" s="39">
        <v>1</v>
      </c>
      <c r="M621" s="39" t="s">
        <v>2887</v>
      </c>
      <c r="N621" s="39" t="s">
        <v>2887</v>
      </c>
      <c r="O621" s="117">
        <v>13998030</v>
      </c>
      <c r="P621" s="39"/>
      <c r="Q621" s="39"/>
      <c r="R621" s="39"/>
      <c r="S621" s="39" t="s">
        <v>133</v>
      </c>
      <c r="T621" s="39" t="s">
        <v>133</v>
      </c>
      <c r="U621" s="39"/>
      <c r="V621" s="39"/>
      <c r="W621" s="39"/>
      <c r="X621" s="39"/>
      <c r="Y621" s="39"/>
      <c r="Z621" s="39"/>
      <c r="AA621" s="39"/>
      <c r="AB621" s="39"/>
      <c r="AC621" s="39"/>
      <c r="AD621" s="39"/>
    </row>
    <row r="622" spans="1:30" s="70" customFormat="1" x14ac:dyDescent="0.15">
      <c r="A622" s="117">
        <v>12998034</v>
      </c>
      <c r="B622" s="39">
        <v>1</v>
      </c>
      <c r="C622" s="39" t="s">
        <v>2888</v>
      </c>
      <c r="D622" s="39" t="s">
        <v>2885</v>
      </c>
      <c r="E622" s="39" t="s">
        <v>2889</v>
      </c>
      <c r="F622" s="39">
        <v>3</v>
      </c>
      <c r="G622" s="39"/>
      <c r="H622" s="39" t="s">
        <v>2886</v>
      </c>
      <c r="I622" s="39" t="s">
        <v>2890</v>
      </c>
      <c r="J622" s="39"/>
      <c r="K622" s="39"/>
      <c r="L622" s="39">
        <v>1</v>
      </c>
      <c r="M622" s="39" t="s">
        <v>2891</v>
      </c>
      <c r="N622" s="39" t="s">
        <v>2887</v>
      </c>
      <c r="O622" s="117">
        <v>13998031</v>
      </c>
      <c r="P622" s="39"/>
      <c r="Q622" s="39"/>
      <c r="R622" s="39"/>
      <c r="S622" s="39" t="s">
        <v>133</v>
      </c>
      <c r="T622" s="39" t="s">
        <v>133</v>
      </c>
      <c r="U622" s="39"/>
      <c r="V622" s="39"/>
      <c r="W622" s="39"/>
      <c r="X622" s="39"/>
      <c r="Y622" s="39"/>
      <c r="Z622" s="39"/>
      <c r="AA622" s="39"/>
      <c r="AB622" s="39"/>
      <c r="AC622" s="39"/>
      <c r="AD622" s="39"/>
    </row>
    <row r="623" spans="1:30" s="70" customFormat="1" x14ac:dyDescent="0.15">
      <c r="A623" s="117">
        <v>12998035</v>
      </c>
      <c r="B623" s="39">
        <v>1</v>
      </c>
      <c r="C623" s="39" t="s">
        <v>2892</v>
      </c>
      <c r="D623" s="39" t="s">
        <v>2879</v>
      </c>
      <c r="E623" s="39" t="s">
        <v>2880</v>
      </c>
      <c r="F623" s="39"/>
      <c r="G623" s="39"/>
      <c r="H623" s="39" t="s">
        <v>2886</v>
      </c>
      <c r="I623" s="39"/>
      <c r="J623" s="39"/>
      <c r="K623" s="39"/>
      <c r="L623" s="39">
        <v>1</v>
      </c>
      <c r="M623" s="39" t="s">
        <v>2891</v>
      </c>
      <c r="N623" s="39" t="s">
        <v>2891</v>
      </c>
      <c r="O623" s="117">
        <v>15998024</v>
      </c>
      <c r="P623" s="39"/>
      <c r="Q623" s="39"/>
      <c r="R623" s="39"/>
      <c r="S623" s="39" t="s">
        <v>133</v>
      </c>
      <c r="T623" s="39" t="s">
        <v>133</v>
      </c>
      <c r="U623" s="39"/>
      <c r="V623" s="39"/>
      <c r="W623" s="39"/>
      <c r="X623" s="39"/>
      <c r="Y623" s="39"/>
      <c r="Z623" s="39"/>
      <c r="AA623" s="39"/>
      <c r="AB623" s="39"/>
      <c r="AC623" s="39"/>
      <c r="AD623" s="39"/>
    </row>
    <row r="624" spans="1:30" s="70" customFormat="1" x14ac:dyDescent="0.15">
      <c r="A624" s="117">
        <v>12998019</v>
      </c>
      <c r="B624" s="39">
        <v>1</v>
      </c>
      <c r="C624" s="39" t="s">
        <v>2912</v>
      </c>
      <c r="D624" s="39" t="s">
        <v>2913</v>
      </c>
      <c r="E624" s="39" t="s">
        <v>2914</v>
      </c>
      <c r="F624" s="39"/>
      <c r="G624" s="39"/>
      <c r="H624" s="39" t="s">
        <v>2915</v>
      </c>
      <c r="I624" s="39"/>
      <c r="J624" s="39"/>
      <c r="K624" s="39"/>
      <c r="L624" s="39">
        <v>1</v>
      </c>
      <c r="M624" s="39" t="s">
        <v>2916</v>
      </c>
      <c r="N624" s="39" t="s">
        <v>2917</v>
      </c>
      <c r="O624" s="117">
        <v>15998013</v>
      </c>
      <c r="P624" s="39"/>
      <c r="Q624" s="39"/>
      <c r="R624" s="39"/>
      <c r="S624" s="39" t="s">
        <v>133</v>
      </c>
      <c r="T624" s="39" t="s">
        <v>133</v>
      </c>
      <c r="U624" s="39"/>
      <c r="V624" s="39" t="s">
        <v>2918</v>
      </c>
      <c r="W624" s="39"/>
      <c r="X624" s="39"/>
      <c r="Y624" s="39"/>
      <c r="Z624" s="39"/>
      <c r="AA624" s="39"/>
      <c r="AB624" s="39"/>
      <c r="AC624" s="39"/>
      <c r="AD624" s="39"/>
    </row>
    <row r="625" spans="1:30" s="70" customFormat="1" x14ac:dyDescent="0.15">
      <c r="A625" s="117">
        <v>12998020</v>
      </c>
      <c r="B625" s="39">
        <v>1</v>
      </c>
      <c r="C625" s="39" t="s">
        <v>2919</v>
      </c>
      <c r="D625" s="39" t="s">
        <v>2920</v>
      </c>
      <c r="E625" s="39" t="s">
        <v>2863</v>
      </c>
      <c r="F625" s="39"/>
      <c r="G625" s="39"/>
      <c r="H625" s="39" t="s">
        <v>121</v>
      </c>
      <c r="I625" s="39"/>
      <c r="J625" s="39"/>
      <c r="K625" s="39"/>
      <c r="L625" s="39">
        <v>1</v>
      </c>
      <c r="M625" s="39" t="s">
        <v>2921</v>
      </c>
      <c r="N625" s="39" t="s">
        <v>2921</v>
      </c>
      <c r="O625" s="117">
        <v>13998022</v>
      </c>
      <c r="P625" s="39"/>
      <c r="Q625" s="39"/>
      <c r="R625" s="39"/>
      <c r="S625" s="39" t="s">
        <v>133</v>
      </c>
      <c r="T625" s="39" t="s">
        <v>133</v>
      </c>
      <c r="U625" s="39"/>
      <c r="V625" s="39"/>
      <c r="W625" s="39"/>
      <c r="X625" s="39"/>
      <c r="Y625" s="39"/>
      <c r="Z625" s="39"/>
      <c r="AA625" s="39"/>
      <c r="AB625" s="39"/>
      <c r="AC625" s="39"/>
      <c r="AD625" s="39"/>
    </row>
    <row r="626" spans="1:30" s="70" customFormat="1" x14ac:dyDescent="0.15">
      <c r="A626" s="117">
        <v>12998021</v>
      </c>
      <c r="B626" s="39">
        <v>1</v>
      </c>
      <c r="C626" s="39" t="s">
        <v>2922</v>
      </c>
      <c r="D626" s="39" t="s">
        <v>2923</v>
      </c>
      <c r="E626" s="39" t="s">
        <v>2914</v>
      </c>
      <c r="F626" s="39"/>
      <c r="G626" s="39"/>
      <c r="H626" s="39" t="s">
        <v>121</v>
      </c>
      <c r="I626" s="39"/>
      <c r="J626" s="39"/>
      <c r="K626" s="39"/>
      <c r="L626" s="39">
        <v>1</v>
      </c>
      <c r="M626" s="39" t="s">
        <v>2921</v>
      </c>
      <c r="N626" s="39" t="s">
        <v>2921</v>
      </c>
      <c r="O626" s="117">
        <v>13998023</v>
      </c>
      <c r="P626" s="39"/>
      <c r="Q626" s="39"/>
      <c r="R626" s="39"/>
      <c r="S626" s="39" t="s">
        <v>133</v>
      </c>
      <c r="T626" s="39" t="s">
        <v>133</v>
      </c>
      <c r="U626" s="39"/>
      <c r="V626" s="39"/>
      <c r="W626" s="39"/>
      <c r="X626" s="39"/>
      <c r="Y626" s="39"/>
      <c r="Z626" s="39"/>
      <c r="AA626" s="39"/>
      <c r="AB626" s="39"/>
      <c r="AC626" s="39"/>
      <c r="AD626" s="39"/>
    </row>
    <row r="627" spans="1:30" s="70" customFormat="1" x14ac:dyDescent="0.15">
      <c r="A627" s="117">
        <v>12998011</v>
      </c>
      <c r="B627" s="39">
        <v>1</v>
      </c>
      <c r="C627" s="39" t="s">
        <v>2944</v>
      </c>
      <c r="D627" s="39" t="s">
        <v>2945</v>
      </c>
      <c r="E627" s="39" t="s">
        <v>2946</v>
      </c>
      <c r="F627" s="39"/>
      <c r="G627" s="39"/>
      <c r="H627" s="39" t="s">
        <v>32</v>
      </c>
      <c r="I627" s="39"/>
      <c r="J627" s="39"/>
      <c r="K627" s="39"/>
      <c r="L627" s="39">
        <v>1</v>
      </c>
      <c r="M627" s="39" t="s">
        <v>2947</v>
      </c>
      <c r="N627" s="39" t="s">
        <v>2948</v>
      </c>
      <c r="O627" s="117">
        <v>15998007</v>
      </c>
      <c r="P627" s="39"/>
      <c r="Q627" s="39"/>
      <c r="R627" s="39"/>
      <c r="S627" s="39" t="s">
        <v>133</v>
      </c>
      <c r="T627" s="39" t="s">
        <v>133</v>
      </c>
      <c r="U627" s="39"/>
      <c r="V627" s="39" t="s">
        <v>2949</v>
      </c>
      <c r="W627" s="39"/>
      <c r="X627" s="39"/>
      <c r="Y627" s="39"/>
      <c r="Z627" s="39"/>
      <c r="AA627" s="39"/>
      <c r="AB627" s="39"/>
      <c r="AC627" s="39"/>
      <c r="AD627" s="39"/>
    </row>
    <row r="628" spans="1:30" s="70" customFormat="1" x14ac:dyDescent="0.15">
      <c r="A628" s="117">
        <v>12998012</v>
      </c>
      <c r="B628" s="39">
        <v>1</v>
      </c>
      <c r="C628" s="39" t="s">
        <v>2937</v>
      </c>
      <c r="D628" s="39" t="s">
        <v>2950</v>
      </c>
      <c r="E628" s="39" t="s">
        <v>2946</v>
      </c>
      <c r="F628" s="39"/>
      <c r="G628" s="39"/>
      <c r="H628" s="39" t="s">
        <v>121</v>
      </c>
      <c r="I628" s="39"/>
      <c r="J628" s="39"/>
      <c r="K628" s="39"/>
      <c r="L628" s="39">
        <v>1</v>
      </c>
      <c r="M628" s="39" t="s">
        <v>2951</v>
      </c>
      <c r="N628" s="39" t="s">
        <v>2951</v>
      </c>
      <c r="O628" s="117">
        <v>13998017</v>
      </c>
      <c r="P628" s="39"/>
      <c r="Q628" s="39"/>
      <c r="R628" s="39"/>
      <c r="S628" s="39" t="s">
        <v>133</v>
      </c>
      <c r="T628" s="39" t="s">
        <v>133</v>
      </c>
      <c r="U628" s="39"/>
      <c r="V628" s="39"/>
      <c r="W628" s="39"/>
      <c r="X628" s="39"/>
      <c r="Y628" s="39"/>
      <c r="Z628" s="39"/>
      <c r="AA628" s="39"/>
      <c r="AB628" s="39"/>
      <c r="AC628" s="39"/>
      <c r="AD628" s="39"/>
    </row>
    <row r="629" spans="1:30" s="70" customFormat="1" x14ac:dyDescent="0.15">
      <c r="A629" s="117">
        <v>12998005</v>
      </c>
      <c r="B629" s="39">
        <v>1</v>
      </c>
      <c r="C629" s="39" t="s">
        <v>2965</v>
      </c>
      <c r="D629" s="39" t="s">
        <v>2967</v>
      </c>
      <c r="E629" s="39" t="s">
        <v>2968</v>
      </c>
      <c r="F629" s="39"/>
      <c r="G629" s="39"/>
      <c r="H629" s="39" t="s">
        <v>32</v>
      </c>
      <c r="I629" s="39"/>
      <c r="J629" s="39"/>
      <c r="K629" s="39"/>
      <c r="L629" s="39">
        <v>1</v>
      </c>
      <c r="M629" s="39"/>
      <c r="N629" s="39" t="s">
        <v>547</v>
      </c>
      <c r="O629" s="117">
        <v>14998001</v>
      </c>
      <c r="P629" s="39"/>
      <c r="Q629" s="39"/>
      <c r="R629" s="39"/>
      <c r="S629" s="39" t="s">
        <v>133</v>
      </c>
      <c r="T629" s="39" t="s">
        <v>133</v>
      </c>
      <c r="U629" s="39"/>
      <c r="V629" s="39"/>
      <c r="W629" s="39"/>
      <c r="X629" s="39"/>
      <c r="Y629" s="39"/>
      <c r="Z629" s="39"/>
      <c r="AA629" s="39"/>
      <c r="AB629" s="39"/>
      <c r="AC629" s="39"/>
      <c r="AD629" s="39"/>
    </row>
    <row r="630" spans="1:30" s="70" customFormat="1" x14ac:dyDescent="0.15">
      <c r="A630" s="117">
        <v>12998006</v>
      </c>
      <c r="B630" s="39">
        <v>1</v>
      </c>
      <c r="C630" s="39" t="s">
        <v>2969</v>
      </c>
      <c r="D630" s="39" t="s">
        <v>2940</v>
      </c>
      <c r="E630" s="39" t="s">
        <v>2970</v>
      </c>
      <c r="F630" s="39"/>
      <c r="G630" s="39"/>
      <c r="H630" s="39" t="s">
        <v>2971</v>
      </c>
      <c r="I630" s="39"/>
      <c r="J630" s="39"/>
      <c r="K630" s="39"/>
      <c r="L630" s="39">
        <v>1</v>
      </c>
      <c r="M630" s="39" t="s">
        <v>2947</v>
      </c>
      <c r="N630" s="39" t="s">
        <v>2972</v>
      </c>
      <c r="O630" s="117">
        <v>15998002</v>
      </c>
      <c r="P630" s="39"/>
      <c r="Q630" s="39"/>
      <c r="R630" s="39"/>
      <c r="S630" s="39" t="s">
        <v>2973</v>
      </c>
      <c r="T630" s="39" t="s">
        <v>133</v>
      </c>
      <c r="U630" s="39"/>
      <c r="V630" s="39" t="s">
        <v>145</v>
      </c>
      <c r="W630" s="39"/>
      <c r="X630" s="39"/>
      <c r="Y630" s="39"/>
      <c r="Z630" s="39"/>
      <c r="AA630" s="39"/>
      <c r="AB630" s="39"/>
      <c r="AC630" s="39"/>
      <c r="AD630" s="39"/>
    </row>
    <row r="631" spans="1:30" s="70" customFormat="1" x14ac:dyDescent="0.15">
      <c r="A631" s="117">
        <v>12998007</v>
      </c>
      <c r="B631" s="39">
        <v>1</v>
      </c>
      <c r="C631" s="39" t="s">
        <v>2974</v>
      </c>
      <c r="D631" s="39" t="s">
        <v>2975</v>
      </c>
      <c r="E631" s="39" t="s">
        <v>2931</v>
      </c>
      <c r="F631" s="39"/>
      <c r="G631" s="39"/>
      <c r="H631" s="39" t="s">
        <v>121</v>
      </c>
      <c r="I631" s="39"/>
      <c r="J631" s="39"/>
      <c r="K631" s="39"/>
      <c r="L631" s="39">
        <v>1</v>
      </c>
      <c r="M631" s="123" t="s">
        <v>2977</v>
      </c>
      <c r="N631" s="39" t="s">
        <v>2976</v>
      </c>
      <c r="O631" s="117">
        <v>13998014</v>
      </c>
      <c r="P631" s="39"/>
      <c r="Q631" s="39"/>
      <c r="R631" s="39"/>
      <c r="S631" s="39" t="s">
        <v>133</v>
      </c>
      <c r="T631" s="39" t="s">
        <v>133</v>
      </c>
      <c r="U631" s="39"/>
      <c r="V631" s="39"/>
      <c r="W631" s="39"/>
      <c r="X631" s="39"/>
      <c r="Y631" s="39"/>
      <c r="Z631" s="39"/>
      <c r="AA631" s="39"/>
      <c r="AB631" s="39"/>
      <c r="AC631" s="39"/>
      <c r="AD631" s="39"/>
    </row>
    <row r="632" spans="1:30" s="39" customFormat="1" x14ac:dyDescent="0.15">
      <c r="A632" s="117">
        <v>12998053</v>
      </c>
      <c r="B632" s="39">
        <v>1</v>
      </c>
      <c r="C632" s="39" t="s">
        <v>2998</v>
      </c>
      <c r="D632" s="39" t="s">
        <v>2999</v>
      </c>
      <c r="E632" s="39" t="s">
        <v>3000</v>
      </c>
      <c r="H632" s="39" t="s">
        <v>3001</v>
      </c>
      <c r="L632" s="39">
        <v>1</v>
      </c>
      <c r="N632" s="39" t="s">
        <v>3002</v>
      </c>
      <c r="O632" s="117">
        <v>14998108</v>
      </c>
      <c r="S632" s="39" t="s">
        <v>133</v>
      </c>
      <c r="T632" s="39" t="s">
        <v>133</v>
      </c>
    </row>
    <row r="633" spans="1:30" s="39" customFormat="1" x14ac:dyDescent="0.15">
      <c r="A633" s="117">
        <v>12998054</v>
      </c>
      <c r="B633" s="39">
        <v>1</v>
      </c>
      <c r="C633" s="39" t="s">
        <v>3003</v>
      </c>
      <c r="D633" s="39" t="s">
        <v>2999</v>
      </c>
      <c r="E633" s="39" t="s">
        <v>3000</v>
      </c>
      <c r="H633" s="39" t="s">
        <v>3001</v>
      </c>
      <c r="L633" s="39">
        <v>1</v>
      </c>
      <c r="M633" s="39" t="s">
        <v>3004</v>
      </c>
      <c r="N633" s="39" t="s">
        <v>3005</v>
      </c>
      <c r="O633" s="117">
        <v>15998034</v>
      </c>
      <c r="S633" s="39" t="s">
        <v>133</v>
      </c>
      <c r="T633" s="39" t="s">
        <v>133</v>
      </c>
      <c r="V633" s="39" t="s">
        <v>3006</v>
      </c>
    </row>
    <row r="634" spans="1:30" s="39" customFormat="1" x14ac:dyDescent="0.15">
      <c r="A634" s="117">
        <v>12998036</v>
      </c>
      <c r="B634" s="39">
        <v>1</v>
      </c>
      <c r="C634" s="39" t="s">
        <v>3018</v>
      </c>
      <c r="D634" s="39" t="s">
        <v>3019</v>
      </c>
      <c r="E634" s="39" t="s">
        <v>3020</v>
      </c>
      <c r="H634" s="39" t="s">
        <v>3021</v>
      </c>
      <c r="L634" s="39">
        <v>1</v>
      </c>
      <c r="M634" s="39" t="s">
        <v>3022</v>
      </c>
      <c r="N634" s="39" t="s">
        <v>3023</v>
      </c>
      <c r="O634" s="117">
        <v>15998025</v>
      </c>
      <c r="S634" s="117">
        <v>16998003</v>
      </c>
      <c r="T634" s="39" t="s">
        <v>133</v>
      </c>
    </row>
    <row r="635" spans="1:30" s="39" customFormat="1" x14ac:dyDescent="0.15">
      <c r="A635" s="117">
        <v>12998037</v>
      </c>
      <c r="B635" s="39">
        <v>1</v>
      </c>
      <c r="C635" s="39" t="s">
        <v>3024</v>
      </c>
      <c r="D635" s="39" t="s">
        <v>3025</v>
      </c>
      <c r="E635" s="39" t="s">
        <v>3020</v>
      </c>
      <c r="H635" s="39" t="s">
        <v>3026</v>
      </c>
      <c r="L635" s="39">
        <v>1</v>
      </c>
      <c r="M635" s="39" t="s">
        <v>3027</v>
      </c>
      <c r="N635" s="39" t="s">
        <v>3027</v>
      </c>
      <c r="O635" s="117">
        <v>13998032</v>
      </c>
      <c r="S635" s="39" t="s">
        <v>133</v>
      </c>
      <c r="T635" s="39" t="s">
        <v>133</v>
      </c>
    </row>
    <row r="636" spans="1:30" s="39" customFormat="1" x14ac:dyDescent="0.15">
      <c r="A636" s="117">
        <v>12998070</v>
      </c>
      <c r="B636" s="39">
        <v>1</v>
      </c>
      <c r="C636" s="39" t="s">
        <v>3029</v>
      </c>
      <c r="D636" s="39" t="s">
        <v>3030</v>
      </c>
      <c r="E636" s="39" t="s">
        <v>3031</v>
      </c>
      <c r="H636" s="39" t="s">
        <v>3032</v>
      </c>
      <c r="L636" s="39">
        <v>1</v>
      </c>
      <c r="M636" s="39" t="s">
        <v>3033</v>
      </c>
      <c r="N636" s="39" t="s">
        <v>3034</v>
      </c>
      <c r="O636" s="117">
        <v>13998046</v>
      </c>
      <c r="S636" s="39" t="s">
        <v>133</v>
      </c>
      <c r="T636" s="39" t="s">
        <v>133</v>
      </c>
    </row>
    <row r="637" spans="1:30" s="39" customFormat="1" x14ac:dyDescent="0.15">
      <c r="A637" s="117">
        <v>12998075</v>
      </c>
      <c r="B637" s="39">
        <v>1</v>
      </c>
      <c r="C637" s="39" t="s">
        <v>3035</v>
      </c>
      <c r="D637" s="39" t="s">
        <v>3036</v>
      </c>
      <c r="E637" s="39" t="s">
        <v>3037</v>
      </c>
      <c r="H637" s="39" t="s">
        <v>3038</v>
      </c>
      <c r="L637" s="39">
        <v>1</v>
      </c>
      <c r="M637" s="39" t="s">
        <v>3039</v>
      </c>
      <c r="N637" s="39" t="s">
        <v>3040</v>
      </c>
      <c r="O637" s="117">
        <v>13998040</v>
      </c>
      <c r="S637" s="39" t="s">
        <v>133</v>
      </c>
      <c r="T637" s="39" t="s">
        <v>133</v>
      </c>
    </row>
    <row r="638" spans="1:30" s="39" customFormat="1" x14ac:dyDescent="0.15">
      <c r="A638" s="117">
        <v>12998064</v>
      </c>
      <c r="B638" s="39">
        <v>1</v>
      </c>
      <c r="C638" s="39" t="s">
        <v>3041</v>
      </c>
      <c r="D638" s="39" t="s">
        <v>3036</v>
      </c>
      <c r="E638" s="39" t="s">
        <v>3037</v>
      </c>
      <c r="H638" s="39" t="s">
        <v>3038</v>
      </c>
      <c r="L638" s="39">
        <v>1</v>
      </c>
      <c r="M638" s="39" t="s">
        <v>3039</v>
      </c>
      <c r="N638" s="39" t="s">
        <v>3042</v>
      </c>
      <c r="O638" s="117">
        <v>15998042</v>
      </c>
      <c r="S638" s="39" t="s">
        <v>133</v>
      </c>
      <c r="T638" s="39" t="s">
        <v>133</v>
      </c>
    </row>
    <row r="639" spans="1:30" s="39" customFormat="1" x14ac:dyDescent="0.15">
      <c r="A639" s="117">
        <v>12998043</v>
      </c>
      <c r="B639" s="39">
        <v>1</v>
      </c>
      <c r="C639" s="39" t="s">
        <v>3071</v>
      </c>
      <c r="D639" s="39" t="s">
        <v>3072</v>
      </c>
      <c r="E639" s="39" t="s">
        <v>2932</v>
      </c>
      <c r="H639" s="39" t="s">
        <v>2933</v>
      </c>
      <c r="L639" s="39">
        <v>1</v>
      </c>
      <c r="N639" s="39" t="s">
        <v>3073</v>
      </c>
      <c r="O639" s="117">
        <v>14998105</v>
      </c>
      <c r="S639" s="39" t="s">
        <v>133</v>
      </c>
      <c r="T639" s="39" t="s">
        <v>133</v>
      </c>
    </row>
    <row r="640" spans="1:30" s="39" customFormat="1" x14ac:dyDescent="0.15">
      <c r="A640" s="117">
        <v>12998044</v>
      </c>
      <c r="B640" s="39">
        <v>1</v>
      </c>
      <c r="C640" s="39" t="s">
        <v>3074</v>
      </c>
      <c r="D640" s="39" t="s">
        <v>3072</v>
      </c>
      <c r="E640" s="39" t="s">
        <v>2932</v>
      </c>
      <c r="H640" s="39" t="s">
        <v>2933</v>
      </c>
      <c r="L640" s="39">
        <v>1</v>
      </c>
      <c r="M640" s="39" t="s">
        <v>3075</v>
      </c>
      <c r="N640" s="39" t="s">
        <v>3076</v>
      </c>
      <c r="O640" s="117">
        <v>15998030</v>
      </c>
      <c r="S640" s="39" t="s">
        <v>133</v>
      </c>
      <c r="T640" s="39" t="s">
        <v>133</v>
      </c>
      <c r="V640" s="39" t="s">
        <v>3077</v>
      </c>
    </row>
    <row r="641" spans="1:30" s="39" customFormat="1" x14ac:dyDescent="0.15">
      <c r="A641" s="117">
        <v>12998045</v>
      </c>
      <c r="B641" s="39">
        <v>1</v>
      </c>
      <c r="C641" s="39" t="s">
        <v>3078</v>
      </c>
      <c r="D641" s="39" t="s">
        <v>3072</v>
      </c>
      <c r="E641" s="39" t="s">
        <v>2932</v>
      </c>
      <c r="H641" s="39" t="s">
        <v>2933</v>
      </c>
      <c r="L641" s="39">
        <v>1</v>
      </c>
      <c r="N641" s="39" t="s">
        <v>3073</v>
      </c>
      <c r="O641" s="117">
        <v>14998106</v>
      </c>
      <c r="S641" s="39" t="s">
        <v>133</v>
      </c>
      <c r="T641" s="39" t="s">
        <v>133</v>
      </c>
    </row>
    <row r="642" spans="1:30" s="39" customFormat="1" x14ac:dyDescent="0.15">
      <c r="A642" s="117">
        <v>12998046</v>
      </c>
      <c r="B642" s="39">
        <v>1</v>
      </c>
      <c r="C642" s="39" t="s">
        <v>3079</v>
      </c>
      <c r="D642" s="39" t="s">
        <v>3072</v>
      </c>
      <c r="E642" s="39" t="s">
        <v>2932</v>
      </c>
      <c r="H642" s="39" t="s">
        <v>2933</v>
      </c>
      <c r="L642" s="39">
        <v>1</v>
      </c>
      <c r="M642" s="39" t="s">
        <v>3080</v>
      </c>
      <c r="N642" s="39" t="s">
        <v>3076</v>
      </c>
      <c r="O642" s="117">
        <v>15998031</v>
      </c>
      <c r="S642" s="39" t="s">
        <v>133</v>
      </c>
      <c r="T642" s="39" t="s">
        <v>133</v>
      </c>
      <c r="V642" s="39" t="s">
        <v>3082</v>
      </c>
    </row>
    <row r="643" spans="1:30" s="39" customFormat="1" x14ac:dyDescent="0.15">
      <c r="A643" s="117">
        <v>12998047</v>
      </c>
      <c r="B643" s="39">
        <v>1</v>
      </c>
      <c r="C643" s="39" t="s">
        <v>3083</v>
      </c>
      <c r="D643" s="39" t="s">
        <v>3072</v>
      </c>
      <c r="E643" s="39" t="s">
        <v>2932</v>
      </c>
      <c r="H643" s="39" t="s">
        <v>2933</v>
      </c>
      <c r="L643" s="39">
        <v>1</v>
      </c>
      <c r="M643" s="6" t="s">
        <v>3084</v>
      </c>
      <c r="N643" s="39" t="s">
        <v>3085</v>
      </c>
      <c r="O643" s="117">
        <v>13998035</v>
      </c>
      <c r="S643" s="39" t="s">
        <v>133</v>
      </c>
      <c r="T643" s="39" t="s">
        <v>133</v>
      </c>
    </row>
    <row r="644" spans="1:30" s="39" customFormat="1" x14ac:dyDescent="0.15">
      <c r="A644" s="117">
        <v>12998048</v>
      </c>
      <c r="B644" s="39">
        <v>1</v>
      </c>
      <c r="C644" s="39" t="s">
        <v>3086</v>
      </c>
      <c r="D644" s="39" t="s">
        <v>3072</v>
      </c>
      <c r="E644" s="39" t="s">
        <v>3087</v>
      </c>
      <c r="F644" s="39">
        <v>4</v>
      </c>
      <c r="G644" s="39">
        <v>1.3</v>
      </c>
      <c r="H644" s="39" t="s">
        <v>2933</v>
      </c>
      <c r="L644" s="39">
        <v>1</v>
      </c>
      <c r="N644" s="39" t="s">
        <v>3073</v>
      </c>
      <c r="O644" s="117">
        <v>14998107</v>
      </c>
      <c r="S644" s="39" t="s">
        <v>133</v>
      </c>
      <c r="T644" s="39" t="s">
        <v>133</v>
      </c>
    </row>
    <row r="645" spans="1:30" s="39" customFormat="1" x14ac:dyDescent="0.15">
      <c r="A645" s="117">
        <v>12998049</v>
      </c>
      <c r="B645" s="39">
        <v>1</v>
      </c>
      <c r="C645" s="39" t="s">
        <v>3088</v>
      </c>
      <c r="D645" s="39" t="s">
        <v>3072</v>
      </c>
      <c r="E645" s="39" t="s">
        <v>3089</v>
      </c>
      <c r="F645" s="39">
        <v>1.3</v>
      </c>
      <c r="H645" s="39" t="s">
        <v>2933</v>
      </c>
      <c r="L645" s="39">
        <v>99</v>
      </c>
      <c r="M645" s="39" t="s">
        <v>3080</v>
      </c>
      <c r="N645" s="39" t="s">
        <v>3076</v>
      </c>
      <c r="O645" s="117">
        <v>15998032</v>
      </c>
      <c r="S645" s="39" t="s">
        <v>133</v>
      </c>
      <c r="T645" s="39" t="s">
        <v>133</v>
      </c>
      <c r="V645" s="39" t="s">
        <v>3082</v>
      </c>
    </row>
    <row r="646" spans="1:30" s="39" customFormat="1" x14ac:dyDescent="0.15">
      <c r="A646" s="117">
        <v>12998050</v>
      </c>
      <c r="B646" s="39">
        <v>1</v>
      </c>
      <c r="C646" s="39" t="s">
        <v>3090</v>
      </c>
      <c r="D646" s="39" t="s">
        <v>3072</v>
      </c>
      <c r="E646" s="39" t="s">
        <v>3089</v>
      </c>
      <c r="F646" s="39">
        <v>1.3</v>
      </c>
      <c r="H646" s="39" t="s">
        <v>2933</v>
      </c>
      <c r="L646" s="39">
        <v>99</v>
      </c>
      <c r="M646" s="119" t="s">
        <v>3103</v>
      </c>
      <c r="N646" s="39" t="s">
        <v>3085</v>
      </c>
      <c r="O646" s="117">
        <v>13998036</v>
      </c>
      <c r="S646" s="39" t="s">
        <v>133</v>
      </c>
      <c r="T646" s="39" t="s">
        <v>133</v>
      </c>
    </row>
    <row r="647" spans="1:30" s="39" customFormat="1" x14ac:dyDescent="0.15">
      <c r="A647" s="117">
        <v>12998051</v>
      </c>
      <c r="B647" s="39">
        <v>1</v>
      </c>
      <c r="C647" s="39" t="s">
        <v>3091</v>
      </c>
      <c r="D647" s="39" t="s">
        <v>3072</v>
      </c>
      <c r="E647" s="39" t="s">
        <v>2932</v>
      </c>
      <c r="H647" s="39" t="s">
        <v>3092</v>
      </c>
      <c r="L647" s="39">
        <v>1</v>
      </c>
      <c r="M647" s="39" t="s">
        <v>3094</v>
      </c>
      <c r="N647" s="39" t="s">
        <v>3085</v>
      </c>
      <c r="O647" s="117">
        <v>13998037</v>
      </c>
      <c r="S647" s="39" t="s">
        <v>133</v>
      </c>
      <c r="T647" s="39" t="s">
        <v>133</v>
      </c>
    </row>
    <row r="648" spans="1:30" s="39" customFormat="1" x14ac:dyDescent="0.15">
      <c r="A648" s="117">
        <v>12998055</v>
      </c>
      <c r="B648" s="39">
        <v>1</v>
      </c>
      <c r="C648" s="39" t="s">
        <v>3128</v>
      </c>
      <c r="D648" s="39" t="s">
        <v>3129</v>
      </c>
      <c r="E648" s="39" t="s">
        <v>3130</v>
      </c>
      <c r="H648" s="39" t="s">
        <v>3131</v>
      </c>
      <c r="L648" s="39">
        <v>1</v>
      </c>
      <c r="N648" s="39" t="s">
        <v>3132</v>
      </c>
      <c r="O648" s="117">
        <v>14998109</v>
      </c>
      <c r="S648" s="39" t="s">
        <v>133</v>
      </c>
      <c r="T648" s="39" t="s">
        <v>133</v>
      </c>
    </row>
    <row r="649" spans="1:30" s="39" customFormat="1" x14ac:dyDescent="0.15">
      <c r="A649" s="117">
        <v>12998056</v>
      </c>
      <c r="B649" s="39">
        <v>1</v>
      </c>
      <c r="C649" s="39" t="s">
        <v>3133</v>
      </c>
      <c r="D649" s="39" t="s">
        <v>3129</v>
      </c>
      <c r="E649" s="39" t="s">
        <v>3130</v>
      </c>
      <c r="H649" s="39" t="s">
        <v>32</v>
      </c>
      <c r="L649" s="39">
        <v>1</v>
      </c>
      <c r="M649" s="39" t="s">
        <v>3134</v>
      </c>
      <c r="N649" s="39" t="s">
        <v>3135</v>
      </c>
      <c r="O649" s="117">
        <v>15998035</v>
      </c>
      <c r="S649" s="39" t="s">
        <v>133</v>
      </c>
      <c r="T649" s="39" t="s">
        <v>133</v>
      </c>
      <c r="V649" s="39" t="s">
        <v>3136</v>
      </c>
    </row>
    <row r="650" spans="1:30" s="39" customFormat="1" x14ac:dyDescent="0.15">
      <c r="A650" s="117">
        <v>12998057</v>
      </c>
      <c r="B650" s="39">
        <v>1</v>
      </c>
      <c r="C650" s="39" t="s">
        <v>3137</v>
      </c>
      <c r="D650" s="39" t="s">
        <v>2966</v>
      </c>
      <c r="E650" s="39" t="s">
        <v>3138</v>
      </c>
      <c r="H650" s="39" t="s">
        <v>3139</v>
      </c>
      <c r="L650" s="39">
        <v>1</v>
      </c>
      <c r="M650" s="39" t="s">
        <v>3093</v>
      </c>
      <c r="N650" s="39" t="s">
        <v>3140</v>
      </c>
      <c r="O650" s="117">
        <v>15998036</v>
      </c>
      <c r="S650" s="39" t="s">
        <v>133</v>
      </c>
      <c r="T650" s="39" t="s">
        <v>133</v>
      </c>
      <c r="V650" s="39" t="s">
        <v>3141</v>
      </c>
    </row>
    <row r="651" spans="1:30" s="70" customFormat="1" x14ac:dyDescent="0.15">
      <c r="A651" s="117">
        <v>12998009</v>
      </c>
      <c r="B651" s="39">
        <v>1</v>
      </c>
      <c r="C651" s="39" t="s">
        <v>3155</v>
      </c>
      <c r="D651" s="39" t="s">
        <v>3156</v>
      </c>
      <c r="E651" s="39" t="s">
        <v>3157</v>
      </c>
      <c r="F651" s="39"/>
      <c r="G651" s="39"/>
      <c r="H651" s="39" t="s">
        <v>3158</v>
      </c>
      <c r="I651" s="39"/>
      <c r="J651" s="39"/>
      <c r="K651" s="39"/>
      <c r="L651" s="39">
        <v>1</v>
      </c>
      <c r="M651" s="39" t="s">
        <v>3159</v>
      </c>
      <c r="N651" s="39" t="s">
        <v>3160</v>
      </c>
      <c r="O651" s="117">
        <v>15998005</v>
      </c>
      <c r="P651" s="39"/>
      <c r="Q651" s="39"/>
      <c r="R651" s="39"/>
      <c r="S651" s="39" t="s">
        <v>133</v>
      </c>
      <c r="T651" s="39" t="s">
        <v>133</v>
      </c>
      <c r="U651" s="39"/>
      <c r="V651" s="39" t="s">
        <v>3161</v>
      </c>
      <c r="W651" s="39"/>
      <c r="X651" s="39"/>
      <c r="Y651" s="39"/>
      <c r="Z651" s="39"/>
      <c r="AA651" s="39"/>
      <c r="AB651" s="39"/>
      <c r="AC651" s="39"/>
      <c r="AD651" s="39"/>
    </row>
    <row r="652" spans="1:30" s="70" customFormat="1" x14ac:dyDescent="0.15">
      <c r="A652" s="117">
        <v>12998010</v>
      </c>
      <c r="B652" s="39">
        <v>1</v>
      </c>
      <c r="C652" s="39" t="s">
        <v>3162</v>
      </c>
      <c r="D652" s="39" t="s">
        <v>3163</v>
      </c>
      <c r="E652" s="39" t="s">
        <v>3157</v>
      </c>
      <c r="F652" s="39"/>
      <c r="G652" s="39"/>
      <c r="H652" s="39" t="s">
        <v>121</v>
      </c>
      <c r="I652" s="39"/>
      <c r="J652" s="39"/>
      <c r="K652" s="39"/>
      <c r="L652" s="39">
        <v>1</v>
      </c>
      <c r="M652" s="123" t="s">
        <v>3164</v>
      </c>
      <c r="N652" s="39" t="s">
        <v>3164</v>
      </c>
      <c r="O652" s="117">
        <v>13998015</v>
      </c>
      <c r="P652" s="39"/>
      <c r="Q652" s="39"/>
      <c r="R652" s="39"/>
      <c r="S652" s="39" t="s">
        <v>133</v>
      </c>
      <c r="T652" s="39" t="s">
        <v>133</v>
      </c>
      <c r="U652" s="39"/>
      <c r="V652" s="39"/>
      <c r="W652" s="39"/>
      <c r="X652" s="39"/>
      <c r="Y652" s="39"/>
      <c r="Z652" s="39"/>
      <c r="AA652" s="39"/>
      <c r="AB652" s="39"/>
      <c r="AC652" s="39"/>
      <c r="AD652" s="39"/>
    </row>
    <row r="653" spans="1:30" s="39" customFormat="1" x14ac:dyDescent="0.15">
      <c r="A653" s="117">
        <v>12998058</v>
      </c>
      <c r="B653" s="39">
        <v>1</v>
      </c>
      <c r="C653" s="39" t="s">
        <v>3175</v>
      </c>
      <c r="D653" s="39" t="s">
        <v>3072</v>
      </c>
      <c r="E653" s="39" t="s">
        <v>2931</v>
      </c>
      <c r="H653" s="39" t="s">
        <v>32</v>
      </c>
      <c r="L653" s="39">
        <v>1</v>
      </c>
      <c r="M653" s="39" t="s">
        <v>2947</v>
      </c>
      <c r="N653" s="39" t="s">
        <v>35</v>
      </c>
      <c r="O653" s="117">
        <v>15998037</v>
      </c>
      <c r="S653" s="39" t="s">
        <v>133</v>
      </c>
      <c r="T653" s="39" t="s">
        <v>133</v>
      </c>
      <c r="V653" s="39" t="s">
        <v>3136</v>
      </c>
    </row>
    <row r="654" spans="1:30" s="39" customFormat="1" x14ac:dyDescent="0.15">
      <c r="A654" s="117">
        <v>12998059</v>
      </c>
      <c r="B654" s="39">
        <v>1</v>
      </c>
      <c r="C654" s="39" t="s">
        <v>3176</v>
      </c>
      <c r="D654" s="39" t="s">
        <v>2943</v>
      </c>
      <c r="E654" s="39" t="s">
        <v>2931</v>
      </c>
      <c r="H654" s="39" t="s">
        <v>3092</v>
      </c>
      <c r="L654" s="39">
        <v>1</v>
      </c>
      <c r="M654" s="39" t="s">
        <v>2976</v>
      </c>
      <c r="N654" s="39" t="s">
        <v>2976</v>
      </c>
      <c r="O654" s="117">
        <v>13998038</v>
      </c>
      <c r="S654" s="39" t="s">
        <v>133</v>
      </c>
      <c r="T654" s="39" t="s">
        <v>133</v>
      </c>
    </row>
    <row r="655" spans="1:30" s="39" customFormat="1" x14ac:dyDescent="0.15">
      <c r="A655" s="117">
        <v>12998060</v>
      </c>
      <c r="B655" s="39">
        <v>1</v>
      </c>
      <c r="C655" s="39" t="s">
        <v>3177</v>
      </c>
      <c r="D655" s="39" t="s">
        <v>2966</v>
      </c>
      <c r="E655" s="39" t="s">
        <v>2931</v>
      </c>
      <c r="H655" s="39" t="s">
        <v>3955</v>
      </c>
      <c r="L655" s="39">
        <v>1</v>
      </c>
      <c r="N655" s="39" t="s">
        <v>3073</v>
      </c>
      <c r="O655" s="117">
        <v>14998060</v>
      </c>
      <c r="S655" s="39" t="s">
        <v>133</v>
      </c>
      <c r="T655" s="39" t="s">
        <v>133</v>
      </c>
      <c r="V655" s="39" t="s">
        <v>3081</v>
      </c>
    </row>
    <row r="656" spans="1:30" s="39" customFormat="1" x14ac:dyDescent="0.15">
      <c r="A656" s="117">
        <v>12998061</v>
      </c>
      <c r="B656" s="39">
        <v>1</v>
      </c>
      <c r="C656" s="39" t="s">
        <v>3178</v>
      </c>
      <c r="D656" s="39" t="s">
        <v>2966</v>
      </c>
      <c r="E656" s="39" t="s">
        <v>2931</v>
      </c>
      <c r="H656" s="39" t="s">
        <v>32</v>
      </c>
      <c r="L656" s="39">
        <v>1</v>
      </c>
      <c r="M656" s="39" t="s">
        <v>3080</v>
      </c>
      <c r="N656" s="39" t="s">
        <v>35</v>
      </c>
      <c r="O656" s="117">
        <v>15998039</v>
      </c>
      <c r="S656" s="39" t="s">
        <v>133</v>
      </c>
      <c r="T656" s="39" t="s">
        <v>133</v>
      </c>
      <c r="V656" s="39" t="s">
        <v>3081</v>
      </c>
    </row>
    <row r="657" spans="1:20" s="39" customFormat="1" x14ac:dyDescent="0.15">
      <c r="A657" s="117">
        <v>12998062</v>
      </c>
      <c r="B657" s="39">
        <v>1</v>
      </c>
      <c r="C657" s="39" t="s">
        <v>3179</v>
      </c>
      <c r="D657" s="39" t="s">
        <v>2966</v>
      </c>
      <c r="E657" s="39" t="s">
        <v>2931</v>
      </c>
      <c r="H657" s="39" t="s">
        <v>32</v>
      </c>
      <c r="L657" s="39">
        <v>1</v>
      </c>
      <c r="M657" s="39" t="s">
        <v>3110</v>
      </c>
      <c r="N657" s="39" t="s">
        <v>3085</v>
      </c>
      <c r="O657" s="117">
        <v>13998039</v>
      </c>
      <c r="S657" s="39" t="s">
        <v>133</v>
      </c>
      <c r="T657" s="39" t="s">
        <v>133</v>
      </c>
    </row>
    <row r="658" spans="1:20" s="39" customFormat="1" x14ac:dyDescent="0.15">
      <c r="A658" s="117">
        <v>12998063</v>
      </c>
      <c r="B658" s="39">
        <v>1</v>
      </c>
      <c r="C658" s="39" t="s">
        <v>3180</v>
      </c>
      <c r="D658" s="39" t="s">
        <v>2966</v>
      </c>
      <c r="E658" s="39" t="s">
        <v>2931</v>
      </c>
      <c r="H658" s="39" t="s">
        <v>2933</v>
      </c>
      <c r="L658" s="39">
        <v>1</v>
      </c>
      <c r="M658" s="39" t="s">
        <v>3181</v>
      </c>
      <c r="N658" s="39" t="s">
        <v>35</v>
      </c>
      <c r="O658" s="117">
        <v>15998040</v>
      </c>
      <c r="S658" s="39" t="s">
        <v>133</v>
      </c>
      <c r="T658" s="39" t="s">
        <v>133</v>
      </c>
    </row>
    <row r="659" spans="1:20" s="39" customFormat="1" x14ac:dyDescent="0.15">
      <c r="A659" s="117">
        <v>12998052</v>
      </c>
      <c r="B659" s="39">
        <v>1</v>
      </c>
      <c r="C659" s="39" t="s">
        <v>3192</v>
      </c>
      <c r="D659" s="39" t="s">
        <v>3193</v>
      </c>
      <c r="E659" s="39" t="s">
        <v>3194</v>
      </c>
      <c r="H659" s="39" t="s">
        <v>3195</v>
      </c>
      <c r="L659" s="39">
        <v>1</v>
      </c>
      <c r="M659" s="39" t="s">
        <v>3196</v>
      </c>
      <c r="N659" s="39" t="s">
        <v>3197</v>
      </c>
      <c r="O659" s="117">
        <v>15998033</v>
      </c>
      <c r="S659" s="39" t="s">
        <v>133</v>
      </c>
      <c r="T659" s="39" t="s">
        <v>133</v>
      </c>
    </row>
  </sheetData>
  <autoFilter ref="A2:AB659">
    <sortState ref="A3:AB814">
      <sortCondition ref="A2:A814"/>
    </sortState>
  </autoFilter>
  <phoneticPr fontId="1" type="noConversion"/>
  <conditionalFormatting sqref="M12">
    <cfRule type="cellIs" dxfId="256" priority="35" operator="equal">
      <formula>"attr"</formula>
    </cfRule>
  </conditionalFormatting>
  <conditionalFormatting sqref="M37">
    <cfRule type="cellIs" dxfId="255" priority="34" operator="equal">
      <formula>"attr"</formula>
    </cfRule>
  </conditionalFormatting>
  <conditionalFormatting sqref="M83">
    <cfRule type="cellIs" dxfId="254" priority="33" operator="equal">
      <formula>"attr"</formula>
    </cfRule>
  </conditionalFormatting>
  <conditionalFormatting sqref="M93">
    <cfRule type="cellIs" dxfId="253" priority="32" operator="equal">
      <formula>"attr"</formula>
    </cfRule>
  </conditionalFormatting>
  <conditionalFormatting sqref="M96">
    <cfRule type="cellIs" dxfId="252" priority="31" operator="equal">
      <formula>"attr"</formula>
    </cfRule>
  </conditionalFormatting>
  <conditionalFormatting sqref="M124">
    <cfRule type="cellIs" dxfId="251" priority="30" operator="equal">
      <formula>"attr"</formula>
    </cfRule>
  </conditionalFormatting>
  <conditionalFormatting sqref="M130">
    <cfRule type="cellIs" dxfId="250" priority="29" operator="equal">
      <formula>"attr"</formula>
    </cfRule>
  </conditionalFormatting>
  <conditionalFormatting sqref="M131">
    <cfRule type="cellIs" dxfId="249" priority="28" operator="equal">
      <formula>"attr"</formula>
    </cfRule>
  </conditionalFormatting>
  <conditionalFormatting sqref="M181">
    <cfRule type="cellIs" dxfId="248" priority="27" operator="equal">
      <formula>"attr"</formula>
    </cfRule>
  </conditionalFormatting>
  <conditionalFormatting sqref="M226">
    <cfRule type="cellIs" dxfId="247" priority="26" operator="equal">
      <formula>"attr"</formula>
    </cfRule>
  </conditionalFormatting>
  <conditionalFormatting sqref="M227">
    <cfRule type="cellIs" dxfId="246" priority="25" operator="equal">
      <formula>"attr"</formula>
    </cfRule>
  </conditionalFormatting>
  <conditionalFormatting sqref="M241">
    <cfRule type="cellIs" dxfId="245" priority="24" operator="equal">
      <formula>"attr"</formula>
    </cfRule>
  </conditionalFormatting>
  <conditionalFormatting sqref="M240">
    <cfRule type="cellIs" dxfId="244" priority="23" operator="equal">
      <formula>"attr"</formula>
    </cfRule>
  </conditionalFormatting>
  <conditionalFormatting sqref="M246:M247">
    <cfRule type="cellIs" dxfId="243" priority="22" operator="equal">
      <formula>"attr"</formula>
    </cfRule>
  </conditionalFormatting>
  <conditionalFormatting sqref="M253">
    <cfRule type="cellIs" dxfId="242" priority="21" operator="equal">
      <formula>"attr"</formula>
    </cfRule>
  </conditionalFormatting>
  <conditionalFormatting sqref="M297:M298">
    <cfRule type="cellIs" dxfId="241" priority="20" operator="equal">
      <formula>"attr"</formula>
    </cfRule>
  </conditionalFormatting>
  <conditionalFormatting sqref="M314">
    <cfRule type="cellIs" dxfId="240" priority="19" operator="equal">
      <formula>"attr"</formula>
    </cfRule>
  </conditionalFormatting>
  <conditionalFormatting sqref="M318">
    <cfRule type="cellIs" dxfId="239" priority="18" operator="equal">
      <formula>"attr"</formula>
    </cfRule>
  </conditionalFormatting>
  <conditionalFormatting sqref="M349">
    <cfRule type="cellIs" dxfId="238" priority="17" operator="equal">
      <formula>"attr"</formula>
    </cfRule>
  </conditionalFormatting>
  <conditionalFormatting sqref="M350">
    <cfRule type="cellIs" dxfId="237" priority="16" operator="equal">
      <formula>"attr"</formula>
    </cfRule>
  </conditionalFormatting>
  <conditionalFormatting sqref="M362">
    <cfRule type="cellIs" dxfId="236" priority="15" operator="equal">
      <formula>"attr"</formula>
    </cfRule>
  </conditionalFormatting>
  <conditionalFormatting sqref="M358">
    <cfRule type="cellIs" dxfId="235" priority="14" operator="equal">
      <formula>"attr"</formula>
    </cfRule>
  </conditionalFormatting>
  <conditionalFormatting sqref="M367">
    <cfRule type="cellIs" dxfId="234" priority="13" operator="equal">
      <formula>"attr"</formula>
    </cfRule>
  </conditionalFormatting>
  <conditionalFormatting sqref="M430">
    <cfRule type="cellIs" dxfId="233" priority="12" operator="equal">
      <formula>"attr"</formula>
    </cfRule>
  </conditionalFormatting>
  <conditionalFormatting sqref="M451">
    <cfRule type="cellIs" dxfId="232" priority="10" operator="equal">
      <formula>"attr"</formula>
    </cfRule>
  </conditionalFormatting>
  <conditionalFormatting sqref="M452">
    <cfRule type="cellIs" dxfId="231" priority="11" operator="equal">
      <formula>"attr"</formula>
    </cfRule>
  </conditionalFormatting>
  <conditionalFormatting sqref="M461">
    <cfRule type="cellIs" dxfId="230" priority="9" operator="equal">
      <formula>"attr"</formula>
    </cfRule>
  </conditionalFormatting>
  <conditionalFormatting sqref="M502">
    <cfRule type="cellIs" dxfId="229" priority="8" operator="equal">
      <formula>"attr"</formula>
    </cfRule>
  </conditionalFormatting>
  <conditionalFormatting sqref="M527">
    <cfRule type="cellIs" dxfId="228" priority="7" operator="equal">
      <formula>"attr"</formula>
    </cfRule>
  </conditionalFormatting>
  <conditionalFormatting sqref="M537">
    <cfRule type="cellIs" dxfId="227" priority="6" operator="equal">
      <formula>"attr"</formula>
    </cfRule>
  </conditionalFormatting>
  <conditionalFormatting sqref="M542">
    <cfRule type="cellIs" dxfId="226" priority="5" operator="equal">
      <formula>"attr"</formula>
    </cfRule>
  </conditionalFormatting>
  <conditionalFormatting sqref="M567">
    <cfRule type="cellIs" dxfId="225" priority="4" operator="equal">
      <formula>"attr"</formula>
    </cfRule>
  </conditionalFormatting>
  <conditionalFormatting sqref="M598">
    <cfRule type="cellIs" dxfId="224" priority="3" operator="equal">
      <formula>"attr"</formula>
    </cfRule>
  </conditionalFormatting>
  <conditionalFormatting sqref="M610">
    <cfRule type="cellIs" dxfId="223" priority="2" operator="equal">
      <formula>"attr"</formula>
    </cfRule>
  </conditionalFormatting>
  <conditionalFormatting sqref="M646">
    <cfRule type="cellIs" dxfId="222" priority="1" operator="equal">
      <formula>"attr"</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7"/>
  <sheetViews>
    <sheetView workbookViewId="0">
      <selection activeCell="D28" sqref="D28"/>
    </sheetView>
  </sheetViews>
  <sheetFormatPr defaultColWidth="9" defaultRowHeight="16.5" x14ac:dyDescent="0.15"/>
  <cols>
    <col min="1" max="1" width="9.5" style="1" bestFit="1" customWidth="1"/>
    <col min="2" max="2" width="9" style="1"/>
    <col min="3" max="3" width="25.25" style="1" customWidth="1"/>
    <col min="4" max="4" width="9" style="1"/>
    <col min="5" max="5" width="9.5" style="1" bestFit="1" customWidth="1"/>
    <col min="6" max="8" width="9" style="1"/>
    <col min="9" max="9" width="11.75" style="1" customWidth="1"/>
    <col min="10" max="10" width="9.5" style="1" bestFit="1" customWidth="1"/>
    <col min="11" max="12" width="9.5" style="1" customWidth="1"/>
    <col min="13" max="13" width="10.75" style="1" customWidth="1"/>
    <col min="14" max="16384" width="9" style="1"/>
  </cols>
  <sheetData>
    <row r="1" spans="1:15" x14ac:dyDescent="0.15">
      <c r="A1" s="1" t="s">
        <v>20</v>
      </c>
      <c r="B1" s="1" t="s">
        <v>238</v>
      </c>
      <c r="C1" s="1" t="s">
        <v>47</v>
      </c>
      <c r="D1" s="1" t="s">
        <v>1403</v>
      </c>
      <c r="E1" s="1" t="s">
        <v>1404</v>
      </c>
      <c r="F1" s="1" t="s">
        <v>1405</v>
      </c>
      <c r="G1" s="1" t="s">
        <v>12</v>
      </c>
      <c r="H1" s="1" t="s">
        <v>1406</v>
      </c>
      <c r="I1" s="1" t="s">
        <v>1407</v>
      </c>
      <c r="J1" s="1" t="s">
        <v>1408</v>
      </c>
      <c r="K1" s="1" t="s">
        <v>664</v>
      </c>
      <c r="L1" s="1" t="s">
        <v>1409</v>
      </c>
      <c r="M1" s="1" t="s">
        <v>1410</v>
      </c>
      <c r="N1" s="1" t="s">
        <v>662</v>
      </c>
      <c r="O1" s="1" t="s">
        <v>663</v>
      </c>
    </row>
    <row r="2" spans="1:15" x14ac:dyDescent="0.15">
      <c r="A2" s="1" t="s">
        <v>17</v>
      </c>
      <c r="B2" s="1" t="s">
        <v>1411</v>
      </c>
      <c r="C2" s="1" t="s">
        <v>1412</v>
      </c>
      <c r="D2" s="1" t="s">
        <v>1413</v>
      </c>
      <c r="E2" s="1" t="s">
        <v>1414</v>
      </c>
      <c r="F2" s="1" t="s">
        <v>1415</v>
      </c>
      <c r="G2" s="1" t="s">
        <v>628</v>
      </c>
      <c r="H2" s="1" t="s">
        <v>629</v>
      </c>
      <c r="I2" s="1" t="s">
        <v>622</v>
      </c>
      <c r="J2" s="1" t="s">
        <v>1416</v>
      </c>
      <c r="K2" s="1" t="s">
        <v>665</v>
      </c>
      <c r="L2" s="1" t="s">
        <v>666</v>
      </c>
      <c r="M2" s="1" t="s">
        <v>631</v>
      </c>
      <c r="N2" s="1" t="s">
        <v>1417</v>
      </c>
      <c r="O2" s="1" t="s">
        <v>1418</v>
      </c>
    </row>
    <row r="3" spans="1:15" s="2" customFormat="1" x14ac:dyDescent="0.15">
      <c r="A3" s="2">
        <v>17140801</v>
      </c>
      <c r="B3" s="2">
        <v>1</v>
      </c>
      <c r="C3" s="2" t="s">
        <v>2044</v>
      </c>
      <c r="D3" s="2" t="s">
        <v>56</v>
      </c>
      <c r="E3" s="2">
        <v>31990019</v>
      </c>
      <c r="H3" s="2">
        <v>1</v>
      </c>
      <c r="I3" s="2">
        <v>15</v>
      </c>
      <c r="J3" s="2">
        <v>15140802</v>
      </c>
      <c r="K3" s="2">
        <v>15140803</v>
      </c>
      <c r="L3" s="2">
        <v>15140802</v>
      </c>
    </row>
    <row r="4" spans="1:15" s="2" customFormat="1" x14ac:dyDescent="0.15">
      <c r="A4" s="2">
        <v>17240202</v>
      </c>
      <c r="B4" s="2">
        <v>1</v>
      </c>
      <c r="C4" s="2" t="s">
        <v>1629</v>
      </c>
      <c r="D4" s="2" t="s">
        <v>1630</v>
      </c>
      <c r="E4" s="2">
        <v>31990006</v>
      </c>
      <c r="H4" s="2">
        <v>1</v>
      </c>
      <c r="I4" s="2">
        <v>15</v>
      </c>
      <c r="J4" s="2">
        <v>15240207</v>
      </c>
      <c r="K4" s="2">
        <v>15240202</v>
      </c>
      <c r="L4" s="2">
        <v>15240207</v>
      </c>
      <c r="M4" s="2">
        <v>1</v>
      </c>
    </row>
    <row r="5" spans="1:15" s="2" customFormat="1" x14ac:dyDescent="0.15">
      <c r="A5" s="2">
        <v>17240301</v>
      </c>
      <c r="B5" s="2">
        <v>1</v>
      </c>
      <c r="C5" s="2" t="s">
        <v>1631</v>
      </c>
      <c r="D5" s="2" t="s">
        <v>1630</v>
      </c>
      <c r="E5" s="2">
        <v>31990011</v>
      </c>
      <c r="H5" s="2">
        <v>1</v>
      </c>
      <c r="I5" s="2">
        <v>10</v>
      </c>
      <c r="J5" s="2">
        <v>15240306</v>
      </c>
      <c r="K5" s="2">
        <v>15240305</v>
      </c>
      <c r="L5" s="2">
        <v>15240306</v>
      </c>
    </row>
    <row r="6" spans="1:15" s="2" customFormat="1" x14ac:dyDescent="0.15">
      <c r="A6" s="2">
        <v>17240401</v>
      </c>
      <c r="B6" s="2">
        <v>1</v>
      </c>
      <c r="C6" s="2" t="s">
        <v>1632</v>
      </c>
      <c r="D6" s="2" t="s">
        <v>1630</v>
      </c>
      <c r="E6" s="2">
        <v>31990010</v>
      </c>
      <c r="H6" s="2">
        <v>1</v>
      </c>
      <c r="I6" s="2">
        <v>15</v>
      </c>
      <c r="J6" s="2">
        <v>15240406</v>
      </c>
      <c r="K6" s="2">
        <v>15240405</v>
      </c>
      <c r="L6" s="2">
        <v>15240406</v>
      </c>
    </row>
    <row r="7" spans="1:15" s="2" customFormat="1" x14ac:dyDescent="0.15">
      <c r="A7" s="2">
        <v>17240402</v>
      </c>
      <c r="B7" s="2">
        <v>1</v>
      </c>
      <c r="C7" s="2" t="s">
        <v>1633</v>
      </c>
      <c r="D7" s="2" t="s">
        <v>1613</v>
      </c>
      <c r="E7" s="2">
        <v>31990039</v>
      </c>
      <c r="H7" s="2">
        <v>1</v>
      </c>
      <c r="I7" s="2">
        <v>5</v>
      </c>
      <c r="J7" s="2">
        <v>15240408</v>
      </c>
      <c r="K7" s="2">
        <v>15240407</v>
      </c>
      <c r="L7" s="2">
        <v>15240408</v>
      </c>
    </row>
    <row r="8" spans="1:15" s="2" customFormat="1" x14ac:dyDescent="0.15">
      <c r="A8" s="2">
        <v>17240901</v>
      </c>
      <c r="B8" s="2">
        <v>1</v>
      </c>
      <c r="C8" s="2" t="s">
        <v>1174</v>
      </c>
      <c r="D8" s="2" t="s">
        <v>1613</v>
      </c>
      <c r="E8" s="2">
        <v>31990042</v>
      </c>
      <c r="H8" s="2">
        <v>1</v>
      </c>
      <c r="I8" s="2">
        <v>15</v>
      </c>
      <c r="J8" s="2">
        <v>15240902</v>
      </c>
      <c r="K8" s="2">
        <v>15240903</v>
      </c>
      <c r="L8" s="2">
        <v>15240902</v>
      </c>
    </row>
    <row r="9" spans="1:15" s="2" customFormat="1" x14ac:dyDescent="0.15">
      <c r="A9" s="2">
        <v>17241101</v>
      </c>
      <c r="B9" s="2">
        <v>1</v>
      </c>
      <c r="C9" s="2" t="s">
        <v>1634</v>
      </c>
      <c r="D9" s="2" t="s">
        <v>1614</v>
      </c>
      <c r="E9" s="2">
        <v>31990020</v>
      </c>
      <c r="H9" s="2">
        <v>1</v>
      </c>
      <c r="I9" s="2">
        <v>15</v>
      </c>
      <c r="J9" s="2">
        <v>15241107</v>
      </c>
      <c r="K9" s="2">
        <v>15241108</v>
      </c>
      <c r="L9" s="2">
        <v>15241107</v>
      </c>
    </row>
    <row r="10" spans="1:15" s="2" customFormat="1" ht="15.75" customHeight="1" x14ac:dyDescent="0.15">
      <c r="A10" s="2">
        <v>17241102</v>
      </c>
      <c r="B10" s="2">
        <v>1</v>
      </c>
      <c r="C10" s="2" t="s">
        <v>1635</v>
      </c>
      <c r="D10" s="2" t="s">
        <v>1614</v>
      </c>
      <c r="E10" s="2">
        <v>31990045</v>
      </c>
      <c r="H10" s="2">
        <v>1</v>
      </c>
      <c r="I10" s="2">
        <v>13</v>
      </c>
      <c r="J10" s="2">
        <v>15241109</v>
      </c>
      <c r="K10" s="2">
        <v>15241110</v>
      </c>
      <c r="L10" s="2">
        <v>15241109</v>
      </c>
    </row>
    <row r="11" spans="1:15" s="2" customFormat="1" x14ac:dyDescent="0.15">
      <c r="A11" s="2">
        <v>17340701</v>
      </c>
      <c r="B11" s="2">
        <v>1</v>
      </c>
      <c r="C11" s="2" t="s">
        <v>1636</v>
      </c>
      <c r="D11" s="2" t="s">
        <v>1614</v>
      </c>
      <c r="E11" s="2">
        <v>31990040</v>
      </c>
      <c r="H11" s="2">
        <v>1</v>
      </c>
      <c r="I11" s="2">
        <v>18</v>
      </c>
      <c r="J11" s="2">
        <v>15340705</v>
      </c>
      <c r="K11" s="2">
        <v>15340706</v>
      </c>
      <c r="L11" s="2">
        <v>15340705</v>
      </c>
    </row>
    <row r="12" spans="1:15" s="2" customFormat="1" x14ac:dyDescent="0.15">
      <c r="A12" s="2">
        <v>17340702</v>
      </c>
      <c r="B12" s="2">
        <v>1</v>
      </c>
      <c r="C12" s="2" t="s">
        <v>1124</v>
      </c>
      <c r="D12" s="2" t="s">
        <v>1614</v>
      </c>
      <c r="E12" s="2">
        <v>31990041</v>
      </c>
      <c r="H12" s="2">
        <v>1</v>
      </c>
      <c r="I12" s="2">
        <v>18</v>
      </c>
      <c r="J12" s="2">
        <v>15340705</v>
      </c>
      <c r="K12" s="2">
        <v>15340708</v>
      </c>
      <c r="L12" s="2">
        <v>15340707</v>
      </c>
    </row>
    <row r="13" spans="1:15" s="2" customFormat="1" x14ac:dyDescent="0.15">
      <c r="A13" s="2">
        <v>17340901</v>
      </c>
      <c r="B13" s="2">
        <v>1</v>
      </c>
      <c r="C13" s="2" t="s">
        <v>1402</v>
      </c>
      <c r="D13" s="2" t="s">
        <v>1614</v>
      </c>
      <c r="E13" s="2">
        <v>31990043</v>
      </c>
      <c r="H13" s="2">
        <v>1</v>
      </c>
      <c r="I13" s="2">
        <v>15</v>
      </c>
      <c r="J13" s="2">
        <v>15340903</v>
      </c>
      <c r="K13" s="2">
        <v>15340904</v>
      </c>
      <c r="L13" s="2">
        <v>15340903</v>
      </c>
    </row>
    <row r="14" spans="1:15" s="2" customFormat="1" x14ac:dyDescent="0.15">
      <c r="A14" s="2">
        <v>17440302</v>
      </c>
      <c r="B14" s="2">
        <v>1</v>
      </c>
      <c r="C14" s="2" t="s">
        <v>630</v>
      </c>
      <c r="D14" s="2" t="s">
        <v>1630</v>
      </c>
      <c r="E14" s="2">
        <v>31990007</v>
      </c>
      <c r="H14" s="2">
        <v>1</v>
      </c>
      <c r="I14" s="2">
        <v>15</v>
      </c>
      <c r="J14" s="2">
        <v>15440307</v>
      </c>
      <c r="K14" s="2">
        <v>15440302</v>
      </c>
      <c r="L14" s="2">
        <v>15440307</v>
      </c>
    </row>
    <row r="15" spans="1:15" s="2" customFormat="1" x14ac:dyDescent="0.15">
      <c r="A15" s="2">
        <v>17440701</v>
      </c>
      <c r="B15" s="2">
        <v>1</v>
      </c>
      <c r="C15" s="2" t="s">
        <v>1528</v>
      </c>
      <c r="D15" s="2" t="s">
        <v>1614</v>
      </c>
      <c r="E15" s="2">
        <v>31990044</v>
      </c>
      <c r="H15" s="2">
        <v>1</v>
      </c>
      <c r="I15" s="2">
        <v>15</v>
      </c>
      <c r="J15" s="2">
        <v>15440703</v>
      </c>
      <c r="K15" s="2">
        <v>15440704</v>
      </c>
      <c r="L15" s="2">
        <v>15440703</v>
      </c>
    </row>
    <row r="16" spans="1:15" s="2" customFormat="1" x14ac:dyDescent="0.15">
      <c r="A16" s="2">
        <v>17340112</v>
      </c>
      <c r="B16" s="2">
        <v>1</v>
      </c>
      <c r="C16" s="12" t="s">
        <v>3779</v>
      </c>
      <c r="D16" s="2" t="s">
        <v>56</v>
      </c>
      <c r="E16" s="2">
        <v>31990048</v>
      </c>
      <c r="H16" s="2">
        <v>1</v>
      </c>
      <c r="I16" s="2">
        <v>15</v>
      </c>
      <c r="J16" s="2">
        <v>15340112</v>
      </c>
      <c r="K16" s="2">
        <v>15340113</v>
      </c>
      <c r="L16" s="2">
        <v>15340112</v>
      </c>
    </row>
    <row r="17" s="2" customFormat="1" x14ac:dyDescent="0.15"/>
  </sheetData>
  <autoFilter ref="A2:O2">
    <sortState ref="A3:O16">
      <sortCondition ref="A2"/>
    </sortState>
  </autoFilter>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109"/>
  <sheetViews>
    <sheetView zoomScale="85" zoomScaleNormal="85" workbookViewId="0">
      <pane xSplit="3" ySplit="2" topLeftCell="D62" activePane="bottomRight" state="frozen"/>
      <selection activeCell="O755" sqref="O755"/>
      <selection pane="topRight" activeCell="O755" sqref="O755"/>
      <selection pane="bottomLeft" activeCell="O755" sqref="O755"/>
      <selection pane="bottomRight" activeCell="L80" sqref="L80"/>
    </sheetView>
  </sheetViews>
  <sheetFormatPr defaultColWidth="9" defaultRowHeight="16.5" x14ac:dyDescent="0.15"/>
  <cols>
    <col min="1" max="1" width="12.125" style="69" customWidth="1"/>
    <col min="2" max="2" width="9.75" style="69" bestFit="1" customWidth="1"/>
    <col min="3" max="3" width="28.5" style="69" customWidth="1"/>
    <col min="4" max="4" width="8.875" style="69" bestFit="1" customWidth="1"/>
    <col min="5" max="5" width="10.125" style="69" bestFit="1" customWidth="1"/>
    <col min="6" max="6" width="9.375" style="69" bestFit="1" customWidth="1"/>
    <col min="7" max="7" width="9.375" style="69" customWidth="1"/>
    <col min="8" max="8" width="10" style="69" bestFit="1" customWidth="1"/>
    <col min="9" max="9" width="9.625" style="69" bestFit="1" customWidth="1"/>
    <col min="10" max="11" width="10.5" style="69" bestFit="1" customWidth="1"/>
    <col min="12" max="15" width="11" style="69" bestFit="1" customWidth="1"/>
    <col min="16" max="17" width="11" style="69" customWidth="1"/>
    <col min="18" max="18" width="24.5" style="69" bestFit="1" customWidth="1"/>
    <col min="19" max="16384" width="9" style="69"/>
  </cols>
  <sheetData>
    <row r="1" spans="1:18" x14ac:dyDescent="0.15">
      <c r="A1" s="69" t="s">
        <v>20</v>
      </c>
      <c r="B1" s="69" t="s">
        <v>238</v>
      </c>
      <c r="C1" s="69" t="s">
        <v>48</v>
      </c>
      <c r="D1" s="70" t="s">
        <v>24</v>
      </c>
      <c r="E1" s="69" t="s">
        <v>183</v>
      </c>
      <c r="F1" s="69" t="s">
        <v>184</v>
      </c>
      <c r="G1" s="69" t="s">
        <v>621</v>
      </c>
      <c r="H1" s="69" t="s">
        <v>25</v>
      </c>
      <c r="I1" s="69" t="s">
        <v>30</v>
      </c>
      <c r="J1" s="69" t="s">
        <v>10</v>
      </c>
      <c r="K1" s="69" t="s">
        <v>22</v>
      </c>
      <c r="L1" s="69" t="s">
        <v>26</v>
      </c>
      <c r="M1" s="69" t="s">
        <v>0</v>
      </c>
      <c r="N1" s="69" t="s">
        <v>1</v>
      </c>
      <c r="O1" s="69" t="s">
        <v>2</v>
      </c>
      <c r="P1" s="69" t="s">
        <v>3</v>
      </c>
      <c r="Q1" s="69" t="s">
        <v>235</v>
      </c>
      <c r="R1" s="69" t="s">
        <v>124</v>
      </c>
    </row>
    <row r="2" spans="1:18" x14ac:dyDescent="0.15">
      <c r="A2" s="69" t="s">
        <v>17</v>
      </c>
      <c r="B2" s="69" t="s">
        <v>237</v>
      </c>
      <c r="C2" s="69" t="s">
        <v>49</v>
      </c>
      <c r="D2" s="69" t="s">
        <v>27</v>
      </c>
      <c r="E2" s="69" t="s">
        <v>185</v>
      </c>
      <c r="F2" s="69" t="s">
        <v>186</v>
      </c>
      <c r="G2" s="69" t="s">
        <v>622</v>
      </c>
      <c r="H2" s="69" t="s">
        <v>28</v>
      </c>
      <c r="I2" s="69" t="s">
        <v>29</v>
      </c>
      <c r="J2" s="69" t="s">
        <v>73</v>
      </c>
      <c r="K2" s="69" t="s">
        <v>74</v>
      </c>
      <c r="L2" s="69" t="s">
        <v>70</v>
      </c>
      <c r="M2" s="69" t="s">
        <v>71</v>
      </c>
      <c r="N2" s="69" t="s">
        <v>72</v>
      </c>
      <c r="O2" s="69" t="s">
        <v>129</v>
      </c>
      <c r="P2" s="69" t="s">
        <v>233</v>
      </c>
      <c r="Q2" s="69" t="s">
        <v>234</v>
      </c>
      <c r="R2" s="69" t="s">
        <v>125</v>
      </c>
    </row>
    <row r="3" spans="1:18" s="39" customFormat="1" x14ac:dyDescent="0.15">
      <c r="A3" s="39">
        <v>14120201</v>
      </c>
      <c r="B3" s="39">
        <v>1</v>
      </c>
      <c r="C3" s="39" t="str">
        <f>INDEX('skill.char(效果)'!$C:$C,MATCH($A3,'skill.char(效果)'!$O:$O,0))</f>
        <v>仙游者普通攻击弹道</v>
      </c>
      <c r="D3" s="39" t="s">
        <v>546</v>
      </c>
      <c r="E3" s="39" t="s">
        <v>56</v>
      </c>
      <c r="F3" s="39" t="s">
        <v>1612</v>
      </c>
      <c r="H3" s="39">
        <v>9</v>
      </c>
      <c r="I3" s="39">
        <v>0</v>
      </c>
      <c r="L3" s="39">
        <v>12120202</v>
      </c>
      <c r="R3" s="39" t="s">
        <v>2299</v>
      </c>
    </row>
    <row r="4" spans="1:18" s="39" customFormat="1" x14ac:dyDescent="0.15">
      <c r="A4" s="17">
        <v>14120212</v>
      </c>
      <c r="B4" s="39">
        <v>1</v>
      </c>
      <c r="C4" s="39" t="str">
        <f>INDEX('skill.char(效果)'!$C:$C,MATCH($A4,'skill.char(效果)'!$O:$O,0))</f>
        <v>仙游者仙气四溢弹道</v>
      </c>
      <c r="D4" s="39" t="s">
        <v>262</v>
      </c>
      <c r="E4" s="39" t="s">
        <v>188</v>
      </c>
      <c r="F4" s="39" t="s">
        <v>187</v>
      </c>
      <c r="H4" s="39">
        <v>7</v>
      </c>
      <c r="I4" s="39">
        <v>0</v>
      </c>
      <c r="J4" s="39">
        <v>5</v>
      </c>
      <c r="L4" s="17">
        <v>12120213</v>
      </c>
      <c r="M4" s="17">
        <v>12120214</v>
      </c>
      <c r="R4" s="39" t="s">
        <v>3981</v>
      </c>
    </row>
    <row r="5" spans="1:18" s="39" customFormat="1" x14ac:dyDescent="0.15">
      <c r="A5" s="17">
        <v>14130416</v>
      </c>
      <c r="B5" s="39">
        <v>1</v>
      </c>
      <c r="C5" s="39" t="str">
        <f>INDEX('skill.char(效果)'!$C:$C,MATCH($A5,'skill.char(效果)'!$O:$O,0))</f>
        <v>食人魔死亡烟云弹道</v>
      </c>
      <c r="D5" s="39" t="s">
        <v>61</v>
      </c>
      <c r="E5" s="39" t="s">
        <v>188</v>
      </c>
      <c r="F5" s="39" t="s">
        <v>187</v>
      </c>
      <c r="G5" s="39">
        <v>4</v>
      </c>
      <c r="H5" s="39">
        <v>7</v>
      </c>
      <c r="I5" s="39">
        <v>0</v>
      </c>
      <c r="J5" s="39">
        <v>1.5</v>
      </c>
      <c r="L5" s="17">
        <v>12130419</v>
      </c>
      <c r="M5" s="17"/>
      <c r="N5" s="17"/>
      <c r="O5" s="12"/>
      <c r="R5" s="16" t="s">
        <v>3993</v>
      </c>
    </row>
    <row r="6" spans="1:18" s="39" customFormat="1" x14ac:dyDescent="0.15">
      <c r="A6" s="12">
        <v>14140101</v>
      </c>
      <c r="B6" s="39">
        <v>1</v>
      </c>
      <c r="C6" s="39" t="str">
        <f>INDEX('skill.char(效果)'!$C:$C,MATCH($A6,'skill.char(效果)'!$O:$O,0))</f>
        <v>山丘之王风暴之锤弹道</v>
      </c>
      <c r="D6" s="39" t="s">
        <v>546</v>
      </c>
      <c r="E6" s="39" t="s">
        <v>1613</v>
      </c>
      <c r="F6" s="39" t="s">
        <v>187</v>
      </c>
      <c r="H6" s="39">
        <v>7</v>
      </c>
      <c r="I6" s="39">
        <v>0</v>
      </c>
      <c r="L6" s="12">
        <v>12140103</v>
      </c>
      <c r="M6" s="12">
        <v>12140104</v>
      </c>
      <c r="N6" s="12"/>
      <c r="R6" s="39" t="s">
        <v>2793</v>
      </c>
    </row>
    <row r="7" spans="1:18" s="39" customFormat="1" x14ac:dyDescent="0.15">
      <c r="A7" s="17">
        <v>14140301</v>
      </c>
      <c r="B7" s="39">
        <v>1</v>
      </c>
      <c r="C7" s="39" t="str">
        <f>INDEX('skill.char(效果)'!$C:$C,MATCH($A7,'skill.char(效果)'!$O:$O,0))</f>
        <v>美队复仇者之盾之1传弹道</v>
      </c>
      <c r="D7" s="39" t="s">
        <v>1626</v>
      </c>
      <c r="E7" s="39" t="s">
        <v>1614</v>
      </c>
      <c r="F7" s="39" t="s">
        <v>187</v>
      </c>
      <c r="H7" s="39">
        <v>6</v>
      </c>
      <c r="I7" s="39">
        <v>0</v>
      </c>
      <c r="L7" s="17">
        <v>12140306</v>
      </c>
      <c r="M7" s="17">
        <v>12140307</v>
      </c>
      <c r="N7" s="17">
        <v>12140308</v>
      </c>
      <c r="O7" s="17">
        <v>12140303</v>
      </c>
      <c r="R7" s="16" t="s">
        <v>2791</v>
      </c>
    </row>
    <row r="8" spans="1:18" s="39" customFormat="1" x14ac:dyDescent="0.15">
      <c r="A8" s="17">
        <v>14140302</v>
      </c>
      <c r="B8" s="39">
        <v>1</v>
      </c>
      <c r="C8" s="39" t="str">
        <f>INDEX('skill.char(效果)'!$C:$C,MATCH($A8,'skill.char(效果)'!$O:$O,0))</f>
        <v>美队复仇者之盾之2传弹道</v>
      </c>
      <c r="D8" s="39" t="s">
        <v>1626</v>
      </c>
      <c r="E8" s="39" t="s">
        <v>1614</v>
      </c>
      <c r="F8" s="39" t="s">
        <v>187</v>
      </c>
      <c r="H8" s="39">
        <v>6</v>
      </c>
      <c r="I8" s="39">
        <v>0</v>
      </c>
      <c r="L8" s="17">
        <v>12140309</v>
      </c>
      <c r="M8" s="17">
        <v>12140310</v>
      </c>
      <c r="N8" s="17">
        <v>12140311</v>
      </c>
      <c r="O8" s="17">
        <v>12140304</v>
      </c>
      <c r="R8" s="16" t="s">
        <v>2512</v>
      </c>
    </row>
    <row r="9" spans="1:18" s="39" customFormat="1" x14ac:dyDescent="0.15">
      <c r="A9" s="17">
        <v>14140303</v>
      </c>
      <c r="B9" s="39">
        <v>1</v>
      </c>
      <c r="C9" s="39" t="str">
        <f>INDEX('skill.char(效果)'!$C:$C,MATCH($A9,'skill.char(效果)'!$O:$O,0))</f>
        <v>美队复仇者之盾之3传弹道</v>
      </c>
      <c r="D9" s="39" t="s">
        <v>1626</v>
      </c>
      <c r="E9" s="39" t="s">
        <v>1614</v>
      </c>
      <c r="F9" s="39" t="s">
        <v>187</v>
      </c>
      <c r="H9" s="39">
        <v>6</v>
      </c>
      <c r="I9" s="39">
        <v>0</v>
      </c>
      <c r="L9" s="17">
        <v>12140312</v>
      </c>
      <c r="M9" s="17">
        <v>12140313</v>
      </c>
      <c r="N9" s="17">
        <v>12140314</v>
      </c>
      <c r="O9" s="17">
        <v>12140305</v>
      </c>
      <c r="R9" s="16" t="s">
        <v>2513</v>
      </c>
    </row>
    <row r="10" spans="1:18" s="39" customFormat="1" x14ac:dyDescent="0.15">
      <c r="A10" s="17">
        <v>14140304</v>
      </c>
      <c r="B10" s="39">
        <v>1</v>
      </c>
      <c r="C10" s="39" t="str">
        <f>INDEX('skill.char(效果)'!$C:$C,MATCH($A10,'skill.char(效果)'!$O:$O,0))</f>
        <v>美队复仇者之盾之4传弹道</v>
      </c>
      <c r="D10" s="39" t="s">
        <v>1626</v>
      </c>
      <c r="E10" s="39" t="s">
        <v>1614</v>
      </c>
      <c r="F10" s="39" t="s">
        <v>187</v>
      </c>
      <c r="H10" s="39">
        <v>6</v>
      </c>
      <c r="I10" s="39">
        <v>0</v>
      </c>
      <c r="L10" s="17">
        <v>12140315</v>
      </c>
      <c r="M10" s="17">
        <v>12140316</v>
      </c>
      <c r="N10" s="17">
        <v>12140317</v>
      </c>
      <c r="R10" s="16" t="s">
        <v>2512</v>
      </c>
    </row>
    <row r="11" spans="1:18" s="39" customFormat="1" x14ac:dyDescent="0.15">
      <c r="A11" s="39">
        <v>14140401</v>
      </c>
      <c r="B11" s="39">
        <v>1</v>
      </c>
      <c r="C11" s="39" t="str">
        <f>INDEX('skill.char(效果)'!$C:$C,MATCH($A11,'skill.char(效果)'!$O:$O,0))</f>
        <v>小叮当普通攻击弹道</v>
      </c>
      <c r="D11" s="39" t="s">
        <v>546</v>
      </c>
      <c r="E11" s="39" t="s">
        <v>56</v>
      </c>
      <c r="F11" s="39" t="s">
        <v>187</v>
      </c>
      <c r="H11" s="39">
        <v>7</v>
      </c>
      <c r="I11" s="39">
        <v>0</v>
      </c>
      <c r="L11" s="39">
        <v>12140402</v>
      </c>
      <c r="R11" s="39" t="s">
        <v>2705</v>
      </c>
    </row>
    <row r="12" spans="1:18" s="39" customFormat="1" x14ac:dyDescent="0.15">
      <c r="A12" s="39">
        <v>14140402</v>
      </c>
      <c r="B12" s="39">
        <v>1</v>
      </c>
      <c r="C12" s="39" t="str">
        <f>INDEX('skill.char(效果)'!$C:$C,MATCH($A12,'skill.char(效果)'!$O:$O,0))</f>
        <v>小叮当高压酒炮攻击弹道</v>
      </c>
      <c r="D12" s="39" t="s">
        <v>61</v>
      </c>
      <c r="E12" s="39" t="s">
        <v>56</v>
      </c>
      <c r="F12" s="39" t="s">
        <v>187</v>
      </c>
      <c r="G12" s="39">
        <v>0.3</v>
      </c>
      <c r="H12" s="39">
        <v>7</v>
      </c>
      <c r="I12" s="39">
        <v>0</v>
      </c>
      <c r="J12" s="39">
        <v>0</v>
      </c>
      <c r="L12" s="39">
        <v>12140404</v>
      </c>
      <c r="M12" s="39">
        <v>12140413</v>
      </c>
      <c r="N12" s="39">
        <v>12140414</v>
      </c>
      <c r="O12" s="39">
        <v>12140405</v>
      </c>
      <c r="R12" s="39" t="s">
        <v>2297</v>
      </c>
    </row>
    <row r="13" spans="1:18" s="39" customFormat="1" x14ac:dyDescent="0.15">
      <c r="A13" s="39">
        <v>14140403</v>
      </c>
      <c r="B13" s="39">
        <v>1</v>
      </c>
      <c r="C13" s="39" t="str">
        <f>INDEX('skill.char(效果)'!$C:$C,MATCH($A13,'skill.char(效果)'!$O:$O,0))</f>
        <v>小叮当火箭炮攻击弹道</v>
      </c>
      <c r="D13" s="39" t="s">
        <v>546</v>
      </c>
      <c r="E13" s="39" t="s">
        <v>350</v>
      </c>
      <c r="F13" s="39" t="s">
        <v>187</v>
      </c>
      <c r="H13" s="39">
        <v>5</v>
      </c>
      <c r="I13" s="39">
        <v>0</v>
      </c>
      <c r="L13" s="39">
        <v>12140411</v>
      </c>
      <c r="M13" s="39">
        <v>12140412</v>
      </c>
      <c r="R13" s="39" t="s">
        <v>1621</v>
      </c>
    </row>
    <row r="14" spans="1:18" s="39" customFormat="1" x14ac:dyDescent="0.15">
      <c r="A14" s="17">
        <v>14140601</v>
      </c>
      <c r="B14" s="39">
        <v>1</v>
      </c>
      <c r="C14" s="39" t="str">
        <f>INDEX('skill.char(效果)'!$C:$C,MATCH($A14,'skill.char(效果)'!$O:$O,0))</f>
        <v>超能大白火焰喷射弹道</v>
      </c>
      <c r="D14" s="39" t="s">
        <v>1619</v>
      </c>
      <c r="E14" s="39" t="s">
        <v>1620</v>
      </c>
      <c r="F14" s="39" t="s">
        <v>1612</v>
      </c>
      <c r="H14" s="39">
        <v>7</v>
      </c>
      <c r="I14" s="39">
        <v>0</v>
      </c>
      <c r="J14" s="39">
        <v>4</v>
      </c>
      <c r="L14" s="17">
        <v>12140609</v>
      </c>
      <c r="M14" s="17">
        <v>12140610</v>
      </c>
      <c r="N14" s="17">
        <v>12140611</v>
      </c>
      <c r="O14" s="17">
        <v>12140614</v>
      </c>
    </row>
    <row r="15" spans="1:18" s="39" customFormat="1" x14ac:dyDescent="0.15">
      <c r="A15" s="17">
        <v>14140701</v>
      </c>
      <c r="B15" s="39">
        <v>1</v>
      </c>
      <c r="C15" s="39" t="str">
        <f>INDEX('skill.char(效果)'!$C:$C,MATCH($A15,'skill.char(效果)'!$O:$O,0))</f>
        <v>花仙子普通攻击弹道</v>
      </c>
      <c r="D15" s="39" t="s">
        <v>1626</v>
      </c>
      <c r="E15" s="39" t="s">
        <v>1614</v>
      </c>
      <c r="F15" s="39" t="s">
        <v>1612</v>
      </c>
      <c r="H15" s="39">
        <v>6</v>
      </c>
      <c r="I15" s="39">
        <v>0</v>
      </c>
      <c r="L15" s="17">
        <v>12140702</v>
      </c>
      <c r="R15" s="39" t="s">
        <v>2707</v>
      </c>
    </row>
    <row r="16" spans="1:18" s="39" customFormat="1" x14ac:dyDescent="0.15">
      <c r="A16" s="17">
        <v>14140801</v>
      </c>
      <c r="B16" s="39">
        <v>1</v>
      </c>
      <c r="C16" s="39" t="str">
        <f>INDEX('skill.char(效果)'!$C:$C,MATCH($A16,'skill.char(效果)'!$O:$O,0))</f>
        <v>冰雪女王普通攻击弹道</v>
      </c>
      <c r="D16" s="39" t="s">
        <v>1626</v>
      </c>
      <c r="E16" s="39" t="s">
        <v>1614</v>
      </c>
      <c r="F16" s="39" t="s">
        <v>1612</v>
      </c>
      <c r="H16" s="39">
        <v>6</v>
      </c>
      <c r="I16" s="39">
        <v>0</v>
      </c>
      <c r="L16" s="17">
        <v>12140802</v>
      </c>
      <c r="R16" s="39" t="s">
        <v>1627</v>
      </c>
    </row>
    <row r="17" spans="1:18" s="39" customFormat="1" x14ac:dyDescent="0.15">
      <c r="A17" s="17">
        <v>14140802</v>
      </c>
      <c r="B17" s="39">
        <v>1</v>
      </c>
      <c r="C17" s="39" t="str">
        <f>INDEX('skill.char(效果)'!$C:$C,MATCH($A17,'skill.char(效果)'!$O:$O,0))</f>
        <v>冰雪女王冰锥术弹道(不用)</v>
      </c>
      <c r="D17" s="39" t="s">
        <v>1626</v>
      </c>
      <c r="E17" s="39" t="s">
        <v>1614</v>
      </c>
      <c r="F17" s="39" t="s">
        <v>1612</v>
      </c>
      <c r="H17" s="39">
        <v>6</v>
      </c>
      <c r="I17" s="39">
        <v>0</v>
      </c>
      <c r="L17" s="17">
        <v>12140805</v>
      </c>
      <c r="M17" s="17">
        <v>12140806</v>
      </c>
      <c r="R17" s="39" t="s">
        <v>1627</v>
      </c>
    </row>
    <row r="18" spans="1:18" s="73" customFormat="1" x14ac:dyDescent="0.15">
      <c r="A18" s="17">
        <v>14141201</v>
      </c>
      <c r="B18" s="39">
        <v>1</v>
      </c>
      <c r="C18" s="39" t="str">
        <f>INDEX('skill.char(效果)'!$C:$C,MATCH($A18,'skill.char(效果)'!$O:$O,0))</f>
        <v>雷神索尔风暴之锤弹道</v>
      </c>
      <c r="D18" s="39" t="s">
        <v>546</v>
      </c>
      <c r="E18" s="39" t="s">
        <v>56</v>
      </c>
      <c r="F18" s="39" t="s">
        <v>187</v>
      </c>
      <c r="G18" s="39"/>
      <c r="H18" s="39">
        <v>7</v>
      </c>
      <c r="I18" s="39">
        <v>0</v>
      </c>
      <c r="J18" s="39"/>
      <c r="K18" s="39"/>
      <c r="L18" s="17">
        <v>12141206</v>
      </c>
      <c r="M18" s="17">
        <v>12141207</v>
      </c>
      <c r="N18" s="39"/>
      <c r="O18" s="39"/>
      <c r="P18" s="39"/>
      <c r="Q18" s="39"/>
      <c r="R18" s="39" t="s">
        <v>322</v>
      </c>
    </row>
    <row r="19" spans="1:18" s="39" customFormat="1" x14ac:dyDescent="0.15">
      <c r="A19" s="17">
        <v>14141301</v>
      </c>
      <c r="B19" s="39">
        <v>1</v>
      </c>
      <c r="C19" s="39" t="str">
        <f>INDEX('skill.char(效果)'!$C:$C,MATCH($A19,'skill.char(效果)'!$O:$O,0))</f>
        <v>娅美蝶普通攻击弹道</v>
      </c>
      <c r="D19" s="39" t="s">
        <v>546</v>
      </c>
      <c r="E19" s="39" t="s">
        <v>56</v>
      </c>
      <c r="F19" s="39" t="s">
        <v>1612</v>
      </c>
      <c r="H19" s="39">
        <v>7</v>
      </c>
      <c r="I19" s="39">
        <v>0</v>
      </c>
      <c r="L19" s="17">
        <v>12141302</v>
      </c>
      <c r="R19" s="12" t="s">
        <v>2740</v>
      </c>
    </row>
    <row r="20" spans="1:18" s="39" customFormat="1" x14ac:dyDescent="0.15">
      <c r="A20" s="17">
        <v>14141302</v>
      </c>
      <c r="B20" s="39">
        <v>1</v>
      </c>
      <c r="C20" s="39" t="str">
        <f>INDEX('skill.char(效果)'!$C:$C,MATCH($A20,'skill.char(效果)'!$O:$O,0))</f>
        <v>娅美蝶暗言术弹道</v>
      </c>
      <c r="D20" s="39" t="s">
        <v>546</v>
      </c>
      <c r="E20" s="39" t="s">
        <v>1614</v>
      </c>
      <c r="F20" s="39" t="s">
        <v>1612</v>
      </c>
      <c r="H20" s="39">
        <v>7</v>
      </c>
      <c r="I20" s="39">
        <v>0</v>
      </c>
      <c r="L20" s="17">
        <v>12141304</v>
      </c>
      <c r="M20" s="17">
        <v>12141305</v>
      </c>
      <c r="R20" s="16" t="s">
        <v>2754</v>
      </c>
    </row>
    <row r="21" spans="1:18" s="39" customFormat="1" x14ac:dyDescent="0.15">
      <c r="A21" s="39">
        <v>14220201</v>
      </c>
      <c r="B21" s="39">
        <v>1</v>
      </c>
      <c r="C21" s="39" t="str">
        <f>INDEX('skill.char(效果)'!$C:$C,MATCH($A21,'skill.char(效果)'!$O:$O,0))</f>
        <v>牛头勇士沟壑弹道</v>
      </c>
      <c r="D21" s="39" t="s">
        <v>262</v>
      </c>
      <c r="E21" s="39" t="s">
        <v>188</v>
      </c>
      <c r="F21" s="39" t="s">
        <v>1612</v>
      </c>
      <c r="H21" s="39">
        <v>6</v>
      </c>
      <c r="I21" s="39">
        <v>0</v>
      </c>
      <c r="J21" s="39">
        <v>4</v>
      </c>
      <c r="L21" s="39">
        <v>12220206</v>
      </c>
      <c r="M21" s="39">
        <v>12220207</v>
      </c>
      <c r="R21" s="17" t="s">
        <v>2691</v>
      </c>
    </row>
    <row r="22" spans="1:18" s="39" customFormat="1" x14ac:dyDescent="0.15">
      <c r="A22" s="17">
        <v>14220401</v>
      </c>
      <c r="B22" s="39">
        <v>1</v>
      </c>
      <c r="C22" s="39" t="str">
        <f>INDEX('skill.char(效果)'!$C:$C,MATCH($A22,'skill.char(效果)'!$O:$O,0))</f>
        <v>咕叽咕叽普通攻击弹道</v>
      </c>
      <c r="D22" s="39" t="s">
        <v>546</v>
      </c>
      <c r="E22" s="39" t="s">
        <v>1614</v>
      </c>
      <c r="F22" s="39" t="s">
        <v>1612</v>
      </c>
      <c r="H22" s="39">
        <v>7</v>
      </c>
      <c r="I22" s="39">
        <v>0</v>
      </c>
      <c r="L22" s="17">
        <v>12220402</v>
      </c>
      <c r="R22" s="39" t="s">
        <v>2300</v>
      </c>
    </row>
    <row r="23" spans="1:18" s="71" customFormat="1" x14ac:dyDescent="0.15">
      <c r="A23" s="17">
        <v>14220402</v>
      </c>
      <c r="B23" s="39">
        <v>1</v>
      </c>
      <c r="C23" s="39" t="str">
        <f>INDEX('skill.char(效果)'!$C:$C,MATCH($A23,'skill.char(效果)'!$O:$O,0))</f>
        <v>咕叽咕叽火球术弹道</v>
      </c>
      <c r="D23" s="39" t="s">
        <v>546</v>
      </c>
      <c r="E23" s="39" t="s">
        <v>56</v>
      </c>
      <c r="F23" s="39" t="s">
        <v>187</v>
      </c>
      <c r="G23" s="39"/>
      <c r="H23" s="39">
        <v>5</v>
      </c>
      <c r="I23" s="39">
        <v>0</v>
      </c>
      <c r="J23" s="39"/>
      <c r="K23" s="39"/>
      <c r="L23" s="17">
        <v>12220404</v>
      </c>
      <c r="M23" s="17">
        <v>12220405</v>
      </c>
      <c r="N23" s="17">
        <v>12220406</v>
      </c>
      <c r="O23" s="39"/>
      <c r="P23" s="39"/>
      <c r="Q23" s="39"/>
      <c r="R23" s="17" t="s">
        <v>2301</v>
      </c>
    </row>
    <row r="24" spans="1:18" s="39" customFormat="1" x14ac:dyDescent="0.15">
      <c r="A24" s="39">
        <v>14240101</v>
      </c>
      <c r="B24" s="39">
        <v>1</v>
      </c>
      <c r="C24" s="39" t="str">
        <f>INDEX('skill.char(效果)'!$C:$C,MATCH($A24,'skill.char(效果)'!$O:$O,0))</f>
        <v>瘟疫骑士普通攻击弹道</v>
      </c>
      <c r="D24" s="39" t="s">
        <v>546</v>
      </c>
      <c r="E24" s="39" t="s">
        <v>56</v>
      </c>
      <c r="F24" s="39" t="s">
        <v>187</v>
      </c>
      <c r="H24" s="39">
        <v>7</v>
      </c>
      <c r="I24" s="39">
        <v>0</v>
      </c>
      <c r="L24" s="39">
        <v>12240102</v>
      </c>
      <c r="R24" s="39" t="s">
        <v>2808</v>
      </c>
    </row>
    <row r="25" spans="1:18" s="39" customFormat="1" x14ac:dyDescent="0.15">
      <c r="A25" s="39">
        <v>14240103</v>
      </c>
      <c r="B25" s="39">
        <v>1</v>
      </c>
      <c r="C25" s="39" t="str">
        <f>INDEX('skill.char(效果)'!$C:$C,MATCH($A25,'skill.char(效果)'!$O:$O,0))</f>
        <v>瘟疫骑士穿刺箭射弹道</v>
      </c>
      <c r="D25" s="39" t="s">
        <v>546</v>
      </c>
      <c r="E25" s="39" t="s">
        <v>56</v>
      </c>
      <c r="F25" s="39" t="s">
        <v>187</v>
      </c>
      <c r="H25" s="39">
        <v>7</v>
      </c>
      <c r="I25" s="39">
        <v>0</v>
      </c>
      <c r="L25" s="39">
        <v>12240109</v>
      </c>
      <c r="M25" s="39">
        <v>12240110</v>
      </c>
      <c r="N25" s="39">
        <v>12240111</v>
      </c>
      <c r="R25" s="12" t="s">
        <v>435</v>
      </c>
    </row>
    <row r="26" spans="1:18" s="39" customFormat="1" x14ac:dyDescent="0.15">
      <c r="A26" s="39">
        <v>14240104</v>
      </c>
      <c r="B26" s="39">
        <v>1</v>
      </c>
      <c r="C26" s="39" t="str">
        <f>INDEX('skill.char(效果)'!$C:$C,MATCH($A26,'skill.char(效果)'!$O:$O,0))</f>
        <v>瘟疫骑士冰冻箭雨延迟效果</v>
      </c>
      <c r="D26" s="39" t="s">
        <v>61</v>
      </c>
      <c r="E26" s="39" t="s">
        <v>188</v>
      </c>
      <c r="F26" s="39" t="s">
        <v>187</v>
      </c>
      <c r="G26" s="39">
        <v>0.4</v>
      </c>
      <c r="H26" s="39">
        <v>7</v>
      </c>
      <c r="I26" s="39">
        <v>0</v>
      </c>
      <c r="J26" s="39">
        <v>0</v>
      </c>
      <c r="L26" s="39">
        <v>12240113</v>
      </c>
      <c r="M26" s="39">
        <v>12240114</v>
      </c>
      <c r="N26" s="39">
        <v>12240115</v>
      </c>
      <c r="R26" s="72"/>
    </row>
    <row r="27" spans="1:18" s="39" customFormat="1" x14ac:dyDescent="0.15">
      <c r="A27" s="39">
        <v>14240105</v>
      </c>
      <c r="B27" s="39">
        <v>1</v>
      </c>
      <c r="C27" s="39" t="str">
        <f>INDEX('skill.char(效果)'!$C:$C,MATCH($A27,'skill.char(效果)'!$O:$O,0))</f>
        <v>瘟疫骑士沉默箭弹道</v>
      </c>
      <c r="D27" s="39" t="s">
        <v>546</v>
      </c>
      <c r="E27" s="39" t="s">
        <v>56</v>
      </c>
      <c r="F27" s="39" t="s">
        <v>187</v>
      </c>
      <c r="H27" s="39">
        <v>5</v>
      </c>
      <c r="I27" s="39">
        <v>0</v>
      </c>
      <c r="L27" s="17">
        <v>12240118</v>
      </c>
      <c r="M27" s="17">
        <v>12240119</v>
      </c>
      <c r="N27" s="17"/>
      <c r="R27" s="12" t="s">
        <v>4016</v>
      </c>
    </row>
    <row r="28" spans="1:18" s="71" customFormat="1" x14ac:dyDescent="0.15">
      <c r="A28" s="71">
        <v>14240301</v>
      </c>
      <c r="B28" s="71">
        <v>1</v>
      </c>
      <c r="C28" s="39" t="str">
        <f>INDEX('skill.char(效果)'!$C:$C,MATCH($A28,'skill.char(效果)'!$O:$O,0))</f>
        <v>丛林祭司普通攻击弹道</v>
      </c>
      <c r="D28" s="71" t="s">
        <v>546</v>
      </c>
      <c r="E28" s="71" t="s">
        <v>56</v>
      </c>
      <c r="F28" s="71" t="s">
        <v>1612</v>
      </c>
      <c r="H28" s="71">
        <v>5.5</v>
      </c>
      <c r="I28" s="71">
        <v>0</v>
      </c>
      <c r="L28" s="71">
        <v>12240302</v>
      </c>
      <c r="R28" s="71" t="s">
        <v>1622</v>
      </c>
    </row>
    <row r="29" spans="1:18" s="73" customFormat="1" x14ac:dyDescent="0.15">
      <c r="A29" s="39">
        <v>14240401</v>
      </c>
      <c r="B29" s="39">
        <v>1</v>
      </c>
      <c r="C29" s="39" t="str">
        <f>INDEX('skill.char(效果)'!$C:$C,MATCH($A29,'skill.char(效果)'!$O:$O,0))</f>
        <v>哥布林亲王普通攻击弹道</v>
      </c>
      <c r="D29" s="39" t="s">
        <v>546</v>
      </c>
      <c r="E29" s="39" t="s">
        <v>56</v>
      </c>
      <c r="F29" s="39" t="s">
        <v>1612</v>
      </c>
      <c r="G29" s="39"/>
      <c r="H29" s="39">
        <v>7</v>
      </c>
      <c r="I29" s="39">
        <v>0</v>
      </c>
      <c r="J29" s="39"/>
      <c r="K29" s="39"/>
      <c r="L29" s="39">
        <v>12240402</v>
      </c>
      <c r="M29" s="39"/>
      <c r="N29" s="39"/>
      <c r="O29" s="39"/>
      <c r="P29" s="39"/>
      <c r="Q29" s="39"/>
      <c r="R29" s="39" t="s">
        <v>1623</v>
      </c>
    </row>
    <row r="30" spans="1:18" s="73" customFormat="1" x14ac:dyDescent="0.15">
      <c r="A30" s="39">
        <v>14240403</v>
      </c>
      <c r="B30" s="39">
        <v>1</v>
      </c>
      <c r="C30" s="39" t="str">
        <f>INDEX('skill.char(效果)'!$C:$C,MATCH($A30,'skill.char(效果)'!$O:$O,0))</f>
        <v>哥布林亲王召唤黑火炸药效果</v>
      </c>
      <c r="D30" s="70" t="s">
        <v>1624</v>
      </c>
      <c r="E30" s="70" t="s">
        <v>1620</v>
      </c>
      <c r="F30" s="70" t="s">
        <v>1612</v>
      </c>
      <c r="G30" s="70">
        <v>0.1</v>
      </c>
      <c r="H30" s="70">
        <v>7</v>
      </c>
      <c r="I30" s="70">
        <v>0</v>
      </c>
      <c r="J30" s="70">
        <v>0</v>
      </c>
      <c r="K30" s="70"/>
      <c r="L30" s="39">
        <v>12240410</v>
      </c>
      <c r="M30" s="39">
        <v>12240411</v>
      </c>
      <c r="N30" s="39">
        <v>12240412</v>
      </c>
      <c r="O30" s="39"/>
      <c r="P30" s="39"/>
      <c r="Q30" s="39"/>
      <c r="R30" s="72"/>
    </row>
    <row r="31" spans="1:18" s="39" customFormat="1" x14ac:dyDescent="0.15">
      <c r="A31" s="39">
        <v>14240601</v>
      </c>
      <c r="B31" s="39">
        <v>1</v>
      </c>
      <c r="C31" s="39" t="str">
        <f>INDEX('skill.char(效果)'!$C:$C,MATCH($A31,'skill.char(效果)'!$O:$O,0))</f>
        <v>胡尔克大地震击弹道</v>
      </c>
      <c r="D31" s="39" t="s">
        <v>262</v>
      </c>
      <c r="E31" s="39" t="s">
        <v>1620</v>
      </c>
      <c r="F31" s="39" t="s">
        <v>187</v>
      </c>
      <c r="H31" s="39">
        <v>7</v>
      </c>
      <c r="I31" s="39">
        <v>0</v>
      </c>
      <c r="J31" s="39">
        <v>4</v>
      </c>
      <c r="L31" s="17">
        <v>12240603</v>
      </c>
      <c r="M31" s="17">
        <v>12240604</v>
      </c>
      <c r="N31" s="17">
        <v>12240605</v>
      </c>
      <c r="R31" s="17" t="s">
        <v>3990</v>
      </c>
    </row>
    <row r="32" spans="1:18" s="39" customFormat="1" x14ac:dyDescent="0.15">
      <c r="A32" s="17">
        <v>14241101</v>
      </c>
      <c r="B32" s="39">
        <v>1</v>
      </c>
      <c r="C32" s="39" t="str">
        <f>INDEX('skill.char(效果)'!$C:$C,MATCH($A32,'skill.char(效果)'!$O:$O,0))</f>
        <v>九尾妖狐普通攻击弹道</v>
      </c>
      <c r="D32" s="39" t="s">
        <v>1626</v>
      </c>
      <c r="E32" s="39" t="s">
        <v>1614</v>
      </c>
      <c r="F32" s="39" t="s">
        <v>1612</v>
      </c>
      <c r="H32" s="39">
        <v>6</v>
      </c>
      <c r="I32" s="39">
        <v>0</v>
      </c>
      <c r="L32" s="17">
        <v>12241102</v>
      </c>
      <c r="R32" s="39" t="s">
        <v>1628</v>
      </c>
    </row>
    <row r="33" spans="1:18" s="39" customFormat="1" x14ac:dyDescent="0.15">
      <c r="A33" s="12">
        <v>14241113</v>
      </c>
      <c r="B33" s="39">
        <v>1</v>
      </c>
      <c r="C33" s="39" t="str">
        <f>INDEX('skill.char(效果)'!$C:$C,MATCH($A33,'skill.char(效果)'!$O:$O,0))</f>
        <v>九尾妖狐闪电链1传弹道</v>
      </c>
      <c r="D33" s="39" t="s">
        <v>574</v>
      </c>
      <c r="E33" s="39" t="s">
        <v>56</v>
      </c>
      <c r="F33" s="39" t="s">
        <v>187</v>
      </c>
      <c r="H33" s="39">
        <v>6</v>
      </c>
      <c r="I33" s="39">
        <v>0</v>
      </c>
      <c r="L33" s="12">
        <v>12241103</v>
      </c>
      <c r="M33" s="12">
        <v>12241114</v>
      </c>
      <c r="N33" s="12"/>
      <c r="R33" s="75" t="s">
        <v>2653</v>
      </c>
    </row>
    <row r="34" spans="1:18" s="39" customFormat="1" x14ac:dyDescent="0.15">
      <c r="A34" s="12">
        <v>14241114</v>
      </c>
      <c r="B34" s="39">
        <v>1</v>
      </c>
      <c r="C34" s="39" t="str">
        <f>INDEX('skill.char(效果)'!$C:$C,MATCH($A34,'skill.char(效果)'!$O:$O,0))</f>
        <v>九尾妖狐闪电链2传弹道</v>
      </c>
      <c r="D34" s="39" t="s">
        <v>574</v>
      </c>
      <c r="E34" s="39" t="s">
        <v>56</v>
      </c>
      <c r="F34" s="39" t="s">
        <v>187</v>
      </c>
      <c r="H34" s="39">
        <v>6</v>
      </c>
      <c r="I34" s="39">
        <v>0</v>
      </c>
      <c r="L34" s="12">
        <v>12241104</v>
      </c>
      <c r="M34" s="12">
        <v>12241115</v>
      </c>
      <c r="N34" s="12"/>
      <c r="R34" s="75" t="s">
        <v>2653</v>
      </c>
    </row>
    <row r="35" spans="1:18" s="39" customFormat="1" x14ac:dyDescent="0.15">
      <c r="A35" s="12">
        <v>14241115</v>
      </c>
      <c r="B35" s="39">
        <v>1</v>
      </c>
      <c r="C35" s="39" t="str">
        <f>INDEX('skill.char(效果)'!$C:$C,MATCH($A35,'skill.char(效果)'!$O:$O,0))</f>
        <v>九尾妖狐闪电链3传弹道</v>
      </c>
      <c r="D35" s="39" t="s">
        <v>574</v>
      </c>
      <c r="E35" s="39" t="s">
        <v>56</v>
      </c>
      <c r="F35" s="39" t="s">
        <v>187</v>
      </c>
      <c r="H35" s="39">
        <v>6</v>
      </c>
      <c r="I35" s="39">
        <v>0</v>
      </c>
      <c r="L35" s="12">
        <v>12241105</v>
      </c>
      <c r="M35" s="12">
        <v>12241116</v>
      </c>
      <c r="N35" s="12"/>
      <c r="R35" s="75" t="s">
        <v>2653</v>
      </c>
    </row>
    <row r="36" spans="1:18" s="39" customFormat="1" x14ac:dyDescent="0.15">
      <c r="A36" s="12">
        <v>14241116</v>
      </c>
      <c r="B36" s="39">
        <v>1</v>
      </c>
      <c r="C36" s="39" t="str">
        <f>INDEX('skill.char(效果)'!$C:$C,MATCH($A36,'skill.char(效果)'!$O:$O,0))</f>
        <v>九尾妖狐闪电链4传弹道</v>
      </c>
      <c r="D36" s="39" t="s">
        <v>574</v>
      </c>
      <c r="E36" s="39" t="s">
        <v>56</v>
      </c>
      <c r="F36" s="39" t="s">
        <v>187</v>
      </c>
      <c r="H36" s="39">
        <v>6</v>
      </c>
      <c r="I36" s="39">
        <v>0</v>
      </c>
      <c r="L36" s="12">
        <v>12241106</v>
      </c>
      <c r="M36" s="12">
        <v>12241117</v>
      </c>
      <c r="N36" s="12"/>
      <c r="R36" s="75" t="s">
        <v>2653</v>
      </c>
    </row>
    <row r="37" spans="1:18" s="39" customFormat="1" x14ac:dyDescent="0.15">
      <c r="A37" s="12">
        <v>14241117</v>
      </c>
      <c r="B37" s="39">
        <v>1</v>
      </c>
      <c r="C37" s="39" t="str">
        <f>INDEX('skill.char(效果)'!$C:$C,MATCH($A37,'skill.char(效果)'!$O:$O,0))</f>
        <v>九尾妖狐闪电链5传弹道</v>
      </c>
      <c r="D37" s="39" t="s">
        <v>574</v>
      </c>
      <c r="E37" s="39" t="s">
        <v>56</v>
      </c>
      <c r="F37" s="39" t="s">
        <v>187</v>
      </c>
      <c r="H37" s="39">
        <v>6</v>
      </c>
      <c r="I37" s="39">
        <v>0</v>
      </c>
      <c r="L37" s="12">
        <v>12241107</v>
      </c>
      <c r="M37" s="12"/>
      <c r="R37" s="75" t="s">
        <v>2653</v>
      </c>
    </row>
    <row r="38" spans="1:18" s="39" customFormat="1" x14ac:dyDescent="0.15">
      <c r="A38" s="17">
        <v>14241301</v>
      </c>
      <c r="B38" s="39">
        <v>1</v>
      </c>
      <c r="C38" s="39" t="str">
        <f>INDEX('skill.char(效果)'!$C:$C,MATCH($A38,'skill.char(效果)'!$O:$O,0))</f>
        <v>人鱼公主普通攻击弹道</v>
      </c>
      <c r="D38" s="39" t="s">
        <v>546</v>
      </c>
      <c r="E38" s="39" t="s">
        <v>56</v>
      </c>
      <c r="F38" s="39" t="s">
        <v>187</v>
      </c>
      <c r="H38" s="39">
        <v>7</v>
      </c>
      <c r="I38" s="39">
        <v>0</v>
      </c>
      <c r="L38" s="17">
        <v>12241302</v>
      </c>
      <c r="M38" s="17"/>
      <c r="N38" s="17"/>
      <c r="R38" s="39" t="s">
        <v>792</v>
      </c>
    </row>
    <row r="39" spans="1:18" s="39" customFormat="1" x14ac:dyDescent="0.15">
      <c r="A39" s="17">
        <v>14241302</v>
      </c>
      <c r="B39" s="39">
        <v>1</v>
      </c>
      <c r="C39" s="39" t="str">
        <f>INDEX('skill.char(效果)'!$C:$C,MATCH($A39,'skill.char(效果)'!$O:$O,0))</f>
        <v>人鱼公主水泡术弹道</v>
      </c>
      <c r="D39" s="39" t="s">
        <v>546</v>
      </c>
      <c r="E39" s="39" t="s">
        <v>56</v>
      </c>
      <c r="F39" s="39" t="s">
        <v>187</v>
      </c>
      <c r="H39" s="39">
        <v>4</v>
      </c>
      <c r="I39" s="39">
        <v>0</v>
      </c>
      <c r="L39" s="17">
        <v>12241305</v>
      </c>
      <c r="M39" s="17">
        <v>12241306</v>
      </c>
      <c r="N39" s="17">
        <v>12241307</v>
      </c>
      <c r="R39" s="39" t="s">
        <v>2629</v>
      </c>
    </row>
    <row r="40" spans="1:18" s="39" customFormat="1" x14ac:dyDescent="0.15">
      <c r="A40" s="17">
        <v>14241303</v>
      </c>
      <c r="B40" s="39">
        <v>1</v>
      </c>
      <c r="C40" s="39" t="str">
        <f>INDEX('skill.char(效果)'!$C:$C,MATCH($A40,'skill.char(效果)'!$O:$O,0))</f>
        <v>人鱼公主温玉之水弹道</v>
      </c>
      <c r="D40" s="39" t="s">
        <v>546</v>
      </c>
      <c r="E40" s="39" t="s">
        <v>56</v>
      </c>
      <c r="F40" s="39" t="s">
        <v>187</v>
      </c>
      <c r="H40" s="39">
        <v>4</v>
      </c>
      <c r="I40" s="39">
        <v>0</v>
      </c>
      <c r="L40" s="12">
        <v>12241308</v>
      </c>
      <c r="M40" s="12">
        <v>12241309</v>
      </c>
      <c r="N40" s="17"/>
      <c r="R40" s="12" t="s">
        <v>2426</v>
      </c>
    </row>
    <row r="41" spans="1:18" s="39" customFormat="1" x14ac:dyDescent="0.15">
      <c r="A41" s="12">
        <v>14320106</v>
      </c>
      <c r="B41" s="39">
        <v>1</v>
      </c>
      <c r="C41" s="39" t="str">
        <f>INDEX('skill.char(效果)'!$C:$C,MATCH($A41,'skill.char(效果)'!$O:$O,0))</f>
        <v>格斗小子投掷弹道</v>
      </c>
      <c r="D41" s="39" t="s">
        <v>546</v>
      </c>
      <c r="E41" s="39" t="s">
        <v>56</v>
      </c>
      <c r="F41" s="39" t="s">
        <v>187</v>
      </c>
      <c r="H41" s="39">
        <v>2</v>
      </c>
      <c r="I41" s="39">
        <v>0</v>
      </c>
      <c r="L41" s="12">
        <v>12320107</v>
      </c>
      <c r="M41" s="12">
        <v>12320108</v>
      </c>
      <c r="N41" s="12">
        <v>12320109</v>
      </c>
      <c r="O41" s="12">
        <v>12320110</v>
      </c>
      <c r="R41" s="12" t="s">
        <v>3994</v>
      </c>
    </row>
    <row r="42" spans="1:18" s="39" customFormat="1" x14ac:dyDescent="0.15">
      <c r="A42" s="17">
        <v>14320301</v>
      </c>
      <c r="B42" s="39">
        <v>1</v>
      </c>
      <c r="C42" s="39" t="str">
        <f>INDEX('skill.char(效果)'!$C:$C,MATCH($A42,'skill.char(效果)'!$O:$O,0))</f>
        <v>精灵游侠普通攻击弹道</v>
      </c>
      <c r="D42" s="39" t="s">
        <v>546</v>
      </c>
      <c r="E42" s="39" t="s">
        <v>56</v>
      </c>
      <c r="F42" s="39" t="s">
        <v>1612</v>
      </c>
      <c r="H42" s="39">
        <v>7</v>
      </c>
      <c r="I42" s="39">
        <v>0</v>
      </c>
      <c r="L42" s="12">
        <v>12320302</v>
      </c>
      <c r="M42" s="12"/>
      <c r="N42" s="12"/>
      <c r="O42" s="17"/>
      <c r="R42" s="17" t="s">
        <v>2583</v>
      </c>
    </row>
    <row r="43" spans="1:18" s="39" customFormat="1" x14ac:dyDescent="0.15">
      <c r="A43" s="12">
        <v>14320302</v>
      </c>
      <c r="B43" s="39">
        <v>1</v>
      </c>
      <c r="C43" s="39" t="str">
        <f>INDEX('skill.char(效果)'!$C:$C,MATCH($A43,'skill.char(效果)'!$O:$O,0))</f>
        <v>精灵游侠击退射击弹道</v>
      </c>
      <c r="D43" s="39" t="s">
        <v>546</v>
      </c>
      <c r="E43" s="39" t="s">
        <v>56</v>
      </c>
      <c r="F43" s="39" t="s">
        <v>187</v>
      </c>
      <c r="H43" s="39">
        <v>7</v>
      </c>
      <c r="I43" s="39">
        <v>0</v>
      </c>
      <c r="L43" s="12">
        <v>12320307</v>
      </c>
      <c r="M43" s="12">
        <v>12320308</v>
      </c>
      <c r="N43" s="17"/>
      <c r="O43" s="17"/>
      <c r="R43" s="17" t="s">
        <v>977</v>
      </c>
    </row>
    <row r="44" spans="1:18" s="39" customFormat="1" x14ac:dyDescent="0.15">
      <c r="A44" s="12">
        <v>14320303</v>
      </c>
      <c r="B44" s="39">
        <v>1</v>
      </c>
      <c r="C44" s="39" t="str">
        <f>INDEX('skill.char(效果)'!$C:$C,MATCH($A44,'skill.char(效果)'!$O:$O,0))</f>
        <v>精灵游侠灼热箭雨延迟效果</v>
      </c>
      <c r="D44" s="39" t="s">
        <v>61</v>
      </c>
      <c r="E44" s="39" t="s">
        <v>188</v>
      </c>
      <c r="F44" s="39" t="s">
        <v>187</v>
      </c>
      <c r="G44" s="39">
        <v>0.4</v>
      </c>
      <c r="H44" s="39">
        <v>7</v>
      </c>
      <c r="I44" s="39">
        <v>0</v>
      </c>
      <c r="J44" s="39">
        <v>0</v>
      </c>
      <c r="L44" s="12">
        <v>12320310</v>
      </c>
      <c r="M44" s="12">
        <v>12320311</v>
      </c>
      <c r="N44" s="12">
        <v>12320312</v>
      </c>
      <c r="O44" s="12">
        <v>12320314</v>
      </c>
      <c r="R44" s="72"/>
    </row>
    <row r="45" spans="1:18" s="39" customFormat="1" x14ac:dyDescent="0.15">
      <c r="A45" s="12">
        <v>14320304</v>
      </c>
      <c r="B45" s="39">
        <v>1</v>
      </c>
      <c r="C45" s="39" t="str">
        <f>INDEX('skill.char(效果)'!$C:$C,MATCH($A45,'skill.char(效果)'!$O:$O,0))</f>
        <v>精灵游侠浸毒射击弹道</v>
      </c>
      <c r="D45" s="39" t="s">
        <v>262</v>
      </c>
      <c r="E45" s="39" t="s">
        <v>188</v>
      </c>
      <c r="F45" s="39" t="s">
        <v>187</v>
      </c>
      <c r="H45" s="39">
        <v>7</v>
      </c>
      <c r="I45" s="39">
        <v>0</v>
      </c>
      <c r="J45" s="39">
        <v>5</v>
      </c>
      <c r="L45" s="12">
        <v>12320303</v>
      </c>
      <c r="M45" s="12">
        <v>12320304</v>
      </c>
      <c r="N45" s="17"/>
      <c r="R45" s="17" t="s">
        <v>3982</v>
      </c>
    </row>
    <row r="46" spans="1:18" s="39" customFormat="1" x14ac:dyDescent="0.15">
      <c r="A46" s="12">
        <v>14330401</v>
      </c>
      <c r="B46" s="39">
        <v>1</v>
      </c>
      <c r="C46" s="39" t="str">
        <f>INDEX('skill.char(效果)'!$C:$C,MATCH($A46,'skill.char(效果)'!$O:$O,0))</f>
        <v>爱之天使普通攻击弹道</v>
      </c>
      <c r="D46" s="39" t="s">
        <v>546</v>
      </c>
      <c r="E46" s="39" t="s">
        <v>1614</v>
      </c>
      <c r="F46" s="39" t="s">
        <v>187</v>
      </c>
      <c r="H46" s="39">
        <v>7</v>
      </c>
      <c r="I46" s="39">
        <v>0</v>
      </c>
      <c r="L46" s="12">
        <v>12330402</v>
      </c>
      <c r="R46" s="12" t="s">
        <v>2647</v>
      </c>
    </row>
    <row r="47" spans="1:18" s="39" customFormat="1" x14ac:dyDescent="0.15">
      <c r="A47" s="12">
        <v>14330402</v>
      </c>
      <c r="B47" s="39">
        <v>1</v>
      </c>
      <c r="C47" s="39" t="str">
        <f>INDEX('skill.char(效果)'!$C:$C,MATCH($A47,'skill.char(效果)'!$O:$O,0))</f>
        <v>爱之天使爱神之箭弹道</v>
      </c>
      <c r="D47" s="39" t="s">
        <v>546</v>
      </c>
      <c r="E47" s="39" t="s">
        <v>56</v>
      </c>
      <c r="F47" s="39" t="s">
        <v>187</v>
      </c>
      <c r="H47" s="39">
        <v>7</v>
      </c>
      <c r="I47" s="39">
        <v>0</v>
      </c>
      <c r="L47" s="12">
        <v>12330409</v>
      </c>
      <c r="M47" s="12">
        <v>12330410</v>
      </c>
      <c r="N47" s="12">
        <v>12330411</v>
      </c>
      <c r="R47" s="12" t="s">
        <v>3963</v>
      </c>
    </row>
    <row r="48" spans="1:18" s="39" customFormat="1" x14ac:dyDescent="0.15">
      <c r="A48" s="12">
        <v>14340101</v>
      </c>
      <c r="B48" s="39">
        <v>1</v>
      </c>
      <c r="C48" s="39" t="str">
        <f>INDEX('skill.char(效果)'!$C:$C,MATCH($A48,'skill.char(效果)'!$O:$O,0))</f>
        <v>半神普通攻击弹道</v>
      </c>
      <c r="D48" s="39" t="s">
        <v>546</v>
      </c>
      <c r="E48" s="39" t="s">
        <v>56</v>
      </c>
      <c r="F48" s="39" t="s">
        <v>187</v>
      </c>
      <c r="H48" s="39">
        <v>7</v>
      </c>
      <c r="I48" s="39">
        <v>0</v>
      </c>
      <c r="L48" s="12">
        <v>12340102</v>
      </c>
      <c r="M48" s="12"/>
      <c r="R48" s="12" t="s">
        <v>436</v>
      </c>
    </row>
    <row r="49" spans="1:18" s="39" customFormat="1" x14ac:dyDescent="0.15">
      <c r="A49" s="12">
        <v>14340201</v>
      </c>
      <c r="B49" s="39">
        <v>1</v>
      </c>
      <c r="C49" s="39" t="str">
        <f>INDEX('skill.char(效果)'!$C:$C,MATCH($A49,'skill.char(效果)'!$O:$O,0))</f>
        <v>风暴之灵普通攻击弹道</v>
      </c>
      <c r="D49" s="39" t="s">
        <v>546</v>
      </c>
      <c r="E49" s="39" t="s">
        <v>56</v>
      </c>
      <c r="F49" s="39" t="s">
        <v>1612</v>
      </c>
      <c r="H49" s="39">
        <v>7</v>
      </c>
      <c r="I49" s="39">
        <v>0</v>
      </c>
      <c r="L49" s="12">
        <v>12340202</v>
      </c>
      <c r="M49" s="12"/>
      <c r="R49" s="39" t="s">
        <v>2176</v>
      </c>
    </row>
    <row r="50" spans="1:18" s="39" customFormat="1" x14ac:dyDescent="0.15">
      <c r="A50" s="12">
        <v>14340202</v>
      </c>
      <c r="B50" s="39">
        <v>1</v>
      </c>
      <c r="C50" s="39" t="str">
        <f>INDEX('skill.char(效果)'!$C:$C,MATCH($A50,'skill.char(效果)'!$O:$O,0))</f>
        <v>风暴之灵闪电球弹道</v>
      </c>
      <c r="D50" s="39" t="s">
        <v>546</v>
      </c>
      <c r="E50" s="39" t="s">
        <v>1613</v>
      </c>
      <c r="F50" s="39" t="s">
        <v>187</v>
      </c>
      <c r="H50" s="39">
        <v>7</v>
      </c>
      <c r="I50" s="39">
        <v>0</v>
      </c>
      <c r="L50" s="12">
        <v>12340204</v>
      </c>
      <c r="M50" s="12">
        <v>12340205</v>
      </c>
      <c r="N50" s="12">
        <v>12340206</v>
      </c>
      <c r="R50" s="39" t="s">
        <v>2736</v>
      </c>
    </row>
    <row r="51" spans="1:18" s="39" customFormat="1" x14ac:dyDescent="0.15">
      <c r="A51" s="12">
        <v>14340203</v>
      </c>
      <c r="B51" s="39">
        <v>1</v>
      </c>
      <c r="C51" s="39" t="str">
        <f>INDEX('skill.char(效果)'!$C:$C,MATCH($A51,'skill.char(效果)'!$O:$O,0))</f>
        <v>风暴之灵气功波弹道</v>
      </c>
      <c r="D51" s="39" t="s">
        <v>262</v>
      </c>
      <c r="E51" s="39" t="s">
        <v>188</v>
      </c>
      <c r="F51" s="39" t="s">
        <v>187</v>
      </c>
      <c r="H51" s="39">
        <v>6</v>
      </c>
      <c r="I51" s="39">
        <v>0</v>
      </c>
      <c r="J51" s="39">
        <v>4</v>
      </c>
      <c r="L51" s="12">
        <v>12340207</v>
      </c>
      <c r="M51" s="17">
        <v>12340208</v>
      </c>
      <c r="N51" s="17">
        <v>12340209</v>
      </c>
      <c r="R51" s="39" t="s">
        <v>2738</v>
      </c>
    </row>
    <row r="52" spans="1:18" s="39" customFormat="1" x14ac:dyDescent="0.15">
      <c r="A52" s="12">
        <v>14340301</v>
      </c>
      <c r="B52" s="39">
        <v>1</v>
      </c>
      <c r="C52" s="39" t="str">
        <f>INDEX('skill.char(效果)'!$C:$C,MATCH($A52,'skill.char(效果)'!$O:$O,0))</f>
        <v>黑魔导少女普通攻击弹道</v>
      </c>
      <c r="D52" s="39" t="s">
        <v>546</v>
      </c>
      <c r="E52" s="39" t="s">
        <v>56</v>
      </c>
      <c r="F52" s="39" t="s">
        <v>1612</v>
      </c>
      <c r="H52" s="39">
        <v>7</v>
      </c>
      <c r="I52" s="39">
        <v>0</v>
      </c>
      <c r="L52" s="12">
        <v>12340302</v>
      </c>
      <c r="R52" s="12" t="s">
        <v>439</v>
      </c>
    </row>
    <row r="53" spans="1:18" s="39" customFormat="1" x14ac:dyDescent="0.15">
      <c r="A53" s="74">
        <v>14340302</v>
      </c>
      <c r="B53" s="71">
        <v>1</v>
      </c>
      <c r="C53" s="39" t="str">
        <f>INDEX('skill.char(效果)'!$C:$C,MATCH($A53,'skill.char(效果)'!$O:$O,0))</f>
        <v>黑魔导少女奥术飞弹弹道</v>
      </c>
      <c r="D53" s="71" t="s">
        <v>546</v>
      </c>
      <c r="E53" s="71" t="s">
        <v>56</v>
      </c>
      <c r="F53" s="71" t="s">
        <v>1612</v>
      </c>
      <c r="G53" s="71"/>
      <c r="H53" s="71">
        <v>5</v>
      </c>
      <c r="I53" s="71">
        <v>0</v>
      </c>
      <c r="J53" s="71"/>
      <c r="K53" s="71"/>
      <c r="L53" s="74">
        <v>12340304</v>
      </c>
      <c r="M53" s="71"/>
      <c r="N53" s="71"/>
      <c r="O53" s="71"/>
      <c r="P53" s="71"/>
      <c r="Q53" s="71"/>
      <c r="R53" s="74" t="s">
        <v>2290</v>
      </c>
    </row>
    <row r="54" spans="1:18" s="39" customFormat="1" x14ac:dyDescent="0.15">
      <c r="A54" s="12">
        <v>14340501</v>
      </c>
      <c r="B54" s="39">
        <v>1</v>
      </c>
      <c r="C54" s="39" t="str">
        <f>INDEX('skill.char(效果)'!$C:$C,MATCH($A54,'skill.char(效果)'!$O:$O,0))</f>
        <v>米迦勒普通攻击弹道</v>
      </c>
      <c r="D54" s="39" t="s">
        <v>1626</v>
      </c>
      <c r="E54" s="39" t="s">
        <v>1614</v>
      </c>
      <c r="F54" s="39" t="s">
        <v>1612</v>
      </c>
      <c r="H54" s="39">
        <v>6</v>
      </c>
      <c r="I54" s="39">
        <v>0</v>
      </c>
      <c r="L54" s="12">
        <v>12340502</v>
      </c>
      <c r="M54" s="12"/>
      <c r="N54" s="12"/>
      <c r="O54" s="12"/>
      <c r="R54" s="12" t="s">
        <v>228</v>
      </c>
    </row>
    <row r="55" spans="1:18" s="39" customFormat="1" x14ac:dyDescent="0.15">
      <c r="A55" s="12">
        <v>14340520</v>
      </c>
      <c r="B55" s="39">
        <v>1</v>
      </c>
      <c r="C55" s="39" t="str">
        <f>INDEX('skill.char(效果)'!$C:$C,MATCH($A55,'skill.char(效果)'!$O:$O,0))</f>
        <v>米迦勒圣光回响弹道</v>
      </c>
      <c r="D55" s="39" t="s">
        <v>61</v>
      </c>
      <c r="E55" s="39" t="s">
        <v>188</v>
      </c>
      <c r="F55" s="39" t="s">
        <v>187</v>
      </c>
      <c r="G55" s="39">
        <v>4</v>
      </c>
      <c r="H55" s="39">
        <v>7</v>
      </c>
      <c r="I55" s="39">
        <v>0</v>
      </c>
      <c r="J55" s="39">
        <v>1.5</v>
      </c>
      <c r="L55" s="12">
        <v>12340503</v>
      </c>
      <c r="N55" s="17"/>
      <c r="O55" s="17"/>
      <c r="R55" s="17" t="s">
        <v>3262</v>
      </c>
    </row>
    <row r="56" spans="1:18" s="39" customFormat="1" ht="16.5" customHeight="1" x14ac:dyDescent="0.15">
      <c r="A56" s="12">
        <v>14340801</v>
      </c>
      <c r="B56" s="39">
        <v>1</v>
      </c>
      <c r="C56" s="39" t="str">
        <f>INDEX('skill.char(效果)'!$C:$C,MATCH($A56,'skill.char(效果)'!$O:$O,0))</f>
        <v>女神雅典娜普通攻击弹道</v>
      </c>
      <c r="D56" s="39" t="s">
        <v>1626</v>
      </c>
      <c r="E56" s="39" t="s">
        <v>1614</v>
      </c>
      <c r="F56" s="39" t="s">
        <v>1612</v>
      </c>
      <c r="H56" s="39">
        <v>6</v>
      </c>
      <c r="I56" s="39">
        <v>0</v>
      </c>
      <c r="L56" s="12">
        <v>12340802</v>
      </c>
      <c r="M56" s="12"/>
      <c r="N56" s="12"/>
      <c r="R56" s="12" t="s">
        <v>2159</v>
      </c>
    </row>
    <row r="57" spans="1:18" s="39" customFormat="1" x14ac:dyDescent="0.15">
      <c r="A57" s="12">
        <v>14340802</v>
      </c>
      <c r="B57" s="39">
        <v>1</v>
      </c>
      <c r="C57" s="39" t="str">
        <f>INDEX('skill.char(效果)'!$C:$C,MATCH($A57,'skill.char(效果)'!$O:$O,0))</f>
        <v>女神雅典娜圣剑延迟效果</v>
      </c>
      <c r="D57" s="39" t="s">
        <v>1850</v>
      </c>
      <c r="E57" s="39" t="s">
        <v>1851</v>
      </c>
      <c r="F57" s="39" t="s">
        <v>1852</v>
      </c>
      <c r="G57" s="39">
        <v>0.4</v>
      </c>
      <c r="H57" s="39">
        <v>7</v>
      </c>
      <c r="I57" s="39">
        <v>0</v>
      </c>
      <c r="J57" s="39">
        <v>0</v>
      </c>
      <c r="L57" s="12">
        <v>12340806</v>
      </c>
      <c r="M57" s="12"/>
      <c r="N57" s="12"/>
      <c r="O57" s="12"/>
      <c r="R57" s="65" t="s">
        <v>2642</v>
      </c>
    </row>
    <row r="58" spans="1:18" s="39" customFormat="1" x14ac:dyDescent="0.15">
      <c r="A58" s="12">
        <v>14341201</v>
      </c>
      <c r="B58" s="39">
        <v>1</v>
      </c>
      <c r="C58" s="39" t="str">
        <f>INDEX('skill.char(效果)'!$C:$C,MATCH($A58,'skill.char(效果)'!$O:$O,0))</f>
        <v>吉尔伽美什圣火漫天弹道</v>
      </c>
      <c r="D58" s="39" t="s">
        <v>61</v>
      </c>
      <c r="E58" s="39" t="s">
        <v>188</v>
      </c>
      <c r="F58" s="39" t="s">
        <v>1612</v>
      </c>
      <c r="G58" s="39">
        <v>4</v>
      </c>
      <c r="H58" s="39">
        <v>7</v>
      </c>
      <c r="I58" s="39">
        <v>0</v>
      </c>
      <c r="J58" s="39">
        <v>1.5</v>
      </c>
      <c r="L58" s="12">
        <v>12341206</v>
      </c>
      <c r="M58" s="12">
        <v>12341207</v>
      </c>
      <c r="N58" s="12">
        <v>12341208</v>
      </c>
      <c r="O58" s="12"/>
      <c r="R58" s="16" t="s">
        <v>2811</v>
      </c>
    </row>
    <row r="59" spans="1:18" s="39" customFormat="1" x14ac:dyDescent="0.15">
      <c r="A59" s="12">
        <v>14341401</v>
      </c>
      <c r="B59" s="39">
        <v>1</v>
      </c>
      <c r="C59" s="39" t="str">
        <f>INDEX('skill.char(效果)'!$C:$C,MATCH($A59,'skill.char(效果)'!$O:$O,0))</f>
        <v>女武神复仇者之盾之1传弹道</v>
      </c>
      <c r="D59" s="39" t="s">
        <v>1626</v>
      </c>
      <c r="E59" s="39" t="s">
        <v>1614</v>
      </c>
      <c r="F59" s="39" t="s">
        <v>1612</v>
      </c>
      <c r="H59" s="39">
        <v>6</v>
      </c>
      <c r="I59" s="39">
        <v>0</v>
      </c>
      <c r="L59" s="12">
        <v>12341406</v>
      </c>
      <c r="M59" s="12">
        <v>12341407</v>
      </c>
      <c r="N59" s="12">
        <v>12341408</v>
      </c>
      <c r="O59" s="17">
        <v>12341403</v>
      </c>
      <c r="R59" s="39" t="s">
        <v>2460</v>
      </c>
    </row>
    <row r="60" spans="1:18" s="39" customFormat="1" x14ac:dyDescent="0.15">
      <c r="A60" s="12">
        <v>14341402</v>
      </c>
      <c r="B60" s="39">
        <v>1</v>
      </c>
      <c r="C60" s="39" t="str">
        <f>INDEX('skill.char(效果)'!$C:$C,MATCH($A60,'skill.char(效果)'!$O:$O,0))</f>
        <v>女武神复仇者之盾之2传弹道</v>
      </c>
      <c r="D60" s="39" t="s">
        <v>1626</v>
      </c>
      <c r="E60" s="39" t="s">
        <v>1614</v>
      </c>
      <c r="F60" s="39" t="s">
        <v>1612</v>
      </c>
      <c r="H60" s="39">
        <v>6</v>
      </c>
      <c r="I60" s="39">
        <v>0</v>
      </c>
      <c r="L60" s="12">
        <v>12341409</v>
      </c>
      <c r="M60" s="12">
        <v>12341410</v>
      </c>
      <c r="N60" s="12">
        <v>12341411</v>
      </c>
      <c r="O60" s="12">
        <v>12341404</v>
      </c>
      <c r="R60" s="39" t="s">
        <v>2460</v>
      </c>
    </row>
    <row r="61" spans="1:18" s="39" customFormat="1" x14ac:dyDescent="0.15">
      <c r="A61" s="12">
        <v>14341403</v>
      </c>
      <c r="B61" s="39">
        <v>1</v>
      </c>
      <c r="C61" s="39" t="str">
        <f>INDEX('skill.char(效果)'!$C:$C,MATCH($A61,'skill.char(效果)'!$O:$O,0))</f>
        <v>女武神复仇者之盾之3传弹道</v>
      </c>
      <c r="D61" s="39" t="s">
        <v>1626</v>
      </c>
      <c r="E61" s="39" t="s">
        <v>1614</v>
      </c>
      <c r="F61" s="39" t="s">
        <v>1612</v>
      </c>
      <c r="H61" s="39">
        <v>6</v>
      </c>
      <c r="I61" s="39">
        <v>0</v>
      </c>
      <c r="L61" s="12">
        <v>12341412</v>
      </c>
      <c r="M61" s="17">
        <v>12341413</v>
      </c>
      <c r="N61" s="17">
        <v>12341414</v>
      </c>
      <c r="O61" s="17">
        <v>12341405</v>
      </c>
      <c r="R61" s="12" t="s">
        <v>2460</v>
      </c>
    </row>
    <row r="62" spans="1:18" s="39" customFormat="1" x14ac:dyDescent="0.15">
      <c r="A62" s="12">
        <v>14341404</v>
      </c>
      <c r="B62" s="39">
        <v>1</v>
      </c>
      <c r="C62" s="39" t="str">
        <f>INDEX('skill.char(效果)'!$C:$C,MATCH($A62,'skill.char(效果)'!$O:$O,0))</f>
        <v>女武神复仇者之盾之4传弹道</v>
      </c>
      <c r="D62" s="39" t="s">
        <v>1626</v>
      </c>
      <c r="E62" s="39" t="s">
        <v>1614</v>
      </c>
      <c r="F62" s="39" t="s">
        <v>1612</v>
      </c>
      <c r="H62" s="39">
        <v>6</v>
      </c>
      <c r="I62" s="39">
        <v>0</v>
      </c>
      <c r="L62" s="12">
        <v>12341415</v>
      </c>
      <c r="M62" s="12">
        <v>12341416</v>
      </c>
      <c r="N62" s="12">
        <v>12341417</v>
      </c>
      <c r="R62" s="39" t="s">
        <v>2460</v>
      </c>
    </row>
    <row r="63" spans="1:18" s="39" customFormat="1" x14ac:dyDescent="0.15">
      <c r="A63" s="12">
        <v>14341418</v>
      </c>
      <c r="B63" s="39">
        <v>1</v>
      </c>
      <c r="C63" s="71" t="str">
        <f>INDEX('skill.char(效果)'!$C:$C,MATCH($A63,'skill.char(效果)'!$O:$O,0))</f>
        <v>女武神剑气激射弹道</v>
      </c>
      <c r="D63" s="39" t="s">
        <v>262</v>
      </c>
      <c r="E63" s="39" t="s">
        <v>188</v>
      </c>
      <c r="F63" s="39" t="s">
        <v>187</v>
      </c>
      <c r="H63" s="39">
        <v>6</v>
      </c>
      <c r="I63" s="39">
        <v>0</v>
      </c>
      <c r="J63" s="39">
        <v>4</v>
      </c>
      <c r="L63" s="12">
        <v>12341419</v>
      </c>
      <c r="M63" s="12">
        <v>12341420</v>
      </c>
      <c r="N63" s="12">
        <v>12341421</v>
      </c>
    </row>
    <row r="64" spans="1:18" s="39" customFormat="1" x14ac:dyDescent="0.15">
      <c r="A64" s="12">
        <v>14420301</v>
      </c>
      <c r="B64" s="39">
        <v>1</v>
      </c>
      <c r="C64" s="39" t="str">
        <f>INDEX('skill.char(效果)'!$C:$C,MATCH($A64,'skill.char(效果)'!$O:$O,0))</f>
        <v>骷髅战士盾牌飞射复仇者之盾之1传弹道</v>
      </c>
      <c r="D64" s="39" t="s">
        <v>574</v>
      </c>
      <c r="E64" s="39" t="s">
        <v>56</v>
      </c>
      <c r="F64" s="39" t="s">
        <v>187</v>
      </c>
      <c r="H64" s="39">
        <v>6</v>
      </c>
      <c r="I64" s="39">
        <v>0</v>
      </c>
      <c r="L64" s="12">
        <v>12420307</v>
      </c>
      <c r="M64" s="12">
        <v>12420308</v>
      </c>
      <c r="N64" s="12">
        <v>12420304</v>
      </c>
      <c r="O64" s="17"/>
      <c r="R64" s="39" t="s">
        <v>3996</v>
      </c>
    </row>
    <row r="65" spans="1:18" s="39" customFormat="1" x14ac:dyDescent="0.15">
      <c r="A65" s="12">
        <v>14420302</v>
      </c>
      <c r="B65" s="39">
        <v>1</v>
      </c>
      <c r="C65" s="39" t="str">
        <f>INDEX('skill.char(效果)'!$C:$C,MATCH($A65,'skill.char(效果)'!$O:$O,0))</f>
        <v>骷髅战士盾牌飞射复仇者之盾之2传弹道</v>
      </c>
      <c r="D65" s="39" t="s">
        <v>574</v>
      </c>
      <c r="E65" s="39" t="s">
        <v>56</v>
      </c>
      <c r="F65" s="39" t="s">
        <v>187</v>
      </c>
      <c r="H65" s="39">
        <v>6</v>
      </c>
      <c r="I65" s="39">
        <v>0</v>
      </c>
      <c r="L65" s="12">
        <v>12420309</v>
      </c>
      <c r="M65" s="12">
        <v>12420310</v>
      </c>
      <c r="N65" s="12">
        <v>12420305</v>
      </c>
      <c r="O65" s="12"/>
      <c r="R65" s="39" t="s">
        <v>2460</v>
      </c>
    </row>
    <row r="66" spans="1:18" s="39" customFormat="1" x14ac:dyDescent="0.15">
      <c r="A66" s="12">
        <v>14420303</v>
      </c>
      <c r="B66" s="39">
        <v>1</v>
      </c>
      <c r="C66" s="39" t="str">
        <f>INDEX('skill.char(效果)'!$C:$C,MATCH($A66,'skill.char(效果)'!$O:$O,0))</f>
        <v>骷髅战士盾牌飞射复仇者之盾之3传弹道</v>
      </c>
      <c r="D66" s="39" t="s">
        <v>574</v>
      </c>
      <c r="E66" s="39" t="s">
        <v>56</v>
      </c>
      <c r="F66" s="39" t="s">
        <v>187</v>
      </c>
      <c r="H66" s="39">
        <v>6</v>
      </c>
      <c r="I66" s="39">
        <v>0</v>
      </c>
      <c r="L66" s="12">
        <v>12420311</v>
      </c>
      <c r="M66" s="12">
        <v>12420312</v>
      </c>
      <c r="N66" s="12">
        <v>12420306</v>
      </c>
      <c r="O66" s="17"/>
      <c r="R66" s="12" t="s">
        <v>2460</v>
      </c>
    </row>
    <row r="67" spans="1:18" s="39" customFormat="1" x14ac:dyDescent="0.15">
      <c r="A67" s="12">
        <v>14420304</v>
      </c>
      <c r="B67" s="39">
        <v>1</v>
      </c>
      <c r="C67" s="39" t="str">
        <f>INDEX('skill.char(效果)'!$C:$C,MATCH($A67,'skill.char(效果)'!$O:$O,0))</f>
        <v>骷髅战士盾牌飞射复仇者之盾之4传弹道</v>
      </c>
      <c r="D67" s="39" t="s">
        <v>574</v>
      </c>
      <c r="E67" s="39" t="s">
        <v>56</v>
      </c>
      <c r="F67" s="39" t="s">
        <v>187</v>
      </c>
      <c r="H67" s="39">
        <v>6</v>
      </c>
      <c r="I67" s="39">
        <v>0</v>
      </c>
      <c r="L67" s="12">
        <v>12420313</v>
      </c>
      <c r="M67" s="12">
        <v>12420314</v>
      </c>
      <c r="N67" s="12">
        <v>12420307</v>
      </c>
      <c r="R67" s="39" t="s">
        <v>2460</v>
      </c>
    </row>
    <row r="68" spans="1:18" s="39" customFormat="1" x14ac:dyDescent="0.15">
      <c r="A68" s="12">
        <v>14410101</v>
      </c>
      <c r="B68" s="39">
        <v>1</v>
      </c>
      <c r="C68" s="39" t="str">
        <f>INDEX('skill.char(效果)'!$C:$C,MATCH($A68,'skill.char(效果)'!$O:$O,0))</f>
        <v>骷髅射手普通攻击弹道</v>
      </c>
      <c r="D68" s="39" t="s">
        <v>546</v>
      </c>
      <c r="E68" s="39" t="s">
        <v>1613</v>
      </c>
      <c r="F68" s="39" t="s">
        <v>187</v>
      </c>
      <c r="H68" s="39">
        <v>7</v>
      </c>
      <c r="I68" s="39">
        <v>0</v>
      </c>
      <c r="L68" s="12">
        <v>12410102</v>
      </c>
      <c r="R68" s="39" t="s">
        <v>437</v>
      </c>
    </row>
    <row r="69" spans="1:18" s="39" customFormat="1" x14ac:dyDescent="0.15">
      <c r="A69" s="12">
        <v>14410102</v>
      </c>
      <c r="B69" s="39">
        <v>1</v>
      </c>
      <c r="C69" s="39" t="str">
        <f>INDEX('skill.char(效果)'!$C:$C,MATCH($A69,'skill.char(效果)'!$O:$O,0))</f>
        <v>骷髅射手击退射击弹道</v>
      </c>
      <c r="D69" s="39" t="s">
        <v>546</v>
      </c>
      <c r="E69" s="39" t="s">
        <v>56</v>
      </c>
      <c r="F69" s="39" t="s">
        <v>187</v>
      </c>
      <c r="H69" s="39">
        <v>7</v>
      </c>
      <c r="I69" s="39">
        <v>0</v>
      </c>
      <c r="L69" s="12">
        <v>12410104</v>
      </c>
      <c r="M69" s="39">
        <v>12410105</v>
      </c>
      <c r="R69" s="39" t="s">
        <v>438</v>
      </c>
    </row>
    <row r="70" spans="1:18" s="39" customFormat="1" x14ac:dyDescent="0.15">
      <c r="A70" s="12">
        <v>14410103</v>
      </c>
      <c r="B70" s="39">
        <v>1</v>
      </c>
      <c r="C70" s="39" t="str">
        <f>INDEX('skill.char(效果)'!$C:$C,MATCH($A70,'skill.char(效果)'!$O:$O,0))</f>
        <v>骷髅射手冰霜箭雨延迟伤害</v>
      </c>
      <c r="D70" s="39" t="s">
        <v>61</v>
      </c>
      <c r="E70" s="39" t="s">
        <v>188</v>
      </c>
      <c r="F70" s="39" t="s">
        <v>187</v>
      </c>
      <c r="G70" s="39">
        <v>0.4</v>
      </c>
      <c r="H70" s="39">
        <v>7</v>
      </c>
      <c r="I70" s="39">
        <v>0</v>
      </c>
      <c r="J70" s="39">
        <v>0</v>
      </c>
      <c r="L70" s="12">
        <v>12410109</v>
      </c>
      <c r="M70" s="12">
        <v>12410110</v>
      </c>
    </row>
    <row r="71" spans="1:18" s="39" customFormat="1" x14ac:dyDescent="0.15">
      <c r="A71" s="12">
        <v>14420401</v>
      </c>
      <c r="B71" s="39">
        <v>1</v>
      </c>
      <c r="C71" s="39" t="str">
        <f>INDEX('skill.char(效果)'!$C:$C,MATCH($A71,'skill.char(效果)'!$O:$O,0))</f>
        <v>骷髅巫师普通攻击弹道</v>
      </c>
      <c r="D71" s="39" t="s">
        <v>546</v>
      </c>
      <c r="E71" s="39" t="s">
        <v>56</v>
      </c>
      <c r="F71" s="39" t="s">
        <v>187</v>
      </c>
      <c r="H71" s="39">
        <v>7</v>
      </c>
      <c r="I71" s="39">
        <v>0</v>
      </c>
      <c r="L71" s="12">
        <v>12420402</v>
      </c>
      <c r="M71" s="12"/>
      <c r="N71" s="12"/>
      <c r="R71" s="17" t="s">
        <v>3986</v>
      </c>
    </row>
    <row r="72" spans="1:18" s="39" customFormat="1" x14ac:dyDescent="0.15">
      <c r="A72" s="12">
        <v>14420402</v>
      </c>
      <c r="B72" s="39">
        <v>1</v>
      </c>
      <c r="C72" s="39" t="str">
        <f>INDEX('skill.char(效果)'!$C:$C,MATCH($A72,'skill.char(效果)'!$O:$O,0))</f>
        <v>骷髅巫师死亡脉冲弹道</v>
      </c>
      <c r="D72" s="39" t="s">
        <v>262</v>
      </c>
      <c r="E72" s="39" t="s">
        <v>188</v>
      </c>
      <c r="F72" s="39" t="s">
        <v>187</v>
      </c>
      <c r="H72" s="39">
        <v>8</v>
      </c>
      <c r="I72" s="39">
        <v>0</v>
      </c>
      <c r="J72" s="39">
        <v>5</v>
      </c>
      <c r="L72" s="12">
        <v>12420407</v>
      </c>
      <c r="M72" s="17">
        <v>12420408</v>
      </c>
      <c r="N72" s="17"/>
      <c r="O72" s="17"/>
      <c r="R72" s="17"/>
    </row>
    <row r="73" spans="1:18" s="39" customFormat="1" x14ac:dyDescent="0.15">
      <c r="A73" s="12">
        <v>14430201</v>
      </c>
      <c r="B73" s="39">
        <v>1</v>
      </c>
      <c r="C73" s="39" t="str">
        <f>INDEX('skill.char(效果)'!$C:$C,MATCH($A73,'skill.char(效果)'!$O:$O,0))</f>
        <v>先知圣者普通攻击弹道</v>
      </c>
      <c r="D73" s="39" t="s">
        <v>546</v>
      </c>
      <c r="E73" s="39" t="s">
        <v>56</v>
      </c>
      <c r="F73" s="39" t="s">
        <v>187</v>
      </c>
      <c r="H73" s="39">
        <v>7</v>
      </c>
      <c r="I73" s="39">
        <v>0</v>
      </c>
      <c r="L73" s="12">
        <v>12430202</v>
      </c>
      <c r="M73" s="12"/>
      <c r="R73" s="12" t="s">
        <v>228</v>
      </c>
    </row>
    <row r="74" spans="1:18" s="39" customFormat="1" x14ac:dyDescent="0.15">
      <c r="A74" s="12">
        <v>14440101</v>
      </c>
      <c r="B74" s="39">
        <v>1</v>
      </c>
      <c r="C74" s="39" t="str">
        <f>INDEX('skill.char(效果)'!$C:$C,MATCH($A74,'skill.char(效果)'!$O:$O,0))</f>
        <v>蛇发女妖普通攻击弹道</v>
      </c>
      <c r="D74" s="39" t="s">
        <v>546</v>
      </c>
      <c r="E74" s="39" t="s">
        <v>1613</v>
      </c>
      <c r="F74" s="39" t="s">
        <v>187</v>
      </c>
      <c r="H74" s="39">
        <v>7</v>
      </c>
      <c r="I74" s="39">
        <v>0</v>
      </c>
      <c r="L74" s="12">
        <v>12440102</v>
      </c>
      <c r="M74" s="12"/>
      <c r="R74" s="12" t="s">
        <v>2702</v>
      </c>
    </row>
    <row r="75" spans="1:18" s="39" customFormat="1" x14ac:dyDescent="0.15">
      <c r="A75" s="12">
        <v>14440102</v>
      </c>
      <c r="B75" s="39">
        <v>1</v>
      </c>
      <c r="C75" s="39" t="str">
        <f>INDEX('skill.char(效果)'!$C:$C,MATCH($A75,'skill.char(效果)'!$O:$O,0))</f>
        <v>蛇发女妖秘术异蛇之1传弹道</v>
      </c>
      <c r="D75" s="39" t="s">
        <v>546</v>
      </c>
      <c r="E75" s="39" t="s">
        <v>56</v>
      </c>
      <c r="F75" s="39" t="s">
        <v>187</v>
      </c>
      <c r="H75" s="39">
        <v>3</v>
      </c>
      <c r="I75" s="39">
        <v>0</v>
      </c>
      <c r="L75" s="12">
        <v>12440110</v>
      </c>
      <c r="M75" s="39">
        <v>12440107</v>
      </c>
      <c r="R75" s="75" t="s">
        <v>2653</v>
      </c>
    </row>
    <row r="76" spans="1:18" s="39" customFormat="1" x14ac:dyDescent="0.15">
      <c r="A76" s="12">
        <v>14440103</v>
      </c>
      <c r="B76" s="39">
        <v>1</v>
      </c>
      <c r="C76" s="39" t="str">
        <f>INDEX('skill.char(效果)'!$C:$C,MATCH($A76,'skill.char(效果)'!$O:$O,0))</f>
        <v>蛇发女妖秘术异蛇之2传弹道</v>
      </c>
      <c r="D76" s="39" t="s">
        <v>546</v>
      </c>
      <c r="E76" s="39" t="s">
        <v>1613</v>
      </c>
      <c r="F76" s="39" t="s">
        <v>187</v>
      </c>
      <c r="H76" s="39">
        <v>3</v>
      </c>
      <c r="I76" s="39">
        <v>0</v>
      </c>
      <c r="L76" s="12">
        <v>12440111</v>
      </c>
      <c r="M76" s="12">
        <v>12440108</v>
      </c>
      <c r="N76" s="12"/>
      <c r="R76" s="75" t="s">
        <v>829</v>
      </c>
    </row>
    <row r="77" spans="1:18" s="39" customFormat="1" x14ac:dyDescent="0.15">
      <c r="A77" s="12">
        <v>14440104</v>
      </c>
      <c r="B77" s="39">
        <v>1</v>
      </c>
      <c r="C77" s="39" t="str">
        <f>INDEX('skill.char(效果)'!$C:$C,MATCH($A77,'skill.char(效果)'!$O:$O,0))</f>
        <v>蛇发女妖秘术异蛇之3传弹道</v>
      </c>
      <c r="D77" s="39" t="s">
        <v>546</v>
      </c>
      <c r="E77" s="39" t="s">
        <v>56</v>
      </c>
      <c r="F77" s="39" t="s">
        <v>187</v>
      </c>
      <c r="H77" s="39">
        <v>3</v>
      </c>
      <c r="I77" s="39">
        <v>0</v>
      </c>
      <c r="L77" s="12">
        <v>12440112</v>
      </c>
      <c r="M77" s="39">
        <v>12440109</v>
      </c>
      <c r="R77" s="76" t="s">
        <v>829</v>
      </c>
    </row>
    <row r="78" spans="1:18" s="39" customFormat="1" x14ac:dyDescent="0.15">
      <c r="A78" s="12">
        <v>14440105</v>
      </c>
      <c r="B78" s="39">
        <v>1</v>
      </c>
      <c r="C78" s="39" t="str">
        <f>INDEX('skill.char(效果)'!$C:$C,MATCH($A78,'skill.char(效果)'!$O:$O,0))</f>
        <v>蛇发女妖秘术异蛇之4传弹道</v>
      </c>
      <c r="D78" s="39" t="s">
        <v>546</v>
      </c>
      <c r="E78" s="39" t="s">
        <v>1613</v>
      </c>
      <c r="F78" s="39" t="s">
        <v>1612</v>
      </c>
      <c r="H78" s="39">
        <v>3</v>
      </c>
      <c r="I78" s="39">
        <v>0</v>
      </c>
      <c r="L78" s="12">
        <v>12440113</v>
      </c>
      <c r="R78" s="75" t="s">
        <v>1617</v>
      </c>
    </row>
    <row r="79" spans="1:18" s="39" customFormat="1" x14ac:dyDescent="0.15">
      <c r="A79" s="12">
        <v>14440106</v>
      </c>
      <c r="B79" s="39">
        <v>1</v>
      </c>
      <c r="C79" s="39" t="str">
        <f>INDEX('skill.char(效果)'!$C:$C,MATCH($A79,'skill.char(效果)'!$O:$O,0))</f>
        <v>蛇发女妖凛冽寒风弹道</v>
      </c>
      <c r="D79" s="39" t="s">
        <v>1615</v>
      </c>
      <c r="E79" s="39" t="s">
        <v>188</v>
      </c>
      <c r="F79" s="39" t="s">
        <v>1612</v>
      </c>
      <c r="H79" s="39">
        <v>7</v>
      </c>
      <c r="I79" s="39">
        <v>0</v>
      </c>
      <c r="J79" s="39">
        <v>5</v>
      </c>
      <c r="K79" s="39">
        <v>60</v>
      </c>
      <c r="L79" s="12">
        <v>12440115</v>
      </c>
      <c r="M79" s="12">
        <v>12440116</v>
      </c>
      <c r="N79" s="12">
        <v>12440117</v>
      </c>
      <c r="O79" s="39">
        <v>12440119</v>
      </c>
      <c r="R79" s="39" t="s">
        <v>2690</v>
      </c>
    </row>
    <row r="80" spans="1:18" s="39" customFormat="1" x14ac:dyDescent="0.15">
      <c r="A80" s="12">
        <v>14440303</v>
      </c>
      <c r="B80" s="39">
        <v>1</v>
      </c>
      <c r="C80" s="39" t="str">
        <f>INDEX('skill.char(效果)'!$C:$C,MATCH($A80,'skill.char(效果)'!$O:$O,0))</f>
        <v>死亡骑士凛风冲击弹道</v>
      </c>
      <c r="D80" s="39" t="s">
        <v>1619</v>
      </c>
      <c r="E80" s="39" t="s">
        <v>1620</v>
      </c>
      <c r="F80" s="39" t="s">
        <v>187</v>
      </c>
      <c r="H80" s="39">
        <v>12</v>
      </c>
      <c r="I80" s="39">
        <v>0</v>
      </c>
      <c r="J80" s="39">
        <v>4</v>
      </c>
      <c r="L80" s="12">
        <v>12440316</v>
      </c>
      <c r="R80" s="12" t="s">
        <v>3991</v>
      </c>
    </row>
    <row r="81" spans="1:19" s="39" customFormat="1" x14ac:dyDescent="0.15">
      <c r="A81" s="22">
        <v>14440304</v>
      </c>
      <c r="B81" s="39">
        <v>1</v>
      </c>
      <c r="C81" s="39" t="str">
        <f>INDEX('skill.char(效果)'!$C:$C,MATCH($A81,'skill.char(效果)'!$O:$O,0))</f>
        <v>死亡骑士冰霜之环扩散延迟场力</v>
      </c>
      <c r="D81" s="70" t="s">
        <v>61</v>
      </c>
      <c r="E81" s="70" t="s">
        <v>1616</v>
      </c>
      <c r="F81" s="70" t="s">
        <v>1612</v>
      </c>
      <c r="G81" s="70">
        <v>0.4</v>
      </c>
      <c r="H81" s="70">
        <v>7</v>
      </c>
      <c r="I81" s="70">
        <v>0</v>
      </c>
      <c r="J81" s="70">
        <v>0</v>
      </c>
      <c r="K81" s="70"/>
      <c r="L81" s="12">
        <v>12440319</v>
      </c>
      <c r="M81" s="12">
        <v>12440320</v>
      </c>
      <c r="N81" s="12">
        <v>12440317</v>
      </c>
      <c r="O81" s="12">
        <v>12440326</v>
      </c>
      <c r="R81" s="77"/>
    </row>
    <row r="82" spans="1:19" s="39" customFormat="1" x14ac:dyDescent="0.15">
      <c r="A82" s="22">
        <v>14440305</v>
      </c>
      <c r="B82" s="39">
        <v>1</v>
      </c>
      <c r="C82" s="39" t="str">
        <f>INDEX('skill.char(效果)'!$C:$C,MATCH($A82,'skill.char(效果)'!$O:$O,0))</f>
        <v>死亡骑士冰霜之环收缩延迟场力</v>
      </c>
      <c r="D82" s="70" t="s">
        <v>61</v>
      </c>
      <c r="E82" s="70" t="s">
        <v>1616</v>
      </c>
      <c r="F82" s="70" t="s">
        <v>1612</v>
      </c>
      <c r="G82" s="70">
        <v>1.2</v>
      </c>
      <c r="H82" s="70">
        <v>7</v>
      </c>
      <c r="I82" s="70">
        <v>0</v>
      </c>
      <c r="J82" s="70">
        <v>0</v>
      </c>
      <c r="K82" s="70"/>
      <c r="L82" s="12">
        <v>12440324</v>
      </c>
      <c r="M82" s="12">
        <v>12440317</v>
      </c>
      <c r="N82" s="12">
        <v>12440326</v>
      </c>
      <c r="O82" s="12"/>
      <c r="R82" s="77"/>
    </row>
    <row r="83" spans="1:19" s="39" customFormat="1" ht="15.75" customHeight="1" x14ac:dyDescent="0.15">
      <c r="A83" s="12">
        <v>14440401</v>
      </c>
      <c r="B83" s="39">
        <v>1</v>
      </c>
      <c r="C83" s="39" t="str">
        <f>INDEX('skill.char(效果)'!$C:$C,MATCH($A83,'skill.char(效果)'!$O:$O,0))</f>
        <v>德古拉腐蚀蜂群弹道</v>
      </c>
      <c r="D83" s="39" t="s">
        <v>262</v>
      </c>
      <c r="E83" s="39" t="s">
        <v>188</v>
      </c>
      <c r="F83" s="39" t="s">
        <v>187</v>
      </c>
      <c r="H83" s="39">
        <v>7</v>
      </c>
      <c r="I83" s="39">
        <v>0</v>
      </c>
      <c r="J83" s="39">
        <v>4</v>
      </c>
      <c r="L83" s="12">
        <v>12440404</v>
      </c>
      <c r="R83" s="12" t="s">
        <v>3989</v>
      </c>
    </row>
    <row r="84" spans="1:19" s="39" customFormat="1" x14ac:dyDescent="0.15">
      <c r="A84" s="17">
        <v>14440511</v>
      </c>
      <c r="B84" s="39">
        <v>1</v>
      </c>
      <c r="C84" s="39" t="str">
        <f>INDEX('skill.char(效果)'!$C:$C,MATCH($A84,'skill.char(效果)'!$O:$O,0))</f>
        <v>月亮女神普通攻击弹道</v>
      </c>
      <c r="D84" s="39" t="s">
        <v>546</v>
      </c>
      <c r="E84" s="39" t="s">
        <v>56</v>
      </c>
      <c r="F84" s="39" t="s">
        <v>1612</v>
      </c>
      <c r="H84" s="39">
        <v>7</v>
      </c>
      <c r="I84" s="39">
        <v>0</v>
      </c>
      <c r="L84" s="12">
        <v>12440501</v>
      </c>
      <c r="R84" s="21" t="s">
        <v>2587</v>
      </c>
    </row>
    <row r="85" spans="1:19" s="39" customFormat="1" ht="15" customHeight="1" x14ac:dyDescent="0.3">
      <c r="A85" s="17">
        <v>14440501</v>
      </c>
      <c r="B85" s="39">
        <v>1</v>
      </c>
      <c r="C85" s="39" t="str">
        <f>INDEX('skill.char(效果)'!$C:$C,MATCH($A85,'skill.char(效果)'!$O:$O,0))</f>
        <v>月亮女神新月打击弹道</v>
      </c>
      <c r="D85" s="39" t="s">
        <v>262</v>
      </c>
      <c r="E85" s="39" t="s">
        <v>188</v>
      </c>
      <c r="F85" s="39" t="s">
        <v>187</v>
      </c>
      <c r="H85" s="39">
        <v>6</v>
      </c>
      <c r="I85" s="39">
        <v>0</v>
      </c>
      <c r="J85" s="39">
        <v>4</v>
      </c>
      <c r="L85" s="12">
        <v>12440503</v>
      </c>
      <c r="M85" s="12"/>
      <c r="R85" s="31"/>
    </row>
    <row r="86" spans="1:19" s="39" customFormat="1" ht="16.5" customHeight="1" x14ac:dyDescent="0.15">
      <c r="A86" s="17">
        <v>14440505</v>
      </c>
      <c r="B86" s="39">
        <v>1</v>
      </c>
      <c r="C86" s="71" t="str">
        <f>INDEX('skill.char(效果)'!$C:$C,MATCH($A86,'skill.char(效果)'!$O:$O,0))</f>
        <v>月亮女神月神箭弹道</v>
      </c>
      <c r="D86" s="6" t="s">
        <v>546</v>
      </c>
      <c r="E86" s="6" t="s">
        <v>1613</v>
      </c>
      <c r="F86" s="6" t="s">
        <v>1612</v>
      </c>
      <c r="G86" s="6"/>
      <c r="H86" s="6">
        <v>10</v>
      </c>
      <c r="I86" s="6">
        <v>0</v>
      </c>
      <c r="J86" s="6"/>
      <c r="K86" s="6"/>
      <c r="L86" s="12">
        <v>12440507</v>
      </c>
      <c r="M86" s="8" t="s">
        <v>133</v>
      </c>
      <c r="N86" s="8" t="s">
        <v>133</v>
      </c>
      <c r="O86" s="21" t="s">
        <v>133</v>
      </c>
      <c r="P86" s="6"/>
      <c r="Q86" s="6"/>
      <c r="R86" s="16" t="s">
        <v>2590</v>
      </c>
      <c r="S86" s="16"/>
    </row>
    <row r="87" spans="1:19" s="39" customFormat="1" ht="16.5" customHeight="1" x14ac:dyDescent="0.15">
      <c r="A87" s="17">
        <v>14440508</v>
      </c>
      <c r="B87" s="39">
        <v>1</v>
      </c>
      <c r="C87" s="71" t="str">
        <f>INDEX('skill.char(效果)'!$C:$C,MATCH($A87,'skill.char(效果)'!$O:$O,0))</f>
        <v>月亮女神月光之束延迟弹道</v>
      </c>
      <c r="D87" s="39" t="s">
        <v>61</v>
      </c>
      <c r="E87" s="39" t="s">
        <v>188</v>
      </c>
      <c r="F87" s="39" t="s">
        <v>187</v>
      </c>
      <c r="G87" s="39">
        <v>0.4</v>
      </c>
      <c r="H87" s="39">
        <v>7</v>
      </c>
      <c r="I87" s="39">
        <v>0</v>
      </c>
      <c r="J87" s="39">
        <v>0</v>
      </c>
      <c r="L87" s="12">
        <v>12440509</v>
      </c>
      <c r="M87" s="12">
        <v>12440510</v>
      </c>
      <c r="N87" s="21"/>
      <c r="O87" s="21"/>
      <c r="P87" s="6"/>
      <c r="Q87" s="6"/>
      <c r="R87" s="21"/>
    </row>
    <row r="88" spans="1:19" s="39" customFormat="1" x14ac:dyDescent="0.15">
      <c r="A88" s="12">
        <v>14440701</v>
      </c>
      <c r="B88" s="39">
        <v>1</v>
      </c>
      <c r="C88" s="39" t="str">
        <f>INDEX('skill.char(效果)'!$C:$C,MATCH($A88,'skill.char(效果)'!$O:$O,0))</f>
        <v>刀锋女皇女王之爪弹道</v>
      </c>
      <c r="D88" s="39" t="s">
        <v>1626</v>
      </c>
      <c r="E88" s="39" t="s">
        <v>1614</v>
      </c>
      <c r="F88" s="39" t="s">
        <v>1612</v>
      </c>
      <c r="H88" s="39">
        <v>4</v>
      </c>
      <c r="I88" s="39">
        <v>0</v>
      </c>
      <c r="L88" s="12">
        <v>12440703</v>
      </c>
      <c r="M88" s="12">
        <v>12440704</v>
      </c>
      <c r="N88" s="12"/>
      <c r="O88" s="17"/>
      <c r="R88" s="17"/>
    </row>
    <row r="89" spans="1:19" s="39" customFormat="1" x14ac:dyDescent="0.15">
      <c r="A89" s="12">
        <v>14440801</v>
      </c>
      <c r="B89" s="39">
        <v>1</v>
      </c>
      <c r="C89" s="39" t="str">
        <f>INDEX('skill.char(效果)'!$C:$C,MATCH($A89,'skill.char(效果)'!$O:$O,0))</f>
        <v>莉莉丝普通攻击弹道</v>
      </c>
      <c r="D89" s="39" t="s">
        <v>546</v>
      </c>
      <c r="E89" s="39" t="s">
        <v>1613</v>
      </c>
      <c r="F89" s="39" t="s">
        <v>187</v>
      </c>
      <c r="H89" s="39">
        <v>10</v>
      </c>
      <c r="I89" s="39">
        <v>0</v>
      </c>
      <c r="L89" s="12">
        <v>12440802</v>
      </c>
      <c r="R89" s="12" t="s">
        <v>1625</v>
      </c>
    </row>
    <row r="90" spans="1:19" s="39" customFormat="1" x14ac:dyDescent="0.15">
      <c r="A90" s="39">
        <v>14440802</v>
      </c>
      <c r="B90" s="39">
        <v>1</v>
      </c>
      <c r="C90" s="39" t="str">
        <f>INDEX('skill.char(效果)'!$C:$C,MATCH($A90,'skill.char(效果)'!$O:$O,0))</f>
        <v>莉莉丝腐蚀术弹道</v>
      </c>
      <c r="D90" s="39" t="s">
        <v>546</v>
      </c>
      <c r="E90" s="39" t="s">
        <v>56</v>
      </c>
      <c r="F90" s="39" t="s">
        <v>1618</v>
      </c>
      <c r="H90" s="39">
        <v>5</v>
      </c>
      <c r="I90" s="39">
        <v>0</v>
      </c>
      <c r="L90" s="12">
        <v>12440804</v>
      </c>
      <c r="M90" s="39">
        <v>12440807</v>
      </c>
      <c r="R90" s="12" t="s">
        <v>2157</v>
      </c>
    </row>
    <row r="91" spans="1:19" s="39" customFormat="1" x14ac:dyDescent="0.15">
      <c r="A91" s="12">
        <v>14440803</v>
      </c>
      <c r="B91" s="39">
        <v>1</v>
      </c>
      <c r="C91" s="39" t="str">
        <f>INDEX('skill.char(效果)'!$C:$C,MATCH($A91,'skill.char(效果)'!$O:$O,0))</f>
        <v>莉莉丝地狱之吻弹道</v>
      </c>
      <c r="D91" s="39" t="s">
        <v>546</v>
      </c>
      <c r="E91" s="39" t="s">
        <v>1613</v>
      </c>
      <c r="F91" s="39" t="s">
        <v>187</v>
      </c>
      <c r="H91" s="39">
        <v>3</v>
      </c>
      <c r="I91" s="39">
        <v>0</v>
      </c>
      <c r="L91" s="12">
        <v>12440806</v>
      </c>
      <c r="M91" s="17">
        <v>12440809</v>
      </c>
      <c r="R91" s="12" t="s">
        <v>2805</v>
      </c>
    </row>
    <row r="92" spans="1:19" s="39" customFormat="1" x14ac:dyDescent="0.15">
      <c r="A92" s="12">
        <v>14440804</v>
      </c>
      <c r="B92" s="39">
        <v>1</v>
      </c>
      <c r="C92" s="39" t="str">
        <f>INDEX('skill.char(效果)'!$C:$C,MATCH($A92,'skill.char(效果)'!$O:$O,0))</f>
        <v>莉莉丝恶魔之镰弹道</v>
      </c>
      <c r="D92" s="39" t="s">
        <v>262</v>
      </c>
      <c r="E92" s="39" t="s">
        <v>188</v>
      </c>
      <c r="F92" s="39" t="s">
        <v>187</v>
      </c>
      <c r="H92" s="39">
        <v>12</v>
      </c>
      <c r="I92" s="39">
        <v>0</v>
      </c>
      <c r="J92" s="39">
        <v>5</v>
      </c>
      <c r="L92" s="12">
        <v>12440811</v>
      </c>
      <c r="M92" s="12"/>
      <c r="N92" s="12"/>
      <c r="R92" s="17"/>
    </row>
    <row r="93" spans="1:19" s="39" customFormat="1" x14ac:dyDescent="0.15">
      <c r="A93" s="12">
        <v>14441101</v>
      </c>
      <c r="B93" s="39">
        <v>1</v>
      </c>
      <c r="C93" s="39" t="str">
        <f>INDEX('skill.char(效果)'!$C:$C,MATCH($A93,'skill.char(效果)'!$O:$O,0))</f>
        <v>路西法普通攻击弹道</v>
      </c>
      <c r="D93" s="39" t="s">
        <v>546</v>
      </c>
      <c r="E93" s="39" t="s">
        <v>56</v>
      </c>
      <c r="F93" s="39" t="s">
        <v>187</v>
      </c>
      <c r="H93" s="39">
        <v>7</v>
      </c>
      <c r="I93" s="39">
        <v>0</v>
      </c>
      <c r="L93" s="12">
        <v>12441102</v>
      </c>
      <c r="R93" s="12" t="s">
        <v>2780</v>
      </c>
    </row>
    <row r="94" spans="1:19" s="39" customFormat="1" x14ac:dyDescent="0.15">
      <c r="A94" s="12">
        <v>14441301</v>
      </c>
      <c r="B94" s="39">
        <v>1</v>
      </c>
      <c r="C94" s="39" t="str">
        <f>INDEX('skill.char(效果)'!$C:$C,MATCH($A94,'skill.char(效果)'!$O:$O,0))</f>
        <v>饥荒骑士普通攻击弹道</v>
      </c>
      <c r="D94" s="39" t="s">
        <v>1626</v>
      </c>
      <c r="E94" s="39" t="s">
        <v>1614</v>
      </c>
      <c r="F94" s="39" t="s">
        <v>1612</v>
      </c>
      <c r="H94" s="39">
        <v>6</v>
      </c>
      <c r="I94" s="39">
        <v>0</v>
      </c>
      <c r="L94" s="12">
        <v>12441302</v>
      </c>
      <c r="M94" s="12"/>
      <c r="N94" s="17"/>
      <c r="R94" s="12" t="s">
        <v>1625</v>
      </c>
    </row>
    <row r="95" spans="1:19" s="39" customFormat="1" ht="17.25" customHeight="1" x14ac:dyDescent="0.15">
      <c r="A95" s="12">
        <v>14441302</v>
      </c>
      <c r="B95" s="39">
        <v>1</v>
      </c>
      <c r="C95" s="39" t="str">
        <f>INDEX('skill.char(效果)'!$C:$C,MATCH($A95,'skill.char(效果)'!$O:$O,0))</f>
        <v>饥荒骑士暗影冲击弹道</v>
      </c>
      <c r="D95" s="39" t="s">
        <v>1619</v>
      </c>
      <c r="E95" s="39" t="s">
        <v>1620</v>
      </c>
      <c r="F95" s="39" t="s">
        <v>1612</v>
      </c>
      <c r="H95" s="39">
        <v>7</v>
      </c>
      <c r="I95" s="39">
        <v>0</v>
      </c>
      <c r="J95" s="39">
        <v>4</v>
      </c>
      <c r="K95" s="39">
        <v>60</v>
      </c>
      <c r="L95" s="12">
        <v>12441304</v>
      </c>
      <c r="M95" s="12">
        <v>12441305</v>
      </c>
      <c r="N95" s="17">
        <v>12441309</v>
      </c>
      <c r="R95" s="12"/>
    </row>
    <row r="96" spans="1:19" s="39" customFormat="1" ht="17.25" customHeight="1" x14ac:dyDescent="0.15">
      <c r="A96" s="12">
        <v>14441311</v>
      </c>
      <c r="B96" s="39">
        <v>1</v>
      </c>
      <c r="C96" s="39" t="str">
        <f>INDEX('skill.char(效果)'!$C:$C,MATCH($A96,'skill.char(效果)'!$O:$O,0))</f>
        <v>饥荒骑士死亡缠绕弹道</v>
      </c>
      <c r="D96" s="39" t="s">
        <v>574</v>
      </c>
      <c r="E96" s="39" t="s">
        <v>56</v>
      </c>
      <c r="F96" s="39" t="s">
        <v>187</v>
      </c>
      <c r="H96" s="39">
        <v>5</v>
      </c>
      <c r="I96" s="39">
        <v>0</v>
      </c>
      <c r="L96" s="12">
        <v>12441308</v>
      </c>
      <c r="M96" s="12"/>
      <c r="N96" s="17"/>
      <c r="R96" s="54" t="s">
        <v>2760</v>
      </c>
    </row>
    <row r="97" spans="1:18" x14ac:dyDescent="0.15">
      <c r="A97" s="12">
        <v>14141202</v>
      </c>
      <c r="B97" s="12">
        <v>1</v>
      </c>
      <c r="C97" s="12" t="s">
        <v>2274</v>
      </c>
      <c r="D97" s="12" t="s">
        <v>61</v>
      </c>
      <c r="E97" s="12" t="s">
        <v>2275</v>
      </c>
      <c r="F97" s="12" t="s">
        <v>2276</v>
      </c>
      <c r="G97" s="12">
        <v>1</v>
      </c>
      <c r="H97" s="12">
        <v>6</v>
      </c>
      <c r="I97" s="12">
        <v>0</v>
      </c>
      <c r="J97" s="12">
        <v>1.1000000000000001</v>
      </c>
      <c r="K97" s="12"/>
      <c r="L97" s="12">
        <v>12141214</v>
      </c>
      <c r="M97" s="12"/>
      <c r="N97" s="12"/>
      <c r="O97" s="12"/>
      <c r="P97" s="12"/>
      <c r="Q97" s="12"/>
      <c r="R97" s="12" t="s">
        <v>2277</v>
      </c>
    </row>
    <row r="98" spans="1:18" x14ac:dyDescent="0.15">
      <c r="A98" s="12">
        <v>14440405</v>
      </c>
      <c r="B98" s="69">
        <v>1</v>
      </c>
      <c r="C98" s="69" t="s">
        <v>2278</v>
      </c>
      <c r="D98" s="39" t="s">
        <v>546</v>
      </c>
      <c r="E98" s="39" t="s">
        <v>56</v>
      </c>
      <c r="F98" s="39" t="s">
        <v>187</v>
      </c>
      <c r="G98" s="39"/>
      <c r="H98" s="39">
        <v>5</v>
      </c>
      <c r="I98" s="39">
        <v>0</v>
      </c>
      <c r="J98" s="39"/>
      <c r="K98" s="39"/>
      <c r="L98" s="12">
        <v>12440406</v>
      </c>
      <c r="R98" s="12" t="s">
        <v>2802</v>
      </c>
    </row>
    <row r="99" spans="1:18" x14ac:dyDescent="0.15">
      <c r="A99" s="12">
        <v>14340803</v>
      </c>
      <c r="B99" s="69">
        <v>1</v>
      </c>
      <c r="C99" s="69" t="s">
        <v>2289</v>
      </c>
      <c r="D99" s="73" t="s">
        <v>61</v>
      </c>
      <c r="E99" s="73" t="s">
        <v>188</v>
      </c>
      <c r="F99" s="73" t="s">
        <v>187</v>
      </c>
      <c r="G99" s="73">
        <v>2</v>
      </c>
      <c r="H99" s="73">
        <v>6</v>
      </c>
      <c r="I99" s="73">
        <v>0</v>
      </c>
      <c r="J99" s="73">
        <v>1</v>
      </c>
      <c r="L99" s="12">
        <v>12340813</v>
      </c>
    </row>
    <row r="100" spans="1:18" x14ac:dyDescent="0.15">
      <c r="A100" s="12">
        <v>14420102</v>
      </c>
      <c r="B100" s="69">
        <v>1</v>
      </c>
      <c r="C100" s="20" t="s">
        <v>2294</v>
      </c>
      <c r="D100" s="39" t="s">
        <v>574</v>
      </c>
      <c r="E100" s="39" t="s">
        <v>1613</v>
      </c>
      <c r="F100" s="39" t="s">
        <v>187</v>
      </c>
      <c r="G100" s="39"/>
      <c r="H100" s="39">
        <v>6</v>
      </c>
      <c r="I100" s="39">
        <v>0</v>
      </c>
      <c r="J100" s="39"/>
      <c r="K100" s="39"/>
      <c r="L100" s="12">
        <v>12420103</v>
      </c>
      <c r="M100" s="12">
        <v>12420104</v>
      </c>
      <c r="R100" s="12" t="s">
        <v>2280</v>
      </c>
    </row>
    <row r="101" spans="1:18" x14ac:dyDescent="0.15">
      <c r="A101" s="17">
        <v>14140615</v>
      </c>
      <c r="B101" s="69">
        <v>1</v>
      </c>
      <c r="C101" s="39" t="str">
        <f>INDEX('skill.char(效果)'!$C:$C,MATCH($A101,'skill.char(效果)'!$O:$O,0))</f>
        <v>超能大白重拳弹道</v>
      </c>
      <c r="D101" s="39" t="s">
        <v>262</v>
      </c>
      <c r="E101" s="39" t="s">
        <v>188</v>
      </c>
      <c r="F101" s="39" t="s">
        <v>187</v>
      </c>
      <c r="G101" s="39"/>
      <c r="H101" s="39">
        <v>7</v>
      </c>
      <c r="I101" s="39">
        <v>0</v>
      </c>
      <c r="J101" s="39">
        <v>4</v>
      </c>
      <c r="K101" s="39"/>
      <c r="L101" s="17">
        <v>12140606</v>
      </c>
      <c r="M101" s="17">
        <v>12140607</v>
      </c>
    </row>
    <row r="102" spans="1:18" x14ac:dyDescent="0.15">
      <c r="A102" s="17">
        <v>14140616</v>
      </c>
      <c r="B102" s="69">
        <v>1</v>
      </c>
      <c r="C102" s="39" t="str">
        <f>INDEX('skill.char(效果)'!$C:$C,MATCH($A102,'skill.char(效果)'!$O:$O,0))</f>
        <v>超能大白酒精喷洒弹道</v>
      </c>
      <c r="D102" s="39" t="s">
        <v>262</v>
      </c>
      <c r="E102" s="39" t="s">
        <v>188</v>
      </c>
      <c r="F102" s="39" t="s">
        <v>187</v>
      </c>
      <c r="G102" s="39"/>
      <c r="H102" s="39">
        <v>7</v>
      </c>
      <c r="I102" s="39">
        <v>0</v>
      </c>
      <c r="J102" s="39">
        <v>4</v>
      </c>
      <c r="L102" s="17">
        <v>12140602</v>
      </c>
      <c r="M102" s="17"/>
      <c r="N102" s="17"/>
      <c r="O102" s="17"/>
    </row>
    <row r="103" spans="1:18" s="2" customFormat="1" x14ac:dyDescent="0.15">
      <c r="A103" s="124">
        <v>14998001</v>
      </c>
      <c r="B103" s="1">
        <v>1</v>
      </c>
      <c r="C103" s="39" t="str">
        <f>INDEX('skill.char(效果)'!$C:$C,MATCH($A103,'skill.char(效果)'!$O:$O,0))</f>
        <v>小地精普通攻击弹道</v>
      </c>
      <c r="D103" s="1" t="s">
        <v>2978</v>
      </c>
      <c r="E103" s="1" t="s">
        <v>2980</v>
      </c>
      <c r="F103" s="1" t="s">
        <v>2982</v>
      </c>
      <c r="G103" s="1"/>
      <c r="H103" s="1">
        <v>6</v>
      </c>
      <c r="I103" s="1">
        <v>0</v>
      </c>
      <c r="J103" s="1"/>
      <c r="K103" s="1"/>
      <c r="L103" s="125">
        <v>12998006</v>
      </c>
      <c r="M103" s="126" t="s">
        <v>133</v>
      </c>
      <c r="N103" s="126" t="s">
        <v>133</v>
      </c>
      <c r="O103" s="1" t="s">
        <v>133</v>
      </c>
      <c r="P103" s="1"/>
      <c r="Q103" s="1"/>
      <c r="R103" s="5" t="s">
        <v>2983</v>
      </c>
    </row>
    <row r="104" spans="1:18" s="2" customFormat="1" x14ac:dyDescent="0.15">
      <c r="A104" s="124">
        <v>14998108</v>
      </c>
      <c r="B104" s="1">
        <v>1</v>
      </c>
      <c r="C104" s="39" t="str">
        <f>INDEX('skill.char(效果)'!$C:$C,MATCH($A104,'skill.char(效果)'!$O:$O,0))</f>
        <v>犬妖贤者-火舌图腾普通攻击弹道</v>
      </c>
      <c r="D104" s="1" t="s">
        <v>3007</v>
      </c>
      <c r="E104" s="1" t="s">
        <v>3008</v>
      </c>
      <c r="F104" s="1" t="s">
        <v>3009</v>
      </c>
      <c r="G104" s="1"/>
      <c r="H104" s="5">
        <v>6</v>
      </c>
      <c r="I104" s="1">
        <v>0</v>
      </c>
      <c r="J104" s="1"/>
      <c r="K104" s="1"/>
      <c r="L104" s="125">
        <v>12998054</v>
      </c>
      <c r="M104" s="8" t="s">
        <v>133</v>
      </c>
      <c r="N104" s="130" t="s">
        <v>133</v>
      </c>
      <c r="O104" s="1" t="s">
        <v>133</v>
      </c>
      <c r="P104" s="1"/>
      <c r="Q104" s="1"/>
      <c r="R104" s="10" t="s">
        <v>3010</v>
      </c>
    </row>
    <row r="105" spans="1:18" s="1" customFormat="1" x14ac:dyDescent="0.15">
      <c r="A105" s="124">
        <v>14998105</v>
      </c>
      <c r="B105" s="1">
        <v>1</v>
      </c>
      <c r="C105" s="39" t="str">
        <f>INDEX('skill.char(效果)'!$C:$C,MATCH($A105,'skill.char(效果)'!$O:$O,0))</f>
        <v>哈迪斯-死神普通攻击弹道</v>
      </c>
      <c r="D105" s="1" t="s">
        <v>3095</v>
      </c>
      <c r="E105" s="1" t="s">
        <v>3096</v>
      </c>
      <c r="F105" s="1" t="s">
        <v>3097</v>
      </c>
      <c r="H105" s="5">
        <v>6</v>
      </c>
      <c r="I105" s="1">
        <v>0</v>
      </c>
      <c r="L105" s="136">
        <v>12998044</v>
      </c>
      <c r="M105" s="6" t="s">
        <v>133</v>
      </c>
      <c r="N105" s="1" t="s">
        <v>133</v>
      </c>
      <c r="O105" s="1" t="s">
        <v>133</v>
      </c>
      <c r="R105" s="13" t="s">
        <v>3098</v>
      </c>
    </row>
    <row r="106" spans="1:18" s="1" customFormat="1" x14ac:dyDescent="0.15">
      <c r="A106" s="124">
        <v>14998106</v>
      </c>
      <c r="B106" s="1">
        <v>1</v>
      </c>
      <c r="C106" s="39" t="str">
        <f>INDEX('skill.char(效果)'!$C:$C,MATCH($A106,'skill.char(效果)'!$O:$O,0))</f>
        <v>哈迪斯-死神暗影球弹道</v>
      </c>
      <c r="D106" s="1" t="s">
        <v>3095</v>
      </c>
      <c r="E106" s="1" t="s">
        <v>3096</v>
      </c>
      <c r="F106" s="1" t="s">
        <v>3097</v>
      </c>
      <c r="H106" s="5">
        <v>6</v>
      </c>
      <c r="I106" s="1">
        <v>0</v>
      </c>
      <c r="L106" s="136">
        <v>12998046</v>
      </c>
      <c r="M106" s="136">
        <v>12998047</v>
      </c>
      <c r="N106" s="130" t="s">
        <v>133</v>
      </c>
      <c r="O106" s="1" t="s">
        <v>133</v>
      </c>
      <c r="R106" s="11" t="s">
        <v>3098</v>
      </c>
    </row>
    <row r="107" spans="1:18" s="2" customFormat="1" x14ac:dyDescent="0.15">
      <c r="A107" s="124">
        <v>14998107</v>
      </c>
      <c r="B107" s="1">
        <v>1</v>
      </c>
      <c r="C107" s="39" t="str">
        <f>INDEX('skill.char(效果)'!$C:$C,MATCH($A107,'skill.char(效果)'!$O:$O,0))</f>
        <v>哈迪斯-死神暗影波弹道</v>
      </c>
      <c r="D107" s="2" t="s">
        <v>3099</v>
      </c>
      <c r="E107" s="2" t="s">
        <v>3100</v>
      </c>
      <c r="F107" s="2" t="s">
        <v>3097</v>
      </c>
      <c r="H107" s="2">
        <v>6</v>
      </c>
      <c r="I107" s="2">
        <v>0</v>
      </c>
      <c r="J107" s="2">
        <v>4</v>
      </c>
      <c r="K107" s="1"/>
      <c r="L107" s="125">
        <v>12998049</v>
      </c>
      <c r="M107" s="136">
        <v>12998050</v>
      </c>
      <c r="N107" s="130" t="s">
        <v>133</v>
      </c>
      <c r="O107" s="1" t="s">
        <v>133</v>
      </c>
      <c r="P107" s="1"/>
      <c r="Q107" s="1"/>
      <c r="R107" s="10" t="s">
        <v>3101</v>
      </c>
    </row>
    <row r="108" spans="1:18" s="2" customFormat="1" x14ac:dyDescent="0.15">
      <c r="A108" s="124">
        <v>14998109</v>
      </c>
      <c r="B108" s="1">
        <v>1</v>
      </c>
      <c r="C108" s="39" t="str">
        <f>INDEX('skill.char(效果)'!$C:$C,MATCH($A108,'skill.char(效果)'!$O:$O,0))</f>
        <v>邪神洛基召唤恶魔普通攻击弹道</v>
      </c>
      <c r="D108" s="1" t="s">
        <v>3142</v>
      </c>
      <c r="E108" s="1" t="s">
        <v>3143</v>
      </c>
      <c r="F108" s="1" t="s">
        <v>3144</v>
      </c>
      <c r="G108" s="1"/>
      <c r="H108" s="5">
        <v>6</v>
      </c>
      <c r="I108" s="1">
        <v>0</v>
      </c>
      <c r="J108" s="1"/>
      <c r="K108" s="1"/>
      <c r="L108" s="125">
        <v>12998056</v>
      </c>
      <c r="M108" s="6" t="s">
        <v>133</v>
      </c>
      <c r="N108" s="130" t="s">
        <v>133</v>
      </c>
      <c r="O108" s="1" t="s">
        <v>133</v>
      </c>
      <c r="P108" s="1"/>
      <c r="Q108" s="1"/>
      <c r="R108" s="8" t="s">
        <v>3145</v>
      </c>
    </row>
    <row r="109" spans="1:18" s="1" customFormat="1" x14ac:dyDescent="0.15">
      <c r="A109" s="124">
        <v>14998060</v>
      </c>
      <c r="B109" s="1">
        <v>1</v>
      </c>
      <c r="C109" s="39" t="str">
        <f>INDEX('skill.char(效果)'!$C:$C,MATCH($A109,'skill.char(效果)'!$O:$O,0))</f>
        <v>刺蛇毒镖导弹</v>
      </c>
      <c r="D109" s="1" t="s">
        <v>3182</v>
      </c>
      <c r="E109" s="1" t="s">
        <v>2979</v>
      </c>
      <c r="F109" s="1" t="s">
        <v>2981</v>
      </c>
      <c r="H109" s="1">
        <v>6</v>
      </c>
      <c r="I109" s="1">
        <v>0</v>
      </c>
      <c r="L109" s="117">
        <v>12998061</v>
      </c>
      <c r="M109" s="117">
        <v>12998062</v>
      </c>
      <c r="N109" s="126"/>
      <c r="R109" s="70" t="s">
        <v>3183</v>
      </c>
    </row>
  </sheetData>
  <autoFilter ref="A2:R109">
    <sortState ref="A3:R121">
      <sortCondition ref="A2:A121"/>
    </sortState>
  </autoFilter>
  <phoneticPr fontId="1" type="noConversion"/>
  <conditionalFormatting sqref="H104">
    <cfRule type="cellIs" dxfId="221" priority="3" operator="equal">
      <formula>"attr"</formula>
    </cfRule>
  </conditionalFormatting>
  <conditionalFormatting sqref="H107">
    <cfRule type="cellIs" dxfId="220" priority="2" operator="equal">
      <formula>"attr"</formula>
    </cfRule>
  </conditionalFormatting>
  <conditionalFormatting sqref="H108">
    <cfRule type="cellIs" dxfId="219" priority="1" operator="equal">
      <formula>"attr"</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297"/>
  <sheetViews>
    <sheetView zoomScale="85" zoomScaleNormal="85" workbookViewId="0">
      <pane xSplit="3" ySplit="2" topLeftCell="D18" activePane="bottomRight" state="frozen"/>
      <selection activeCell="C120" sqref="C120"/>
      <selection pane="topRight" activeCell="C120" sqref="C120"/>
      <selection pane="bottomLeft" activeCell="C120" sqref="C120"/>
      <selection pane="bottomRight" activeCell="I19" sqref="I19"/>
    </sheetView>
  </sheetViews>
  <sheetFormatPr defaultColWidth="9" defaultRowHeight="16.5" x14ac:dyDescent="0.15"/>
  <cols>
    <col min="1" max="1" width="10.75" style="37" bestFit="1" customWidth="1"/>
    <col min="2" max="2" width="8" style="37" bestFit="1" customWidth="1"/>
    <col min="3" max="3" width="42.375" style="37" bestFit="1" customWidth="1"/>
    <col min="4" max="4" width="9.25" style="37" bestFit="1" customWidth="1"/>
    <col min="5" max="5" width="11.5" style="37" bestFit="1" customWidth="1"/>
    <col min="6" max="6" width="16" style="37" bestFit="1" customWidth="1"/>
    <col min="7" max="7" width="16.625" style="37" bestFit="1" customWidth="1"/>
    <col min="8" max="9" width="10.625" style="37" bestFit="1" customWidth="1"/>
    <col min="10" max="10" width="37.75" style="37" bestFit="1" customWidth="1"/>
    <col min="11" max="13" width="10.75" style="37" bestFit="1" customWidth="1"/>
    <col min="14" max="14" width="27.875" style="37" bestFit="1" customWidth="1"/>
    <col min="15" max="16384" width="9" style="54"/>
  </cols>
  <sheetData>
    <row r="1" spans="1:14" ht="114" customHeight="1" x14ac:dyDescent="0.15">
      <c r="A1" s="37" t="s">
        <v>20</v>
      </c>
      <c r="B1" s="37" t="s">
        <v>1135</v>
      </c>
      <c r="C1" s="37" t="s">
        <v>47</v>
      </c>
      <c r="D1" s="37" t="s">
        <v>201</v>
      </c>
      <c r="E1" s="37" t="s">
        <v>21</v>
      </c>
      <c r="F1" s="37" t="s">
        <v>58</v>
      </c>
      <c r="G1" s="37" t="s">
        <v>60</v>
      </c>
      <c r="H1" s="53" t="s">
        <v>352</v>
      </c>
      <c r="I1" s="53" t="s">
        <v>37</v>
      </c>
      <c r="J1" s="37" t="s">
        <v>101</v>
      </c>
      <c r="K1" s="37" t="s">
        <v>38</v>
      </c>
      <c r="L1" s="37" t="s">
        <v>39</v>
      </c>
      <c r="M1" s="37" t="s">
        <v>23</v>
      </c>
      <c r="N1" s="37" t="s">
        <v>625</v>
      </c>
    </row>
    <row r="2" spans="1:14" x14ac:dyDescent="0.15">
      <c r="A2" s="37" t="s">
        <v>17</v>
      </c>
      <c r="B2" s="37" t="s">
        <v>237</v>
      </c>
      <c r="C2" s="37" t="s">
        <v>46</v>
      </c>
      <c r="D2" s="37" t="s">
        <v>202</v>
      </c>
      <c r="E2" s="37" t="s">
        <v>106</v>
      </c>
      <c r="F2" s="37" t="s">
        <v>112</v>
      </c>
      <c r="G2" s="37" t="s">
        <v>111</v>
      </c>
      <c r="H2" s="37" t="s">
        <v>667</v>
      </c>
      <c r="I2" s="37" t="s">
        <v>5</v>
      </c>
      <c r="J2" s="37" t="s">
        <v>107</v>
      </c>
      <c r="K2" s="37" t="s">
        <v>108</v>
      </c>
      <c r="L2" s="37" t="s">
        <v>109</v>
      </c>
      <c r="M2" s="37" t="s">
        <v>110</v>
      </c>
      <c r="N2" s="37" t="s">
        <v>624</v>
      </c>
    </row>
    <row r="3" spans="1:14" s="32" customFormat="1" x14ac:dyDescent="0.15">
      <c r="A3" s="20">
        <v>13120203</v>
      </c>
      <c r="B3" s="20">
        <v>1</v>
      </c>
      <c r="C3" s="20" t="str">
        <f>INDEX('skill.char(效果)'!$C:$C,MATCH($A3,'skill.char(效果)'!$O:$O,0))</f>
        <v>仙游者正义之光群体加攻速</v>
      </c>
      <c r="D3" s="20">
        <v>1</v>
      </c>
      <c r="E3" s="55">
        <v>10</v>
      </c>
      <c r="F3" s="20" t="s">
        <v>633</v>
      </c>
      <c r="G3" s="20"/>
      <c r="H3" s="20" t="s">
        <v>2719</v>
      </c>
      <c r="I3" s="20" t="s">
        <v>634</v>
      </c>
      <c r="J3" s="20" t="s">
        <v>635</v>
      </c>
      <c r="K3" s="20"/>
      <c r="L3" s="32">
        <v>15120205</v>
      </c>
      <c r="M3" s="20"/>
      <c r="N3" s="20" t="s">
        <v>776</v>
      </c>
    </row>
    <row r="4" spans="1:14" s="32" customFormat="1" x14ac:dyDescent="0.15">
      <c r="A4" s="20">
        <v>13120204</v>
      </c>
      <c r="B4" s="20">
        <v>1</v>
      </c>
      <c r="C4" s="106" t="str">
        <f>INDEX('skill.char(效果)'!$C:$C,MATCH($A4,'skill.char(效果)'!$O:$O,0))</f>
        <v>仙游者正义之光概率加圣光标记</v>
      </c>
      <c r="D4" s="20">
        <v>1</v>
      </c>
      <c r="E4" s="55">
        <v>10</v>
      </c>
      <c r="F4" s="20" t="s">
        <v>758</v>
      </c>
      <c r="G4" s="20"/>
      <c r="H4" s="20" t="s">
        <v>866</v>
      </c>
      <c r="I4" s="20" t="s">
        <v>100</v>
      </c>
      <c r="J4" s="20" t="s">
        <v>759</v>
      </c>
      <c r="K4" s="20"/>
      <c r="M4" s="20"/>
      <c r="N4" s="20" t="s">
        <v>760</v>
      </c>
    </row>
    <row r="5" spans="1:14" s="32" customFormat="1" x14ac:dyDescent="0.15">
      <c r="A5" s="20">
        <v>13120205</v>
      </c>
      <c r="B5" s="20">
        <v>1</v>
      </c>
      <c r="C5" s="106" t="str">
        <f>INDEX('skill.char(效果)'!$C:$C,MATCH($A5,'skill.char(效果)'!$O:$O,0))</f>
        <v>仙游者正义之光概率加能量恢复速率</v>
      </c>
      <c r="D5" s="20">
        <v>1</v>
      </c>
      <c r="E5" s="55">
        <v>10</v>
      </c>
      <c r="F5" s="20" t="s">
        <v>758</v>
      </c>
      <c r="G5" s="20"/>
      <c r="H5" s="20" t="s">
        <v>756</v>
      </c>
      <c r="I5" s="20" t="s">
        <v>761</v>
      </c>
      <c r="J5" s="20" t="s">
        <v>1733</v>
      </c>
      <c r="K5" s="57"/>
      <c r="L5" s="32">
        <v>15120207</v>
      </c>
      <c r="M5" s="20"/>
      <c r="N5" s="20"/>
    </row>
    <row r="6" spans="1:14" s="32" customFormat="1" x14ac:dyDescent="0.15">
      <c r="A6" s="20">
        <v>13120206</v>
      </c>
      <c r="B6" s="20">
        <v>1</v>
      </c>
      <c r="C6" s="106" t="str">
        <f>INDEX('skill.char(效果)'!$C:$C,MATCH($A6,'skill.char(效果)'!$O:$O,0))</f>
        <v>仙游者正义之光群体加攻击</v>
      </c>
      <c r="D6" s="20">
        <v>1</v>
      </c>
      <c r="E6" s="55">
        <v>10</v>
      </c>
      <c r="F6" s="20" t="s">
        <v>764</v>
      </c>
      <c r="G6" s="20"/>
      <c r="H6" s="20" t="s">
        <v>2719</v>
      </c>
      <c r="I6" s="20" t="s">
        <v>765</v>
      </c>
      <c r="J6" s="57" t="s">
        <v>766</v>
      </c>
      <c r="K6" s="32">
        <v>15120208</v>
      </c>
      <c r="M6" s="20"/>
      <c r="N6" s="20"/>
    </row>
    <row r="7" spans="1:14" s="32" customFormat="1" x14ac:dyDescent="0.15">
      <c r="A7" s="20">
        <v>13120207</v>
      </c>
      <c r="B7" s="20">
        <v>1</v>
      </c>
      <c r="C7" s="106" t="str">
        <f>INDEX('skill.char(效果)'!$C:$C,MATCH($A7,'skill.char(效果)'!$O:$O,0))</f>
        <v>仙游者正义之光群体几率加光标记</v>
      </c>
      <c r="D7" s="20">
        <v>1</v>
      </c>
      <c r="E7" s="20">
        <v>0.1</v>
      </c>
      <c r="F7" s="20" t="s">
        <v>770</v>
      </c>
      <c r="G7" s="20"/>
      <c r="H7" s="20" t="s">
        <v>866</v>
      </c>
      <c r="I7" s="20" t="s">
        <v>61</v>
      </c>
      <c r="J7" s="20">
        <v>0</v>
      </c>
      <c r="K7" s="20">
        <v>12120208</v>
      </c>
      <c r="L7" s="20">
        <v>12120209</v>
      </c>
      <c r="M7" s="20"/>
      <c r="N7" s="20"/>
    </row>
    <row r="8" spans="1:14" s="32" customFormat="1" x14ac:dyDescent="0.15">
      <c r="A8" s="53">
        <v>13120208</v>
      </c>
      <c r="B8" s="106">
        <v>1</v>
      </c>
      <c r="C8" s="106" t="str">
        <f>INDEX('skill.char(效果)'!$C:$C,MATCH($A8,'skill.char(效果)'!$O:$O,0))</f>
        <v>仙游者仙气四溢击退</v>
      </c>
      <c r="D8" s="55">
        <v>1</v>
      </c>
      <c r="E8" s="55">
        <v>1.5</v>
      </c>
      <c r="F8" s="106" t="s">
        <v>113</v>
      </c>
      <c r="G8" s="106"/>
      <c r="H8" s="106" t="s">
        <v>127</v>
      </c>
      <c r="I8" s="106" t="s">
        <v>127</v>
      </c>
      <c r="J8" s="106">
        <v>0</v>
      </c>
      <c r="K8" s="106">
        <v>1</v>
      </c>
      <c r="L8" s="106">
        <v>0.2</v>
      </c>
      <c r="M8" s="106"/>
      <c r="N8" s="106" t="s">
        <v>1659</v>
      </c>
    </row>
    <row r="9" spans="1:14" s="32" customFormat="1" x14ac:dyDescent="0.15">
      <c r="A9" s="106">
        <v>13120209</v>
      </c>
      <c r="B9" s="106">
        <v>1</v>
      </c>
      <c r="C9" s="106" t="str">
        <f>INDEX('skill.char(效果)'!$C:$C,MATCH($A9,'skill.char(效果)'!$O:$O,0))</f>
        <v>仙游者仙云禁锢流血</v>
      </c>
      <c r="D9" s="106">
        <v>1</v>
      </c>
      <c r="E9" s="55">
        <v>9.5</v>
      </c>
      <c r="F9" s="106" t="s">
        <v>117</v>
      </c>
      <c r="G9" s="106">
        <v>10</v>
      </c>
      <c r="H9" s="106" t="s">
        <v>550</v>
      </c>
      <c r="I9" s="106" t="s">
        <v>61</v>
      </c>
      <c r="J9" s="106">
        <v>2</v>
      </c>
      <c r="K9" s="17">
        <v>12120216</v>
      </c>
      <c r="L9" s="106"/>
      <c r="M9" s="106"/>
      <c r="N9" s="106"/>
    </row>
    <row r="10" spans="1:14" s="32" customFormat="1" x14ac:dyDescent="0.15">
      <c r="A10" s="53">
        <v>13120210</v>
      </c>
      <c r="B10" s="106">
        <v>1</v>
      </c>
      <c r="C10" s="106" t="str">
        <f>INDEX('skill.char(效果)'!$C:$C,MATCH($A10,'skill.char(效果)'!$O:$O,0))</f>
        <v>仙游者仙云禁锢禁锢</v>
      </c>
      <c r="D10" s="106">
        <v>1</v>
      </c>
      <c r="E10" s="55">
        <v>2</v>
      </c>
      <c r="F10" s="106" t="s">
        <v>113</v>
      </c>
      <c r="G10" s="106"/>
      <c r="H10" s="106" t="s">
        <v>470</v>
      </c>
      <c r="I10" s="106" t="s">
        <v>100</v>
      </c>
      <c r="J10" s="106" t="s">
        <v>423</v>
      </c>
      <c r="K10" s="106"/>
      <c r="L10" s="106"/>
      <c r="M10" s="106"/>
      <c r="N10" s="106" t="s">
        <v>3985</v>
      </c>
    </row>
    <row r="11" spans="1:14" s="32" customFormat="1" x14ac:dyDescent="0.15">
      <c r="A11" s="20">
        <v>13120301</v>
      </c>
      <c r="B11" s="20">
        <v>1</v>
      </c>
      <c r="C11" s="106" t="str">
        <f>INDEX('skill.char(效果)'!$C:$C,MATCH($A11,'skill.char(效果)'!$O:$O,0))</f>
        <v>顶盾步兵盾墙加伤害减免</v>
      </c>
      <c r="D11" s="20">
        <v>1</v>
      </c>
      <c r="E11" s="55">
        <v>10</v>
      </c>
      <c r="F11" s="20" t="s">
        <v>113</v>
      </c>
      <c r="G11" s="20"/>
      <c r="H11" s="20" t="s">
        <v>2726</v>
      </c>
      <c r="I11" s="20" t="s">
        <v>103</v>
      </c>
      <c r="J11" s="20" t="s">
        <v>230</v>
      </c>
      <c r="K11" s="20"/>
      <c r="L11" s="20">
        <v>15120302</v>
      </c>
      <c r="M11" s="20"/>
      <c r="N11" s="20" t="s">
        <v>2615</v>
      </c>
    </row>
    <row r="12" spans="1:14" s="32" customFormat="1" x14ac:dyDescent="0.15">
      <c r="A12" s="20">
        <v>13130402</v>
      </c>
      <c r="B12" s="20">
        <v>1</v>
      </c>
      <c r="C12" s="106" t="str">
        <f>INDEX('skill.char(效果)'!$C:$C,MATCH($A12,'skill.char(效果)'!$O:$O,0))</f>
        <v>食人魔腐肉堆积伤害减免提升</v>
      </c>
      <c r="D12" s="20">
        <v>1</v>
      </c>
      <c r="E12" s="55">
        <v>8</v>
      </c>
      <c r="F12" s="20" t="s">
        <v>922</v>
      </c>
      <c r="G12" s="20"/>
      <c r="H12" s="20" t="s">
        <v>2726</v>
      </c>
      <c r="I12" s="20" t="s">
        <v>923</v>
      </c>
      <c r="J12" s="20" t="s">
        <v>924</v>
      </c>
      <c r="K12" s="20"/>
      <c r="L12" s="20">
        <v>15130406</v>
      </c>
      <c r="M12" s="20"/>
      <c r="N12" s="20" t="s">
        <v>2819</v>
      </c>
    </row>
    <row r="13" spans="1:14" s="32" customFormat="1" x14ac:dyDescent="0.15">
      <c r="A13" s="20">
        <v>13130403</v>
      </c>
      <c r="B13" s="20">
        <v>1</v>
      </c>
      <c r="C13" s="106" t="str">
        <f>INDEX('skill.char(效果)'!$C:$C,MATCH($A13,'skill.char(效果)'!$O:$O,0))</f>
        <v>食人魔腐臭云雾之buff效果</v>
      </c>
      <c r="D13" s="20">
        <v>1</v>
      </c>
      <c r="E13" s="55">
        <v>4</v>
      </c>
      <c r="F13" s="20" t="s">
        <v>922</v>
      </c>
      <c r="G13" s="20"/>
      <c r="H13" s="20"/>
      <c r="I13" s="20" t="s">
        <v>926</v>
      </c>
      <c r="J13" s="20">
        <v>1.5</v>
      </c>
      <c r="K13" s="20">
        <v>12130413</v>
      </c>
      <c r="L13" s="20">
        <v>12130414</v>
      </c>
      <c r="M13" s="20">
        <v>12130415</v>
      </c>
      <c r="N13" s="20" t="s">
        <v>2818</v>
      </c>
    </row>
    <row r="14" spans="1:14" s="32" customFormat="1" x14ac:dyDescent="0.15">
      <c r="A14" s="20">
        <v>13130404</v>
      </c>
      <c r="B14" s="20">
        <v>1</v>
      </c>
      <c r="C14" s="106" t="str">
        <f>INDEX('skill.char(效果)'!$C:$C,MATCH($A14,'skill.char(效果)'!$O:$O,0))</f>
        <v>食人魔腐臭云雾嘲讽</v>
      </c>
      <c r="D14" s="20">
        <v>1</v>
      </c>
      <c r="E14" s="55">
        <v>1.6</v>
      </c>
      <c r="F14" s="20" t="s">
        <v>115</v>
      </c>
      <c r="G14" s="20"/>
      <c r="H14" s="20" t="s">
        <v>929</v>
      </c>
      <c r="I14" s="20" t="s">
        <v>131</v>
      </c>
      <c r="J14" s="20" t="s">
        <v>44</v>
      </c>
      <c r="K14" s="20"/>
      <c r="L14" s="20"/>
      <c r="M14" s="20"/>
      <c r="N14" s="20" t="s">
        <v>266</v>
      </c>
    </row>
    <row r="15" spans="1:14" s="32" customFormat="1" x14ac:dyDescent="0.15">
      <c r="A15" s="20">
        <v>13130405</v>
      </c>
      <c r="B15" s="20">
        <v>1</v>
      </c>
      <c r="C15" s="106" t="str">
        <f>INDEX('skill.char(效果)'!$C:$C,MATCH($A15,'skill.char(效果)'!$O:$O,0))</f>
        <v>食人魔腐臭云雾沉默</v>
      </c>
      <c r="D15" s="20">
        <v>1</v>
      </c>
      <c r="E15" s="55">
        <v>1.6</v>
      </c>
      <c r="F15" s="20" t="s">
        <v>922</v>
      </c>
      <c r="G15" s="20"/>
      <c r="H15" s="20" t="s">
        <v>131</v>
      </c>
      <c r="I15" s="20" t="s">
        <v>930</v>
      </c>
      <c r="J15" s="20" t="s">
        <v>931</v>
      </c>
      <c r="K15" s="20"/>
      <c r="L15" s="20"/>
      <c r="M15" s="20"/>
      <c r="N15" s="20"/>
    </row>
    <row r="16" spans="1:14" s="32" customFormat="1" x14ac:dyDescent="0.15">
      <c r="A16" s="106">
        <v>13130406</v>
      </c>
      <c r="B16" s="106">
        <v>1</v>
      </c>
      <c r="C16" s="106" t="str">
        <f>INDEX('skill.char(效果)'!$C:$C,MATCH($A16,'skill.char(效果)'!$O:$O,0))</f>
        <v>食人魔死亡烟云降低攻速</v>
      </c>
      <c r="D16" s="106">
        <v>1</v>
      </c>
      <c r="E16" s="106">
        <v>4</v>
      </c>
      <c r="F16" s="106" t="s">
        <v>113</v>
      </c>
      <c r="G16" s="106"/>
      <c r="H16" s="106" t="s">
        <v>672</v>
      </c>
      <c r="I16" s="106" t="s">
        <v>103</v>
      </c>
      <c r="J16" s="106" t="s">
        <v>118</v>
      </c>
      <c r="K16" s="106"/>
      <c r="L16" s="6">
        <v>15130409</v>
      </c>
      <c r="M16" s="106"/>
      <c r="N16" s="106" t="s">
        <v>594</v>
      </c>
    </row>
    <row r="17" spans="1:14" s="32" customFormat="1" x14ac:dyDescent="0.15">
      <c r="A17" s="106">
        <v>13130407</v>
      </c>
      <c r="B17" s="106">
        <v>1</v>
      </c>
      <c r="C17" s="106" t="str">
        <f>INDEX('skill.char(效果)'!$C:$C,MATCH($A17,'skill.char(效果)'!$O:$O,0))</f>
        <v>食人魔死亡烟云降低命中</v>
      </c>
      <c r="D17" s="106">
        <v>1</v>
      </c>
      <c r="E17" s="106">
        <v>4</v>
      </c>
      <c r="F17" s="106" t="s">
        <v>113</v>
      </c>
      <c r="G17" s="106"/>
      <c r="H17" s="106" t="s">
        <v>36</v>
      </c>
      <c r="I17" s="106" t="s">
        <v>103</v>
      </c>
      <c r="J17" s="106" t="s">
        <v>1713</v>
      </c>
      <c r="K17" s="106"/>
      <c r="L17" s="6">
        <v>15130410</v>
      </c>
      <c r="M17" s="106"/>
      <c r="N17" s="106" t="s">
        <v>2442</v>
      </c>
    </row>
    <row r="18" spans="1:14" s="32" customFormat="1" x14ac:dyDescent="0.15">
      <c r="A18" s="53">
        <v>13140101</v>
      </c>
      <c r="B18" s="20">
        <v>1</v>
      </c>
      <c r="C18" s="106" t="str">
        <f>INDEX('skill.char(效果)'!$C:$C,MATCH($A18,'skill.char(效果)'!$O:$O,0))</f>
        <v>山丘之王风暴之锤之晕眩</v>
      </c>
      <c r="D18" s="20">
        <v>1</v>
      </c>
      <c r="E18" s="55">
        <v>2</v>
      </c>
      <c r="F18" s="20" t="s">
        <v>117</v>
      </c>
      <c r="G18" s="20">
        <v>6</v>
      </c>
      <c r="H18" s="20" t="s">
        <v>673</v>
      </c>
      <c r="I18" s="20" t="s">
        <v>100</v>
      </c>
      <c r="J18" s="20" t="s">
        <v>423</v>
      </c>
      <c r="K18" s="20"/>
      <c r="L18" s="20"/>
      <c r="M18" s="20"/>
      <c r="N18" s="20" t="s">
        <v>149</v>
      </c>
    </row>
    <row r="19" spans="1:14" s="32" customFormat="1" ht="13.5" customHeight="1" x14ac:dyDescent="0.15">
      <c r="A19" s="20">
        <v>13140102</v>
      </c>
      <c r="B19" s="20">
        <v>1</v>
      </c>
      <c r="C19" s="106" t="str">
        <f>INDEX('skill.char(效果)'!$C:$C,MATCH($A19,'skill.char(效果)'!$O:$O,0))</f>
        <v>山丘之王挑战怒吼嘲讽</v>
      </c>
      <c r="D19" s="20">
        <v>1</v>
      </c>
      <c r="E19" s="55">
        <v>3</v>
      </c>
      <c r="F19" s="20" t="s">
        <v>113</v>
      </c>
      <c r="G19" s="20"/>
      <c r="H19" s="20" t="s">
        <v>675</v>
      </c>
      <c r="I19" s="20" t="s">
        <v>131</v>
      </c>
      <c r="J19" s="20" t="s">
        <v>44</v>
      </c>
      <c r="K19" s="20"/>
      <c r="L19" s="20"/>
      <c r="M19" s="20"/>
      <c r="N19" s="20" t="s">
        <v>266</v>
      </c>
    </row>
    <row r="20" spans="1:14" s="32" customFormat="1" x14ac:dyDescent="0.15">
      <c r="A20" s="20">
        <v>13140103</v>
      </c>
      <c r="B20" s="20">
        <v>1</v>
      </c>
      <c r="C20" s="106" t="str">
        <f>INDEX('skill.char(效果)'!$C:$C,MATCH($A20,'skill.char(效果)'!$O:$O,0))</f>
        <v>山丘之王雷霆一击减移动速度</v>
      </c>
      <c r="D20" s="20">
        <v>1</v>
      </c>
      <c r="E20" s="55">
        <v>5</v>
      </c>
      <c r="F20" s="20" t="s">
        <v>116</v>
      </c>
      <c r="G20" s="20"/>
      <c r="H20" s="20" t="s">
        <v>672</v>
      </c>
      <c r="I20" s="20" t="s">
        <v>105</v>
      </c>
      <c r="J20" s="20" t="s">
        <v>45</v>
      </c>
      <c r="K20" s="20">
        <v>15140105</v>
      </c>
      <c r="L20" s="20"/>
      <c r="M20" s="20"/>
      <c r="N20" s="20" t="s">
        <v>332</v>
      </c>
    </row>
    <row r="21" spans="1:14" s="32" customFormat="1" x14ac:dyDescent="0.15">
      <c r="A21" s="20">
        <v>13140104</v>
      </c>
      <c r="B21" s="20">
        <v>1</v>
      </c>
      <c r="C21" s="106" t="str">
        <f>INDEX('skill.char(效果)'!$C:$C,MATCH($A21,'skill.char(效果)'!$O:$O,0))</f>
        <v>山丘之王雷霆一击减攻击速度</v>
      </c>
      <c r="D21" s="20">
        <v>1</v>
      </c>
      <c r="E21" s="55">
        <v>5</v>
      </c>
      <c r="F21" s="20" t="s">
        <v>116</v>
      </c>
      <c r="G21" s="20"/>
      <c r="H21" s="20" t="s">
        <v>672</v>
      </c>
      <c r="I21" s="20" t="s">
        <v>105</v>
      </c>
      <c r="J21" s="20" t="s">
        <v>119</v>
      </c>
      <c r="K21" s="20"/>
      <c r="L21" s="20">
        <v>15140106</v>
      </c>
      <c r="M21" s="20"/>
      <c r="N21" s="20"/>
    </row>
    <row r="22" spans="1:14" s="32" customFormat="1" x14ac:dyDescent="0.15">
      <c r="A22" s="53">
        <v>13140106</v>
      </c>
      <c r="B22" s="20">
        <v>1</v>
      </c>
      <c r="C22" s="106" t="str">
        <f>INDEX('skill.char(效果)'!$C:$C,MATCH($A22,'skill.char(效果)'!$O:$O,0))</f>
        <v>山丘之王雷霆一击击退</v>
      </c>
      <c r="D22" s="20">
        <v>1</v>
      </c>
      <c r="E22" s="20">
        <v>2</v>
      </c>
      <c r="F22" s="20" t="s">
        <v>113</v>
      </c>
      <c r="G22" s="20"/>
      <c r="H22" s="20" t="s">
        <v>127</v>
      </c>
      <c r="I22" s="20" t="s">
        <v>127</v>
      </c>
      <c r="J22" s="20">
        <v>0</v>
      </c>
      <c r="K22" s="20">
        <v>1</v>
      </c>
      <c r="L22" s="20">
        <v>0.2</v>
      </c>
      <c r="M22" s="20"/>
      <c r="N22" s="20" t="s">
        <v>149</v>
      </c>
    </row>
    <row r="23" spans="1:14" s="32" customFormat="1" x14ac:dyDescent="0.15">
      <c r="A23" s="20">
        <v>13140107</v>
      </c>
      <c r="B23" s="20">
        <v>1</v>
      </c>
      <c r="C23" s="106" t="str">
        <f>INDEX('skill.char(效果)'!$C:$C,MATCH($A23,'skill.char(效果)'!$O:$O,0))</f>
        <v>山丘之王挑战怒吼嘲讽沉默</v>
      </c>
      <c r="D23" s="20">
        <v>1</v>
      </c>
      <c r="E23" s="55">
        <v>3</v>
      </c>
      <c r="F23" s="20" t="s">
        <v>558</v>
      </c>
      <c r="G23" s="20"/>
      <c r="H23" s="20" t="s">
        <v>675</v>
      </c>
      <c r="I23" s="20" t="s">
        <v>559</v>
      </c>
      <c r="J23" s="20" t="s">
        <v>560</v>
      </c>
      <c r="K23" s="20"/>
      <c r="L23" s="20"/>
      <c r="M23" s="20"/>
      <c r="N23" s="20"/>
    </row>
    <row r="24" spans="1:14" s="32" customFormat="1" x14ac:dyDescent="0.15">
      <c r="A24" s="20">
        <v>13140301</v>
      </c>
      <c r="B24" s="20">
        <v>1</v>
      </c>
      <c r="C24" s="106" t="str">
        <f>INDEX('skill.char(效果)'!$C:$C,MATCH($A24,'skill.char(效果)'!$O:$O,0))</f>
        <v>美队复仇者之盾之1传嘲讽</v>
      </c>
      <c r="D24" s="20">
        <v>1</v>
      </c>
      <c r="E24" s="55">
        <v>2</v>
      </c>
      <c r="F24" s="20" t="s">
        <v>490</v>
      </c>
      <c r="G24" s="20"/>
      <c r="H24" s="20" t="s">
        <v>131</v>
      </c>
      <c r="I24" s="20" t="s">
        <v>131</v>
      </c>
      <c r="J24" s="20" t="s">
        <v>2036</v>
      </c>
      <c r="K24" s="20"/>
      <c r="L24" s="20"/>
      <c r="M24" s="20"/>
      <c r="N24" s="20" t="s">
        <v>266</v>
      </c>
    </row>
    <row r="25" spans="1:14" s="32" customFormat="1" x14ac:dyDescent="0.15">
      <c r="A25" s="20">
        <v>13140302</v>
      </c>
      <c r="B25" s="20">
        <v>1</v>
      </c>
      <c r="C25" s="106" t="str">
        <f>INDEX('skill.char(效果)'!$C:$C,MATCH($A25,'skill.char(效果)'!$O:$O,0))</f>
        <v>美队复仇者之盾之1传沉默</v>
      </c>
      <c r="D25" s="20">
        <v>1</v>
      </c>
      <c r="E25" s="55">
        <v>2</v>
      </c>
      <c r="F25" s="20" t="s">
        <v>490</v>
      </c>
      <c r="G25" s="20"/>
      <c r="H25" s="20" t="s">
        <v>131</v>
      </c>
      <c r="I25" s="20" t="s">
        <v>100</v>
      </c>
      <c r="J25" s="20" t="s">
        <v>102</v>
      </c>
      <c r="K25" s="20"/>
      <c r="L25" s="20"/>
      <c r="M25" s="20"/>
      <c r="N25" s="20"/>
    </row>
    <row r="26" spans="1:14" s="32" customFormat="1" x14ac:dyDescent="0.15">
      <c r="A26" s="20">
        <v>13140303</v>
      </c>
      <c r="B26" s="20">
        <v>1</v>
      </c>
      <c r="C26" s="106" t="str">
        <f>INDEX('skill.char(效果)'!$C:$C,MATCH($A26,'skill.char(效果)'!$O:$O,0))</f>
        <v>美队复仇者之盾之2传嘲讽</v>
      </c>
      <c r="D26" s="20">
        <v>1</v>
      </c>
      <c r="E26" s="55">
        <v>2</v>
      </c>
      <c r="F26" s="20" t="s">
        <v>490</v>
      </c>
      <c r="G26" s="20"/>
      <c r="H26" s="20" t="s">
        <v>131</v>
      </c>
      <c r="I26" s="20" t="s">
        <v>131</v>
      </c>
      <c r="J26" s="20" t="s">
        <v>2036</v>
      </c>
      <c r="K26" s="20"/>
      <c r="L26" s="20"/>
      <c r="M26" s="57"/>
      <c r="N26" s="20" t="s">
        <v>266</v>
      </c>
    </row>
    <row r="27" spans="1:14" s="32" customFormat="1" x14ac:dyDescent="0.15">
      <c r="A27" s="20">
        <v>13140304</v>
      </c>
      <c r="B27" s="20">
        <v>1</v>
      </c>
      <c r="C27" s="106" t="str">
        <f>INDEX('skill.char(效果)'!$C:$C,MATCH($A27,'skill.char(效果)'!$O:$O,0))</f>
        <v>美队复仇者之盾之2传沉默</v>
      </c>
      <c r="D27" s="20">
        <v>1</v>
      </c>
      <c r="E27" s="55">
        <v>2</v>
      </c>
      <c r="F27" s="20" t="s">
        <v>490</v>
      </c>
      <c r="G27" s="20"/>
      <c r="H27" s="20" t="s">
        <v>131</v>
      </c>
      <c r="I27" s="20" t="s">
        <v>100</v>
      </c>
      <c r="J27" s="20" t="s">
        <v>102</v>
      </c>
      <c r="K27" s="20"/>
      <c r="L27" s="20"/>
      <c r="M27" s="20"/>
      <c r="N27" s="20"/>
    </row>
    <row r="28" spans="1:14" s="32" customFormat="1" x14ac:dyDescent="0.15">
      <c r="A28" s="20">
        <v>13140305</v>
      </c>
      <c r="B28" s="20">
        <v>1</v>
      </c>
      <c r="C28" s="106" t="str">
        <f>INDEX('skill.char(效果)'!$C:$C,MATCH($A28,'skill.char(效果)'!$O:$O,0))</f>
        <v>美队复仇者之盾之3传嘲讽</v>
      </c>
      <c r="D28" s="20">
        <v>1</v>
      </c>
      <c r="E28" s="55">
        <v>2</v>
      </c>
      <c r="F28" s="20" t="s">
        <v>490</v>
      </c>
      <c r="G28" s="20"/>
      <c r="H28" s="20" t="s">
        <v>131</v>
      </c>
      <c r="I28" s="20" t="s">
        <v>131</v>
      </c>
      <c r="J28" s="20" t="s">
        <v>2036</v>
      </c>
      <c r="K28" s="20"/>
      <c r="L28" s="20"/>
      <c r="M28" s="20"/>
      <c r="N28" s="20" t="s">
        <v>266</v>
      </c>
    </row>
    <row r="29" spans="1:14" s="32" customFormat="1" x14ac:dyDescent="0.15">
      <c r="A29" s="20">
        <v>13140306</v>
      </c>
      <c r="B29" s="20">
        <v>1</v>
      </c>
      <c r="C29" s="106" t="str">
        <f>INDEX('skill.char(效果)'!$C:$C,MATCH($A29,'skill.char(效果)'!$O:$O,0))</f>
        <v>美队复仇者之盾之3传沉默</v>
      </c>
      <c r="D29" s="20">
        <v>1</v>
      </c>
      <c r="E29" s="55">
        <v>2</v>
      </c>
      <c r="F29" s="20" t="s">
        <v>490</v>
      </c>
      <c r="G29" s="20"/>
      <c r="H29" s="20" t="s">
        <v>131</v>
      </c>
      <c r="I29" s="20" t="s">
        <v>100</v>
      </c>
      <c r="J29" s="20" t="s">
        <v>102</v>
      </c>
      <c r="K29" s="20"/>
      <c r="L29" s="20"/>
      <c r="M29" s="20"/>
      <c r="N29" s="20"/>
    </row>
    <row r="30" spans="1:14" s="32" customFormat="1" x14ac:dyDescent="0.15">
      <c r="A30" s="20">
        <v>13140307</v>
      </c>
      <c r="B30" s="20">
        <v>1</v>
      </c>
      <c r="C30" s="106" t="str">
        <f>INDEX('skill.char(效果)'!$C:$C,MATCH($A30,'skill.char(效果)'!$O:$O,0))</f>
        <v>美队复仇者之盾之4传嘲讽</v>
      </c>
      <c r="D30" s="20">
        <v>1</v>
      </c>
      <c r="E30" s="55">
        <v>2</v>
      </c>
      <c r="F30" s="20" t="s">
        <v>113</v>
      </c>
      <c r="G30" s="20"/>
      <c r="H30" s="20" t="s">
        <v>131</v>
      </c>
      <c r="I30" s="20" t="s">
        <v>131</v>
      </c>
      <c r="J30" s="20" t="s">
        <v>2036</v>
      </c>
      <c r="K30" s="20"/>
      <c r="L30" s="20"/>
      <c r="M30" s="20"/>
      <c r="N30" s="20" t="s">
        <v>266</v>
      </c>
    </row>
    <row r="31" spans="1:14" s="32" customFormat="1" x14ac:dyDescent="0.15">
      <c r="A31" s="20">
        <v>13140308</v>
      </c>
      <c r="B31" s="20">
        <v>1</v>
      </c>
      <c r="C31" s="106" t="str">
        <f>INDEX('skill.char(效果)'!$C:$C,MATCH($A31,'skill.char(效果)'!$O:$O,0))</f>
        <v>美队复仇者之盾之4传沉默</v>
      </c>
      <c r="D31" s="20">
        <v>1</v>
      </c>
      <c r="E31" s="55">
        <v>2</v>
      </c>
      <c r="F31" s="20" t="s">
        <v>113</v>
      </c>
      <c r="G31" s="20"/>
      <c r="H31" s="20" t="s">
        <v>131</v>
      </c>
      <c r="I31" s="20" t="s">
        <v>100</v>
      </c>
      <c r="J31" s="20" t="s">
        <v>102</v>
      </c>
      <c r="K31" s="20"/>
      <c r="L31" s="20"/>
      <c r="M31" s="20"/>
      <c r="N31" s="20"/>
    </row>
    <row r="32" spans="1:14" s="32" customFormat="1" ht="18" customHeight="1" x14ac:dyDescent="0.15">
      <c r="A32" s="20">
        <v>13140309</v>
      </c>
      <c r="B32" s="20">
        <v>1</v>
      </c>
      <c r="C32" s="106" t="str">
        <f>INDEX('skill.char(效果)'!$C:$C,MATCH($A32,'skill.char(效果)'!$O:$O,0))</f>
        <v>美队盾牌援护之buff效果</v>
      </c>
      <c r="D32" s="20">
        <v>1</v>
      </c>
      <c r="E32" s="55">
        <v>0.1</v>
      </c>
      <c r="F32" s="20" t="s">
        <v>113</v>
      </c>
      <c r="G32" s="20"/>
      <c r="H32" s="20"/>
      <c r="I32" s="20" t="s">
        <v>61</v>
      </c>
      <c r="J32" s="20">
        <v>0</v>
      </c>
      <c r="K32" s="20">
        <v>12140319</v>
      </c>
      <c r="L32" s="20">
        <v>12140320</v>
      </c>
      <c r="M32" s="20"/>
      <c r="N32" s="20"/>
    </row>
    <row r="33" spans="1:14" s="32" customFormat="1" x14ac:dyDescent="0.15">
      <c r="A33" s="20">
        <v>13140310</v>
      </c>
      <c r="B33" s="20">
        <v>1</v>
      </c>
      <c r="C33" s="106" t="str">
        <f>INDEX('skill.char(效果)'!$C:$C,MATCH($A33,'skill.char(效果)'!$O:$O,0))</f>
        <v>美队盾牌援护之加物理防御</v>
      </c>
      <c r="D33" s="20">
        <v>1</v>
      </c>
      <c r="E33" s="55">
        <v>4</v>
      </c>
      <c r="F33" s="20" t="s">
        <v>113</v>
      </c>
      <c r="G33" s="20"/>
      <c r="H33" s="20" t="s">
        <v>2719</v>
      </c>
      <c r="I33" s="20" t="s">
        <v>103</v>
      </c>
      <c r="J33" s="20" t="s">
        <v>319</v>
      </c>
      <c r="K33" s="20">
        <v>15140306</v>
      </c>
      <c r="L33" s="20"/>
      <c r="M33" s="20"/>
      <c r="N33" s="106" t="s">
        <v>3282</v>
      </c>
    </row>
    <row r="34" spans="1:14" s="32" customFormat="1" x14ac:dyDescent="0.15">
      <c r="A34" s="20">
        <v>13140311</v>
      </c>
      <c r="B34" s="20">
        <v>1</v>
      </c>
      <c r="C34" s="106" t="str">
        <f>INDEX('skill.char(效果)'!$C:$C,MATCH($A34,'skill.char(效果)'!$O:$O,0))</f>
        <v>美队盾牌援护之加魔法防御</v>
      </c>
      <c r="D34" s="20">
        <v>1</v>
      </c>
      <c r="E34" s="55">
        <v>4</v>
      </c>
      <c r="F34" s="20" t="s">
        <v>113</v>
      </c>
      <c r="G34" s="20"/>
      <c r="H34" s="20" t="s">
        <v>2719</v>
      </c>
      <c r="I34" s="20" t="s">
        <v>103</v>
      </c>
      <c r="J34" s="20" t="s">
        <v>320</v>
      </c>
      <c r="K34" s="20">
        <v>15140307</v>
      </c>
      <c r="L34" s="20"/>
      <c r="M34" s="20"/>
      <c r="N34" s="20"/>
    </row>
    <row r="35" spans="1:14" s="32" customFormat="1" x14ac:dyDescent="0.15">
      <c r="A35" s="53">
        <v>13140312</v>
      </c>
      <c r="B35" s="20">
        <v>1</v>
      </c>
      <c r="C35" s="106" t="str">
        <f>INDEX('skill.char(效果)'!$C:$C,MATCH($A35,'skill.char(效果)'!$O:$O,0))</f>
        <v>美队英勇飞跃击退</v>
      </c>
      <c r="D35" s="20">
        <v>1</v>
      </c>
      <c r="E35" s="20">
        <v>2</v>
      </c>
      <c r="F35" s="20" t="s">
        <v>113</v>
      </c>
      <c r="G35" s="20"/>
      <c r="H35" s="106" t="s">
        <v>474</v>
      </c>
      <c r="I35" s="106" t="s">
        <v>100</v>
      </c>
      <c r="J35" s="106" t="s">
        <v>423</v>
      </c>
      <c r="K35" s="20"/>
      <c r="L35" s="20"/>
      <c r="M35" s="20"/>
      <c r="N35" s="20" t="s">
        <v>149</v>
      </c>
    </row>
    <row r="36" spans="1:14" s="32" customFormat="1" x14ac:dyDescent="0.15">
      <c r="A36" s="20">
        <v>13140401</v>
      </c>
      <c r="B36" s="20">
        <v>1</v>
      </c>
      <c r="C36" s="106" t="str">
        <f>INDEX('skill.char(效果)'!$C:$C,MATCH($A36,'skill.char(效果)'!$O:$O,0))</f>
        <v>小叮当高压酒炮加酒标记降低物防</v>
      </c>
      <c r="D36" s="20">
        <v>1</v>
      </c>
      <c r="E36" s="55">
        <v>6</v>
      </c>
      <c r="F36" s="20" t="s">
        <v>113</v>
      </c>
      <c r="G36" s="20"/>
      <c r="H36" s="20" t="s">
        <v>2728</v>
      </c>
      <c r="I36" s="20" t="s">
        <v>103</v>
      </c>
      <c r="J36" s="20" t="s">
        <v>319</v>
      </c>
      <c r="K36" s="20">
        <v>15140403</v>
      </c>
      <c r="L36" s="20"/>
      <c r="M36" s="20"/>
      <c r="N36" s="20" t="s">
        <v>267</v>
      </c>
    </row>
    <row r="37" spans="1:14" s="32" customFormat="1" x14ac:dyDescent="0.15">
      <c r="A37" s="20">
        <v>13140402</v>
      </c>
      <c r="B37" s="20">
        <v>1</v>
      </c>
      <c r="C37" s="106" t="str">
        <f>INDEX('skill.char(效果)'!$C:$C,MATCH($A37,'skill.char(效果)'!$O:$O,0))</f>
        <v>小叮当退化射线降低物防</v>
      </c>
      <c r="D37" s="20">
        <v>1</v>
      </c>
      <c r="E37" s="55">
        <v>6</v>
      </c>
      <c r="F37" s="20" t="s">
        <v>113</v>
      </c>
      <c r="G37" s="20"/>
      <c r="H37" s="20" t="s">
        <v>2720</v>
      </c>
      <c r="I37" s="20" t="s">
        <v>103</v>
      </c>
      <c r="J37" s="20" t="s">
        <v>319</v>
      </c>
      <c r="K37" s="20">
        <v>15140405</v>
      </c>
      <c r="L37" s="20"/>
      <c r="M37" s="20"/>
      <c r="N37" s="20"/>
    </row>
    <row r="38" spans="1:14" s="32" customFormat="1" x14ac:dyDescent="0.15">
      <c r="A38" s="20">
        <v>13140403</v>
      </c>
      <c r="B38" s="20">
        <v>1</v>
      </c>
      <c r="C38" s="106" t="str">
        <f>INDEX('skill.char(效果)'!$C:$C,MATCH($A38,'skill.char(效果)'!$O:$O,0))</f>
        <v>小叮当退化射线降低魔防</v>
      </c>
      <c r="D38" s="20">
        <v>1</v>
      </c>
      <c r="E38" s="55">
        <v>6</v>
      </c>
      <c r="F38" s="20" t="s">
        <v>113</v>
      </c>
      <c r="G38" s="20"/>
      <c r="H38" s="20" t="s">
        <v>2720</v>
      </c>
      <c r="I38" s="20" t="s">
        <v>103</v>
      </c>
      <c r="J38" s="20" t="s">
        <v>320</v>
      </c>
      <c r="K38" s="20">
        <v>15140408</v>
      </c>
      <c r="L38" s="20"/>
      <c r="M38" s="20"/>
      <c r="N38" s="32" t="s">
        <v>3281</v>
      </c>
    </row>
    <row r="39" spans="1:14" s="32" customFormat="1" x14ac:dyDescent="0.15">
      <c r="A39" s="20">
        <v>13140404</v>
      </c>
      <c r="B39" s="20">
        <v>1</v>
      </c>
      <c r="C39" s="106" t="str">
        <f>INDEX('skill.char(效果)'!$C:$C,MATCH($A39,'skill.char(效果)'!$O:$O,0))</f>
        <v>小叮当退化射线降低攻击</v>
      </c>
      <c r="D39" s="20">
        <v>1</v>
      </c>
      <c r="E39" s="55">
        <v>6</v>
      </c>
      <c r="F39" s="20" t="s">
        <v>113</v>
      </c>
      <c r="G39" s="20"/>
      <c r="H39" s="20" t="s">
        <v>2720</v>
      </c>
      <c r="I39" s="20" t="s">
        <v>103</v>
      </c>
      <c r="J39" s="20" t="s">
        <v>199</v>
      </c>
      <c r="K39" s="6">
        <v>15140409</v>
      </c>
      <c r="L39" s="20"/>
      <c r="M39" s="20"/>
      <c r="N39" s="20"/>
    </row>
    <row r="40" spans="1:14" s="32" customFormat="1" x14ac:dyDescent="0.15">
      <c r="A40" s="53">
        <v>13140405</v>
      </c>
      <c r="B40" s="20">
        <v>1</v>
      </c>
      <c r="C40" s="106" t="str">
        <f>INDEX('skill.char(效果)'!$C:$C,MATCH($A40,'skill.char(效果)'!$O:$O,0))</f>
        <v>小叮当火箭炮眩晕</v>
      </c>
      <c r="D40" s="20">
        <v>1</v>
      </c>
      <c r="E40" s="55">
        <v>2</v>
      </c>
      <c r="F40" s="20" t="s">
        <v>117</v>
      </c>
      <c r="G40" s="20">
        <v>10</v>
      </c>
      <c r="H40" s="20" t="s">
        <v>673</v>
      </c>
      <c r="I40" s="20" t="s">
        <v>100</v>
      </c>
      <c r="J40" s="20" t="s">
        <v>424</v>
      </c>
      <c r="K40" s="20"/>
      <c r="L40" s="20"/>
      <c r="M40" s="20"/>
      <c r="N40" s="20" t="s">
        <v>149</v>
      </c>
    </row>
    <row r="41" spans="1:14" s="32" customFormat="1" x14ac:dyDescent="0.15">
      <c r="A41" s="20">
        <v>13140406</v>
      </c>
      <c r="B41" s="20">
        <v>1</v>
      </c>
      <c r="C41" s="106" t="str">
        <f>INDEX('skill.char(效果)'!$C:$C,MATCH($A41,'skill.char(效果)'!$O:$O,0))</f>
        <v>小叮当高压酒炮加酒标记</v>
      </c>
      <c r="D41" s="20">
        <v>1</v>
      </c>
      <c r="E41" s="55">
        <v>10</v>
      </c>
      <c r="F41" s="20" t="s">
        <v>787</v>
      </c>
      <c r="G41" s="20"/>
      <c r="H41" s="20" t="s">
        <v>341</v>
      </c>
      <c r="I41" s="20" t="s">
        <v>789</v>
      </c>
      <c r="J41" s="20" t="s">
        <v>790</v>
      </c>
      <c r="K41" s="20"/>
      <c r="L41" s="20"/>
      <c r="M41" s="20"/>
      <c r="N41" s="20" t="s">
        <v>510</v>
      </c>
    </row>
    <row r="42" spans="1:14" s="32" customFormat="1" x14ac:dyDescent="0.15">
      <c r="A42" s="20">
        <v>13140407</v>
      </c>
      <c r="B42" s="20">
        <v>1</v>
      </c>
      <c r="C42" s="106" t="str">
        <f>INDEX('skill.char(效果)'!$C:$C,MATCH($A42,'skill.char(效果)'!$O:$O,0))</f>
        <v>小叮当高压酒炮加酒标记降低魔防</v>
      </c>
      <c r="D42" s="20">
        <v>1</v>
      </c>
      <c r="E42" s="55">
        <v>6</v>
      </c>
      <c r="F42" s="20" t="s">
        <v>788</v>
      </c>
      <c r="G42" s="20"/>
      <c r="H42" s="20" t="s">
        <v>341</v>
      </c>
      <c r="I42" s="20" t="s">
        <v>791</v>
      </c>
      <c r="J42" s="20" t="s">
        <v>484</v>
      </c>
      <c r="K42" s="20">
        <v>15140407</v>
      </c>
      <c r="L42" s="20"/>
      <c r="M42" s="20"/>
      <c r="N42" s="20"/>
    </row>
    <row r="43" spans="1:14" s="32" customFormat="1" x14ac:dyDescent="0.15">
      <c r="A43" s="97">
        <v>13140409</v>
      </c>
      <c r="B43" s="97">
        <v>1</v>
      </c>
      <c r="C43" s="106" t="str">
        <f>INDEX('skill.char(效果)'!$C:$C,MATCH($A43,'skill.char(效果)'!$O:$O,0))</f>
        <v>小叮当化射线沉默</v>
      </c>
      <c r="D43" s="97">
        <v>1</v>
      </c>
      <c r="E43" s="97">
        <v>6</v>
      </c>
      <c r="F43" s="97" t="s">
        <v>113</v>
      </c>
      <c r="G43" s="97"/>
      <c r="H43" s="97" t="s">
        <v>1795</v>
      </c>
      <c r="I43" s="97" t="s">
        <v>100</v>
      </c>
      <c r="J43" s="97" t="s">
        <v>102</v>
      </c>
      <c r="K43" s="97"/>
      <c r="L43" s="97"/>
      <c r="M43" s="97"/>
      <c r="N43" s="97" t="s">
        <v>148</v>
      </c>
    </row>
    <row r="44" spans="1:14" s="32" customFormat="1" x14ac:dyDescent="0.15">
      <c r="A44" s="20">
        <v>13140505</v>
      </c>
      <c r="B44" s="20">
        <v>1</v>
      </c>
      <c r="C44" s="106" t="str">
        <f>INDEX('skill.char(效果)'!$C:$C,MATCH($A44,'skill.char(效果)'!$O:$O,0))</f>
        <v>嗜血狼人旋风斩无敌(不用)</v>
      </c>
      <c r="D44" s="20">
        <v>1</v>
      </c>
      <c r="E44" s="55">
        <v>4</v>
      </c>
      <c r="F44" s="20" t="s">
        <v>904</v>
      </c>
      <c r="G44" s="20"/>
      <c r="H44" s="20" t="s">
        <v>2718</v>
      </c>
      <c r="I44" s="20" t="s">
        <v>100</v>
      </c>
      <c r="J44" s="20" t="s">
        <v>903</v>
      </c>
      <c r="K44" s="20"/>
      <c r="L44" s="20"/>
      <c r="M44" s="20"/>
      <c r="N44" s="20"/>
    </row>
    <row r="45" spans="1:14" s="32" customFormat="1" x14ac:dyDescent="0.15">
      <c r="A45" s="53">
        <v>13140506</v>
      </c>
      <c r="B45" s="20">
        <v>1</v>
      </c>
      <c r="C45" s="106" t="str">
        <f>INDEX('skill.char(效果)'!$C:$C,MATCH($A45,'skill.char(效果)'!$O:$O,0))</f>
        <v>嗜血狼人野性阻击背摔</v>
      </c>
      <c r="D45" s="20">
        <v>1</v>
      </c>
      <c r="E45" s="55">
        <v>1</v>
      </c>
      <c r="F45" s="20" t="s">
        <v>904</v>
      </c>
      <c r="G45" s="20"/>
      <c r="H45" s="20" t="s">
        <v>913</v>
      </c>
      <c r="I45" s="20" t="s">
        <v>913</v>
      </c>
      <c r="J45" s="20">
        <v>0</v>
      </c>
      <c r="K45" s="20">
        <v>3</v>
      </c>
      <c r="L45" s="20">
        <v>0.5</v>
      </c>
      <c r="M45" s="20"/>
      <c r="N45" s="20" t="s">
        <v>149</v>
      </c>
    </row>
    <row r="46" spans="1:14" s="32" customFormat="1" x14ac:dyDescent="0.15">
      <c r="A46" s="20">
        <v>13140507</v>
      </c>
      <c r="B46" s="20">
        <v>1</v>
      </c>
      <c r="C46" s="106" t="str">
        <f>INDEX('skill.char(效果)'!$C:$C,MATCH($A46,'skill.char(效果)'!$O:$O,0))</f>
        <v>嗜血狼人野性阻击背摔跟随</v>
      </c>
      <c r="D46" s="20">
        <v>1</v>
      </c>
      <c r="E46" s="55">
        <v>2</v>
      </c>
      <c r="F46" s="20" t="s">
        <v>904</v>
      </c>
      <c r="G46" s="20"/>
      <c r="H46" s="20"/>
      <c r="I46" s="20" t="s">
        <v>685</v>
      </c>
      <c r="J46" s="20"/>
      <c r="K46" s="20"/>
      <c r="L46" s="20"/>
      <c r="M46" s="20"/>
      <c r="N46" s="20"/>
    </row>
    <row r="47" spans="1:14" s="32" customFormat="1" x14ac:dyDescent="0.15">
      <c r="A47" s="20">
        <v>13140601</v>
      </c>
      <c r="B47" s="20">
        <v>1</v>
      </c>
      <c r="C47" s="106" t="str">
        <f>INDEX('skill.char(效果)'!$C:$C,MATCH($A47,'skill.char(效果)'!$O:$O,0))</f>
        <v>超能大白酒精喷洒概率添加酒标记</v>
      </c>
      <c r="D47" s="20">
        <v>1</v>
      </c>
      <c r="E47" s="55">
        <v>10</v>
      </c>
      <c r="F47" s="20" t="s">
        <v>117</v>
      </c>
      <c r="G47" s="20">
        <v>10</v>
      </c>
      <c r="H47" s="20" t="s">
        <v>1743</v>
      </c>
      <c r="I47" s="20" t="s">
        <v>100</v>
      </c>
      <c r="J47" s="20" t="s">
        <v>341</v>
      </c>
      <c r="K47" s="20"/>
      <c r="L47" s="20"/>
      <c r="M47" s="20"/>
      <c r="N47" s="20" t="s">
        <v>510</v>
      </c>
    </row>
    <row r="48" spans="1:14" s="32" customFormat="1" x14ac:dyDescent="0.15">
      <c r="A48" s="20">
        <v>13140602</v>
      </c>
      <c r="B48" s="20">
        <v>1</v>
      </c>
      <c r="C48" s="106" t="str">
        <f>INDEX('skill.char(效果)'!$C:$C,MATCH($A48,'skill.char(效果)'!$O:$O,0))</f>
        <v>超能大白酒精喷洒概率降低物防</v>
      </c>
      <c r="D48" s="20">
        <v>1</v>
      </c>
      <c r="E48" s="55">
        <v>10</v>
      </c>
      <c r="F48" s="20" t="s">
        <v>1660</v>
      </c>
      <c r="G48" s="20">
        <v>10</v>
      </c>
      <c r="H48" s="20" t="s">
        <v>1743</v>
      </c>
      <c r="I48" s="20" t="s">
        <v>103</v>
      </c>
      <c r="J48" s="20" t="s">
        <v>319</v>
      </c>
      <c r="K48" s="20">
        <v>15140604</v>
      </c>
      <c r="L48" s="20"/>
      <c r="M48" s="20"/>
      <c r="N48" s="20" t="s">
        <v>267</v>
      </c>
    </row>
    <row r="49" spans="1:14" s="32" customFormat="1" x14ac:dyDescent="0.15">
      <c r="A49" s="20">
        <v>13140603</v>
      </c>
      <c r="B49" s="20">
        <v>1</v>
      </c>
      <c r="C49" s="106" t="str">
        <f>INDEX('skill.char(效果)'!$C:$C,MATCH($A49,'skill.char(效果)'!$O:$O,0))</f>
        <v>超能大白酒精喷洒概率降低魔防</v>
      </c>
      <c r="D49" s="20">
        <v>1</v>
      </c>
      <c r="E49" s="55">
        <v>10</v>
      </c>
      <c r="F49" s="20" t="s">
        <v>117</v>
      </c>
      <c r="G49" s="20">
        <v>10</v>
      </c>
      <c r="H49" s="20" t="s">
        <v>1743</v>
      </c>
      <c r="I49" s="20" t="s">
        <v>103</v>
      </c>
      <c r="J49" s="20" t="s">
        <v>320</v>
      </c>
      <c r="K49" s="20">
        <v>15140605</v>
      </c>
      <c r="L49" s="20"/>
      <c r="M49" s="20"/>
      <c r="N49" s="20"/>
    </row>
    <row r="50" spans="1:14" s="32" customFormat="1" x14ac:dyDescent="0.15">
      <c r="A50" s="53">
        <v>13140604</v>
      </c>
      <c r="B50" s="20">
        <v>1</v>
      </c>
      <c r="C50" s="106" t="str">
        <f>INDEX('skill.char(效果)'!$C:$C,MATCH($A50,'skill.char(效果)'!$O:$O,0))</f>
        <v>超能大白重拳击退眩晕</v>
      </c>
      <c r="D50" s="20">
        <v>1</v>
      </c>
      <c r="E50" s="55">
        <v>2</v>
      </c>
      <c r="F50" s="20" t="s">
        <v>113</v>
      </c>
      <c r="G50" s="20"/>
      <c r="H50" s="20" t="s">
        <v>127</v>
      </c>
      <c r="I50" s="20" t="s">
        <v>127</v>
      </c>
      <c r="J50" s="106">
        <v>0</v>
      </c>
      <c r="K50" s="106">
        <v>1.5</v>
      </c>
      <c r="L50" s="106">
        <v>0.5</v>
      </c>
      <c r="M50" s="20"/>
      <c r="N50" s="20" t="s">
        <v>570</v>
      </c>
    </row>
    <row r="51" spans="1:14" s="32" customFormat="1" x14ac:dyDescent="0.15">
      <c r="A51" s="53">
        <v>13140605</v>
      </c>
      <c r="B51" s="20">
        <v>1</v>
      </c>
      <c r="C51" s="106" t="str">
        <f>INDEX('skill.char(效果)'!$C:$C,MATCH($A51,'skill.char(效果)'!$O:$O,0))</f>
        <v>超能大白火焰喷射遇酒炸起眩晕</v>
      </c>
      <c r="D51" s="20">
        <v>1</v>
      </c>
      <c r="E51" s="55">
        <v>1.5</v>
      </c>
      <c r="F51" s="20" t="s">
        <v>1661</v>
      </c>
      <c r="G51" s="20"/>
      <c r="H51" s="20" t="s">
        <v>265</v>
      </c>
      <c r="I51" s="20" t="s">
        <v>265</v>
      </c>
      <c r="J51" s="20"/>
      <c r="K51" s="20"/>
      <c r="L51" s="20"/>
      <c r="M51" s="20"/>
      <c r="N51" s="20" t="s">
        <v>570</v>
      </c>
    </row>
    <row r="52" spans="1:14" s="56" customFormat="1" x14ac:dyDescent="0.15">
      <c r="A52" s="20">
        <v>13140701</v>
      </c>
      <c r="B52" s="20">
        <v>1</v>
      </c>
      <c r="C52" s="106" t="str">
        <f>INDEX('skill.char(效果)'!$C:$C,MATCH($A52,'skill.char(效果)'!$O:$O,0))</f>
        <v>花仙子缠绕禁足</v>
      </c>
      <c r="D52" s="20">
        <v>1</v>
      </c>
      <c r="E52" s="55">
        <v>2</v>
      </c>
      <c r="F52" s="20" t="s">
        <v>117</v>
      </c>
      <c r="G52" s="20">
        <v>10</v>
      </c>
      <c r="H52" s="20" t="s">
        <v>2721</v>
      </c>
      <c r="I52" s="20" t="s">
        <v>100</v>
      </c>
      <c r="J52" s="20" t="s">
        <v>1662</v>
      </c>
      <c r="K52" s="20"/>
      <c r="L52" s="20"/>
      <c r="M52" s="20"/>
      <c r="N52" s="20" t="s">
        <v>3983</v>
      </c>
    </row>
    <row r="53" spans="1:14" s="56" customFormat="1" x14ac:dyDescent="0.15">
      <c r="A53" s="20">
        <v>13140702</v>
      </c>
      <c r="B53" s="20">
        <v>1</v>
      </c>
      <c r="C53" s="106" t="str">
        <f>INDEX('skill.char(效果)'!$C:$C,MATCH($A53,'skill.char(效果)'!$O:$O,0))</f>
        <v>花仙子缠绕沉默</v>
      </c>
      <c r="D53" s="20">
        <v>1</v>
      </c>
      <c r="E53" s="55">
        <v>2</v>
      </c>
      <c r="F53" s="20" t="s">
        <v>117</v>
      </c>
      <c r="G53" s="20">
        <v>10</v>
      </c>
      <c r="H53" s="20" t="s">
        <v>102</v>
      </c>
      <c r="I53" s="20" t="s">
        <v>1663</v>
      </c>
      <c r="J53" s="20" t="s">
        <v>102</v>
      </c>
      <c r="K53" s="20"/>
      <c r="L53" s="20"/>
      <c r="M53" s="20"/>
      <c r="N53" s="20"/>
    </row>
    <row r="54" spans="1:14" s="56" customFormat="1" x14ac:dyDescent="0.15">
      <c r="A54" s="20">
        <v>13140704</v>
      </c>
      <c r="B54" s="20">
        <v>1</v>
      </c>
      <c r="C54" s="106" t="str">
        <f>INDEX('skill.char(效果)'!$C:$C,MATCH($A54,'skill.char(效果)'!$O:$O,0))</f>
        <v>花仙子愈合持续加血</v>
      </c>
      <c r="D54" s="20">
        <v>1</v>
      </c>
      <c r="E54" s="55">
        <v>7</v>
      </c>
      <c r="F54" s="20" t="s">
        <v>117</v>
      </c>
      <c r="G54" s="20">
        <v>10</v>
      </c>
      <c r="H54" s="20" t="s">
        <v>2722</v>
      </c>
      <c r="I54" s="20" t="s">
        <v>61</v>
      </c>
      <c r="J54" s="20">
        <v>1.5</v>
      </c>
      <c r="K54" s="16">
        <v>12140707</v>
      </c>
      <c r="L54" s="20"/>
      <c r="M54" s="20"/>
      <c r="N54" s="20" t="s">
        <v>2591</v>
      </c>
    </row>
    <row r="55" spans="1:14" s="56" customFormat="1" x14ac:dyDescent="0.15">
      <c r="A55" s="20">
        <v>13140801</v>
      </c>
      <c r="B55" s="20">
        <v>1</v>
      </c>
      <c r="C55" s="106" t="str">
        <f>INDEX('skill.char(效果)'!$C:$C,MATCH($A55,'skill.char(效果)'!$O:$O,0))</f>
        <v>冰雪女王冰锥术冰封</v>
      </c>
      <c r="D55" s="20">
        <v>1</v>
      </c>
      <c r="E55" s="55">
        <v>2</v>
      </c>
      <c r="F55" s="20" t="s">
        <v>117</v>
      </c>
      <c r="G55" s="20">
        <v>6</v>
      </c>
      <c r="H55" s="20" t="s">
        <v>1742</v>
      </c>
      <c r="I55" s="20" t="s">
        <v>100</v>
      </c>
      <c r="J55" s="20" t="s">
        <v>423</v>
      </c>
      <c r="K55" s="20"/>
      <c r="L55" s="20"/>
      <c r="M55" s="20"/>
      <c r="N55" s="20" t="s">
        <v>1664</v>
      </c>
    </row>
    <row r="56" spans="1:14" s="56" customFormat="1" x14ac:dyDescent="0.15">
      <c r="A56" s="20">
        <v>13140802</v>
      </c>
      <c r="B56" s="20">
        <v>1</v>
      </c>
      <c r="C56" s="106" t="str">
        <f>INDEX('skill.char(效果)'!$C:$C,MATCH($A56,'skill.char(效果)'!$O:$O,0))</f>
        <v>冰雪女王冰晶爆炸概率沉默</v>
      </c>
      <c r="D56" s="20">
        <v>1</v>
      </c>
      <c r="E56" s="55">
        <v>4</v>
      </c>
      <c r="F56" s="20" t="s">
        <v>117</v>
      </c>
      <c r="G56" s="20">
        <v>6</v>
      </c>
      <c r="H56" s="20" t="s">
        <v>1737</v>
      </c>
      <c r="I56" s="20" t="s">
        <v>100</v>
      </c>
      <c r="J56" s="20" t="s">
        <v>102</v>
      </c>
      <c r="K56" s="20"/>
      <c r="L56" s="20"/>
      <c r="M56" s="20"/>
      <c r="N56" s="20" t="s">
        <v>1665</v>
      </c>
    </row>
    <row r="57" spans="1:14" s="56" customFormat="1" x14ac:dyDescent="0.15">
      <c r="A57" s="20">
        <v>13140803</v>
      </c>
      <c r="B57" s="23">
        <v>1</v>
      </c>
      <c r="C57" s="106" t="str">
        <f>INDEX('skill.char(效果)'!$C:$C,MATCH($A57,'skill.char(效果)'!$O:$O,0))</f>
        <v>冰雪女王冰晶爆炸减移动速度</v>
      </c>
      <c r="D57" s="23">
        <v>1</v>
      </c>
      <c r="E57" s="23">
        <v>4</v>
      </c>
      <c r="F57" s="23" t="s">
        <v>324</v>
      </c>
      <c r="G57" s="23"/>
      <c r="H57" s="23" t="s">
        <v>672</v>
      </c>
      <c r="I57" s="23" t="s">
        <v>103</v>
      </c>
      <c r="J57" s="23" t="s">
        <v>45</v>
      </c>
      <c r="K57" s="20">
        <v>15140807</v>
      </c>
      <c r="L57" s="23"/>
      <c r="M57" s="23"/>
      <c r="N57" s="23" t="s">
        <v>147</v>
      </c>
    </row>
    <row r="58" spans="1:14" s="56" customFormat="1" x14ac:dyDescent="0.15">
      <c r="A58" s="20">
        <v>13140804</v>
      </c>
      <c r="B58" s="23">
        <v>1</v>
      </c>
      <c r="C58" s="106" t="str">
        <f>INDEX('skill.char(效果)'!$C:$C,MATCH($A58,'skill.char(效果)'!$O:$O,0))</f>
        <v>冰雪女王冰晶爆炸减攻击速度</v>
      </c>
      <c r="D58" s="23">
        <v>1</v>
      </c>
      <c r="E58" s="23">
        <v>4</v>
      </c>
      <c r="F58" s="23" t="s">
        <v>113</v>
      </c>
      <c r="G58" s="23"/>
      <c r="H58" s="23" t="s">
        <v>672</v>
      </c>
      <c r="I58" s="23" t="s">
        <v>104</v>
      </c>
      <c r="J58" s="23" t="s">
        <v>118</v>
      </c>
      <c r="K58" s="23"/>
      <c r="L58" s="20">
        <v>15140808</v>
      </c>
      <c r="M58" s="23"/>
      <c r="N58" s="23"/>
    </row>
    <row r="59" spans="1:14" s="32" customFormat="1" x14ac:dyDescent="0.15">
      <c r="A59" s="53">
        <v>13141001</v>
      </c>
      <c r="B59" s="20">
        <v>1</v>
      </c>
      <c r="C59" s="106" t="str">
        <f>INDEX('skill.char(效果)'!$C:$C,MATCH($A59,'skill.char(效果)'!$O:$O,0))</f>
        <v>李小龙双截棍眩晕</v>
      </c>
      <c r="D59" s="20">
        <v>1</v>
      </c>
      <c r="E59" s="55">
        <v>2</v>
      </c>
      <c r="F59" s="20" t="s">
        <v>476</v>
      </c>
      <c r="G59" s="20"/>
      <c r="H59" s="20" t="s">
        <v>470</v>
      </c>
      <c r="I59" s="20" t="s">
        <v>100</v>
      </c>
      <c r="J59" s="20" t="s">
        <v>423</v>
      </c>
      <c r="K59" s="20"/>
      <c r="L59" s="20"/>
      <c r="M59" s="20"/>
      <c r="N59" s="20" t="s">
        <v>149</v>
      </c>
    </row>
    <row r="60" spans="1:14" s="32" customFormat="1" x14ac:dyDescent="0.15">
      <c r="A60" s="20">
        <v>13141002</v>
      </c>
      <c r="B60" s="20">
        <v>1</v>
      </c>
      <c r="C60" s="106" t="str">
        <f>INDEX('skill.char(效果)'!$C:$C,MATCH($A60,'skill.char(效果)'!$O:$O,0))</f>
        <v>李小龙旋风腿嘲讽(不用)</v>
      </c>
      <c r="D60" s="20">
        <v>1</v>
      </c>
      <c r="E60" s="55">
        <v>3</v>
      </c>
      <c r="F60" s="20" t="s">
        <v>117</v>
      </c>
      <c r="G60" s="20">
        <v>10</v>
      </c>
      <c r="H60" s="20" t="s">
        <v>131</v>
      </c>
      <c r="I60" s="20" t="s">
        <v>131</v>
      </c>
      <c r="J60" s="20" t="s">
        <v>44</v>
      </c>
      <c r="K60" s="20"/>
      <c r="L60" s="20"/>
      <c r="M60" s="20"/>
      <c r="N60" s="20" t="s">
        <v>266</v>
      </c>
    </row>
    <row r="61" spans="1:14" s="32" customFormat="1" x14ac:dyDescent="0.15">
      <c r="A61" s="20">
        <v>13141003</v>
      </c>
      <c r="B61" s="20">
        <v>1</v>
      </c>
      <c r="C61" s="106" t="str">
        <f>INDEX('skill.char(效果)'!$C:$C,MATCH($A61,'skill.char(效果)'!$O:$O,0))</f>
        <v>李小龙旋风腿嘲讽沉默(不用)</v>
      </c>
      <c r="D61" s="20">
        <v>1</v>
      </c>
      <c r="E61" s="55">
        <v>3</v>
      </c>
      <c r="F61" s="20" t="s">
        <v>117</v>
      </c>
      <c r="G61" s="20">
        <v>10</v>
      </c>
      <c r="H61" s="20" t="s">
        <v>131</v>
      </c>
      <c r="I61" s="20" t="s">
        <v>100</v>
      </c>
      <c r="J61" s="20" t="s">
        <v>1265</v>
      </c>
      <c r="K61" s="20"/>
      <c r="L61" s="20"/>
      <c r="M61" s="20"/>
      <c r="N61" s="20"/>
    </row>
    <row r="62" spans="1:14" s="32" customFormat="1" x14ac:dyDescent="0.15">
      <c r="A62" s="85">
        <v>13141004</v>
      </c>
      <c r="B62" s="85">
        <v>1</v>
      </c>
      <c r="C62" s="106" t="str">
        <f>INDEX('skill.char(效果)'!$C:$C,MATCH($A62,'skill.char(效果)'!$O:$O,0))</f>
        <v>李小龙旋风腿伤害buff效果</v>
      </c>
      <c r="D62" s="20">
        <v>1</v>
      </c>
      <c r="E62" s="55">
        <v>2.5</v>
      </c>
      <c r="F62" s="20" t="s">
        <v>117</v>
      </c>
      <c r="G62" s="20">
        <v>10</v>
      </c>
      <c r="H62" s="20"/>
      <c r="I62" s="20" t="s">
        <v>1717</v>
      </c>
      <c r="J62" s="20">
        <v>1</v>
      </c>
      <c r="K62" s="17">
        <v>12141015</v>
      </c>
      <c r="L62" s="20"/>
      <c r="M62" s="20"/>
      <c r="N62" s="88" t="s">
        <v>2427</v>
      </c>
    </row>
    <row r="63" spans="1:14" s="32" customFormat="1" x14ac:dyDescent="0.15">
      <c r="A63" s="12">
        <v>13141014</v>
      </c>
      <c r="B63" s="20">
        <v>1</v>
      </c>
      <c r="C63" s="106" t="str">
        <f>INDEX('skill.char(效果)'!$C:$C,MATCH($A63,'skill.char(效果)'!$O:$O,0))</f>
        <v>李小龙翻滚冲锋降低攻速</v>
      </c>
      <c r="D63" s="20">
        <v>1</v>
      </c>
      <c r="E63" s="55">
        <v>6</v>
      </c>
      <c r="F63" s="20" t="s">
        <v>2428</v>
      </c>
      <c r="G63" s="20">
        <v>20</v>
      </c>
      <c r="H63" s="20" t="s">
        <v>2429</v>
      </c>
      <c r="I63" s="20" t="s">
        <v>2430</v>
      </c>
      <c r="J63" s="20" t="s">
        <v>2431</v>
      </c>
      <c r="K63" s="20"/>
      <c r="L63" s="20">
        <v>15141005</v>
      </c>
      <c r="M63" s="20"/>
      <c r="N63" s="20" t="s">
        <v>2432</v>
      </c>
    </row>
    <row r="64" spans="1:14" x14ac:dyDescent="0.15">
      <c r="A64" s="20">
        <v>13141005</v>
      </c>
      <c r="B64" s="20">
        <v>1</v>
      </c>
      <c r="C64" s="106" t="str">
        <f>INDEX('skill.char(效果)'!$C:$C,MATCH($A64,'skill.char(效果)'!$O:$O,0))</f>
        <v>李小龙翻滚冲锋降低移速</v>
      </c>
      <c r="D64" s="20">
        <v>1</v>
      </c>
      <c r="E64" s="55">
        <v>6</v>
      </c>
      <c r="F64" s="20" t="s">
        <v>117</v>
      </c>
      <c r="G64" s="20">
        <v>20</v>
      </c>
      <c r="H64" s="20" t="s">
        <v>672</v>
      </c>
      <c r="I64" s="20" t="s">
        <v>1269</v>
      </c>
      <c r="J64" s="20" t="s">
        <v>45</v>
      </c>
      <c r="K64" s="20">
        <v>15141006</v>
      </c>
      <c r="L64" s="20"/>
      <c r="M64" s="20"/>
      <c r="N64" s="20"/>
    </row>
    <row r="65" spans="1:15" x14ac:dyDescent="0.15">
      <c r="A65" s="37">
        <v>13141010</v>
      </c>
      <c r="B65" s="37">
        <v>1</v>
      </c>
      <c r="C65" s="106" t="str">
        <f>INDEX('skill.char(效果)'!$C:$C,MATCH($A65,'skill.char(效果)'!$O:$O,0))</f>
        <v>李小龙旋风踢击退buff延迟效果</v>
      </c>
      <c r="D65" s="37">
        <v>1</v>
      </c>
      <c r="E65" s="37">
        <v>2.5</v>
      </c>
      <c r="F65" s="20" t="s">
        <v>113</v>
      </c>
      <c r="I65" s="20" t="s">
        <v>1717</v>
      </c>
      <c r="J65" s="37">
        <v>0</v>
      </c>
      <c r="K65" s="37">
        <v>12141011</v>
      </c>
    </row>
    <row r="66" spans="1:15" x14ac:dyDescent="0.15">
      <c r="A66" s="53">
        <v>13141011</v>
      </c>
      <c r="B66" s="37">
        <v>1</v>
      </c>
      <c r="C66" s="106" t="str">
        <f>INDEX('skill.char(效果)'!$C:$C,MATCH($A66,'skill.char(效果)'!$O:$O,0))</f>
        <v>李小龙旋风踢buff击退</v>
      </c>
      <c r="D66" s="37">
        <v>1</v>
      </c>
      <c r="E66" s="55">
        <v>2</v>
      </c>
      <c r="F66" s="20" t="s">
        <v>324</v>
      </c>
      <c r="G66" s="20"/>
      <c r="H66" s="20" t="s">
        <v>127</v>
      </c>
      <c r="I66" s="20" t="s">
        <v>692</v>
      </c>
      <c r="J66" s="20">
        <v>0</v>
      </c>
      <c r="K66" s="20">
        <v>1</v>
      </c>
      <c r="L66" s="20">
        <v>0.2</v>
      </c>
      <c r="N66" s="20" t="s">
        <v>570</v>
      </c>
    </row>
    <row r="67" spans="1:15" x14ac:dyDescent="0.15">
      <c r="A67" s="53">
        <v>13141012</v>
      </c>
      <c r="B67" s="37">
        <v>1</v>
      </c>
      <c r="C67" s="106" t="str">
        <f>INDEX('skill.char(效果)'!$C:$C,MATCH($A67,'skill.char(效果)'!$O:$O,0))</f>
        <v>李小龙翻滚冲锋挑起</v>
      </c>
      <c r="D67" s="37">
        <v>1</v>
      </c>
      <c r="E67" s="55">
        <v>1</v>
      </c>
      <c r="F67" s="20" t="s">
        <v>168</v>
      </c>
      <c r="G67" s="20"/>
      <c r="H67" s="20" t="s">
        <v>265</v>
      </c>
      <c r="I67" s="20" t="s">
        <v>265</v>
      </c>
      <c r="J67" s="106" t="s">
        <v>2772</v>
      </c>
      <c r="K67" s="20"/>
      <c r="L67" s="20"/>
      <c r="N67" s="20" t="s">
        <v>570</v>
      </c>
    </row>
    <row r="68" spans="1:15" s="32" customFormat="1" x14ac:dyDescent="0.15">
      <c r="A68" s="53">
        <v>13141013</v>
      </c>
      <c r="B68" s="37">
        <v>1</v>
      </c>
      <c r="C68" s="106" t="str">
        <f>INDEX('skill.char(效果)'!$C:$C,MATCH($A68,'skill.char(效果)'!$O:$O,0))</f>
        <v>李小龙翻滚冲锋击退</v>
      </c>
      <c r="D68" s="37">
        <v>1</v>
      </c>
      <c r="E68" s="55">
        <v>2</v>
      </c>
      <c r="F68" s="20" t="s">
        <v>168</v>
      </c>
      <c r="G68" s="20"/>
      <c r="H68" s="20" t="s">
        <v>127</v>
      </c>
      <c r="I68" s="20" t="s">
        <v>692</v>
      </c>
      <c r="J68" s="20">
        <v>0</v>
      </c>
      <c r="K68" s="20">
        <v>1.5</v>
      </c>
      <c r="L68" s="20">
        <v>0.5</v>
      </c>
      <c r="M68" s="37"/>
      <c r="N68" s="37"/>
    </row>
    <row r="69" spans="1:15" s="32" customFormat="1" x14ac:dyDescent="0.15">
      <c r="A69" s="20">
        <v>13141016</v>
      </c>
      <c r="B69" s="20">
        <v>1</v>
      </c>
      <c r="C69" s="106" t="str">
        <f>INDEX('skill.char(效果)'!$C:$C,MATCH($A69,'skill.char(效果)'!$O:$O,0))</f>
        <v>李小龙旋风腿自身免疫控制</v>
      </c>
      <c r="D69" s="20">
        <v>1</v>
      </c>
      <c r="E69" s="55">
        <v>2.5</v>
      </c>
      <c r="F69" s="20" t="s">
        <v>113</v>
      </c>
      <c r="G69" s="20"/>
      <c r="H69" s="20" t="s">
        <v>2718</v>
      </c>
      <c r="I69" s="20" t="s">
        <v>100</v>
      </c>
      <c r="J69" s="20" t="s">
        <v>2463</v>
      </c>
      <c r="K69" s="57"/>
      <c r="L69" s="57"/>
      <c r="M69" s="57"/>
      <c r="N69" s="20"/>
    </row>
    <row r="70" spans="1:15" s="32" customFormat="1" x14ac:dyDescent="0.15">
      <c r="A70" s="20">
        <v>13141200</v>
      </c>
      <c r="B70" s="20">
        <v>1</v>
      </c>
      <c r="C70" s="106" t="str">
        <f>INDEX('skill.char(效果)'!$C:$C,MATCH($A70,'skill.char(效果)'!$O:$O,0))</f>
        <v>雷神索尔电环扩散延迟伤害</v>
      </c>
      <c r="D70" s="20">
        <v>1</v>
      </c>
      <c r="E70" s="55">
        <v>0.4</v>
      </c>
      <c r="F70" s="20" t="s">
        <v>1716</v>
      </c>
      <c r="G70" s="20"/>
      <c r="H70" s="20"/>
      <c r="I70" s="20" t="s">
        <v>1717</v>
      </c>
      <c r="J70" s="20">
        <v>0</v>
      </c>
      <c r="K70" s="20">
        <v>12141204</v>
      </c>
      <c r="L70" s="20"/>
      <c r="M70" s="20"/>
    </row>
    <row r="71" spans="1:15" s="32" customFormat="1" x14ac:dyDescent="0.15">
      <c r="A71" s="20">
        <v>13141201</v>
      </c>
      <c r="B71" s="20">
        <v>1</v>
      </c>
      <c r="C71" s="106" t="str">
        <f>INDEX('skill.char(效果)'!$C:$C,MATCH($A71,'skill.char(效果)'!$O:$O,0))</f>
        <v>雷神索尔电环收缩延迟伤害</v>
      </c>
      <c r="D71" s="20">
        <v>1</v>
      </c>
      <c r="E71" s="55">
        <v>1.2</v>
      </c>
      <c r="F71" s="20" t="s">
        <v>1419</v>
      </c>
      <c r="G71" s="20"/>
      <c r="H71" s="20"/>
      <c r="I71" s="20" t="s">
        <v>1426</v>
      </c>
      <c r="J71" s="20">
        <v>0</v>
      </c>
      <c r="K71" s="20">
        <v>12141204</v>
      </c>
      <c r="L71" s="20"/>
      <c r="M71" s="20"/>
      <c r="N71" s="20"/>
    </row>
    <row r="72" spans="1:15" s="32" customFormat="1" x14ac:dyDescent="0.15">
      <c r="A72" s="53">
        <v>13141202</v>
      </c>
      <c r="B72" s="20">
        <v>1</v>
      </c>
      <c r="C72" s="106" t="str">
        <f>INDEX('skill.char(效果)'!$C:$C,MATCH($A72,'skill.char(效果)'!$O:$O,0))</f>
        <v>雷神索尔风暴之锤眩晕</v>
      </c>
      <c r="D72" s="20">
        <v>1</v>
      </c>
      <c r="E72" s="55">
        <v>2</v>
      </c>
      <c r="F72" s="20" t="s">
        <v>1422</v>
      </c>
      <c r="G72" s="20">
        <v>10</v>
      </c>
      <c r="H72" s="20" t="s">
        <v>1739</v>
      </c>
      <c r="I72" s="20" t="s">
        <v>1429</v>
      </c>
      <c r="J72" s="20" t="s">
        <v>1453</v>
      </c>
      <c r="K72" s="20"/>
      <c r="L72" s="57"/>
      <c r="M72" s="20"/>
      <c r="N72" s="20" t="s">
        <v>149</v>
      </c>
    </row>
    <row r="73" spans="1:15" s="32" customFormat="1" x14ac:dyDescent="0.15">
      <c r="A73" s="20">
        <v>13141203</v>
      </c>
      <c r="B73" s="20">
        <v>1</v>
      </c>
      <c r="C73" s="106" t="str">
        <f>INDEX('skill.char(效果)'!$C:$C,MATCH($A73,'skill.char(效果)'!$O:$O,0))</f>
        <v>雷神索尔天神下凡变身</v>
      </c>
      <c r="D73" s="20">
        <v>1</v>
      </c>
      <c r="E73" s="55">
        <v>15</v>
      </c>
      <c r="F73" s="20" t="s">
        <v>2237</v>
      </c>
      <c r="G73" s="20"/>
      <c r="H73" s="20" t="s">
        <v>2718</v>
      </c>
      <c r="I73" s="20" t="s">
        <v>2238</v>
      </c>
      <c r="J73" s="32" t="s">
        <v>2239</v>
      </c>
      <c r="K73" s="20"/>
      <c r="L73" s="20"/>
      <c r="M73" s="20"/>
      <c r="N73" s="20" t="s">
        <v>2692</v>
      </c>
    </row>
    <row r="74" spans="1:15" s="32" customFormat="1" x14ac:dyDescent="0.15">
      <c r="A74" s="20">
        <v>13141204</v>
      </c>
      <c r="B74" s="20">
        <v>1</v>
      </c>
      <c r="C74" s="106" t="str">
        <f>INDEX('skill.char(效果)'!$C:$C,MATCH($A74,'skill.char(效果)'!$O:$O,0))</f>
        <v>雷神索尔天神下凡提升攻击</v>
      </c>
      <c r="D74" s="20">
        <v>1</v>
      </c>
      <c r="E74" s="55">
        <v>15</v>
      </c>
      <c r="F74" s="20" t="s">
        <v>1215</v>
      </c>
      <c r="G74" s="20">
        <v>30</v>
      </c>
      <c r="H74" s="20" t="s">
        <v>2718</v>
      </c>
      <c r="I74" s="20" t="s">
        <v>1287</v>
      </c>
      <c r="J74" s="20" t="s">
        <v>167</v>
      </c>
      <c r="K74" s="20">
        <v>15141205</v>
      </c>
      <c r="L74" s="20"/>
      <c r="M74" s="20"/>
      <c r="N74" s="20"/>
    </row>
    <row r="75" spans="1:15" s="32" customFormat="1" x14ac:dyDescent="0.15">
      <c r="A75" s="20">
        <v>13141205</v>
      </c>
      <c r="B75" s="20">
        <v>1</v>
      </c>
      <c r="C75" s="106" t="str">
        <f>INDEX('skill.char(效果)'!$C:$C,MATCH($A75,'skill.char(效果)'!$O:$O,0))</f>
        <v>雷神索尔天神下凡提升物防</v>
      </c>
      <c r="D75" s="20">
        <v>1</v>
      </c>
      <c r="E75" s="55">
        <v>15</v>
      </c>
      <c r="F75" s="20" t="s">
        <v>1215</v>
      </c>
      <c r="G75" s="20">
        <v>30</v>
      </c>
      <c r="H75" s="20" t="s">
        <v>2718</v>
      </c>
      <c r="I75" s="20" t="s">
        <v>1287</v>
      </c>
      <c r="J75" s="20" t="s">
        <v>1212</v>
      </c>
      <c r="K75" s="20">
        <v>15141206</v>
      </c>
      <c r="L75" s="20"/>
      <c r="M75" s="20"/>
      <c r="N75" s="20"/>
    </row>
    <row r="76" spans="1:15" s="32" customFormat="1" x14ac:dyDescent="0.15">
      <c r="A76" s="20">
        <v>13141206</v>
      </c>
      <c r="B76" s="20">
        <v>1</v>
      </c>
      <c r="C76" s="106" t="str">
        <f>INDEX('skill.char(效果)'!$C:$C,MATCH($A76,'skill.char(效果)'!$O:$O,0))</f>
        <v>雷神索尔天神下凡提升魔防</v>
      </c>
      <c r="D76" s="20">
        <v>1</v>
      </c>
      <c r="E76" s="55">
        <v>15</v>
      </c>
      <c r="F76" s="20" t="s">
        <v>1215</v>
      </c>
      <c r="G76" s="20">
        <v>30</v>
      </c>
      <c r="H76" s="20" t="s">
        <v>2718</v>
      </c>
      <c r="I76" s="20" t="s">
        <v>1287</v>
      </c>
      <c r="J76" s="20" t="s">
        <v>320</v>
      </c>
      <c r="K76" s="20">
        <v>15141207</v>
      </c>
      <c r="L76" s="20"/>
      <c r="M76" s="20"/>
      <c r="N76" s="20"/>
    </row>
    <row r="77" spans="1:15" s="32" customFormat="1" x14ac:dyDescent="0.15">
      <c r="A77" s="53">
        <v>13141207</v>
      </c>
      <c r="B77" s="20">
        <v>1</v>
      </c>
      <c r="C77" s="106" t="str">
        <f>INDEX('skill.char(效果)'!$C:$C,MATCH($A77,'skill.char(效果)'!$O:$O,0))</f>
        <v>雷神索尔天神下凡普通攻击范围概率眩晕</v>
      </c>
      <c r="D77" s="20">
        <v>1</v>
      </c>
      <c r="E77" s="55">
        <v>2</v>
      </c>
      <c r="F77" s="20" t="s">
        <v>117</v>
      </c>
      <c r="G77" s="20">
        <v>6</v>
      </c>
      <c r="H77" s="20" t="s">
        <v>1297</v>
      </c>
      <c r="I77" s="20" t="s">
        <v>100</v>
      </c>
      <c r="J77" s="20" t="s">
        <v>423</v>
      </c>
      <c r="K77" s="20"/>
      <c r="L77" s="20"/>
      <c r="M77" s="20"/>
      <c r="N77" s="20" t="s">
        <v>149</v>
      </c>
    </row>
    <row r="78" spans="1:15" s="32" customFormat="1" x14ac:dyDescent="0.15">
      <c r="A78" s="20">
        <v>13141209</v>
      </c>
      <c r="B78" s="20">
        <v>1</v>
      </c>
      <c r="C78" s="106" t="str">
        <f>INDEX('skill.char(效果)'!$C:$C,MATCH($A78,'skill.char(效果)'!$O:$O,0))</f>
        <v>雷神索尔天神下凡提升增加移动速度</v>
      </c>
      <c r="D78" s="20">
        <v>1</v>
      </c>
      <c r="E78" s="55">
        <v>15</v>
      </c>
      <c r="F78" s="20" t="s">
        <v>1215</v>
      </c>
      <c r="G78" s="20">
        <v>30</v>
      </c>
      <c r="H78" s="20" t="s">
        <v>2718</v>
      </c>
      <c r="I78" s="23" t="s">
        <v>103</v>
      </c>
      <c r="J78" s="23" t="s">
        <v>45</v>
      </c>
      <c r="K78" s="20">
        <v>15141209</v>
      </c>
      <c r="L78" s="57"/>
      <c r="M78" s="57"/>
      <c r="N78" s="20"/>
    </row>
    <row r="79" spans="1:15" s="32" customFormat="1" x14ac:dyDescent="0.15">
      <c r="A79" s="20">
        <v>13141216</v>
      </c>
      <c r="B79" s="20">
        <v>1</v>
      </c>
      <c r="C79" s="106" t="str">
        <f>INDEX('skill.char(效果)'!$C:$C,MATCH($A79,'skill.char(效果)'!$O:$O,0))</f>
        <v>雷神索尔天神下凡自身免疫控制</v>
      </c>
      <c r="D79" s="20">
        <v>1</v>
      </c>
      <c r="E79" s="55">
        <v>15</v>
      </c>
      <c r="F79" s="20" t="s">
        <v>1419</v>
      </c>
      <c r="G79" s="20"/>
      <c r="H79" s="20" t="s">
        <v>2718</v>
      </c>
      <c r="I79" s="20" t="s">
        <v>100</v>
      </c>
      <c r="J79" s="20" t="s">
        <v>3267</v>
      </c>
      <c r="K79" s="57"/>
      <c r="L79" s="57"/>
      <c r="M79" s="57"/>
      <c r="N79" s="20"/>
    </row>
    <row r="80" spans="1:15" s="32" customFormat="1" x14ac:dyDescent="0.15">
      <c r="A80" s="20">
        <v>13141301</v>
      </c>
      <c r="B80" s="20">
        <v>1</v>
      </c>
      <c r="C80" s="106" t="str">
        <f>INDEX('skill.char(效果)'!$C:$C,MATCH($A80,'skill.char(效果)'!$O:$O,0))</f>
        <v>娅美蝶暗之守护加物防</v>
      </c>
      <c r="D80" s="20">
        <v>1</v>
      </c>
      <c r="E80" s="55">
        <v>6</v>
      </c>
      <c r="F80" s="20" t="s">
        <v>117</v>
      </c>
      <c r="G80" s="20">
        <v>20</v>
      </c>
      <c r="H80" s="20" t="s">
        <v>2718</v>
      </c>
      <c r="I80" s="20" t="s">
        <v>103</v>
      </c>
      <c r="J80" s="20" t="s">
        <v>319</v>
      </c>
      <c r="K80" s="57">
        <v>15141304</v>
      </c>
      <c r="L80" s="57"/>
      <c r="M80" s="57"/>
      <c r="N80" s="16"/>
      <c r="O80" s="16"/>
    </row>
    <row r="81" spans="1:14" s="32" customFormat="1" x14ac:dyDescent="0.15">
      <c r="A81" s="20">
        <v>13141302</v>
      </c>
      <c r="B81" s="20">
        <v>1</v>
      </c>
      <c r="C81" s="106" t="str">
        <f>INDEX('skill.char(效果)'!$C:$C,MATCH($A81,'skill.char(效果)'!$O:$O,0))</f>
        <v>娅美蝶暗之守护加魔防</v>
      </c>
      <c r="D81" s="20">
        <v>1</v>
      </c>
      <c r="E81" s="55">
        <v>6</v>
      </c>
      <c r="F81" s="20" t="s">
        <v>117</v>
      </c>
      <c r="G81" s="20">
        <v>20</v>
      </c>
      <c r="H81" s="20" t="s">
        <v>2718</v>
      </c>
      <c r="I81" s="20" t="s">
        <v>504</v>
      </c>
      <c r="J81" s="20" t="s">
        <v>506</v>
      </c>
      <c r="K81" s="20">
        <v>15141305</v>
      </c>
      <c r="L81" s="20"/>
      <c r="M81" s="20"/>
      <c r="N81" s="20" t="s">
        <v>420</v>
      </c>
    </row>
    <row r="82" spans="1:14" s="32" customFormat="1" x14ac:dyDescent="0.15">
      <c r="A82" s="20">
        <v>13141303</v>
      </c>
      <c r="B82" s="20">
        <v>1</v>
      </c>
      <c r="C82" s="106" t="str">
        <f>INDEX('skill.char(效果)'!$C:$C,MATCH($A82,'skill.char(效果)'!$O:$O,0))</f>
        <v>娅美蝶暗之守护加血</v>
      </c>
      <c r="D82" s="20">
        <v>1</v>
      </c>
      <c r="E82" s="55">
        <v>7</v>
      </c>
      <c r="F82" s="20" t="s">
        <v>490</v>
      </c>
      <c r="G82" s="20"/>
      <c r="H82" s="20" t="s">
        <v>2722</v>
      </c>
      <c r="I82" s="20" t="s">
        <v>61</v>
      </c>
      <c r="J82" s="20">
        <v>1.5</v>
      </c>
      <c r="K82" s="20">
        <v>12141309</v>
      </c>
      <c r="L82" s="20"/>
      <c r="M82" s="20"/>
      <c r="N82" s="20" t="s">
        <v>2757</v>
      </c>
    </row>
    <row r="83" spans="1:14" s="32" customFormat="1" x14ac:dyDescent="0.15">
      <c r="A83" s="20">
        <v>13141304</v>
      </c>
      <c r="B83" s="20">
        <v>1</v>
      </c>
      <c r="C83" s="106" t="str">
        <f>INDEX('skill.char(效果)'!$C:$C,MATCH($A83,'skill.char(效果)'!$O:$O,0))</f>
        <v>娅美蝶暗光之气提升攻击</v>
      </c>
      <c r="D83" s="20">
        <v>1</v>
      </c>
      <c r="E83" s="55">
        <v>8</v>
      </c>
      <c r="F83" s="20" t="s">
        <v>117</v>
      </c>
      <c r="G83" s="20">
        <v>20</v>
      </c>
      <c r="H83" s="20" t="s">
        <v>2718</v>
      </c>
      <c r="I83" s="20" t="s">
        <v>503</v>
      </c>
      <c r="J83" s="20" t="s">
        <v>505</v>
      </c>
      <c r="K83" s="20">
        <v>15141307</v>
      </c>
      <c r="L83" s="20"/>
      <c r="M83" s="20"/>
      <c r="N83" s="20" t="s">
        <v>419</v>
      </c>
    </row>
    <row r="84" spans="1:14" s="32" customFormat="1" x14ac:dyDescent="0.15">
      <c r="A84" s="20">
        <v>13141305</v>
      </c>
      <c r="B84" s="20">
        <v>1</v>
      </c>
      <c r="C84" s="106" t="str">
        <f>INDEX('skill.char(效果)'!$C:$C,MATCH($A84,'skill.char(效果)'!$O:$O,0))</f>
        <v>娅美蝶暗光之气提升攻速(不用)</v>
      </c>
      <c r="D84" s="20">
        <v>1</v>
      </c>
      <c r="E84" s="55">
        <v>8</v>
      </c>
      <c r="F84" s="20" t="s">
        <v>117</v>
      </c>
      <c r="G84" s="20">
        <v>20</v>
      </c>
      <c r="H84" s="20" t="s">
        <v>2718</v>
      </c>
      <c r="I84" s="20" t="s">
        <v>502</v>
      </c>
      <c r="J84" s="20" t="s">
        <v>1523</v>
      </c>
      <c r="K84" s="20"/>
      <c r="L84" s="20">
        <v>15141308</v>
      </c>
      <c r="M84" s="20"/>
      <c r="N84" s="16"/>
    </row>
    <row r="85" spans="1:14" s="32" customFormat="1" ht="16.5" customHeight="1" x14ac:dyDescent="0.15">
      <c r="A85" s="20">
        <v>13141306</v>
      </c>
      <c r="B85" s="20">
        <v>1</v>
      </c>
      <c r="C85" s="106" t="str">
        <f>INDEX('skill.char(效果)'!$C:$C,MATCH($A85,'skill.char(效果)'!$O:$O,0))</f>
        <v>娅美蝶暗光之气添加圣光标记</v>
      </c>
      <c r="D85" s="20">
        <v>1</v>
      </c>
      <c r="E85" s="55">
        <v>10</v>
      </c>
      <c r="F85" s="20" t="s">
        <v>117</v>
      </c>
      <c r="G85" s="20">
        <v>20</v>
      </c>
      <c r="H85" s="20" t="s">
        <v>756</v>
      </c>
      <c r="I85" s="20" t="s">
        <v>100</v>
      </c>
      <c r="J85" s="20" t="s">
        <v>756</v>
      </c>
      <c r="K85" s="20"/>
      <c r="L85" s="20"/>
      <c r="M85" s="20"/>
      <c r="N85" s="20" t="s">
        <v>760</v>
      </c>
    </row>
    <row r="86" spans="1:14" s="32" customFormat="1" x14ac:dyDescent="0.15">
      <c r="A86" s="20">
        <v>13141307</v>
      </c>
      <c r="B86" s="20">
        <v>1</v>
      </c>
      <c r="C86" s="106" t="str">
        <f>INDEX('skill.char(效果)'!$C:$C,MATCH($A86,'skill.char(效果)'!$O:$O,0))</f>
        <v>娅美蝶暗光之气提升能量速率</v>
      </c>
      <c r="D86" s="20">
        <v>1</v>
      </c>
      <c r="E86" s="55">
        <v>10</v>
      </c>
      <c r="F86" s="20" t="s">
        <v>117</v>
      </c>
      <c r="G86" s="20">
        <v>20</v>
      </c>
      <c r="H86" s="20" t="s">
        <v>756</v>
      </c>
      <c r="I86" s="20" t="s">
        <v>103</v>
      </c>
      <c r="J86" s="20" t="s">
        <v>762</v>
      </c>
      <c r="K86" s="20"/>
      <c r="L86" s="20">
        <v>15141309</v>
      </c>
      <c r="M86" s="20"/>
      <c r="N86" s="20" t="s">
        <v>3274</v>
      </c>
    </row>
    <row r="87" spans="1:14" s="32" customFormat="1" x14ac:dyDescent="0.15">
      <c r="A87" s="17">
        <v>13141315</v>
      </c>
      <c r="B87" s="106">
        <v>1</v>
      </c>
      <c r="C87" s="106" t="str">
        <f>INDEX('skill.char(效果)'!$C:$C,MATCH($A87,'skill.char(效果)'!$O:$O,0))</f>
        <v>娅美蝶暗光之气几率增加圣光标记与提升能力速率</v>
      </c>
      <c r="D87" s="106">
        <v>1</v>
      </c>
      <c r="E87" s="55">
        <v>0.1</v>
      </c>
      <c r="F87" s="106" t="s">
        <v>1070</v>
      </c>
      <c r="G87" s="106"/>
      <c r="H87" s="106" t="s">
        <v>756</v>
      </c>
      <c r="I87" s="106" t="s">
        <v>61</v>
      </c>
      <c r="J87" s="106">
        <v>0</v>
      </c>
      <c r="K87" s="17">
        <v>12141312</v>
      </c>
      <c r="L87" s="17">
        <v>12141313</v>
      </c>
      <c r="M87" s="106"/>
      <c r="N87" s="106"/>
    </row>
    <row r="88" spans="1:14" s="32" customFormat="1" x14ac:dyDescent="0.15">
      <c r="A88" s="20">
        <v>13220201</v>
      </c>
      <c r="B88" s="20">
        <v>1</v>
      </c>
      <c r="C88" s="106" t="str">
        <f>INDEX('skill.char(效果)'!$C:$C,MATCH($A88,'skill.char(效果)'!$O:$O,0))</f>
        <v>牛头勇士破釜沉舟加物理防御</v>
      </c>
      <c r="D88" s="20">
        <v>1</v>
      </c>
      <c r="E88" s="55">
        <v>6</v>
      </c>
      <c r="F88" s="20" t="s">
        <v>257</v>
      </c>
      <c r="G88" s="20">
        <v>10</v>
      </c>
      <c r="H88" s="20" t="s">
        <v>2718</v>
      </c>
      <c r="I88" s="20" t="s">
        <v>103</v>
      </c>
      <c r="J88" s="20" t="s">
        <v>220</v>
      </c>
      <c r="K88" s="20">
        <v>15220203</v>
      </c>
      <c r="L88" s="20"/>
      <c r="M88" s="20"/>
      <c r="N88" s="20" t="s">
        <v>793</v>
      </c>
    </row>
    <row r="89" spans="1:14" s="32" customFormat="1" x14ac:dyDescent="0.15">
      <c r="A89" s="20">
        <v>13220202</v>
      </c>
      <c r="B89" s="20">
        <v>1</v>
      </c>
      <c r="C89" s="106" t="str">
        <f>INDEX('skill.char(效果)'!$C:$C,MATCH($A89,'skill.char(效果)'!$O:$O,0))</f>
        <v>牛头勇士破釜沉舟加魔法防御</v>
      </c>
      <c r="D89" s="20">
        <v>1</v>
      </c>
      <c r="E89" s="55">
        <v>6</v>
      </c>
      <c r="F89" s="20" t="s">
        <v>257</v>
      </c>
      <c r="G89" s="20">
        <v>10</v>
      </c>
      <c r="H89" s="20" t="s">
        <v>2718</v>
      </c>
      <c r="I89" s="20" t="s">
        <v>103</v>
      </c>
      <c r="J89" s="20" t="s">
        <v>221</v>
      </c>
      <c r="K89" s="20">
        <v>15220204</v>
      </c>
      <c r="L89" s="20"/>
      <c r="M89" s="20"/>
      <c r="N89" s="20"/>
    </row>
    <row r="90" spans="1:14" s="32" customFormat="1" x14ac:dyDescent="0.15">
      <c r="A90" s="53">
        <v>13220203</v>
      </c>
      <c r="B90" s="20">
        <v>1</v>
      </c>
      <c r="C90" s="106" t="str">
        <f>INDEX('skill.char(效果)'!$C:$C,MATCH($A90,'skill.char(效果)'!$O:$O,0))</f>
        <v>牛头勇士沟壑眩晕</v>
      </c>
      <c r="D90" s="20">
        <v>1</v>
      </c>
      <c r="E90" s="55">
        <v>3</v>
      </c>
      <c r="F90" s="20" t="s">
        <v>826</v>
      </c>
      <c r="G90" s="20"/>
      <c r="H90" s="20" t="s">
        <v>470</v>
      </c>
      <c r="I90" s="20" t="s">
        <v>100</v>
      </c>
      <c r="J90" s="20" t="s">
        <v>423</v>
      </c>
      <c r="K90" s="20"/>
      <c r="L90" s="57"/>
      <c r="M90" s="20"/>
      <c r="N90" s="20" t="s">
        <v>149</v>
      </c>
    </row>
    <row r="91" spans="1:14" s="32" customFormat="1" x14ac:dyDescent="0.15">
      <c r="A91" s="20">
        <v>13220204</v>
      </c>
      <c r="B91" s="20">
        <v>1</v>
      </c>
      <c r="C91" s="106" t="str">
        <f>INDEX('skill.char(效果)'!$C:$C,MATCH($A91,'skill.char(效果)'!$O:$O,0))</f>
        <v>牛头勇士震地击添加流血标记</v>
      </c>
      <c r="D91" s="20">
        <v>1</v>
      </c>
      <c r="E91" s="55">
        <v>7</v>
      </c>
      <c r="F91" s="20" t="s">
        <v>117</v>
      </c>
      <c r="G91" s="20">
        <v>10</v>
      </c>
      <c r="H91" s="20" t="s">
        <v>514</v>
      </c>
      <c r="I91" s="20" t="s">
        <v>100</v>
      </c>
      <c r="J91" s="20" t="s">
        <v>514</v>
      </c>
      <c r="K91" s="20"/>
      <c r="L91" s="20"/>
      <c r="M91" s="20"/>
      <c r="N91" s="20" t="s">
        <v>407</v>
      </c>
    </row>
    <row r="92" spans="1:14" s="32" customFormat="1" x14ac:dyDescent="0.15">
      <c r="A92" s="20">
        <v>13220205</v>
      </c>
      <c r="B92" s="20">
        <v>1</v>
      </c>
      <c r="C92" s="106" t="str">
        <f>INDEX('skill.char(效果)'!$C:$C,MATCH($A92,'skill.char(效果)'!$O:$O,0))</f>
        <v>牛头勇士震地击持续流血</v>
      </c>
      <c r="D92" s="20">
        <v>1</v>
      </c>
      <c r="E92" s="55">
        <v>7</v>
      </c>
      <c r="F92" s="20" t="s">
        <v>117</v>
      </c>
      <c r="G92" s="20">
        <v>10</v>
      </c>
      <c r="H92" s="20" t="s">
        <v>2723</v>
      </c>
      <c r="I92" s="20" t="s">
        <v>61</v>
      </c>
      <c r="J92" s="20">
        <v>1.5</v>
      </c>
      <c r="K92" s="8">
        <v>12220211</v>
      </c>
      <c r="L92" s="20"/>
      <c r="M92" s="20"/>
      <c r="N92" s="20"/>
    </row>
    <row r="93" spans="1:14" s="32" customFormat="1" x14ac:dyDescent="0.15">
      <c r="A93" s="106">
        <v>13220303</v>
      </c>
      <c r="B93" s="106">
        <v>1</v>
      </c>
      <c r="C93" s="106" t="str">
        <f>INDEX('skill.char(效果)'!$C:$C,MATCH($A93,'skill.char(效果)'!$O:$O,0))</f>
        <v>鳄鱼战士蛮力爆发提升自身攻击</v>
      </c>
      <c r="D93" s="106">
        <v>1</v>
      </c>
      <c r="E93" s="55">
        <v>8</v>
      </c>
      <c r="F93" s="106" t="s">
        <v>117</v>
      </c>
      <c r="G93" s="106">
        <v>10</v>
      </c>
      <c r="H93" s="106" t="s">
        <v>3224</v>
      </c>
      <c r="I93" s="106" t="s">
        <v>3225</v>
      </c>
      <c r="J93" s="106" t="s">
        <v>3231</v>
      </c>
      <c r="K93" s="6">
        <v>15220303</v>
      </c>
      <c r="L93" s="106"/>
      <c r="M93" s="106"/>
      <c r="N93" s="106" t="s">
        <v>419</v>
      </c>
    </row>
    <row r="94" spans="1:14" s="32" customFormat="1" x14ac:dyDescent="0.15">
      <c r="A94" s="106">
        <v>13220304</v>
      </c>
      <c r="B94" s="106">
        <v>1</v>
      </c>
      <c r="C94" s="106" t="str">
        <f>INDEX('skill.char(效果)'!$C:$C,MATCH($A94,'skill.char(效果)'!$O:$O,0))</f>
        <v>鳄鱼战士蛮力爆发提升自身防御</v>
      </c>
      <c r="D94" s="106">
        <v>1</v>
      </c>
      <c r="E94" s="55">
        <v>8</v>
      </c>
      <c r="F94" s="106" t="s">
        <v>117</v>
      </c>
      <c r="G94" s="106">
        <v>10</v>
      </c>
      <c r="H94" s="106" t="s">
        <v>2724</v>
      </c>
      <c r="I94" s="106" t="s">
        <v>103</v>
      </c>
      <c r="J94" s="106" t="s">
        <v>319</v>
      </c>
      <c r="K94" s="6">
        <v>15220304</v>
      </c>
      <c r="L94" s="106"/>
      <c r="M94" s="106"/>
      <c r="N94" s="106"/>
    </row>
    <row r="95" spans="1:14" s="32" customFormat="1" x14ac:dyDescent="0.15">
      <c r="A95" s="53">
        <v>13220305</v>
      </c>
      <c r="B95" s="106">
        <v>1</v>
      </c>
      <c r="C95" s="106" t="str">
        <f>INDEX('skill.char(效果)'!$C:$C,MATCH($A95,'skill.char(效果)'!$O:$O,0))</f>
        <v>鳄鱼战士蓄力击退</v>
      </c>
      <c r="D95" s="106">
        <v>1</v>
      </c>
      <c r="E95" s="55">
        <v>2</v>
      </c>
      <c r="F95" s="106" t="s">
        <v>113</v>
      </c>
      <c r="G95" s="106"/>
      <c r="H95" s="106" t="s">
        <v>127</v>
      </c>
      <c r="I95" s="106" t="s">
        <v>127</v>
      </c>
      <c r="J95" s="106">
        <v>0</v>
      </c>
      <c r="K95" s="106">
        <v>1</v>
      </c>
      <c r="L95" s="106">
        <v>0.2</v>
      </c>
      <c r="M95" s="106"/>
      <c r="N95" s="106" t="s">
        <v>149</v>
      </c>
    </row>
    <row r="96" spans="1:14" s="32" customFormat="1" x14ac:dyDescent="0.15">
      <c r="A96" s="20">
        <v>13220401</v>
      </c>
      <c r="B96" s="20">
        <v>1</v>
      </c>
      <c r="C96" s="106" t="str">
        <f>INDEX('skill.char(效果)'!$C:$C,MATCH($A96,'skill.char(效果)'!$O:$O,0))</f>
        <v>咕叽咕叽火球术降低物防</v>
      </c>
      <c r="D96" s="20">
        <v>1</v>
      </c>
      <c r="E96" s="55">
        <v>8</v>
      </c>
      <c r="F96" s="20" t="s">
        <v>937</v>
      </c>
      <c r="G96" s="20"/>
      <c r="H96" s="20" t="s">
        <v>2720</v>
      </c>
      <c r="I96" s="20" t="s">
        <v>103</v>
      </c>
      <c r="J96" s="20" t="s">
        <v>939</v>
      </c>
      <c r="K96" s="20">
        <v>15220403</v>
      </c>
      <c r="L96" s="20"/>
      <c r="M96" s="20"/>
      <c r="N96" s="20" t="s">
        <v>267</v>
      </c>
    </row>
    <row r="97" spans="1:14" s="32" customFormat="1" x14ac:dyDescent="0.15">
      <c r="A97" s="20">
        <v>13220402</v>
      </c>
      <c r="B97" s="20">
        <v>1</v>
      </c>
      <c r="C97" s="106" t="str">
        <f>INDEX('skill.char(效果)'!$C:$C,MATCH($A97,'skill.char(效果)'!$O:$O,0))</f>
        <v>咕叽咕叽火球术降低魔防</v>
      </c>
      <c r="D97" s="20">
        <v>1</v>
      </c>
      <c r="E97" s="55">
        <v>8</v>
      </c>
      <c r="F97" s="20" t="s">
        <v>938</v>
      </c>
      <c r="G97" s="20"/>
      <c r="H97" s="20" t="s">
        <v>2720</v>
      </c>
      <c r="I97" s="20" t="s">
        <v>103</v>
      </c>
      <c r="J97" s="20" t="s">
        <v>320</v>
      </c>
      <c r="K97" s="57">
        <v>15220404</v>
      </c>
      <c r="L97" s="20"/>
      <c r="M97" s="20"/>
      <c r="N97" s="20"/>
    </row>
    <row r="98" spans="1:14" s="32" customFormat="1" x14ac:dyDescent="0.15">
      <c r="A98" s="106">
        <v>13220403</v>
      </c>
      <c r="B98" s="106">
        <v>1</v>
      </c>
      <c r="C98" s="106" t="str">
        <f>INDEX('skill.char(效果)'!$C:$C,MATCH($A98,'skill.char(效果)'!$O:$O,0))</f>
        <v>咕叽咕叽血祝术持续加血血量</v>
      </c>
      <c r="D98" s="119">
        <v>1</v>
      </c>
      <c r="E98" s="119">
        <v>7</v>
      </c>
      <c r="F98" s="119" t="s">
        <v>113</v>
      </c>
      <c r="G98" s="119"/>
      <c r="H98" s="119" t="s">
        <v>2722</v>
      </c>
      <c r="I98" s="119" t="s">
        <v>61</v>
      </c>
      <c r="J98" s="119">
        <v>1.5</v>
      </c>
      <c r="K98" s="17">
        <v>12220408</v>
      </c>
      <c r="L98" s="58"/>
      <c r="M98" s="106"/>
      <c r="N98" s="106" t="s">
        <v>2591</v>
      </c>
    </row>
    <row r="99" spans="1:14" s="32" customFormat="1" x14ac:dyDescent="0.15">
      <c r="A99" s="106">
        <v>13220404</v>
      </c>
      <c r="B99" s="106">
        <v>1</v>
      </c>
      <c r="C99" s="106" t="str">
        <f>INDEX('skill.char(效果)'!$C:$C,MATCH($A99,'skill.char(效果)'!$O:$O,0))</f>
        <v>咕叽咕叽治疗祷言提升防御</v>
      </c>
      <c r="D99" s="106">
        <v>1</v>
      </c>
      <c r="E99" s="55">
        <v>8</v>
      </c>
      <c r="F99" s="106" t="s">
        <v>117</v>
      </c>
      <c r="G99" s="106">
        <v>10</v>
      </c>
      <c r="H99" s="106" t="s">
        <v>2724</v>
      </c>
      <c r="I99" s="106" t="s">
        <v>103</v>
      </c>
      <c r="J99" s="106" t="s">
        <v>319</v>
      </c>
      <c r="K99" s="21">
        <v>15220407</v>
      </c>
      <c r="L99" s="58"/>
      <c r="M99" s="106"/>
      <c r="N99" s="106"/>
    </row>
    <row r="100" spans="1:14" s="32" customFormat="1" x14ac:dyDescent="0.15">
      <c r="A100" s="106">
        <v>13220405</v>
      </c>
      <c r="B100" s="106">
        <v>1</v>
      </c>
      <c r="C100" s="106" t="str">
        <f>INDEX('skill.char(效果)'!$C:$C,MATCH($A100,'skill.char(效果)'!$O:$O,0))</f>
        <v>咕叽咕叽治疗祷言提升魔防</v>
      </c>
      <c r="D100" s="106">
        <v>1</v>
      </c>
      <c r="E100" s="55">
        <v>8</v>
      </c>
      <c r="F100" s="106" t="s">
        <v>117</v>
      </c>
      <c r="G100" s="106">
        <v>10</v>
      </c>
      <c r="H100" s="106" t="s">
        <v>2724</v>
      </c>
      <c r="I100" s="106" t="s">
        <v>103</v>
      </c>
      <c r="J100" s="106" t="s">
        <v>320</v>
      </c>
      <c r="K100" s="21">
        <v>15220408</v>
      </c>
      <c r="L100" s="58"/>
      <c r="M100" s="106"/>
      <c r="N100" s="106"/>
    </row>
    <row r="101" spans="1:14" s="56" customFormat="1" x14ac:dyDescent="0.15">
      <c r="A101" s="20">
        <v>13240104</v>
      </c>
      <c r="B101" s="20">
        <v>1</v>
      </c>
      <c r="C101" s="106" t="str">
        <f>INDEX('skill.char(效果)'!$C:$C,MATCH($A101,'skill.char(效果)'!$O:$O,0))</f>
        <v>瘟疫骑士穿刺箭射减物理防御</v>
      </c>
      <c r="D101" s="20">
        <v>1</v>
      </c>
      <c r="E101" s="55">
        <v>8</v>
      </c>
      <c r="F101" s="20" t="s">
        <v>117</v>
      </c>
      <c r="G101" s="20">
        <v>10</v>
      </c>
      <c r="H101" s="20" t="s">
        <v>2720</v>
      </c>
      <c r="I101" s="20" t="s">
        <v>104</v>
      </c>
      <c r="J101" s="20" t="s">
        <v>220</v>
      </c>
      <c r="K101" s="20">
        <v>15240106</v>
      </c>
      <c r="L101" s="58"/>
      <c r="M101" s="20"/>
      <c r="N101" s="20" t="s">
        <v>325</v>
      </c>
    </row>
    <row r="102" spans="1:14" s="32" customFormat="1" x14ac:dyDescent="0.15">
      <c r="A102" s="20">
        <v>13240105</v>
      </c>
      <c r="B102" s="20">
        <v>1</v>
      </c>
      <c r="C102" s="106" t="str">
        <f>INDEX('skill.char(效果)'!$C:$C,MATCH($A102,'skill.char(效果)'!$O:$O,0))</f>
        <v>瘟疫骑士穿刺箭射减魔法防御</v>
      </c>
      <c r="D102" s="20">
        <v>1</v>
      </c>
      <c r="E102" s="55">
        <v>8</v>
      </c>
      <c r="F102" s="20" t="s">
        <v>117</v>
      </c>
      <c r="G102" s="20">
        <v>10</v>
      </c>
      <c r="H102" s="20" t="s">
        <v>2720</v>
      </c>
      <c r="I102" s="20" t="s">
        <v>104</v>
      </c>
      <c r="J102" s="20" t="s">
        <v>221</v>
      </c>
      <c r="K102" s="20">
        <v>15240107</v>
      </c>
      <c r="L102" s="20"/>
      <c r="M102" s="20"/>
      <c r="N102" s="20"/>
    </row>
    <row r="103" spans="1:14" s="32" customFormat="1" x14ac:dyDescent="0.15">
      <c r="A103" s="20">
        <v>13240107</v>
      </c>
      <c r="B103" s="20">
        <v>1</v>
      </c>
      <c r="C103" s="106" t="str">
        <f>INDEX('skill.char(效果)'!$C:$C,MATCH($A103,'skill.char(效果)'!$O:$O,0))</f>
        <v>瘟疫骑士冰冻箭雨之遇冰冰封</v>
      </c>
      <c r="D103" s="20">
        <v>1</v>
      </c>
      <c r="E103" s="55">
        <v>2.8</v>
      </c>
      <c r="F103" s="20" t="s">
        <v>639</v>
      </c>
      <c r="G103" s="20">
        <v>9</v>
      </c>
      <c r="H103" s="20" t="s">
        <v>674</v>
      </c>
      <c r="I103" s="20" t="s">
        <v>640</v>
      </c>
      <c r="J103" s="57" t="s">
        <v>641</v>
      </c>
      <c r="K103" s="20"/>
      <c r="L103" s="20"/>
      <c r="M103" s="20"/>
      <c r="N103" s="20" t="s">
        <v>189</v>
      </c>
    </row>
    <row r="104" spans="1:14" s="32" customFormat="1" x14ac:dyDescent="0.15">
      <c r="A104" s="106">
        <v>13240109</v>
      </c>
      <c r="B104" s="106">
        <v>1</v>
      </c>
      <c r="C104" s="106" t="str">
        <f>INDEX('skill.char(效果)'!$C:$C,MATCH($A104,'skill.char(效果)'!$O:$O,0))</f>
        <v>瘟疫骑士沉默箭沉默</v>
      </c>
      <c r="D104" s="97">
        <v>1</v>
      </c>
      <c r="E104" s="97">
        <v>3</v>
      </c>
      <c r="F104" s="97" t="s">
        <v>113</v>
      </c>
      <c r="G104" s="97"/>
      <c r="H104" s="97" t="s">
        <v>1795</v>
      </c>
      <c r="I104" s="97" t="s">
        <v>100</v>
      </c>
      <c r="J104" s="97" t="s">
        <v>102</v>
      </c>
      <c r="K104" s="97"/>
      <c r="L104" s="97"/>
      <c r="M104" s="97"/>
      <c r="N104" s="97" t="s">
        <v>148</v>
      </c>
    </row>
    <row r="105" spans="1:14" s="32" customFormat="1" x14ac:dyDescent="0.15">
      <c r="A105" s="20">
        <v>13240201</v>
      </c>
      <c r="B105" s="20">
        <v>1</v>
      </c>
      <c r="C105" s="106" t="str">
        <f>INDEX('skill.char(效果)'!$C:$C,MATCH($A105,'skill.char(效果)'!$O:$O,0))</f>
        <v>剑圣瓦解怒吼给周围敌人减物理防御</v>
      </c>
      <c r="D105" s="20">
        <v>1</v>
      </c>
      <c r="E105" s="55">
        <v>8</v>
      </c>
      <c r="F105" s="20" t="s">
        <v>117</v>
      </c>
      <c r="G105" s="20">
        <v>10</v>
      </c>
      <c r="H105" s="20" t="s">
        <v>2720</v>
      </c>
      <c r="I105" s="20" t="s">
        <v>104</v>
      </c>
      <c r="J105" s="20" t="s">
        <v>220</v>
      </c>
      <c r="K105" s="20">
        <v>15240204</v>
      </c>
      <c r="L105" s="20"/>
      <c r="M105" s="20"/>
      <c r="N105" s="20" t="s">
        <v>267</v>
      </c>
    </row>
    <row r="106" spans="1:14" s="32" customFormat="1" x14ac:dyDescent="0.15">
      <c r="A106" s="20">
        <v>13240202</v>
      </c>
      <c r="B106" s="20">
        <v>1</v>
      </c>
      <c r="C106" s="106" t="str">
        <f>INDEX('skill.char(效果)'!$C:$C,MATCH($A106,'skill.char(效果)'!$O:$O,0))</f>
        <v>剑圣瓦解怒吼给周围敌人减魔法防御</v>
      </c>
      <c r="D106" s="20">
        <v>1</v>
      </c>
      <c r="E106" s="55">
        <v>8</v>
      </c>
      <c r="F106" s="20" t="s">
        <v>117</v>
      </c>
      <c r="G106" s="20">
        <v>10</v>
      </c>
      <c r="H106" s="20" t="s">
        <v>2720</v>
      </c>
      <c r="I106" s="20" t="s">
        <v>104</v>
      </c>
      <c r="J106" s="20" t="s">
        <v>221</v>
      </c>
      <c r="K106" s="20">
        <v>15240205</v>
      </c>
      <c r="L106" s="20"/>
      <c r="M106" s="20"/>
      <c r="N106" s="20"/>
    </row>
    <row r="107" spans="1:14" s="32" customFormat="1" x14ac:dyDescent="0.15">
      <c r="A107" s="20">
        <v>13240203</v>
      </c>
      <c r="B107" s="20">
        <v>1</v>
      </c>
      <c r="C107" s="106" t="str">
        <f>INDEX('skill.char(效果)'!$C:$C,MATCH($A107,'skill.char(效果)'!$O:$O,0))</f>
        <v>剑圣无敌斩无敌</v>
      </c>
      <c r="D107" s="20">
        <v>1</v>
      </c>
      <c r="E107" s="20">
        <v>1.1000000000000001</v>
      </c>
      <c r="F107" s="20" t="s">
        <v>114</v>
      </c>
      <c r="G107" s="20"/>
      <c r="H107" s="20" t="s">
        <v>2718</v>
      </c>
      <c r="I107" s="20" t="s">
        <v>100</v>
      </c>
      <c r="J107" s="20" t="s">
        <v>2708</v>
      </c>
      <c r="K107" s="20"/>
      <c r="L107" s="20"/>
      <c r="M107" s="20"/>
      <c r="N107" s="20"/>
    </row>
    <row r="108" spans="1:14" s="32" customFormat="1" x14ac:dyDescent="0.15">
      <c r="A108" s="20">
        <v>13240301</v>
      </c>
      <c r="B108" s="20">
        <v>1</v>
      </c>
      <c r="C108" s="106" t="str">
        <f>INDEX('skill.char(效果)'!$C:$C,MATCH($A108,'skill.char(效果)'!$O:$O,0))</f>
        <v>丛林祭司变形术之变形</v>
      </c>
      <c r="D108" s="20">
        <v>1</v>
      </c>
      <c r="E108" s="55">
        <v>2</v>
      </c>
      <c r="F108" s="20" t="s">
        <v>345</v>
      </c>
      <c r="G108" s="20"/>
      <c r="H108" s="20" t="s">
        <v>676</v>
      </c>
      <c r="I108" s="20" t="s">
        <v>327</v>
      </c>
      <c r="J108" s="20">
        <v>31990012</v>
      </c>
      <c r="K108" s="20"/>
      <c r="L108" s="20"/>
      <c r="M108" s="20"/>
      <c r="N108" s="20" t="s">
        <v>2631</v>
      </c>
    </row>
    <row r="109" spans="1:14" s="32" customFormat="1" x14ac:dyDescent="0.15">
      <c r="A109" s="20">
        <v>13240302</v>
      </c>
      <c r="B109" s="20">
        <v>1</v>
      </c>
      <c r="C109" s="106" t="str">
        <f>INDEX('skill.char(效果)'!$C:$C,MATCH($A109,'skill.char(效果)'!$O:$O,0))</f>
        <v>丛林祭司变形术之减移动速度</v>
      </c>
      <c r="D109" s="20">
        <v>1</v>
      </c>
      <c r="E109" s="55">
        <v>2</v>
      </c>
      <c r="F109" s="20" t="s">
        <v>113</v>
      </c>
      <c r="G109" s="20"/>
      <c r="H109" s="20" t="s">
        <v>677</v>
      </c>
      <c r="I109" s="20" t="s">
        <v>103</v>
      </c>
      <c r="J109" s="20" t="s">
        <v>45</v>
      </c>
      <c r="K109" s="20">
        <v>15240303</v>
      </c>
      <c r="L109" s="20"/>
      <c r="M109" s="20"/>
      <c r="N109" s="20" t="s">
        <v>332</v>
      </c>
    </row>
    <row r="110" spans="1:14" s="32" customFormat="1" ht="16.5" customHeight="1" x14ac:dyDescent="0.15">
      <c r="A110" s="20">
        <v>13240303</v>
      </c>
      <c r="B110" s="20">
        <v>1</v>
      </c>
      <c r="C110" s="106" t="str">
        <f>INDEX('skill.char(效果)'!$C:$C,MATCH($A110,'skill.char(效果)'!$O:$O,0))</f>
        <v>丛林祭司变形术之禁攻击</v>
      </c>
      <c r="D110" s="20">
        <v>1</v>
      </c>
      <c r="E110" s="55">
        <v>2</v>
      </c>
      <c r="F110" s="20" t="s">
        <v>113</v>
      </c>
      <c r="G110" s="20"/>
      <c r="H110" s="20" t="s">
        <v>677</v>
      </c>
      <c r="I110" s="20" t="s">
        <v>100</v>
      </c>
      <c r="J110" s="20" t="s">
        <v>1796</v>
      </c>
      <c r="K110" s="20"/>
      <c r="L110" s="20"/>
      <c r="M110" s="20"/>
      <c r="N110" s="20"/>
    </row>
    <row r="111" spans="1:14" s="32" customFormat="1" x14ac:dyDescent="0.3">
      <c r="A111" s="20">
        <v>13240304</v>
      </c>
      <c r="B111" s="20">
        <v>1</v>
      </c>
      <c r="C111" s="106" t="str">
        <f>INDEX('skill.char(效果)'!$C:$C,MATCH($A111,'skill.char(效果)'!$O:$O,0))</f>
        <v>丛林祭司巫毒守护之加伤害减免</v>
      </c>
      <c r="D111" s="20">
        <v>1</v>
      </c>
      <c r="E111" s="55">
        <v>8</v>
      </c>
      <c r="F111" s="20" t="s">
        <v>117</v>
      </c>
      <c r="G111" s="20">
        <v>10</v>
      </c>
      <c r="H111" s="20" t="s">
        <v>2725</v>
      </c>
      <c r="I111" s="20" t="s">
        <v>103</v>
      </c>
      <c r="J111" s="28" t="s">
        <v>230</v>
      </c>
      <c r="K111" s="20"/>
      <c r="L111" s="57">
        <v>15240304</v>
      </c>
      <c r="M111" s="20"/>
      <c r="N111" s="20" t="s">
        <v>2517</v>
      </c>
    </row>
    <row r="112" spans="1:14" s="32" customFormat="1" x14ac:dyDescent="0.15">
      <c r="A112" s="106">
        <v>13240403</v>
      </c>
      <c r="B112" s="106">
        <v>1</v>
      </c>
      <c r="C112" s="106" t="s">
        <v>3966</v>
      </c>
      <c r="D112" s="106">
        <v>1</v>
      </c>
      <c r="E112" s="55">
        <v>99</v>
      </c>
      <c r="F112" s="106" t="s">
        <v>3048</v>
      </c>
      <c r="G112" s="106"/>
      <c r="H112" s="106"/>
      <c r="I112" s="106" t="s">
        <v>1296</v>
      </c>
      <c r="J112" s="106">
        <v>16240401</v>
      </c>
      <c r="K112" s="106"/>
      <c r="L112" s="106"/>
      <c r="M112" s="106"/>
      <c r="N112" s="106"/>
    </row>
    <row r="113" spans="1:14" s="32" customFormat="1" x14ac:dyDescent="0.15">
      <c r="A113" s="53">
        <v>13240404</v>
      </c>
      <c r="B113" s="20">
        <v>1</v>
      </c>
      <c r="C113" s="106" t="str">
        <f>INDEX('skill.char(效果)'!$C:$C,MATCH($A113,'skill.char(效果)'!$O:$O,0))</f>
        <v>哥布林亲王召唤黑火炸药挑起眩晕</v>
      </c>
      <c r="D113" s="20">
        <v>1</v>
      </c>
      <c r="E113" s="55">
        <v>1</v>
      </c>
      <c r="F113" s="20" t="s">
        <v>982</v>
      </c>
      <c r="G113" s="20"/>
      <c r="H113" s="20" t="s">
        <v>657</v>
      </c>
      <c r="I113" s="20" t="s">
        <v>657</v>
      </c>
      <c r="J113" s="106"/>
      <c r="K113" s="20"/>
      <c r="L113" s="20"/>
      <c r="M113" s="57"/>
      <c r="N113" s="20" t="s">
        <v>149</v>
      </c>
    </row>
    <row r="114" spans="1:14" s="32" customFormat="1" x14ac:dyDescent="0.15">
      <c r="A114" s="53">
        <v>13240405</v>
      </c>
      <c r="B114" s="20">
        <v>1</v>
      </c>
      <c r="C114" s="106" t="str">
        <f>INDEX('skill.char(效果)'!$C:$C,MATCH($A114,'skill.char(效果)'!$O:$O,0))</f>
        <v>哥布林亲王召唤黑火炸药击飞眩晕</v>
      </c>
      <c r="D114" s="20">
        <v>1</v>
      </c>
      <c r="E114" s="55">
        <v>1</v>
      </c>
      <c r="F114" s="20" t="s">
        <v>489</v>
      </c>
      <c r="G114" s="20"/>
      <c r="H114" s="20" t="s">
        <v>983</v>
      </c>
      <c r="I114" s="20" t="s">
        <v>983</v>
      </c>
      <c r="J114" s="20">
        <v>0</v>
      </c>
      <c r="K114" s="20">
        <v>1</v>
      </c>
      <c r="L114" s="57">
        <v>0.2</v>
      </c>
      <c r="M114" s="20"/>
      <c r="N114" s="20"/>
    </row>
    <row r="115" spans="1:14" s="32" customFormat="1" x14ac:dyDescent="0.15">
      <c r="A115" s="106">
        <v>13240406</v>
      </c>
      <c r="B115" s="106">
        <v>1</v>
      </c>
      <c r="C115" s="106" t="str">
        <f>INDEX('skill.char(效果)'!$C:$C,MATCH($A115,'skill.char(效果)'!$O:$O,0))</f>
        <v>哥布林火焰雨之持续流血</v>
      </c>
      <c r="D115" s="106">
        <v>1</v>
      </c>
      <c r="E115" s="55">
        <v>7</v>
      </c>
      <c r="F115" s="106" t="s">
        <v>113</v>
      </c>
      <c r="G115" s="106"/>
      <c r="H115" s="106" t="s">
        <v>550</v>
      </c>
      <c r="I115" s="106" t="s">
        <v>61</v>
      </c>
      <c r="J115" s="106">
        <v>1.5</v>
      </c>
      <c r="K115" s="17">
        <v>12240415</v>
      </c>
      <c r="L115" s="57"/>
      <c r="M115" s="106"/>
      <c r="N115" s="106" t="s">
        <v>3961</v>
      </c>
    </row>
    <row r="116" spans="1:14" s="32" customFormat="1" x14ac:dyDescent="0.15">
      <c r="A116" s="20">
        <v>13240505</v>
      </c>
      <c r="B116" s="20">
        <v>1</v>
      </c>
      <c r="C116" s="106" t="str">
        <f>INDEX('skill.char(效果)'!$C:$C,MATCH($A116,'skill.char(效果)'!$O:$O,0))</f>
        <v>鳄鱼雷克巨浪之降低物防</v>
      </c>
      <c r="D116" s="20">
        <v>1</v>
      </c>
      <c r="E116" s="55">
        <v>8</v>
      </c>
      <c r="F116" s="20" t="s">
        <v>476</v>
      </c>
      <c r="G116" s="20"/>
      <c r="H116" s="20" t="s">
        <v>2720</v>
      </c>
      <c r="I116" s="20" t="s">
        <v>709</v>
      </c>
      <c r="J116" s="20" t="s">
        <v>720</v>
      </c>
      <c r="K116" s="20">
        <v>15240507</v>
      </c>
      <c r="L116" s="20"/>
      <c r="M116" s="20"/>
      <c r="N116" s="20" t="s">
        <v>480</v>
      </c>
    </row>
    <row r="117" spans="1:14" s="32" customFormat="1" x14ac:dyDescent="0.15">
      <c r="A117" s="20">
        <v>13240506</v>
      </c>
      <c r="B117" s="20">
        <v>1</v>
      </c>
      <c r="C117" s="106" t="str">
        <f>INDEX('skill.char(效果)'!$C:$C,MATCH($A117,'skill.char(效果)'!$O:$O,0))</f>
        <v>鳄鱼雷克巨浪之降低魔防</v>
      </c>
      <c r="D117" s="20">
        <v>1</v>
      </c>
      <c r="E117" s="55">
        <v>8</v>
      </c>
      <c r="F117" s="20" t="s">
        <v>476</v>
      </c>
      <c r="G117" s="20"/>
      <c r="H117" s="20" t="s">
        <v>2720</v>
      </c>
      <c r="I117" s="20" t="s">
        <v>710</v>
      </c>
      <c r="J117" s="20" t="s">
        <v>721</v>
      </c>
      <c r="K117" s="20">
        <v>15240508</v>
      </c>
      <c r="L117" s="20"/>
      <c r="M117" s="20"/>
      <c r="N117" s="20"/>
    </row>
    <row r="118" spans="1:14" s="32" customFormat="1" x14ac:dyDescent="0.15">
      <c r="A118" s="20">
        <v>13240508</v>
      </c>
      <c r="B118" s="20">
        <v>1</v>
      </c>
      <c r="C118" s="106" t="str">
        <f>INDEX('skill.char(效果)'!$C:$C,MATCH($A118,'skill.char(效果)'!$O:$O,0))</f>
        <v>鳄鱼雷克锚击之嘲讽</v>
      </c>
      <c r="D118" s="20">
        <v>1</v>
      </c>
      <c r="E118" s="55">
        <v>3</v>
      </c>
      <c r="F118" s="20" t="s">
        <v>476</v>
      </c>
      <c r="G118" s="20"/>
      <c r="H118" s="20" t="s">
        <v>718</v>
      </c>
      <c r="I118" s="20" t="s">
        <v>711</v>
      </c>
      <c r="J118" s="20" t="s">
        <v>44</v>
      </c>
      <c r="K118" s="20"/>
      <c r="L118" s="20"/>
      <c r="M118" s="20"/>
      <c r="N118" s="20" t="s">
        <v>479</v>
      </c>
    </row>
    <row r="119" spans="1:14" s="32" customFormat="1" x14ac:dyDescent="0.15">
      <c r="A119" s="20">
        <v>13240509</v>
      </c>
      <c r="B119" s="20">
        <v>1</v>
      </c>
      <c r="C119" s="106" t="str">
        <f>INDEX('skill.char(效果)'!$C:$C,MATCH($A119,'skill.char(效果)'!$O:$O,0))</f>
        <v>鳄鱼雷克锚击之嘲讽附带沉默</v>
      </c>
      <c r="D119" s="20">
        <v>1</v>
      </c>
      <c r="E119" s="55">
        <v>3</v>
      </c>
      <c r="F119" s="20" t="s">
        <v>476</v>
      </c>
      <c r="G119" s="20"/>
      <c r="H119" s="20" t="s">
        <v>719</v>
      </c>
      <c r="I119" s="20" t="s">
        <v>712</v>
      </c>
      <c r="J119" s="20" t="s">
        <v>713</v>
      </c>
      <c r="K119" s="20"/>
      <c r="L119" s="20"/>
      <c r="M119" s="20"/>
      <c r="N119" s="20"/>
    </row>
    <row r="120" spans="1:14" s="32" customFormat="1" x14ac:dyDescent="0.15">
      <c r="A120" s="53">
        <v>13240510</v>
      </c>
      <c r="B120" s="20">
        <v>1</v>
      </c>
      <c r="C120" s="106" t="str">
        <f>INDEX('skill.char(效果)'!$C:$C,MATCH($A120,'skill.char(效果)'!$O:$O,0))</f>
        <v>鳄鱼雷克毁灭之顶起眩晕</v>
      </c>
      <c r="D120" s="20">
        <v>1</v>
      </c>
      <c r="E120" s="55">
        <v>3</v>
      </c>
      <c r="F120" s="20" t="s">
        <v>476</v>
      </c>
      <c r="G120" s="20"/>
      <c r="H120" s="20" t="s">
        <v>714</v>
      </c>
      <c r="I120" s="20" t="s">
        <v>714</v>
      </c>
      <c r="J120" s="20"/>
      <c r="K120" s="20"/>
      <c r="L120" s="20"/>
      <c r="M120" s="20"/>
      <c r="N120" s="20"/>
    </row>
    <row r="121" spans="1:14" s="32" customFormat="1" x14ac:dyDescent="0.15">
      <c r="A121" s="53">
        <v>13240511</v>
      </c>
      <c r="B121" s="20">
        <v>1</v>
      </c>
      <c r="C121" s="106" t="str">
        <f>INDEX('skill.char(效果)'!$C:$C,MATCH($A121,'skill.char(效果)'!$O:$O,0))</f>
        <v>鳄鱼雷克毁灭之拉人眩晕</v>
      </c>
      <c r="D121" s="20">
        <v>1</v>
      </c>
      <c r="E121" s="55">
        <v>1</v>
      </c>
      <c r="F121" s="20" t="s">
        <v>476</v>
      </c>
      <c r="G121" s="20"/>
      <c r="H121" s="20" t="s">
        <v>715</v>
      </c>
      <c r="I121" s="20" t="s">
        <v>715</v>
      </c>
      <c r="J121" s="20">
        <v>180</v>
      </c>
      <c r="K121" s="20">
        <v>2</v>
      </c>
      <c r="L121" s="20">
        <v>0.5</v>
      </c>
      <c r="M121" s="20"/>
      <c r="N121" s="20"/>
    </row>
    <row r="122" spans="1:14" s="32" customFormat="1" x14ac:dyDescent="0.15">
      <c r="A122" s="53">
        <v>13240512</v>
      </c>
      <c r="B122" s="20">
        <v>1</v>
      </c>
      <c r="C122" s="106" t="str">
        <f>INDEX('skill.char(效果)'!$C:$C,MATCH($A122,'skill.char(效果)'!$O:$O,0))</f>
        <v>鳄鱼雷克毁灭之眩晕</v>
      </c>
      <c r="D122" s="20">
        <v>1</v>
      </c>
      <c r="E122" s="55">
        <v>4</v>
      </c>
      <c r="F122" s="20" t="s">
        <v>476</v>
      </c>
      <c r="G122" s="20"/>
      <c r="H122" s="20" t="s">
        <v>717</v>
      </c>
      <c r="I122" s="20" t="s">
        <v>716</v>
      </c>
      <c r="J122" s="20" t="s">
        <v>481</v>
      </c>
      <c r="K122" s="20"/>
      <c r="L122" s="20"/>
      <c r="M122" s="20"/>
      <c r="N122" s="20" t="s">
        <v>149</v>
      </c>
    </row>
    <row r="123" spans="1:14" s="32" customFormat="1" x14ac:dyDescent="0.15">
      <c r="A123" s="20">
        <v>13240513</v>
      </c>
      <c r="B123" s="20">
        <v>1</v>
      </c>
      <c r="C123" s="106" t="str">
        <f>INDEX('skill.char(效果)'!$C:$C,MATCH($A123,'skill.char(效果)'!$O:$O,0))</f>
        <v>鳄鱼雷克毁灭延迟伤害</v>
      </c>
      <c r="D123" s="20">
        <v>1</v>
      </c>
      <c r="E123" s="55">
        <v>0.5</v>
      </c>
      <c r="F123" s="20" t="s">
        <v>779</v>
      </c>
      <c r="G123" s="20"/>
      <c r="H123" s="20"/>
      <c r="I123" s="20" t="s">
        <v>475</v>
      </c>
      <c r="J123" s="20">
        <v>0</v>
      </c>
      <c r="K123" s="20">
        <v>12240518</v>
      </c>
      <c r="L123" s="20"/>
      <c r="M123" s="20"/>
      <c r="N123" s="20"/>
    </row>
    <row r="124" spans="1:14" s="32" customFormat="1" x14ac:dyDescent="0.15">
      <c r="A124" s="53">
        <v>13240601</v>
      </c>
      <c r="B124" s="20">
        <v>1</v>
      </c>
      <c r="C124" s="106" t="str">
        <f>INDEX('skill.char(效果)'!$C:$C,MATCH($A124,'skill.char(效果)'!$O:$O,0))</f>
        <v>胡尔克大地震击挑起眩晕</v>
      </c>
      <c r="D124" s="20">
        <v>1</v>
      </c>
      <c r="E124" s="55">
        <v>2</v>
      </c>
      <c r="F124" s="20" t="s">
        <v>1419</v>
      </c>
      <c r="G124" s="20"/>
      <c r="H124" s="20" t="s">
        <v>1420</v>
      </c>
      <c r="I124" s="20" t="s">
        <v>1420</v>
      </c>
      <c r="J124" s="20"/>
      <c r="K124" s="20"/>
      <c r="L124" s="20"/>
      <c r="M124" s="20"/>
      <c r="N124" s="20" t="s">
        <v>149</v>
      </c>
    </row>
    <row r="125" spans="1:14" s="32" customFormat="1" x14ac:dyDescent="0.15">
      <c r="A125" s="53">
        <v>13240602</v>
      </c>
      <c r="B125" s="20">
        <v>1</v>
      </c>
      <c r="C125" s="106" t="str">
        <f>INDEX('skill.char(效果)'!$C:$C,MATCH($A125,'skill.char(效果)'!$O:$O,0))</f>
        <v>胡尔克大地震击击退眩晕</v>
      </c>
      <c r="D125" s="20">
        <v>1</v>
      </c>
      <c r="E125" s="55">
        <v>2</v>
      </c>
      <c r="F125" s="20" t="s">
        <v>1419</v>
      </c>
      <c r="G125" s="20"/>
      <c r="H125" s="20" t="s">
        <v>1421</v>
      </c>
      <c r="I125" s="20" t="s">
        <v>1421</v>
      </c>
      <c r="J125" s="20">
        <v>0</v>
      </c>
      <c r="K125" s="20">
        <v>1</v>
      </c>
      <c r="L125" s="20">
        <v>0.2</v>
      </c>
      <c r="M125" s="20"/>
      <c r="N125" s="20"/>
    </row>
    <row r="126" spans="1:14" s="32" customFormat="1" x14ac:dyDescent="0.15">
      <c r="A126" s="20">
        <v>13240603</v>
      </c>
      <c r="B126" s="20">
        <v>1</v>
      </c>
      <c r="C126" s="106" t="str">
        <f>INDEX('skill.char(效果)'!$C:$C,MATCH($A126,'skill.char(效果)'!$O:$O,0))</f>
        <v>胡尔克复苏之风提升自身物防</v>
      </c>
      <c r="D126" s="20">
        <v>1</v>
      </c>
      <c r="E126" s="55">
        <v>8</v>
      </c>
      <c r="F126" s="20" t="s">
        <v>1422</v>
      </c>
      <c r="G126" s="20">
        <v>10</v>
      </c>
      <c r="H126" s="20" t="s">
        <v>2724</v>
      </c>
      <c r="I126" s="20" t="s">
        <v>1423</v>
      </c>
      <c r="J126" s="20" t="s">
        <v>1424</v>
      </c>
      <c r="K126" s="20">
        <v>15240603</v>
      </c>
      <c r="L126" s="20"/>
      <c r="M126" s="20"/>
      <c r="N126" s="20" t="s">
        <v>2617</v>
      </c>
    </row>
    <row r="127" spans="1:14" s="32" customFormat="1" x14ac:dyDescent="0.15">
      <c r="A127" s="20">
        <v>13240604</v>
      </c>
      <c r="B127" s="20">
        <v>1</v>
      </c>
      <c r="C127" s="106" t="str">
        <f>INDEX('skill.char(效果)'!$C:$C,MATCH($A127,'skill.char(效果)'!$O:$O,0))</f>
        <v>胡尔克复苏之风提升自身魔防</v>
      </c>
      <c r="D127" s="20">
        <v>1</v>
      </c>
      <c r="E127" s="55">
        <v>8</v>
      </c>
      <c r="F127" s="20" t="s">
        <v>1422</v>
      </c>
      <c r="G127" s="20">
        <v>10</v>
      </c>
      <c r="H127" s="20" t="s">
        <v>2724</v>
      </c>
      <c r="I127" s="20" t="s">
        <v>1423</v>
      </c>
      <c r="J127" s="20" t="s">
        <v>1425</v>
      </c>
      <c r="K127" s="20">
        <v>15240604</v>
      </c>
      <c r="L127" s="20"/>
      <c r="M127" s="20"/>
      <c r="N127" s="20"/>
    </row>
    <row r="128" spans="1:14" s="32" customFormat="1" x14ac:dyDescent="0.15">
      <c r="A128" s="20">
        <v>13240605</v>
      </c>
      <c r="B128" s="20">
        <v>1</v>
      </c>
      <c r="C128" s="106" t="str">
        <f>INDEX('skill.char(效果)'!$C:$C,MATCH($A128,'skill.char(效果)'!$O:$O,0))</f>
        <v>胡尔克复苏之风自身持续回血</v>
      </c>
      <c r="D128" s="20">
        <v>1</v>
      </c>
      <c r="E128" s="55">
        <v>5</v>
      </c>
      <c r="F128" s="20" t="s">
        <v>1422</v>
      </c>
      <c r="G128" s="20">
        <v>12</v>
      </c>
      <c r="H128" s="20" t="s">
        <v>2722</v>
      </c>
      <c r="I128" s="20" t="s">
        <v>1426</v>
      </c>
      <c r="J128" s="20">
        <v>2</v>
      </c>
      <c r="K128" s="20">
        <v>12240609</v>
      </c>
      <c r="L128" s="20"/>
      <c r="M128" s="20"/>
      <c r="N128" s="20"/>
    </row>
    <row r="129" spans="1:14" s="32" customFormat="1" x14ac:dyDescent="0.15">
      <c r="A129" s="53">
        <v>13240606</v>
      </c>
      <c r="B129" s="20">
        <v>1</v>
      </c>
      <c r="C129" s="106" t="str">
        <f>INDEX('skill.char(效果)'!$C:$C,MATCH($A129,'skill.char(效果)'!$O:$O,0))</f>
        <v>胡尔克战争践踏震起眩晕</v>
      </c>
      <c r="D129" s="20">
        <v>1</v>
      </c>
      <c r="E129" s="55">
        <v>3</v>
      </c>
      <c r="F129" s="20" t="s">
        <v>1419</v>
      </c>
      <c r="G129" s="20"/>
      <c r="H129" s="20" t="s">
        <v>1420</v>
      </c>
      <c r="I129" s="20" t="s">
        <v>1420</v>
      </c>
      <c r="J129" s="20"/>
      <c r="K129" s="20"/>
      <c r="L129" s="20"/>
      <c r="M129" s="20"/>
      <c r="N129" s="20" t="s">
        <v>2618</v>
      </c>
    </row>
    <row r="130" spans="1:14" s="32" customFormat="1" x14ac:dyDescent="0.15">
      <c r="A130" s="20">
        <v>13240607</v>
      </c>
      <c r="B130" s="20">
        <v>1</v>
      </c>
      <c r="C130" s="106" t="str">
        <f>INDEX('skill.char(效果)'!$C:$C,MATCH($A130,'skill.char(效果)'!$O:$O,0))</f>
        <v>胡尔克战争践踏延迟伤害</v>
      </c>
      <c r="D130" s="20">
        <v>1</v>
      </c>
      <c r="E130" s="55">
        <v>0.5</v>
      </c>
      <c r="F130" s="20" t="s">
        <v>1419</v>
      </c>
      <c r="G130" s="20"/>
      <c r="H130" s="20"/>
      <c r="I130" s="20" t="s">
        <v>1426</v>
      </c>
      <c r="J130" s="20">
        <v>0</v>
      </c>
      <c r="K130" s="20">
        <v>12240612</v>
      </c>
      <c r="L130" s="20"/>
      <c r="M130" s="57"/>
      <c r="N130" s="20"/>
    </row>
    <row r="131" spans="1:14" s="32" customFormat="1" x14ac:dyDescent="0.15">
      <c r="A131" s="20">
        <v>13240608</v>
      </c>
      <c r="B131" s="20">
        <v>1</v>
      </c>
      <c r="C131" s="106" t="str">
        <f>INDEX('skill.char(效果)'!$C:$C,MATCH($A131,'skill.char(效果)'!$O:$O,0))</f>
        <v>胡尔克战争践踏嘲讽</v>
      </c>
      <c r="D131" s="20">
        <v>1</v>
      </c>
      <c r="E131" s="55">
        <v>3</v>
      </c>
      <c r="F131" s="20" t="s">
        <v>1422</v>
      </c>
      <c r="G131" s="20">
        <v>6</v>
      </c>
      <c r="H131" s="20" t="s">
        <v>1427</v>
      </c>
      <c r="I131" s="20" t="s">
        <v>1427</v>
      </c>
      <c r="J131" s="20" t="s">
        <v>44</v>
      </c>
      <c r="K131" s="20"/>
      <c r="L131" s="20"/>
      <c r="M131" s="20"/>
      <c r="N131" s="20" t="s">
        <v>1428</v>
      </c>
    </row>
    <row r="132" spans="1:14" s="32" customFormat="1" x14ac:dyDescent="0.15">
      <c r="A132" s="20">
        <v>13240609</v>
      </c>
      <c r="B132" s="20">
        <v>1</v>
      </c>
      <c r="C132" s="106" t="str">
        <f>INDEX('skill.char(效果)'!$C:$C,MATCH($A132,'skill.char(效果)'!$O:$O,0))</f>
        <v>胡尔克战争践踏嘲讽沉默</v>
      </c>
      <c r="D132" s="20">
        <v>1</v>
      </c>
      <c r="E132" s="55">
        <v>3</v>
      </c>
      <c r="F132" s="20" t="s">
        <v>1422</v>
      </c>
      <c r="G132" s="20">
        <v>6</v>
      </c>
      <c r="H132" s="20" t="s">
        <v>1427</v>
      </c>
      <c r="I132" s="20" t="s">
        <v>1429</v>
      </c>
      <c r="J132" s="20" t="s">
        <v>1430</v>
      </c>
      <c r="K132" s="20"/>
      <c r="L132" s="20"/>
      <c r="M132" s="20"/>
      <c r="N132" s="20"/>
    </row>
    <row r="133" spans="1:14" s="32" customFormat="1" x14ac:dyDescent="0.15">
      <c r="A133" s="20">
        <v>13241301</v>
      </c>
      <c r="B133" s="20">
        <v>1</v>
      </c>
      <c r="C133" s="106" t="str">
        <f>INDEX('skill.char(效果)'!$C:$C,MATCH($A133,'skill.char(效果)'!$O:$O,0))</f>
        <v>人鱼公主唤潮之佑吸伤护盾</v>
      </c>
      <c r="D133" s="20">
        <v>1</v>
      </c>
      <c r="E133" s="55">
        <v>10</v>
      </c>
      <c r="F133" s="20" t="s">
        <v>1422</v>
      </c>
      <c r="G133" s="20">
        <v>10</v>
      </c>
      <c r="H133" s="20"/>
      <c r="I133" s="20" t="s">
        <v>142</v>
      </c>
      <c r="J133" s="20">
        <v>16241301</v>
      </c>
      <c r="K133" s="20"/>
      <c r="L133" s="20"/>
      <c r="M133" s="20"/>
      <c r="N133" s="20" t="s">
        <v>2628</v>
      </c>
    </row>
    <row r="134" spans="1:14" s="32" customFormat="1" x14ac:dyDescent="0.15">
      <c r="A134" s="20">
        <v>13241302</v>
      </c>
      <c r="B134" s="20">
        <v>1</v>
      </c>
      <c r="C134" s="106" t="str">
        <f>INDEX('skill.char(效果)'!$C:$C,MATCH($A134,'skill.char(效果)'!$O:$O,0))</f>
        <v>人鱼公主水泡术降低攻速</v>
      </c>
      <c r="D134" s="20">
        <v>1</v>
      </c>
      <c r="E134" s="55">
        <v>5</v>
      </c>
      <c r="F134" s="20" t="s">
        <v>117</v>
      </c>
      <c r="G134" s="20">
        <v>10</v>
      </c>
      <c r="H134" s="20" t="s">
        <v>1744</v>
      </c>
      <c r="I134" s="20" t="s">
        <v>1521</v>
      </c>
      <c r="J134" s="20" t="s">
        <v>1523</v>
      </c>
      <c r="K134" s="20"/>
      <c r="L134" s="20">
        <v>15241304</v>
      </c>
      <c r="M134" s="20"/>
      <c r="N134" s="20" t="s">
        <v>1524</v>
      </c>
    </row>
    <row r="135" spans="1:14" s="32" customFormat="1" x14ac:dyDescent="0.15">
      <c r="A135" s="20">
        <v>13241303</v>
      </c>
      <c r="B135" s="20">
        <v>1</v>
      </c>
      <c r="C135" s="106" t="str">
        <f>INDEX('skill.char(效果)'!$C:$C,MATCH($A135,'skill.char(效果)'!$O:$O,0))</f>
        <v>人鱼公主水泡术降低移速</v>
      </c>
      <c r="D135" s="20">
        <v>1</v>
      </c>
      <c r="E135" s="55">
        <v>5</v>
      </c>
      <c r="F135" s="20" t="s">
        <v>117</v>
      </c>
      <c r="G135" s="20">
        <v>10</v>
      </c>
      <c r="H135" s="20" t="s">
        <v>1744</v>
      </c>
      <c r="I135" s="20" t="s">
        <v>1522</v>
      </c>
      <c r="J135" s="20" t="s">
        <v>45</v>
      </c>
      <c r="K135" s="20">
        <v>15241305</v>
      </c>
      <c r="L135" s="20"/>
      <c r="M135" s="20"/>
      <c r="N135" s="20"/>
    </row>
    <row r="136" spans="1:14" s="32" customFormat="1" x14ac:dyDescent="0.15">
      <c r="A136" s="20">
        <v>13241304</v>
      </c>
      <c r="B136" s="20">
        <v>1</v>
      </c>
      <c r="C136" s="106" t="str">
        <f>INDEX('skill.char(效果)'!$C:$C,MATCH($A136,'skill.char(效果)'!$O:$O,0))</f>
        <v>人鱼公主温玉之水增加伤害减免</v>
      </c>
      <c r="D136" s="20">
        <v>1</v>
      </c>
      <c r="E136" s="55">
        <v>5</v>
      </c>
      <c r="F136" s="20" t="s">
        <v>117</v>
      </c>
      <c r="G136" s="20">
        <v>10</v>
      </c>
      <c r="H136" s="20" t="s">
        <v>2726</v>
      </c>
      <c r="I136" s="20" t="s">
        <v>103</v>
      </c>
      <c r="J136" s="20" t="s">
        <v>924</v>
      </c>
      <c r="K136" s="20"/>
      <c r="L136" s="8">
        <v>15241307</v>
      </c>
      <c r="M136" s="20"/>
      <c r="N136" s="20" t="s">
        <v>420</v>
      </c>
    </row>
    <row r="137" spans="1:14" s="32" customFormat="1" x14ac:dyDescent="0.15">
      <c r="A137" s="53">
        <v>13320101</v>
      </c>
      <c r="B137" s="20">
        <v>1</v>
      </c>
      <c r="C137" s="106" t="str">
        <f>INDEX('skill.char(效果)'!$C:$C,MATCH($A137,'skill.char(效果)'!$O:$O,0))</f>
        <v>格斗小子飞天一击挑起眩晕</v>
      </c>
      <c r="D137" s="20">
        <v>1</v>
      </c>
      <c r="E137" s="55">
        <v>0.5</v>
      </c>
      <c r="F137" s="20" t="s">
        <v>649</v>
      </c>
      <c r="G137" s="20"/>
      <c r="H137" s="20" t="s">
        <v>657</v>
      </c>
      <c r="I137" s="20" t="s">
        <v>657</v>
      </c>
      <c r="J137" s="106" t="s">
        <v>2772</v>
      </c>
      <c r="K137" s="20"/>
      <c r="L137" s="20"/>
      <c r="M137" s="20"/>
      <c r="N137" s="20"/>
    </row>
    <row r="138" spans="1:14" s="32" customFormat="1" x14ac:dyDescent="0.15">
      <c r="A138" s="53">
        <v>13320102</v>
      </c>
      <c r="B138" s="20">
        <v>1</v>
      </c>
      <c r="C138" s="106" t="str">
        <f>INDEX('skill.char(效果)'!$C:$C,MATCH($A138,'skill.char(效果)'!$O:$O,0))</f>
        <v>格斗小子飞天一击击退眩晕</v>
      </c>
      <c r="D138" s="20">
        <v>1</v>
      </c>
      <c r="E138" s="55">
        <v>1.5</v>
      </c>
      <c r="F138" s="20" t="s">
        <v>113</v>
      </c>
      <c r="G138" s="20"/>
      <c r="H138" s="20" t="s">
        <v>127</v>
      </c>
      <c r="I138" s="20" t="s">
        <v>127</v>
      </c>
      <c r="J138" s="20">
        <v>0</v>
      </c>
      <c r="K138" s="20">
        <v>1.5</v>
      </c>
      <c r="L138" s="20">
        <v>0.3</v>
      </c>
      <c r="M138" s="20"/>
      <c r="N138" s="20" t="s">
        <v>149</v>
      </c>
    </row>
    <row r="139" spans="1:14" s="32" customFormat="1" x14ac:dyDescent="0.15">
      <c r="A139" s="20">
        <v>13320103</v>
      </c>
      <c r="B139" s="20">
        <v>1</v>
      </c>
      <c r="C139" s="106" t="str">
        <f>INDEX('skill.char(效果)'!$C:$C,MATCH($A139,'skill.char(效果)'!$O:$O,0))</f>
        <v>格斗小子飞天一击延迟伤害</v>
      </c>
      <c r="D139" s="20">
        <v>1</v>
      </c>
      <c r="E139" s="55">
        <v>0.5</v>
      </c>
      <c r="F139" s="20" t="s">
        <v>168</v>
      </c>
      <c r="G139" s="20"/>
      <c r="H139" s="20"/>
      <c r="I139" s="20" t="s">
        <v>1136</v>
      </c>
      <c r="J139" s="20">
        <v>0</v>
      </c>
      <c r="K139" s="20">
        <v>12320105</v>
      </c>
      <c r="L139" s="20"/>
      <c r="M139" s="20"/>
      <c r="N139" s="20"/>
    </row>
    <row r="140" spans="1:14" s="32" customFormat="1" x14ac:dyDescent="0.15">
      <c r="A140" s="12">
        <v>13320108</v>
      </c>
      <c r="B140" s="106">
        <v>1</v>
      </c>
      <c r="C140" s="106" t="str">
        <f>INDEX('skill.char(效果)'!$C:$C,MATCH($A140,'skill.char(效果)'!$O:$O,0))</f>
        <v>格斗小子投掷概率加酒标记</v>
      </c>
      <c r="D140" s="106">
        <v>1</v>
      </c>
      <c r="E140" s="55">
        <v>10</v>
      </c>
      <c r="F140" s="106" t="s">
        <v>113</v>
      </c>
      <c r="G140" s="106"/>
      <c r="H140" s="106" t="s">
        <v>341</v>
      </c>
      <c r="I140" s="106" t="s">
        <v>440</v>
      </c>
      <c r="J140" s="106" t="s">
        <v>341</v>
      </c>
      <c r="K140" s="106"/>
      <c r="L140" s="106"/>
      <c r="M140" s="106"/>
      <c r="N140" s="106" t="s">
        <v>510</v>
      </c>
    </row>
    <row r="141" spans="1:14" s="32" customFormat="1" x14ac:dyDescent="0.15">
      <c r="A141" s="12">
        <v>13320109</v>
      </c>
      <c r="B141" s="106">
        <v>1</v>
      </c>
      <c r="C141" s="106" t="str">
        <f>INDEX('skill.char(效果)'!$C:$C,MATCH($A141,'skill.char(效果)'!$O:$O,0))</f>
        <v>格斗小子投掷酒标记降低物防</v>
      </c>
      <c r="D141" s="106">
        <v>1</v>
      </c>
      <c r="E141" s="55">
        <v>8</v>
      </c>
      <c r="F141" s="106" t="s">
        <v>113</v>
      </c>
      <c r="G141" s="106"/>
      <c r="H141" s="106" t="s">
        <v>2720</v>
      </c>
      <c r="I141" s="106" t="s">
        <v>103</v>
      </c>
      <c r="J141" s="106" t="s">
        <v>319</v>
      </c>
      <c r="K141" s="12">
        <v>15320109</v>
      </c>
      <c r="L141" s="106"/>
      <c r="M141" s="106"/>
      <c r="N141" s="106" t="s">
        <v>267</v>
      </c>
    </row>
    <row r="142" spans="1:14" s="32" customFormat="1" x14ac:dyDescent="0.15">
      <c r="A142" s="12">
        <v>13320110</v>
      </c>
      <c r="B142" s="106">
        <v>1</v>
      </c>
      <c r="C142" s="106" t="str">
        <f>INDEX('skill.char(效果)'!$C:$C,MATCH($A142,'skill.char(效果)'!$O:$O,0))</f>
        <v>格斗小子投掷酒标记降低魔防</v>
      </c>
      <c r="D142" s="106">
        <v>1</v>
      </c>
      <c r="E142" s="55">
        <v>8</v>
      </c>
      <c r="F142" s="106" t="s">
        <v>113</v>
      </c>
      <c r="G142" s="106"/>
      <c r="H142" s="106" t="s">
        <v>2720</v>
      </c>
      <c r="I142" s="106" t="s">
        <v>103</v>
      </c>
      <c r="J142" s="106" t="s">
        <v>320</v>
      </c>
      <c r="K142" s="12">
        <v>15320110</v>
      </c>
      <c r="L142" s="106"/>
      <c r="M142" s="106"/>
      <c r="N142" s="106"/>
    </row>
    <row r="143" spans="1:14" s="32" customFormat="1" x14ac:dyDescent="0.15">
      <c r="A143" s="12">
        <v>13320111</v>
      </c>
      <c r="B143" s="106">
        <v>1</v>
      </c>
      <c r="C143" s="106" t="str">
        <f>INDEX('skill.char(效果)'!$C:$C,MATCH($A143,'skill.char(效果)'!$O:$O,0))</f>
        <v>格斗小子醉拳增加暴击</v>
      </c>
      <c r="D143" s="119">
        <v>1</v>
      </c>
      <c r="E143" s="55">
        <v>5</v>
      </c>
      <c r="F143" s="106" t="s">
        <v>117</v>
      </c>
      <c r="G143" s="106">
        <v>10</v>
      </c>
      <c r="H143" s="119" t="s">
        <v>36</v>
      </c>
      <c r="I143" s="119" t="s">
        <v>103</v>
      </c>
      <c r="J143" s="119" t="s">
        <v>2957</v>
      </c>
      <c r="K143" s="12"/>
      <c r="L143" s="12">
        <v>15320111</v>
      </c>
      <c r="M143" s="106"/>
      <c r="N143" s="106"/>
    </row>
    <row r="144" spans="1:14" s="32" customFormat="1" x14ac:dyDescent="0.15">
      <c r="A144" s="12">
        <v>13320112</v>
      </c>
      <c r="B144" s="106">
        <v>1</v>
      </c>
      <c r="C144" s="106" t="str">
        <f>INDEX('skill.char(效果)'!$C:$C,MATCH($A144,'skill.char(效果)'!$O:$O,0))</f>
        <v>格斗小子醉拳增加闪避</v>
      </c>
      <c r="D144" s="106">
        <v>1</v>
      </c>
      <c r="E144" s="55">
        <v>5</v>
      </c>
      <c r="F144" s="106" t="s">
        <v>117</v>
      </c>
      <c r="G144" s="106">
        <v>10</v>
      </c>
      <c r="H144" s="106" t="s">
        <v>36</v>
      </c>
      <c r="I144" s="106" t="s">
        <v>103</v>
      </c>
      <c r="J144" s="106" t="s">
        <v>1712</v>
      </c>
      <c r="K144" s="106"/>
      <c r="L144" s="12">
        <v>15320112</v>
      </c>
      <c r="M144" s="106"/>
      <c r="N144" s="106"/>
    </row>
    <row r="145" spans="1:14" s="32" customFormat="1" x14ac:dyDescent="0.15">
      <c r="A145" s="20">
        <v>13320301</v>
      </c>
      <c r="B145" s="20">
        <v>1</v>
      </c>
      <c r="C145" s="106" t="str">
        <f>INDEX('skill.char(效果)'!$C:$C,MATCH($A145,'skill.char(效果)'!$O:$O,0))</f>
        <v>精灵游侠浸毒射击中毒</v>
      </c>
      <c r="D145" s="20">
        <v>1</v>
      </c>
      <c r="E145" s="55">
        <v>7</v>
      </c>
      <c r="F145" s="20" t="s">
        <v>476</v>
      </c>
      <c r="G145" s="20"/>
      <c r="H145" s="20" t="s">
        <v>2727</v>
      </c>
      <c r="I145" s="20" t="s">
        <v>477</v>
      </c>
      <c r="J145" s="20">
        <v>1.5</v>
      </c>
      <c r="K145" s="20">
        <v>12320305</v>
      </c>
      <c r="L145" s="20"/>
      <c r="M145" s="20"/>
      <c r="N145" s="20" t="s">
        <v>403</v>
      </c>
    </row>
    <row r="146" spans="1:14" s="32" customFormat="1" x14ac:dyDescent="0.15">
      <c r="A146" s="53">
        <v>13320302</v>
      </c>
      <c r="B146" s="20">
        <v>1</v>
      </c>
      <c r="C146" s="106" t="str">
        <f>INDEX('skill.char(效果)'!$C:$C,MATCH($A146,'skill.char(效果)'!$O:$O,0))</f>
        <v>精灵游侠击退射击击退眩晕</v>
      </c>
      <c r="D146" s="20">
        <v>1</v>
      </c>
      <c r="E146" s="55">
        <v>3.5</v>
      </c>
      <c r="F146" s="20" t="s">
        <v>476</v>
      </c>
      <c r="G146" s="20"/>
      <c r="H146" s="20" t="s">
        <v>966</v>
      </c>
      <c r="I146" s="20" t="s">
        <v>966</v>
      </c>
      <c r="J146" s="20">
        <v>0</v>
      </c>
      <c r="K146" s="20">
        <v>1</v>
      </c>
      <c r="L146" s="20">
        <v>0.2</v>
      </c>
      <c r="M146" s="20"/>
      <c r="N146" s="20" t="s">
        <v>149</v>
      </c>
    </row>
    <row r="147" spans="1:14" s="32" customFormat="1" x14ac:dyDescent="0.15">
      <c r="A147" s="35">
        <v>13320312</v>
      </c>
      <c r="B147" s="106">
        <v>1</v>
      </c>
      <c r="C147" s="106" t="str">
        <f>INDEX('skill.char(效果)'!$C:$C,MATCH($A147,'skill.char(效果)'!$O:$O,0))</f>
        <v>精灵游侠灼热箭雨击飞</v>
      </c>
      <c r="D147" s="106">
        <v>1</v>
      </c>
      <c r="E147" s="55">
        <v>2</v>
      </c>
      <c r="F147" s="106" t="s">
        <v>168</v>
      </c>
      <c r="G147" s="106"/>
      <c r="H147" s="106" t="s">
        <v>1000</v>
      </c>
      <c r="I147" s="106" t="s">
        <v>1000</v>
      </c>
      <c r="J147" s="106" t="s">
        <v>2772</v>
      </c>
      <c r="K147" s="16"/>
      <c r="L147" s="106"/>
      <c r="M147" s="106"/>
      <c r="N147" s="106" t="s">
        <v>149</v>
      </c>
    </row>
    <row r="148" spans="1:14" s="32" customFormat="1" x14ac:dyDescent="0.15">
      <c r="A148" s="20">
        <v>13330401</v>
      </c>
      <c r="B148" s="20">
        <v>1</v>
      </c>
      <c r="C148" s="106" t="str">
        <f>INDEX('skill.char(效果)'!$C:$C,MATCH($A148,'skill.char(效果)'!$O:$O,0))</f>
        <v>爱之天使爱神祝福加攻击</v>
      </c>
      <c r="D148" s="20">
        <v>1</v>
      </c>
      <c r="E148" s="55">
        <v>8</v>
      </c>
      <c r="F148" s="20" t="s">
        <v>113</v>
      </c>
      <c r="G148" s="20"/>
      <c r="H148" s="20" t="s">
        <v>2726</v>
      </c>
      <c r="I148" s="20" t="s">
        <v>488</v>
      </c>
      <c r="J148" s="20" t="s">
        <v>482</v>
      </c>
      <c r="K148" s="20">
        <v>15330402</v>
      </c>
      <c r="L148" s="20"/>
      <c r="M148" s="20"/>
      <c r="N148" s="20" t="s">
        <v>419</v>
      </c>
    </row>
    <row r="149" spans="1:14" s="32" customFormat="1" x14ac:dyDescent="0.15">
      <c r="A149" s="20">
        <v>13330402</v>
      </c>
      <c r="B149" s="20">
        <v>1</v>
      </c>
      <c r="C149" s="106" t="str">
        <f>INDEX('skill.char(效果)'!$C:$C,MATCH($A149,'skill.char(效果)'!$O:$O,0))</f>
        <v>爱之天使爱神祝福加物防</v>
      </c>
      <c r="D149" s="20">
        <v>1</v>
      </c>
      <c r="E149" s="55">
        <v>8</v>
      </c>
      <c r="F149" s="20" t="s">
        <v>489</v>
      </c>
      <c r="G149" s="20"/>
      <c r="H149" s="20" t="s">
        <v>2726</v>
      </c>
      <c r="I149" s="20" t="s">
        <v>103</v>
      </c>
      <c r="J149" s="20" t="s">
        <v>485</v>
      </c>
      <c r="K149" s="20">
        <v>15330403</v>
      </c>
      <c r="L149" s="57"/>
      <c r="M149" s="20"/>
      <c r="N149" s="20" t="s">
        <v>420</v>
      </c>
    </row>
    <row r="150" spans="1:14" s="32" customFormat="1" x14ac:dyDescent="0.15">
      <c r="A150" s="20">
        <v>13330403</v>
      </c>
      <c r="B150" s="20">
        <v>1</v>
      </c>
      <c r="C150" s="106" t="str">
        <f>INDEX('skill.char(效果)'!$C:$C,MATCH($A150,'skill.char(效果)'!$O:$O,0))</f>
        <v>爱之天使爱神祝福加魔防</v>
      </c>
      <c r="D150" s="20">
        <v>1</v>
      </c>
      <c r="E150" s="55">
        <v>8</v>
      </c>
      <c r="F150" s="20" t="s">
        <v>476</v>
      </c>
      <c r="G150" s="20"/>
      <c r="H150" s="20" t="s">
        <v>2726</v>
      </c>
      <c r="I150" s="20" t="s">
        <v>478</v>
      </c>
      <c r="J150" s="20" t="s">
        <v>484</v>
      </c>
      <c r="K150" s="20">
        <v>15330404</v>
      </c>
      <c r="L150" s="57"/>
      <c r="M150" s="20"/>
      <c r="N150" s="20"/>
    </row>
    <row r="151" spans="1:14" s="32" customFormat="1" x14ac:dyDescent="0.15">
      <c r="A151" s="106">
        <v>13330404</v>
      </c>
      <c r="B151" s="106">
        <v>1</v>
      </c>
      <c r="C151" s="106" t="str">
        <f>INDEX('skill.char(效果)'!$C:$C,MATCH($A151,'skill.char(效果)'!$O:$O,0))</f>
        <v>爱之天使爱神之箭降低攻击</v>
      </c>
      <c r="D151" s="106">
        <v>1</v>
      </c>
      <c r="E151" s="55">
        <v>5</v>
      </c>
      <c r="F151" s="106" t="s">
        <v>113</v>
      </c>
      <c r="G151" s="106"/>
      <c r="H151" s="106" t="s">
        <v>2720</v>
      </c>
      <c r="I151" s="106" t="s">
        <v>103</v>
      </c>
      <c r="J151" s="106" t="s">
        <v>167</v>
      </c>
      <c r="K151" s="8">
        <v>15330408</v>
      </c>
      <c r="L151" s="57"/>
      <c r="M151" s="106"/>
      <c r="N151" s="106" t="s">
        <v>267</v>
      </c>
    </row>
    <row r="152" spans="1:14" s="32" customFormat="1" x14ac:dyDescent="0.15">
      <c r="A152" s="106">
        <v>13330405</v>
      </c>
      <c r="B152" s="106">
        <v>1</v>
      </c>
      <c r="C152" s="106" t="str">
        <f>INDEX('skill.char(效果)'!$C:$C,MATCH($A152,'skill.char(效果)'!$O:$O,0))</f>
        <v>爱之天使爱神之箭降低防御</v>
      </c>
      <c r="D152" s="106">
        <v>1</v>
      </c>
      <c r="E152" s="55">
        <v>5</v>
      </c>
      <c r="F152" s="106" t="s">
        <v>113</v>
      </c>
      <c r="G152" s="106"/>
      <c r="H152" s="106" t="s">
        <v>2720</v>
      </c>
      <c r="I152" s="106" t="s">
        <v>103</v>
      </c>
      <c r="J152" s="106" t="s">
        <v>221</v>
      </c>
      <c r="K152" s="8">
        <v>15330409</v>
      </c>
      <c r="L152" s="57"/>
      <c r="M152" s="106"/>
      <c r="N152" s="106"/>
    </row>
    <row r="153" spans="1:14" s="32" customFormat="1" x14ac:dyDescent="0.15">
      <c r="A153" s="20">
        <v>13340102</v>
      </c>
      <c r="B153" s="20">
        <v>1</v>
      </c>
      <c r="C153" s="106" t="str">
        <f>INDEX('skill.char(效果)'!$C:$C,MATCH($A153,'skill.char(效果)'!$O:$O,0))</f>
        <v>半神根须缠绕之持续流血</v>
      </c>
      <c r="D153" s="20">
        <v>1</v>
      </c>
      <c r="E153" s="55">
        <v>7</v>
      </c>
      <c r="F153" s="20" t="s">
        <v>113</v>
      </c>
      <c r="G153" s="20"/>
      <c r="H153" s="20" t="s">
        <v>2727</v>
      </c>
      <c r="I153" s="20" t="s">
        <v>61</v>
      </c>
      <c r="J153" s="20">
        <v>1.5</v>
      </c>
      <c r="K153" s="20">
        <v>12340108</v>
      </c>
      <c r="L153" s="57"/>
      <c r="M153" s="20"/>
      <c r="N153" s="20"/>
    </row>
    <row r="154" spans="1:14" s="32" customFormat="1" x14ac:dyDescent="0.15">
      <c r="A154" s="20">
        <v>13340103</v>
      </c>
      <c r="B154" s="20">
        <v>1</v>
      </c>
      <c r="C154" s="106" t="str">
        <f>INDEX('skill.char(效果)'!$C:$C,MATCH($A154,'skill.char(效果)'!$O:$O,0))</f>
        <v>半神根须缠绕之禁足</v>
      </c>
      <c r="D154" s="20">
        <v>1</v>
      </c>
      <c r="E154" s="55">
        <v>2.5</v>
      </c>
      <c r="F154" s="20" t="s">
        <v>973</v>
      </c>
      <c r="G154" s="20"/>
      <c r="H154" s="20" t="s">
        <v>2721</v>
      </c>
      <c r="I154" s="20" t="s">
        <v>440</v>
      </c>
      <c r="J154" s="20" t="s">
        <v>971</v>
      </c>
      <c r="K154" s="20"/>
      <c r="L154" s="20"/>
      <c r="M154" s="20"/>
      <c r="N154" s="16" t="s">
        <v>2050</v>
      </c>
    </row>
    <row r="155" spans="1:14" s="32" customFormat="1" x14ac:dyDescent="0.15">
      <c r="A155" s="20">
        <v>13340104</v>
      </c>
      <c r="B155" s="20">
        <v>1</v>
      </c>
      <c r="C155" s="106" t="str">
        <f>INDEX('skill.char(效果)'!$C:$C,MATCH($A155,'skill.char(效果)'!$O:$O,0))</f>
        <v>半神根须缠绕之沉默</v>
      </c>
      <c r="D155" s="20">
        <v>1</v>
      </c>
      <c r="E155" s="55">
        <v>2.5</v>
      </c>
      <c r="F155" s="20" t="s">
        <v>973</v>
      </c>
      <c r="G155" s="20"/>
      <c r="H155" s="20" t="s">
        <v>974</v>
      </c>
      <c r="I155" s="20" t="s">
        <v>972</v>
      </c>
      <c r="J155" s="20" t="s">
        <v>102</v>
      </c>
      <c r="K155" s="20"/>
      <c r="L155" s="20"/>
      <c r="M155" s="20"/>
      <c r="N155" s="20" t="s">
        <v>148</v>
      </c>
    </row>
    <row r="156" spans="1:14" s="32" customFormat="1" x14ac:dyDescent="0.15">
      <c r="A156" s="106">
        <v>13340105</v>
      </c>
      <c r="B156" s="106">
        <v>1</v>
      </c>
      <c r="C156" s="106" t="str">
        <f>INDEX('skill.char(效果)'!$C:$C,MATCH($A156,'skill.char(效果)'!$O:$O,0))</f>
        <v>丛林半神星火术降低闪避</v>
      </c>
      <c r="D156" s="106">
        <v>1</v>
      </c>
      <c r="E156" s="55">
        <v>5</v>
      </c>
      <c r="F156" s="106" t="s">
        <v>117</v>
      </c>
      <c r="G156" s="106">
        <v>20</v>
      </c>
      <c r="H156" s="106" t="s">
        <v>36</v>
      </c>
      <c r="I156" s="106" t="s">
        <v>103</v>
      </c>
      <c r="J156" s="106" t="s">
        <v>1712</v>
      </c>
      <c r="K156" s="106"/>
      <c r="L156" s="8">
        <v>15340106</v>
      </c>
      <c r="M156" s="106"/>
      <c r="N156" s="106" t="s">
        <v>267</v>
      </c>
    </row>
    <row r="157" spans="1:14" s="32" customFormat="1" x14ac:dyDescent="0.15">
      <c r="A157" s="106">
        <v>13340106</v>
      </c>
      <c r="B157" s="106">
        <v>1</v>
      </c>
      <c r="C157" s="106" t="str">
        <f>INDEX('skill.char(效果)'!$C:$C,MATCH($A157,'skill.char(效果)'!$O:$O,0))</f>
        <v>丛林半神星火术降低格挡</v>
      </c>
      <c r="D157" s="106">
        <v>1</v>
      </c>
      <c r="E157" s="55">
        <v>5</v>
      </c>
      <c r="F157" s="106" t="s">
        <v>117</v>
      </c>
      <c r="G157" s="106">
        <v>20</v>
      </c>
      <c r="H157" s="106" t="s">
        <v>359</v>
      </c>
      <c r="I157" s="106" t="s">
        <v>103</v>
      </c>
      <c r="J157" s="106" t="s">
        <v>1478</v>
      </c>
      <c r="K157" s="106"/>
      <c r="L157" s="8">
        <v>15340107</v>
      </c>
      <c r="M157" s="106"/>
      <c r="N157" s="106"/>
    </row>
    <row r="158" spans="1:14" s="32" customFormat="1" x14ac:dyDescent="0.15">
      <c r="A158" s="20">
        <v>13340203</v>
      </c>
      <c r="B158" s="106">
        <v>1</v>
      </c>
      <c r="C158" s="106" t="str">
        <f>INDEX('skill.char(效果)'!$C:$C,MATCH($A158,'skill.char(效果)'!$O:$O,0))</f>
        <v>风暴之灵闪电球降攻速</v>
      </c>
      <c r="D158" s="20">
        <v>1</v>
      </c>
      <c r="E158" s="55">
        <v>5</v>
      </c>
      <c r="F158" s="20" t="s">
        <v>117</v>
      </c>
      <c r="G158" s="20">
        <v>20</v>
      </c>
      <c r="H158" s="20" t="s">
        <v>672</v>
      </c>
      <c r="I158" s="20" t="s">
        <v>994</v>
      </c>
      <c r="J158" s="20" t="s">
        <v>996</v>
      </c>
      <c r="K158" s="20"/>
      <c r="L158" s="20">
        <v>15340207</v>
      </c>
      <c r="M158" s="20"/>
      <c r="N158" s="20"/>
    </row>
    <row r="159" spans="1:14" s="32" customFormat="1" x14ac:dyDescent="0.15">
      <c r="A159" s="20">
        <v>13340204</v>
      </c>
      <c r="B159" s="20">
        <v>1</v>
      </c>
      <c r="C159" s="106" t="str">
        <f>INDEX('skill.char(效果)'!$C:$C,MATCH($A159,'skill.char(效果)'!$O:$O,0))</f>
        <v>风暴之灵闪电球降移速</v>
      </c>
      <c r="D159" s="20">
        <v>1</v>
      </c>
      <c r="E159" s="55">
        <v>5</v>
      </c>
      <c r="F159" s="20" t="s">
        <v>117</v>
      </c>
      <c r="G159" s="20">
        <v>20</v>
      </c>
      <c r="H159" s="20" t="s">
        <v>672</v>
      </c>
      <c r="I159" s="20" t="s">
        <v>994</v>
      </c>
      <c r="J159" s="20" t="s">
        <v>995</v>
      </c>
      <c r="K159" s="20">
        <v>15340208</v>
      </c>
      <c r="L159" s="20"/>
      <c r="M159" s="20"/>
      <c r="N159" s="20" t="s">
        <v>800</v>
      </c>
    </row>
    <row r="160" spans="1:14" s="32" customFormat="1" x14ac:dyDescent="0.15">
      <c r="A160" s="53">
        <v>13340205</v>
      </c>
      <c r="B160" s="20">
        <v>1</v>
      </c>
      <c r="C160" s="106" t="str">
        <f>INDEX('skill.char(效果)'!$C:$C,MATCH($A160,'skill.char(效果)'!$O:$O,0))</f>
        <v>风暴之灵气功波挑起眩晕</v>
      </c>
      <c r="D160" s="20">
        <v>1</v>
      </c>
      <c r="E160" s="55">
        <v>2</v>
      </c>
      <c r="F160" s="20" t="s">
        <v>317</v>
      </c>
      <c r="G160" s="20"/>
      <c r="H160" s="20" t="s">
        <v>1000</v>
      </c>
      <c r="I160" s="20" t="s">
        <v>1000</v>
      </c>
      <c r="J160" s="106" t="s">
        <v>2772</v>
      </c>
      <c r="K160" s="20"/>
      <c r="L160" s="57"/>
      <c r="M160" s="20"/>
      <c r="N160" s="20"/>
    </row>
    <row r="161" spans="1:14" s="32" customFormat="1" x14ac:dyDescent="0.15">
      <c r="A161" s="53">
        <v>13340206</v>
      </c>
      <c r="B161" s="20">
        <v>1</v>
      </c>
      <c r="C161" s="106" t="str">
        <f>INDEX('skill.char(效果)'!$C:$C,MATCH($A161,'skill.char(效果)'!$O:$O,0))</f>
        <v>风暴之灵气功波击退眩晕</v>
      </c>
      <c r="D161" s="20">
        <v>1</v>
      </c>
      <c r="E161" s="55">
        <v>2</v>
      </c>
      <c r="F161" s="20" t="s">
        <v>999</v>
      </c>
      <c r="G161" s="20"/>
      <c r="H161" s="20" t="s">
        <v>1001</v>
      </c>
      <c r="I161" s="20" t="s">
        <v>1001</v>
      </c>
      <c r="J161" s="20">
        <v>0</v>
      </c>
      <c r="K161" s="20">
        <v>1</v>
      </c>
      <c r="L161" s="20">
        <v>0.2</v>
      </c>
      <c r="M161" s="20"/>
      <c r="N161" s="20" t="s">
        <v>149</v>
      </c>
    </row>
    <row r="162" spans="1:14" s="32" customFormat="1" x14ac:dyDescent="0.15">
      <c r="A162" s="53">
        <v>13340301</v>
      </c>
      <c r="B162" s="20">
        <v>1</v>
      </c>
      <c r="C162" s="106" t="str">
        <f>INDEX('skill.char(效果)'!$C:$C,MATCH($A162,'skill.char(效果)'!$O:$O,0))</f>
        <v>黑魔导少女火焰雨之遇酒炸起眩晕</v>
      </c>
      <c r="D162" s="20">
        <v>1</v>
      </c>
      <c r="E162" s="55">
        <v>2</v>
      </c>
      <c r="F162" s="20" t="s">
        <v>1300</v>
      </c>
      <c r="G162" s="20"/>
      <c r="H162" s="20" t="s">
        <v>1309</v>
      </c>
      <c r="I162" s="20" t="s">
        <v>1309</v>
      </c>
      <c r="J162" s="106" t="s">
        <v>2772</v>
      </c>
      <c r="K162" s="20"/>
      <c r="L162" s="20"/>
      <c r="M162" s="20"/>
      <c r="N162" s="20" t="s">
        <v>149</v>
      </c>
    </row>
    <row r="163" spans="1:14" s="32" customFormat="1" x14ac:dyDescent="0.15">
      <c r="A163" s="53">
        <v>13340302</v>
      </c>
      <c r="B163" s="20">
        <v>1</v>
      </c>
      <c r="C163" s="106" t="str">
        <f>INDEX('skill.char(效果)'!$C:$C,MATCH($A163,'skill.char(效果)'!$O:$O,0))</f>
        <v>黑魔导少女抗拒火环之击退</v>
      </c>
      <c r="D163" s="20">
        <v>1</v>
      </c>
      <c r="E163" s="55">
        <v>2</v>
      </c>
      <c r="F163" s="20" t="s">
        <v>113</v>
      </c>
      <c r="G163" s="20"/>
      <c r="H163" s="20" t="s">
        <v>127</v>
      </c>
      <c r="I163" s="20" t="s">
        <v>692</v>
      </c>
      <c r="J163" s="20">
        <v>0</v>
      </c>
      <c r="K163" s="20">
        <v>2</v>
      </c>
      <c r="L163" s="20">
        <v>0.2</v>
      </c>
      <c r="M163" s="20"/>
      <c r="N163" s="20" t="s">
        <v>149</v>
      </c>
    </row>
    <row r="164" spans="1:14" s="32" customFormat="1" x14ac:dyDescent="0.15">
      <c r="A164" s="20">
        <v>13340401</v>
      </c>
      <c r="B164" s="20">
        <v>1</v>
      </c>
      <c r="C164" s="106" t="str">
        <f>INDEX('skill.char(效果)'!$C:$C,MATCH($A164,'skill.char(效果)'!$O:$O,0))</f>
        <v>圣光使者圣盾吸收伤害护盾</v>
      </c>
      <c r="D164" s="20">
        <v>1</v>
      </c>
      <c r="E164" s="55">
        <v>10</v>
      </c>
      <c r="F164" s="20" t="s">
        <v>650</v>
      </c>
      <c r="G164" s="20"/>
      <c r="H164" s="20"/>
      <c r="I164" s="20" t="s">
        <v>651</v>
      </c>
      <c r="J164" s="20">
        <v>16340401</v>
      </c>
      <c r="K164" s="20"/>
      <c r="L164" s="20"/>
      <c r="M164" s="20"/>
      <c r="N164" s="20" t="s">
        <v>2685</v>
      </c>
    </row>
    <row r="165" spans="1:14" s="32" customFormat="1" x14ac:dyDescent="0.15">
      <c r="A165" s="53">
        <v>13340402</v>
      </c>
      <c r="B165" s="20">
        <v>1</v>
      </c>
      <c r="C165" s="106" t="str">
        <f>INDEX('skill.char(效果)'!$C:$C,MATCH($A165,'skill.char(效果)'!$O:$O,0))</f>
        <v>圣光使者圣光锁链聚敌</v>
      </c>
      <c r="D165" s="20">
        <v>1</v>
      </c>
      <c r="E165" s="55">
        <v>1</v>
      </c>
      <c r="F165" s="20" t="s">
        <v>113</v>
      </c>
      <c r="G165" s="20"/>
      <c r="H165" s="20" t="s">
        <v>127</v>
      </c>
      <c r="I165" s="20" t="s">
        <v>127</v>
      </c>
      <c r="J165" s="20">
        <v>180</v>
      </c>
      <c r="K165" s="20">
        <v>2</v>
      </c>
      <c r="L165" s="20">
        <v>0.5</v>
      </c>
      <c r="M165" s="20"/>
      <c r="N165" s="20" t="s">
        <v>2607</v>
      </c>
    </row>
    <row r="166" spans="1:14" s="32" customFormat="1" x14ac:dyDescent="0.15">
      <c r="A166" s="20">
        <v>13340403</v>
      </c>
      <c r="B166" s="20">
        <v>1</v>
      </c>
      <c r="C166" s="106" t="str">
        <f>INDEX('skill.char(效果)'!$C:$C,MATCH($A166,'skill.char(效果)'!$O:$O,0))</f>
        <v>圣光使者圣光锁链之嘲讽</v>
      </c>
      <c r="D166" s="20">
        <v>1</v>
      </c>
      <c r="E166" s="55">
        <v>3</v>
      </c>
      <c r="F166" s="20" t="s">
        <v>113</v>
      </c>
      <c r="G166" s="20"/>
      <c r="H166" s="20" t="s">
        <v>675</v>
      </c>
      <c r="I166" s="20" t="s">
        <v>600</v>
      </c>
      <c r="J166" s="20" t="s">
        <v>44</v>
      </c>
      <c r="K166" s="20"/>
      <c r="L166" s="20"/>
      <c r="M166" s="20"/>
      <c r="N166" s="20" t="s">
        <v>266</v>
      </c>
    </row>
    <row r="167" spans="1:14" s="32" customFormat="1" x14ac:dyDescent="0.15">
      <c r="A167" s="20">
        <v>13340404</v>
      </c>
      <c r="B167" s="20">
        <v>1</v>
      </c>
      <c r="C167" s="106" t="str">
        <f>INDEX('skill.char(效果)'!$C:$C,MATCH($A167,'skill.char(效果)'!$O:$O,0))</f>
        <v>圣光使者圣光锁链之嘲讽附带沉默</v>
      </c>
      <c r="D167" s="20">
        <v>1</v>
      </c>
      <c r="E167" s="55">
        <v>3</v>
      </c>
      <c r="F167" s="20" t="s">
        <v>113</v>
      </c>
      <c r="G167" s="20"/>
      <c r="H167" s="20" t="s">
        <v>675</v>
      </c>
      <c r="I167" s="20" t="s">
        <v>660</v>
      </c>
      <c r="J167" s="20" t="s">
        <v>661</v>
      </c>
      <c r="K167" s="20"/>
      <c r="L167" s="20"/>
      <c r="M167" s="20"/>
      <c r="N167" s="20"/>
    </row>
    <row r="168" spans="1:14" s="32" customFormat="1" x14ac:dyDescent="0.15">
      <c r="A168" s="20">
        <v>13340405</v>
      </c>
      <c r="B168" s="20">
        <v>1</v>
      </c>
      <c r="C168" s="106" t="str">
        <f>INDEX('skill.char(效果)'!$C:$C,MATCH($A168,'skill.char(效果)'!$O:$O,0))</f>
        <v>圣光使者圣光锁链延迟伤害</v>
      </c>
      <c r="D168" s="20">
        <v>1</v>
      </c>
      <c r="E168" s="55">
        <v>0.5</v>
      </c>
      <c r="F168" s="20" t="s">
        <v>317</v>
      </c>
      <c r="G168" s="20"/>
      <c r="H168" s="20"/>
      <c r="I168" s="57" t="s">
        <v>678</v>
      </c>
      <c r="J168" s="57">
        <v>0</v>
      </c>
      <c r="K168" s="20">
        <v>12340410</v>
      </c>
      <c r="L168" s="20"/>
      <c r="M168" s="20"/>
      <c r="N168" s="20"/>
    </row>
    <row r="169" spans="1:14" s="32" customFormat="1" x14ac:dyDescent="0.15">
      <c r="A169" s="35">
        <v>13340412</v>
      </c>
      <c r="B169" s="106">
        <v>1</v>
      </c>
      <c r="C169" s="106" t="str">
        <f>INDEX('skill.char(效果)'!$C:$C,MATCH($A169,'skill.char(效果)'!$O:$O,0))</f>
        <v>圣光使者圣光之锤眩晕</v>
      </c>
      <c r="D169" s="106">
        <v>1</v>
      </c>
      <c r="E169" s="55">
        <v>2</v>
      </c>
      <c r="F169" s="106" t="s">
        <v>113</v>
      </c>
      <c r="G169" s="106"/>
      <c r="H169" s="106" t="s">
        <v>470</v>
      </c>
      <c r="I169" s="106" t="s">
        <v>440</v>
      </c>
      <c r="J169" s="106" t="s">
        <v>423</v>
      </c>
      <c r="K169" s="106"/>
      <c r="L169" s="106"/>
      <c r="M169" s="106"/>
      <c r="N169" s="106" t="s">
        <v>149</v>
      </c>
    </row>
    <row r="170" spans="1:14" s="32" customFormat="1" x14ac:dyDescent="0.15">
      <c r="A170" s="20">
        <v>13340501</v>
      </c>
      <c r="B170" s="20">
        <v>1</v>
      </c>
      <c r="C170" s="106" t="str">
        <f>INDEX('skill.char(效果)'!$C:$C,MATCH($A170,'skill.char(效果)'!$O:$O,0))</f>
        <v>米迦勒圣光回响持续加血</v>
      </c>
      <c r="D170" s="20">
        <v>1</v>
      </c>
      <c r="E170" s="55">
        <v>0.1</v>
      </c>
      <c r="F170" s="20" t="s">
        <v>586</v>
      </c>
      <c r="G170" s="20"/>
      <c r="H170" s="20" t="s">
        <v>2722</v>
      </c>
      <c r="I170" s="20" t="s">
        <v>194</v>
      </c>
      <c r="J170" s="20">
        <v>0</v>
      </c>
      <c r="K170" s="20">
        <v>12340504</v>
      </c>
      <c r="L170" s="20"/>
      <c r="M170" s="20"/>
      <c r="N170" s="20"/>
    </row>
    <row r="171" spans="1:14" s="32" customFormat="1" x14ac:dyDescent="0.15">
      <c r="A171" s="20">
        <v>13340502</v>
      </c>
      <c r="B171" s="20">
        <v>1</v>
      </c>
      <c r="C171" s="106" t="str">
        <f>INDEX('skill.char(效果)'!$C:$C,MATCH($A171,'skill.char(效果)'!$O:$O,0))</f>
        <v>米迦勒圣光回响概率加圣光标记</v>
      </c>
      <c r="D171" s="20">
        <v>1</v>
      </c>
      <c r="E171" s="55">
        <v>0.1</v>
      </c>
      <c r="F171" s="20" t="s">
        <v>113</v>
      </c>
      <c r="G171" s="20"/>
      <c r="H171" s="20" t="s">
        <v>756</v>
      </c>
      <c r="I171" s="20" t="s">
        <v>376</v>
      </c>
      <c r="J171" s="20">
        <v>0</v>
      </c>
      <c r="K171" s="20">
        <v>12340506</v>
      </c>
      <c r="L171" s="20">
        <v>12340507</v>
      </c>
      <c r="M171" s="20"/>
      <c r="N171" s="20"/>
    </row>
    <row r="172" spans="1:14" s="32" customFormat="1" x14ac:dyDescent="0.15">
      <c r="A172" s="20">
        <v>13340503</v>
      </c>
      <c r="B172" s="20">
        <v>1</v>
      </c>
      <c r="C172" s="106" t="str">
        <f>INDEX('skill.char(效果)'!$C:$C,MATCH($A172,'skill.char(效果)'!$O:$O,0))</f>
        <v>米迦勒圣光回响加圣光标记</v>
      </c>
      <c r="D172" s="20">
        <v>1</v>
      </c>
      <c r="E172" s="55">
        <v>10</v>
      </c>
      <c r="F172" s="20" t="s">
        <v>1095</v>
      </c>
      <c r="G172" s="20">
        <v>20</v>
      </c>
      <c r="H172" s="20" t="s">
        <v>1096</v>
      </c>
      <c r="I172" s="20" t="s">
        <v>100</v>
      </c>
      <c r="J172" s="20" t="s">
        <v>759</v>
      </c>
      <c r="K172" s="20"/>
      <c r="L172" s="20"/>
      <c r="M172" s="20"/>
      <c r="N172" s="20" t="s">
        <v>760</v>
      </c>
    </row>
    <row r="173" spans="1:14" s="32" customFormat="1" x14ac:dyDescent="0.15">
      <c r="A173" s="20">
        <v>13340504</v>
      </c>
      <c r="B173" s="20">
        <v>1</v>
      </c>
      <c r="C173" s="106" t="str">
        <f>INDEX('skill.char(效果)'!$C:$C,MATCH($A173,'skill.char(效果)'!$O:$O,0))</f>
        <v>米迦勒圣光回响圣光标记增加能量恢复</v>
      </c>
      <c r="D173" s="20">
        <v>1</v>
      </c>
      <c r="E173" s="55">
        <v>10</v>
      </c>
      <c r="F173" s="20" t="s">
        <v>1095</v>
      </c>
      <c r="G173" s="20">
        <v>20</v>
      </c>
      <c r="H173" s="20" t="s">
        <v>1096</v>
      </c>
      <c r="I173" s="20" t="s">
        <v>761</v>
      </c>
      <c r="J173" s="20" t="s">
        <v>762</v>
      </c>
      <c r="K173" s="20"/>
      <c r="L173" s="20">
        <v>15340503</v>
      </c>
      <c r="M173" s="57"/>
      <c r="N173" s="20"/>
    </row>
    <row r="174" spans="1:14" s="32" customFormat="1" x14ac:dyDescent="0.15">
      <c r="A174" s="20">
        <v>13340505</v>
      </c>
      <c r="B174" s="20">
        <v>1</v>
      </c>
      <c r="C174" s="106" t="str">
        <f>INDEX('skill.char(效果)'!$C:$C,MATCH($A174,'skill.char(效果)'!$O:$O,0))</f>
        <v>米迦勒灵魂锁链</v>
      </c>
      <c r="D174" s="20">
        <v>1</v>
      </c>
      <c r="E174" s="55">
        <v>8</v>
      </c>
      <c r="F174" s="20" t="s">
        <v>1100</v>
      </c>
      <c r="G174" s="20"/>
      <c r="H174" s="20"/>
      <c r="I174" s="20" t="s">
        <v>1101</v>
      </c>
      <c r="J174" s="20">
        <v>16340501</v>
      </c>
      <c r="K174" s="20"/>
      <c r="L174" s="20"/>
      <c r="M174" s="57"/>
      <c r="N174" s="20" t="s">
        <v>3276</v>
      </c>
    </row>
    <row r="175" spans="1:14" s="32" customFormat="1" ht="17.25" customHeight="1" x14ac:dyDescent="0.15">
      <c r="A175" s="20">
        <v>13340506</v>
      </c>
      <c r="B175" s="20">
        <v>1</v>
      </c>
      <c r="C175" s="106" t="str">
        <f>INDEX('skill.char(效果)'!$C:$C,MATCH($A175,'skill.char(效果)'!$O:$O,0))</f>
        <v>米迦勒洗礼反伤状态</v>
      </c>
      <c r="D175" s="20">
        <v>1</v>
      </c>
      <c r="E175" s="55">
        <v>8</v>
      </c>
      <c r="F175" s="20" t="s">
        <v>117</v>
      </c>
      <c r="G175" s="20">
        <v>20</v>
      </c>
      <c r="H175" s="20"/>
      <c r="I175" s="20" t="s">
        <v>1296</v>
      </c>
      <c r="J175" s="20">
        <v>16340502</v>
      </c>
      <c r="K175" s="20"/>
      <c r="L175" s="20"/>
      <c r="M175" s="57"/>
      <c r="N175" s="20" t="s">
        <v>3277</v>
      </c>
    </row>
    <row r="176" spans="1:14" s="32" customFormat="1" x14ac:dyDescent="0.15">
      <c r="A176" s="20">
        <v>13340701</v>
      </c>
      <c r="B176" s="20">
        <v>1</v>
      </c>
      <c r="C176" s="106" t="str">
        <f>INDEX('skill.char(效果)'!$C:$C,MATCH($A176,'skill.char(效果)'!$O:$O,0))</f>
        <v>哈迪斯怨念深渊禁止移动和普攻</v>
      </c>
      <c r="D176" s="20">
        <v>1</v>
      </c>
      <c r="E176" s="55">
        <v>3</v>
      </c>
      <c r="F176" s="20" t="s">
        <v>1121</v>
      </c>
      <c r="G176" s="20">
        <v>20</v>
      </c>
      <c r="H176" s="20" t="s">
        <v>2721</v>
      </c>
      <c r="I176" s="20" t="s">
        <v>100</v>
      </c>
      <c r="J176" s="20" t="s">
        <v>2859</v>
      </c>
      <c r="K176" s="20"/>
      <c r="L176" s="20"/>
      <c r="M176" s="20"/>
      <c r="N176" s="20" t="s">
        <v>2856</v>
      </c>
    </row>
    <row r="177" spans="1:15" s="32" customFormat="1" x14ac:dyDescent="0.15">
      <c r="A177" s="20">
        <v>13340801</v>
      </c>
      <c r="B177" s="20">
        <v>1</v>
      </c>
      <c r="C177" s="106" t="str">
        <f>INDEX('skill.char(效果)'!$C:$C,MATCH($A177,'skill.char(效果)'!$O:$O,0))</f>
        <v>女神雅典娜奉献几率附加光标记</v>
      </c>
      <c r="D177" s="20">
        <v>1</v>
      </c>
      <c r="E177" s="55">
        <v>10</v>
      </c>
      <c r="F177" s="20" t="s">
        <v>1660</v>
      </c>
      <c r="G177" s="20">
        <v>10</v>
      </c>
      <c r="H177" s="20" t="s">
        <v>1745</v>
      </c>
      <c r="I177" s="20" t="s">
        <v>1663</v>
      </c>
      <c r="J177" s="20" t="s">
        <v>1708</v>
      </c>
      <c r="K177" s="20"/>
      <c r="L177" s="20"/>
      <c r="M177" s="20"/>
      <c r="N177" s="20" t="s">
        <v>2641</v>
      </c>
    </row>
    <row r="178" spans="1:15" s="32" customFormat="1" x14ac:dyDescent="0.15">
      <c r="A178" s="20">
        <v>13340802</v>
      </c>
      <c r="B178" s="20">
        <v>1</v>
      </c>
      <c r="C178" s="106" t="str">
        <f>INDEX('skill.char(效果)'!$C:$C,MATCH($A178,'skill.char(效果)'!$O:$O,0))</f>
        <v>女神雅典娜奉献几率提升能量恢复</v>
      </c>
      <c r="D178" s="20">
        <v>1</v>
      </c>
      <c r="E178" s="55">
        <v>10</v>
      </c>
      <c r="F178" s="20" t="s">
        <v>1660</v>
      </c>
      <c r="G178" s="20">
        <v>10</v>
      </c>
      <c r="H178" s="20" t="s">
        <v>1745</v>
      </c>
      <c r="I178" s="20" t="s">
        <v>1709</v>
      </c>
      <c r="J178" s="20" t="s">
        <v>1710</v>
      </c>
      <c r="K178" s="20"/>
      <c r="L178" s="20">
        <v>15340804</v>
      </c>
      <c r="M178" s="20"/>
      <c r="N178" s="20"/>
    </row>
    <row r="179" spans="1:15" s="32" customFormat="1" x14ac:dyDescent="0.15">
      <c r="A179" s="12">
        <v>13340804</v>
      </c>
      <c r="B179" s="106">
        <v>1</v>
      </c>
      <c r="C179" s="106" t="str">
        <f>INDEX('skill.char(效果)'!$C:$C,MATCH($A179,'skill.char(效果)'!$O:$O,0))</f>
        <v>女神雅典娜奉献几率增加圣光标记与提升能量速率</v>
      </c>
      <c r="D179" s="106">
        <v>1</v>
      </c>
      <c r="E179" s="55">
        <v>0.1</v>
      </c>
      <c r="F179" s="106" t="s">
        <v>113</v>
      </c>
      <c r="G179" s="106"/>
      <c r="H179" s="106" t="s">
        <v>756</v>
      </c>
      <c r="I179" s="106" t="s">
        <v>61</v>
      </c>
      <c r="J179" s="106">
        <v>0</v>
      </c>
      <c r="K179" s="12">
        <v>12340804</v>
      </c>
      <c r="L179" s="12">
        <v>12340805</v>
      </c>
      <c r="M179" s="106"/>
      <c r="N179" s="106"/>
    </row>
    <row r="180" spans="1:15" s="32" customFormat="1" x14ac:dyDescent="0.15">
      <c r="A180" s="106">
        <v>13340803</v>
      </c>
      <c r="B180" s="106">
        <v>1</v>
      </c>
      <c r="C180" s="106" t="str">
        <f>INDEX('skill.char(效果)'!$C:$C,MATCH($A180,'skill.char(效果)'!$O:$O,0))</f>
        <v>女神雅典娜圣化提升攻速</v>
      </c>
      <c r="D180" s="106">
        <v>1</v>
      </c>
      <c r="E180" s="55">
        <v>4</v>
      </c>
      <c r="F180" s="106" t="s">
        <v>3223</v>
      </c>
      <c r="G180" s="106">
        <v>10</v>
      </c>
      <c r="H180" s="106" t="s">
        <v>3224</v>
      </c>
      <c r="I180" s="106" t="s">
        <v>3225</v>
      </c>
      <c r="J180" s="106" t="s">
        <v>3226</v>
      </c>
      <c r="K180" s="106"/>
      <c r="L180" s="106">
        <v>15340806</v>
      </c>
      <c r="M180" s="106"/>
      <c r="N180" s="106" t="s">
        <v>3227</v>
      </c>
    </row>
    <row r="181" spans="1:15" s="32" customFormat="1" x14ac:dyDescent="0.15">
      <c r="A181" s="89">
        <v>13340805</v>
      </c>
      <c r="B181" s="106">
        <v>1</v>
      </c>
      <c r="C181" s="106" t="str">
        <f>INDEX('skill.char(效果)'!$C:$C,MATCH($A181,'skill.char(效果)'!$O:$O,0))</f>
        <v>女神雅典娜圣化自身有光标记则友方免疫控制</v>
      </c>
      <c r="D181" s="106">
        <v>1</v>
      </c>
      <c r="E181" s="55">
        <v>4</v>
      </c>
      <c r="F181" s="106" t="s">
        <v>3228</v>
      </c>
      <c r="G181" s="106"/>
      <c r="H181" s="106" t="s">
        <v>3224</v>
      </c>
      <c r="I181" s="106" t="s">
        <v>3229</v>
      </c>
      <c r="J181" s="106" t="s">
        <v>3230</v>
      </c>
      <c r="K181" s="106"/>
      <c r="L181" s="106"/>
      <c r="M181" s="106"/>
      <c r="N181" s="106"/>
    </row>
    <row r="182" spans="1:15" s="32" customFormat="1" x14ac:dyDescent="0.15">
      <c r="A182" s="106">
        <v>13340806</v>
      </c>
      <c r="B182" s="106">
        <v>1</v>
      </c>
      <c r="C182" s="106" t="str">
        <f>INDEX('skill.char(效果)'!$C:$C,MATCH($A182,'skill.char(效果)'!$O:$O,0))</f>
        <v>女神雅典娜圣化自身有光标记则友方提升攻击</v>
      </c>
      <c r="D182" s="106">
        <v>1</v>
      </c>
      <c r="E182" s="55">
        <v>4</v>
      </c>
      <c r="F182" s="106" t="s">
        <v>3228</v>
      </c>
      <c r="G182" s="106"/>
      <c r="H182" s="106" t="s">
        <v>3224</v>
      </c>
      <c r="I182" s="106" t="s">
        <v>3225</v>
      </c>
      <c r="J182" s="106" t="s">
        <v>3231</v>
      </c>
      <c r="K182" s="106">
        <v>15340808</v>
      </c>
      <c r="L182" s="106"/>
      <c r="M182" s="106"/>
      <c r="N182" s="6"/>
    </row>
    <row r="183" spans="1:15" s="32" customFormat="1" x14ac:dyDescent="0.15">
      <c r="A183" s="20">
        <v>13341101</v>
      </c>
      <c r="B183" s="20">
        <v>1</v>
      </c>
      <c r="C183" s="106" t="str">
        <f>INDEX('skill.char(效果)'!$C:$C,MATCH($A183,'skill.char(效果)'!$O:$O,0))</f>
        <v>齐天大圣振奋怒吼提升自身攻击</v>
      </c>
      <c r="D183" s="20">
        <v>1</v>
      </c>
      <c r="E183" s="55">
        <v>8</v>
      </c>
      <c r="F183" s="20" t="s">
        <v>1474</v>
      </c>
      <c r="G183" s="20">
        <v>20</v>
      </c>
      <c r="H183" s="20" t="s">
        <v>2724</v>
      </c>
      <c r="I183" s="20" t="s">
        <v>1475</v>
      </c>
      <c r="J183" s="20" t="s">
        <v>1476</v>
      </c>
      <c r="K183" s="20">
        <v>15341102</v>
      </c>
      <c r="M183" s="57"/>
      <c r="N183" s="106" t="s">
        <v>419</v>
      </c>
      <c r="O183" s="106"/>
    </row>
    <row r="184" spans="1:15" s="32" customFormat="1" ht="21" customHeight="1" x14ac:dyDescent="0.15">
      <c r="A184" s="20">
        <v>13341102</v>
      </c>
      <c r="B184" s="20">
        <v>1</v>
      </c>
      <c r="C184" s="106" t="str">
        <f>INDEX('skill.char(效果)'!$C:$C,MATCH($A184,'skill.char(效果)'!$O:$O,0))</f>
        <v>齐天大圣振奋怒吼提升自身格挡</v>
      </c>
      <c r="D184" s="20">
        <v>1</v>
      </c>
      <c r="E184" s="55">
        <v>8</v>
      </c>
      <c r="F184" s="20" t="s">
        <v>1474</v>
      </c>
      <c r="G184" s="20">
        <v>20</v>
      </c>
      <c r="H184" s="20" t="s">
        <v>2724</v>
      </c>
      <c r="I184" s="20" t="s">
        <v>1477</v>
      </c>
      <c r="J184" s="20" t="s">
        <v>1478</v>
      </c>
      <c r="K184" s="20"/>
      <c r="L184" s="20">
        <v>15341103</v>
      </c>
      <c r="M184" s="57"/>
      <c r="N184" s="106" t="s">
        <v>2825</v>
      </c>
    </row>
    <row r="185" spans="1:15" s="32" customFormat="1" x14ac:dyDescent="0.15">
      <c r="A185" s="74">
        <v>13341111</v>
      </c>
      <c r="B185" s="20">
        <v>1</v>
      </c>
      <c r="C185" s="106" t="str">
        <f>INDEX('skill.char(效果)'!$C:$C,MATCH($A185,'skill.char(效果)'!$O:$O,0))</f>
        <v>齐天大圣定海神针降低物防</v>
      </c>
      <c r="D185" s="20">
        <v>1</v>
      </c>
      <c r="E185" s="55">
        <v>6</v>
      </c>
      <c r="F185" s="20" t="s">
        <v>113</v>
      </c>
      <c r="G185" s="20"/>
      <c r="H185" s="20" t="s">
        <v>2720</v>
      </c>
      <c r="I185" s="20" t="s">
        <v>103</v>
      </c>
      <c r="J185" s="20" t="s">
        <v>319</v>
      </c>
      <c r="K185" s="74">
        <v>15341111</v>
      </c>
      <c r="L185" s="20"/>
      <c r="M185" s="20"/>
      <c r="N185" s="20" t="s">
        <v>2595</v>
      </c>
    </row>
    <row r="186" spans="1:15" s="32" customFormat="1" x14ac:dyDescent="0.15">
      <c r="A186" s="74">
        <v>13341112</v>
      </c>
      <c r="B186" s="20">
        <v>1</v>
      </c>
      <c r="C186" s="106" t="str">
        <f>INDEX('skill.char(效果)'!$C:$C,MATCH($A186,'skill.char(效果)'!$O:$O,0))</f>
        <v>齐天大圣定海神针降低魔防</v>
      </c>
      <c r="D186" s="20">
        <v>1</v>
      </c>
      <c r="E186" s="55">
        <v>6</v>
      </c>
      <c r="F186" s="20" t="s">
        <v>113</v>
      </c>
      <c r="G186" s="20"/>
      <c r="H186" s="20" t="s">
        <v>2720</v>
      </c>
      <c r="I186" s="20" t="s">
        <v>103</v>
      </c>
      <c r="J186" s="20" t="s">
        <v>320</v>
      </c>
      <c r="K186" s="74">
        <v>15341112</v>
      </c>
      <c r="L186" s="20"/>
      <c r="M186" s="20"/>
      <c r="N186" s="20"/>
    </row>
    <row r="187" spans="1:15" s="32" customFormat="1" x14ac:dyDescent="0.15">
      <c r="A187" s="74">
        <v>13341113</v>
      </c>
      <c r="B187" s="20">
        <v>1</v>
      </c>
      <c r="C187" s="106" t="str">
        <f>INDEX('skill.char(效果)'!$C:$C,MATCH($A187,'skill.char(效果)'!$O:$O,0))</f>
        <v>齐天大圣定海神针降低攻击</v>
      </c>
      <c r="D187" s="20">
        <v>1</v>
      </c>
      <c r="E187" s="55">
        <v>6</v>
      </c>
      <c r="F187" s="20" t="s">
        <v>113</v>
      </c>
      <c r="G187" s="20"/>
      <c r="H187" s="20" t="s">
        <v>2720</v>
      </c>
      <c r="I187" s="20" t="s">
        <v>103</v>
      </c>
      <c r="J187" s="20" t="s">
        <v>199</v>
      </c>
      <c r="K187" s="74">
        <v>15341113</v>
      </c>
      <c r="L187" s="20"/>
      <c r="M187" s="20"/>
      <c r="N187" s="20"/>
    </row>
    <row r="188" spans="1:15" s="32" customFormat="1" x14ac:dyDescent="0.15">
      <c r="A188" s="74">
        <v>13341114</v>
      </c>
      <c r="B188" s="97">
        <v>1</v>
      </c>
      <c r="C188" s="106" t="str">
        <f>INDEX('skill.char(效果)'!$C:$C,MATCH($A188,'skill.char(效果)'!$O:$O,0))</f>
        <v>齐天大圣定海神针沉默</v>
      </c>
      <c r="D188" s="97">
        <v>1</v>
      </c>
      <c r="E188" s="97">
        <v>3</v>
      </c>
      <c r="F188" s="97" t="s">
        <v>113</v>
      </c>
      <c r="G188" s="97"/>
      <c r="H188" s="97" t="s">
        <v>1795</v>
      </c>
      <c r="I188" s="97" t="s">
        <v>100</v>
      </c>
      <c r="J188" s="97" t="s">
        <v>102</v>
      </c>
      <c r="K188" s="97"/>
      <c r="L188" s="97"/>
      <c r="M188" s="97"/>
      <c r="N188" s="97" t="s">
        <v>148</v>
      </c>
    </row>
    <row r="189" spans="1:15" s="32" customFormat="1" x14ac:dyDescent="0.15">
      <c r="A189" s="20">
        <v>13341106</v>
      </c>
      <c r="B189" s="20">
        <v>1</v>
      </c>
      <c r="C189" s="106" t="str">
        <f>INDEX('skill.char(效果)'!$C:$C,MATCH($A189,'skill.char(效果)'!$O:$O,0))</f>
        <v>齐天大圣横冲直撞无敌</v>
      </c>
      <c r="D189" s="20">
        <v>1</v>
      </c>
      <c r="E189" s="55">
        <v>1.1000000000000001</v>
      </c>
      <c r="F189" s="20" t="s">
        <v>1419</v>
      </c>
      <c r="G189" s="20"/>
      <c r="H189" s="20" t="s">
        <v>2724</v>
      </c>
      <c r="I189" s="20" t="s">
        <v>1499</v>
      </c>
      <c r="J189" s="20" t="s">
        <v>1500</v>
      </c>
      <c r="K189" s="20"/>
      <c r="L189" s="20"/>
      <c r="M189" s="20"/>
      <c r="N189" s="20"/>
    </row>
    <row r="190" spans="1:15" s="32" customFormat="1" x14ac:dyDescent="0.15">
      <c r="A190" s="53">
        <v>13341107</v>
      </c>
      <c r="B190" s="20">
        <v>1</v>
      </c>
      <c r="C190" s="106" t="str">
        <f>INDEX('skill.char(效果)'!$C:$C,MATCH($A190,'skill.char(效果)'!$O:$O,0))</f>
        <v>齐天大圣横冲直撞遇光眩晕</v>
      </c>
      <c r="D190" s="20">
        <v>1</v>
      </c>
      <c r="E190" s="55">
        <v>4</v>
      </c>
      <c r="F190" s="20" t="s">
        <v>1501</v>
      </c>
      <c r="G190" s="20">
        <v>6</v>
      </c>
      <c r="H190" s="20" t="s">
        <v>470</v>
      </c>
      <c r="I190" s="20" t="s">
        <v>100</v>
      </c>
      <c r="J190" s="20" t="s">
        <v>423</v>
      </c>
      <c r="K190" s="20"/>
      <c r="L190" s="20"/>
      <c r="M190" s="20"/>
      <c r="N190" s="20" t="s">
        <v>149</v>
      </c>
    </row>
    <row r="191" spans="1:15" s="32" customFormat="1" x14ac:dyDescent="0.15">
      <c r="A191" s="20">
        <v>13341108</v>
      </c>
      <c r="B191" s="20">
        <v>1</v>
      </c>
      <c r="C191" s="106" t="str">
        <f>INDEX('skill.char(效果)'!$C:$C,MATCH($A191,'skill.char(效果)'!$O:$O,0))</f>
        <v>齐天大圣横冲直撞嘲讽</v>
      </c>
      <c r="D191" s="20">
        <v>1</v>
      </c>
      <c r="E191" s="55">
        <v>3</v>
      </c>
      <c r="F191" s="20" t="s">
        <v>1501</v>
      </c>
      <c r="G191" s="20">
        <v>9</v>
      </c>
      <c r="H191" s="20" t="s">
        <v>1738</v>
      </c>
      <c r="I191" s="20" t="s">
        <v>131</v>
      </c>
      <c r="J191" s="20" t="s">
        <v>44</v>
      </c>
      <c r="K191" s="57"/>
      <c r="L191" s="20"/>
      <c r="M191" s="20"/>
      <c r="N191" s="20" t="s">
        <v>1428</v>
      </c>
    </row>
    <row r="192" spans="1:15" s="32" customFormat="1" x14ac:dyDescent="0.15">
      <c r="A192" s="20">
        <v>13341109</v>
      </c>
      <c r="B192" s="20">
        <v>1</v>
      </c>
      <c r="C192" s="106" t="str">
        <f>INDEX('skill.char(效果)'!$C:$C,MATCH($A192,'skill.char(效果)'!$O:$O,0))</f>
        <v>齐天大圣横冲直撞嘲讽沉默</v>
      </c>
      <c r="D192" s="20">
        <v>1</v>
      </c>
      <c r="E192" s="55">
        <v>3</v>
      </c>
      <c r="F192" s="20" t="s">
        <v>1501</v>
      </c>
      <c r="G192" s="20">
        <v>9</v>
      </c>
      <c r="H192" s="20" t="s">
        <v>131</v>
      </c>
      <c r="I192" s="20" t="s">
        <v>1499</v>
      </c>
      <c r="J192" s="20" t="s">
        <v>102</v>
      </c>
      <c r="K192" s="20"/>
      <c r="L192" s="57"/>
      <c r="M192" s="20"/>
      <c r="N192" s="20"/>
    </row>
    <row r="193" spans="1:14" s="32" customFormat="1" x14ac:dyDescent="0.15">
      <c r="A193" s="20">
        <v>13341201</v>
      </c>
      <c r="B193" s="20">
        <v>1</v>
      </c>
      <c r="C193" s="106" t="str">
        <f>INDEX('skill.char(效果)'!$C:$C,MATCH($A193,'skill.char(效果)'!$O:$O,0))</f>
        <v>吉尔伽美什神圣之甲提升物防</v>
      </c>
      <c r="D193" s="20">
        <v>1</v>
      </c>
      <c r="E193" s="55">
        <v>8</v>
      </c>
      <c r="F193" s="20" t="s">
        <v>1186</v>
      </c>
      <c r="G193" s="20">
        <v>20</v>
      </c>
      <c r="H193" s="20" t="s">
        <v>2724</v>
      </c>
      <c r="I193" s="20" t="s">
        <v>478</v>
      </c>
      <c r="J193" s="20" t="s">
        <v>1188</v>
      </c>
      <c r="K193" s="20">
        <v>15341202</v>
      </c>
      <c r="L193" s="20"/>
      <c r="M193" s="20"/>
      <c r="N193" s="20" t="s">
        <v>2820</v>
      </c>
    </row>
    <row r="194" spans="1:14" s="32" customFormat="1" x14ac:dyDescent="0.15">
      <c r="A194" s="20">
        <v>13341202</v>
      </c>
      <c r="B194" s="20">
        <v>1</v>
      </c>
      <c r="C194" s="106" t="str">
        <f>INDEX('skill.char(效果)'!$C:$C,MATCH($A194,'skill.char(效果)'!$O:$O,0))</f>
        <v>吉尔伽美什神圣之甲提升魔防</v>
      </c>
      <c r="D194" s="20">
        <v>1</v>
      </c>
      <c r="E194" s="55">
        <v>8</v>
      </c>
      <c r="F194" s="20" t="s">
        <v>1186</v>
      </c>
      <c r="G194" s="20">
        <v>20</v>
      </c>
      <c r="H194" s="20" t="s">
        <v>2724</v>
      </c>
      <c r="I194" s="20" t="s">
        <v>1187</v>
      </c>
      <c r="J194" s="20" t="s">
        <v>1189</v>
      </c>
      <c r="K194" s="20">
        <v>15341203</v>
      </c>
      <c r="L194" s="57"/>
      <c r="M194" s="20"/>
      <c r="N194" s="20"/>
    </row>
    <row r="195" spans="1:14" s="32" customFormat="1" x14ac:dyDescent="0.15">
      <c r="A195" s="20">
        <v>13341204</v>
      </c>
      <c r="B195" s="20">
        <v>1</v>
      </c>
      <c r="C195" s="106" t="str">
        <f>INDEX('skill.char(效果)'!$C:$C,MATCH($A195,'skill.char(效果)'!$O:$O,0))</f>
        <v>吉尔伽美什圣火漫天嘲讽</v>
      </c>
      <c r="D195" s="20">
        <v>1</v>
      </c>
      <c r="E195" s="55">
        <v>3</v>
      </c>
      <c r="F195" s="20" t="s">
        <v>113</v>
      </c>
      <c r="G195" s="20"/>
      <c r="H195" s="20" t="s">
        <v>1192</v>
      </c>
      <c r="I195" s="20" t="s">
        <v>131</v>
      </c>
      <c r="J195" s="20" t="s">
        <v>2037</v>
      </c>
      <c r="K195" s="20"/>
      <c r="L195" s="20"/>
      <c r="M195" s="20"/>
      <c r="N195" s="20" t="s">
        <v>1193</v>
      </c>
    </row>
    <row r="196" spans="1:14" s="32" customFormat="1" x14ac:dyDescent="0.15">
      <c r="A196" s="20">
        <v>13341205</v>
      </c>
      <c r="B196" s="20">
        <v>1</v>
      </c>
      <c r="C196" s="106" t="str">
        <f>INDEX('skill.char(效果)'!$C:$C,MATCH($A196,'skill.char(效果)'!$O:$O,0))</f>
        <v>吉尔伽美什圣火漫天嘲讽沉默</v>
      </c>
      <c r="D196" s="20">
        <v>1</v>
      </c>
      <c r="E196" s="55">
        <v>3</v>
      </c>
      <c r="F196" s="20" t="s">
        <v>113</v>
      </c>
      <c r="G196" s="20"/>
      <c r="H196" s="20" t="s">
        <v>131</v>
      </c>
      <c r="I196" s="20" t="s">
        <v>100</v>
      </c>
      <c r="J196" s="20" t="s">
        <v>102</v>
      </c>
      <c r="K196" s="20"/>
      <c r="L196" s="20"/>
      <c r="M196" s="20"/>
      <c r="N196" s="20"/>
    </row>
    <row r="197" spans="1:14" s="32" customFormat="1" x14ac:dyDescent="0.15">
      <c r="A197" s="53">
        <v>13341206</v>
      </c>
      <c r="B197" s="20">
        <v>1</v>
      </c>
      <c r="C197" s="106" t="str">
        <f>INDEX('skill.char(效果)'!$C:$C,MATCH($A197,'skill.char(效果)'!$O:$O,0))</f>
        <v>吉尔伽美什神力禁锢拉怪</v>
      </c>
      <c r="D197" s="20">
        <v>1</v>
      </c>
      <c r="E197" s="55">
        <v>1</v>
      </c>
      <c r="F197" s="20" t="s">
        <v>113</v>
      </c>
      <c r="G197" s="20"/>
      <c r="H197" s="20" t="s">
        <v>127</v>
      </c>
      <c r="I197" s="20" t="s">
        <v>127</v>
      </c>
      <c r="J197" s="20">
        <v>180</v>
      </c>
      <c r="K197" s="20">
        <v>1</v>
      </c>
      <c r="L197" s="20">
        <v>0.2</v>
      </c>
      <c r="M197" s="20"/>
      <c r="N197" s="20" t="s">
        <v>570</v>
      </c>
    </row>
    <row r="198" spans="1:14" s="32" customFormat="1" x14ac:dyDescent="0.15">
      <c r="A198" s="20">
        <v>13341401</v>
      </c>
      <c r="B198" s="20">
        <v>1</v>
      </c>
      <c r="C198" s="106" t="str">
        <f>INDEX('skill.char(效果)'!$C:$C,MATCH($A198,'skill.char(效果)'!$O:$O,0))</f>
        <v>女武神复仇者之盾之1传嘲讽</v>
      </c>
      <c r="D198" s="20">
        <v>1</v>
      </c>
      <c r="E198" s="55">
        <v>2</v>
      </c>
      <c r="F198" s="20" t="s">
        <v>490</v>
      </c>
      <c r="G198" s="20"/>
      <c r="H198" s="20" t="s">
        <v>131</v>
      </c>
      <c r="I198" s="20" t="s">
        <v>131</v>
      </c>
      <c r="J198" s="20" t="s">
        <v>2037</v>
      </c>
      <c r="K198" s="20"/>
      <c r="L198" s="20"/>
      <c r="M198" s="20"/>
      <c r="N198" s="20" t="s">
        <v>266</v>
      </c>
    </row>
    <row r="199" spans="1:14" s="32" customFormat="1" x14ac:dyDescent="0.15">
      <c r="A199" s="20">
        <v>13341402</v>
      </c>
      <c r="B199" s="20">
        <v>1</v>
      </c>
      <c r="C199" s="106" t="str">
        <f>INDEX('skill.char(效果)'!$C:$C,MATCH($A199,'skill.char(效果)'!$O:$O,0))</f>
        <v>女武神复仇者之盾之1传沉默</v>
      </c>
      <c r="D199" s="20">
        <v>1</v>
      </c>
      <c r="E199" s="55">
        <v>2</v>
      </c>
      <c r="F199" s="20" t="s">
        <v>490</v>
      </c>
      <c r="G199" s="20"/>
      <c r="H199" s="20" t="s">
        <v>131</v>
      </c>
      <c r="I199" s="20" t="s">
        <v>100</v>
      </c>
      <c r="J199" s="20" t="s">
        <v>1172</v>
      </c>
      <c r="K199" s="20"/>
      <c r="L199" s="20"/>
      <c r="M199" s="20"/>
      <c r="N199" s="20"/>
    </row>
    <row r="200" spans="1:14" s="32" customFormat="1" x14ac:dyDescent="0.15">
      <c r="A200" s="20">
        <v>13341403</v>
      </c>
      <c r="B200" s="20">
        <v>1</v>
      </c>
      <c r="C200" s="106" t="str">
        <f>INDEX('skill.char(效果)'!$C:$C,MATCH($A200,'skill.char(效果)'!$O:$O,0))</f>
        <v>女武神复仇者之盾之2传嘲讽</v>
      </c>
      <c r="D200" s="20">
        <v>1</v>
      </c>
      <c r="E200" s="55">
        <v>2</v>
      </c>
      <c r="F200" s="20" t="s">
        <v>490</v>
      </c>
      <c r="G200" s="20"/>
      <c r="H200" s="20" t="s">
        <v>131</v>
      </c>
      <c r="I200" s="20" t="s">
        <v>131</v>
      </c>
      <c r="J200" s="20" t="s">
        <v>2037</v>
      </c>
      <c r="K200" s="20"/>
      <c r="L200" s="20"/>
      <c r="M200" s="20"/>
      <c r="N200" s="20" t="s">
        <v>266</v>
      </c>
    </row>
    <row r="201" spans="1:14" s="32" customFormat="1" x14ac:dyDescent="0.15">
      <c r="A201" s="20">
        <v>13341404</v>
      </c>
      <c r="B201" s="20">
        <v>1</v>
      </c>
      <c r="C201" s="106" t="str">
        <f>INDEX('skill.char(效果)'!$C:$C,MATCH($A201,'skill.char(效果)'!$O:$O,0))</f>
        <v>女武神复仇者之盾之2传沉默</v>
      </c>
      <c r="D201" s="20">
        <v>1</v>
      </c>
      <c r="E201" s="55">
        <v>2</v>
      </c>
      <c r="F201" s="20" t="s">
        <v>490</v>
      </c>
      <c r="G201" s="20"/>
      <c r="H201" s="20" t="s">
        <v>131</v>
      </c>
      <c r="I201" s="20" t="s">
        <v>100</v>
      </c>
      <c r="J201" s="20" t="s">
        <v>1172</v>
      </c>
      <c r="K201" s="20"/>
      <c r="L201" s="20"/>
      <c r="M201" s="20"/>
      <c r="N201" s="20"/>
    </row>
    <row r="202" spans="1:14" s="32" customFormat="1" x14ac:dyDescent="0.15">
      <c r="A202" s="20">
        <v>13341405</v>
      </c>
      <c r="B202" s="20">
        <v>1</v>
      </c>
      <c r="C202" s="106" t="str">
        <f>INDEX('skill.char(效果)'!$C:$C,MATCH($A202,'skill.char(效果)'!$O:$O,0))</f>
        <v>女武神复仇者之盾之3传嘲讽</v>
      </c>
      <c r="D202" s="20">
        <v>1</v>
      </c>
      <c r="E202" s="55">
        <v>2</v>
      </c>
      <c r="F202" s="20" t="s">
        <v>490</v>
      </c>
      <c r="G202" s="20"/>
      <c r="H202" s="20" t="s">
        <v>131</v>
      </c>
      <c r="I202" s="20" t="s">
        <v>131</v>
      </c>
      <c r="J202" s="20" t="s">
        <v>2037</v>
      </c>
      <c r="K202" s="20"/>
      <c r="L202" s="20"/>
      <c r="M202" s="20"/>
      <c r="N202" s="20" t="s">
        <v>266</v>
      </c>
    </row>
    <row r="203" spans="1:14" s="32" customFormat="1" x14ac:dyDescent="0.15">
      <c r="A203" s="20">
        <v>13341406</v>
      </c>
      <c r="B203" s="20">
        <v>1</v>
      </c>
      <c r="C203" s="106" t="str">
        <f>INDEX('skill.char(效果)'!$C:$C,MATCH($A203,'skill.char(效果)'!$O:$O,0))</f>
        <v>女武神复仇者之盾之3传沉默</v>
      </c>
      <c r="D203" s="20">
        <v>1</v>
      </c>
      <c r="E203" s="55">
        <v>2</v>
      </c>
      <c r="F203" s="20" t="s">
        <v>490</v>
      </c>
      <c r="G203" s="20"/>
      <c r="H203" s="20" t="s">
        <v>131</v>
      </c>
      <c r="I203" s="20" t="s">
        <v>100</v>
      </c>
      <c r="J203" s="20" t="s">
        <v>1172</v>
      </c>
      <c r="K203" s="20"/>
      <c r="L203" s="20"/>
      <c r="M203" s="20"/>
      <c r="N203" s="20"/>
    </row>
    <row r="204" spans="1:14" s="32" customFormat="1" x14ac:dyDescent="0.15">
      <c r="A204" s="20">
        <v>13341407</v>
      </c>
      <c r="B204" s="20">
        <v>1</v>
      </c>
      <c r="C204" s="106" t="str">
        <f>INDEX('skill.char(效果)'!$C:$C,MATCH($A204,'skill.char(效果)'!$O:$O,0))</f>
        <v>女武神复仇者之盾之4传嘲讽</v>
      </c>
      <c r="D204" s="20">
        <v>1</v>
      </c>
      <c r="E204" s="55">
        <v>2</v>
      </c>
      <c r="F204" s="20" t="s">
        <v>113</v>
      </c>
      <c r="G204" s="20"/>
      <c r="H204" s="20" t="s">
        <v>131</v>
      </c>
      <c r="I204" s="20" t="s">
        <v>131</v>
      </c>
      <c r="J204" s="20" t="s">
        <v>2037</v>
      </c>
      <c r="K204" s="20"/>
      <c r="L204" s="20"/>
      <c r="M204" s="20"/>
      <c r="N204" s="20" t="s">
        <v>266</v>
      </c>
    </row>
    <row r="205" spans="1:14" s="32" customFormat="1" x14ac:dyDescent="0.15">
      <c r="A205" s="20">
        <v>13341408</v>
      </c>
      <c r="B205" s="20">
        <v>1</v>
      </c>
      <c r="C205" s="106" t="str">
        <f>INDEX('skill.char(效果)'!$C:$C,MATCH($A205,'skill.char(效果)'!$O:$O,0))</f>
        <v>女武神复仇者之盾之4传沉默</v>
      </c>
      <c r="D205" s="20">
        <v>1</v>
      </c>
      <c r="E205" s="55">
        <v>2</v>
      </c>
      <c r="F205" s="20" t="s">
        <v>113</v>
      </c>
      <c r="G205" s="20"/>
      <c r="H205" s="20" t="s">
        <v>131</v>
      </c>
      <c r="I205" s="20" t="s">
        <v>100</v>
      </c>
      <c r="J205" s="20" t="s">
        <v>1172</v>
      </c>
      <c r="K205" s="20"/>
      <c r="L205" s="20"/>
      <c r="M205" s="20"/>
      <c r="N205" s="20"/>
    </row>
    <row r="206" spans="1:14" s="32" customFormat="1" x14ac:dyDescent="0.15">
      <c r="A206" s="20">
        <v>13341411</v>
      </c>
      <c r="B206" s="20">
        <v>1</v>
      </c>
      <c r="C206" s="106" t="str">
        <f>INDEX('skill.char(效果)'!$C:$C,MATCH($A206,'skill.char(效果)'!$O:$O,0))</f>
        <v>女武神复苏之风提升自身物防</v>
      </c>
      <c r="D206" s="20">
        <v>1</v>
      </c>
      <c r="E206" s="55">
        <v>8</v>
      </c>
      <c r="F206" s="20" t="s">
        <v>117</v>
      </c>
      <c r="G206" s="20">
        <v>10</v>
      </c>
      <c r="H206" s="20" t="s">
        <v>2724</v>
      </c>
      <c r="I206" s="20" t="s">
        <v>103</v>
      </c>
      <c r="J206" s="20" t="s">
        <v>483</v>
      </c>
      <c r="K206" s="8">
        <v>15341408</v>
      </c>
      <c r="L206" s="20"/>
      <c r="M206" s="20"/>
      <c r="N206" s="20" t="s">
        <v>2461</v>
      </c>
    </row>
    <row r="207" spans="1:14" s="32" customFormat="1" x14ac:dyDescent="0.15">
      <c r="A207" s="20">
        <v>13341412</v>
      </c>
      <c r="B207" s="20">
        <v>1</v>
      </c>
      <c r="C207" s="106" t="str">
        <f>INDEX('skill.char(效果)'!$C:$C,MATCH($A207,'skill.char(效果)'!$O:$O,0))</f>
        <v>女武神复苏之风提升自身魔防</v>
      </c>
      <c r="D207" s="20">
        <v>1</v>
      </c>
      <c r="E207" s="55">
        <v>8</v>
      </c>
      <c r="F207" s="20" t="s">
        <v>117</v>
      </c>
      <c r="G207" s="20">
        <v>10</v>
      </c>
      <c r="H207" s="20" t="s">
        <v>2724</v>
      </c>
      <c r="I207" s="20" t="s">
        <v>103</v>
      </c>
      <c r="J207" s="20" t="s">
        <v>484</v>
      </c>
      <c r="K207" s="8">
        <v>15341409</v>
      </c>
      <c r="L207" s="20"/>
      <c r="M207" s="20"/>
      <c r="N207" s="20"/>
    </row>
    <row r="208" spans="1:14" s="32" customFormat="1" ht="20.25" customHeight="1" x14ac:dyDescent="0.15">
      <c r="A208" s="20">
        <v>13341413</v>
      </c>
      <c r="B208" s="20">
        <v>1</v>
      </c>
      <c r="C208" s="106" t="str">
        <f>INDEX('skill.char(效果)'!$C:$C,MATCH($A208,'skill.char(效果)'!$O:$O,0))</f>
        <v>女武神复苏之风自身持续回血</v>
      </c>
      <c r="D208" s="20">
        <v>1</v>
      </c>
      <c r="E208" s="55">
        <v>7</v>
      </c>
      <c r="F208" s="20" t="s">
        <v>117</v>
      </c>
      <c r="G208" s="20">
        <v>12</v>
      </c>
      <c r="H208" s="20" t="s">
        <v>2729</v>
      </c>
      <c r="I208" s="20" t="s">
        <v>61</v>
      </c>
      <c r="J208" s="20">
        <v>1.5</v>
      </c>
      <c r="K208" s="8">
        <v>12341425</v>
      </c>
      <c r="L208" s="20"/>
      <c r="M208" s="20"/>
      <c r="N208" s="20"/>
    </row>
    <row r="209" spans="1:14" s="32" customFormat="1" x14ac:dyDescent="0.15">
      <c r="A209" s="53">
        <v>13341420</v>
      </c>
      <c r="B209" s="20">
        <v>1</v>
      </c>
      <c r="C209" s="106" t="str">
        <f>INDEX('skill.char(效果)'!$C:$C,MATCH($A209,'skill.char(效果)'!$O:$O,0))</f>
        <v>女武神剑气激射挑起</v>
      </c>
      <c r="D209" s="20">
        <v>1</v>
      </c>
      <c r="E209" s="55">
        <v>1</v>
      </c>
      <c r="F209" s="20" t="s">
        <v>168</v>
      </c>
      <c r="G209" s="20"/>
      <c r="H209" s="20" t="s">
        <v>265</v>
      </c>
      <c r="I209" s="20" t="s">
        <v>265</v>
      </c>
      <c r="J209" s="20"/>
      <c r="K209" s="20"/>
      <c r="L209" s="20"/>
      <c r="M209" s="37"/>
      <c r="N209" s="20" t="s">
        <v>570</v>
      </c>
    </row>
    <row r="210" spans="1:14" s="32" customFormat="1" x14ac:dyDescent="0.15">
      <c r="A210" s="53">
        <v>13341421</v>
      </c>
      <c r="B210" s="20">
        <v>1</v>
      </c>
      <c r="C210" s="106" t="str">
        <f>INDEX('skill.char(效果)'!$C:$C,MATCH($A210,'skill.char(效果)'!$O:$O,0))</f>
        <v>女武神剑气激射击退</v>
      </c>
      <c r="D210" s="20">
        <v>1</v>
      </c>
      <c r="E210" s="55">
        <v>2</v>
      </c>
      <c r="F210" s="20" t="s">
        <v>168</v>
      </c>
      <c r="G210" s="20"/>
      <c r="H210" s="20" t="s">
        <v>127</v>
      </c>
      <c r="I210" s="20" t="s">
        <v>692</v>
      </c>
      <c r="J210" s="20">
        <v>0</v>
      </c>
      <c r="K210" s="20">
        <v>1.5</v>
      </c>
      <c r="L210" s="20">
        <v>0.5</v>
      </c>
      <c r="M210" s="37"/>
      <c r="N210" s="37"/>
    </row>
    <row r="211" spans="1:14" s="32" customFormat="1" x14ac:dyDescent="0.15">
      <c r="A211" s="53">
        <v>13410101</v>
      </c>
      <c r="B211" s="20">
        <v>1</v>
      </c>
      <c r="C211" s="106" t="str">
        <f>INDEX('skill.char(效果)'!$C:$C,MATCH($A211,'skill.char(效果)'!$O:$O,0))</f>
        <v>骷髅射手击退射击击退和晕眩</v>
      </c>
      <c r="D211" s="20">
        <v>1</v>
      </c>
      <c r="E211" s="55">
        <v>1</v>
      </c>
      <c r="F211" s="20" t="s">
        <v>113</v>
      </c>
      <c r="G211" s="20"/>
      <c r="H211" s="20" t="s">
        <v>127</v>
      </c>
      <c r="I211" s="20" t="s">
        <v>127</v>
      </c>
      <c r="J211" s="20">
        <v>0</v>
      </c>
      <c r="K211" s="20">
        <v>2</v>
      </c>
      <c r="L211" s="20">
        <v>0.2</v>
      </c>
      <c r="M211" s="20"/>
      <c r="N211" s="20" t="s">
        <v>149</v>
      </c>
    </row>
    <row r="212" spans="1:14" s="32" customFormat="1" x14ac:dyDescent="0.15">
      <c r="A212" s="106">
        <v>13410102</v>
      </c>
      <c r="B212" s="106">
        <v>1</v>
      </c>
      <c r="C212" s="106" t="str">
        <f>INDEX('skill.char(效果)'!$C:$C,MATCH($A212,'skill.char(效果)'!$O:$O,0))</f>
        <v>骷髅射手扫射提升自身攻速</v>
      </c>
      <c r="D212" s="106">
        <v>1</v>
      </c>
      <c r="E212" s="55">
        <v>5</v>
      </c>
      <c r="F212" s="106" t="s">
        <v>113</v>
      </c>
      <c r="G212" s="106"/>
      <c r="H212" s="106" t="s">
        <v>36</v>
      </c>
      <c r="I212" s="106" t="s">
        <v>103</v>
      </c>
      <c r="J212" s="106" t="s">
        <v>118</v>
      </c>
      <c r="K212" s="106"/>
      <c r="L212" s="8">
        <v>15410103</v>
      </c>
      <c r="M212" s="106"/>
      <c r="N212" s="106" t="s">
        <v>4014</v>
      </c>
    </row>
    <row r="213" spans="1:14" s="32" customFormat="1" x14ac:dyDescent="0.15">
      <c r="A213" s="106">
        <v>13410103</v>
      </c>
      <c r="B213" s="106">
        <v>1</v>
      </c>
      <c r="C213" s="106" t="str">
        <f>INDEX('skill.char(效果)'!$C:$C,MATCH($A213,'skill.char(效果)'!$O:$O,0))</f>
        <v>骷髅射手扫射提升自身命中</v>
      </c>
      <c r="D213" s="106">
        <v>1</v>
      </c>
      <c r="E213" s="55">
        <v>5</v>
      </c>
      <c r="F213" s="106" t="s">
        <v>113</v>
      </c>
      <c r="G213" s="106"/>
      <c r="H213" s="106" t="s">
        <v>36</v>
      </c>
      <c r="I213" s="106" t="s">
        <v>103</v>
      </c>
      <c r="J213" s="106" t="s">
        <v>1713</v>
      </c>
      <c r="K213" s="106"/>
      <c r="L213" s="8">
        <v>15410104</v>
      </c>
      <c r="M213" s="106"/>
      <c r="N213" s="106"/>
    </row>
    <row r="214" spans="1:14" s="32" customFormat="1" x14ac:dyDescent="0.15">
      <c r="A214" s="106">
        <v>13410104</v>
      </c>
      <c r="B214" s="106">
        <v>1</v>
      </c>
      <c r="C214" s="106" t="str">
        <f>INDEX('skill.char(效果)'!$C:$C,MATCH($A214,'skill.char(效果)'!$O:$O,0))</f>
        <v>骷髅射手冰霜箭雨概率冰标记</v>
      </c>
      <c r="D214" s="106">
        <v>1</v>
      </c>
      <c r="E214" s="55">
        <v>10</v>
      </c>
      <c r="F214" s="106" t="s">
        <v>117</v>
      </c>
      <c r="G214" s="106">
        <v>10</v>
      </c>
      <c r="H214" s="106" t="s">
        <v>175</v>
      </c>
      <c r="I214" s="106" t="s">
        <v>100</v>
      </c>
      <c r="J214" s="106" t="s">
        <v>175</v>
      </c>
      <c r="K214" s="106"/>
      <c r="L214" s="106"/>
      <c r="M214" s="106"/>
      <c r="N214" s="106" t="s">
        <v>268</v>
      </c>
    </row>
    <row r="215" spans="1:14" s="32" customFormat="1" x14ac:dyDescent="0.15">
      <c r="A215" s="12">
        <v>13420420</v>
      </c>
      <c r="B215" s="106">
        <v>1</v>
      </c>
      <c r="C215" s="106" t="str">
        <f>INDEX('skill.char(效果)'!$C:$C,MATCH($A215,'skill.char(效果)'!$O:$O,0))</f>
        <v>骷髅巫师恶魔之拥增加韧性</v>
      </c>
      <c r="D215" s="106">
        <v>1</v>
      </c>
      <c r="E215" s="55">
        <v>8</v>
      </c>
      <c r="F215" s="106" t="s">
        <v>3833</v>
      </c>
      <c r="G215" s="106"/>
      <c r="H215" s="106" t="s">
        <v>3812</v>
      </c>
      <c r="I215" s="106" t="s">
        <v>3834</v>
      </c>
      <c r="J215" s="106" t="s">
        <v>3839</v>
      </c>
      <c r="K215" s="106"/>
      <c r="L215" s="8">
        <v>15420402</v>
      </c>
      <c r="M215" s="106"/>
      <c r="N215" s="106" t="s">
        <v>3835</v>
      </c>
    </row>
    <row r="216" spans="1:14" s="32" customFormat="1" x14ac:dyDescent="0.15">
      <c r="A216" s="12">
        <v>13420421</v>
      </c>
      <c r="B216" s="106">
        <v>1</v>
      </c>
      <c r="C216" s="106" t="str">
        <f>INDEX('skill.char(效果)'!$C:$C,MATCH($A216,'skill.char(效果)'!$O:$O,0))</f>
        <v>骷髅巫师恶魔之拥增加格挡</v>
      </c>
      <c r="D216" s="106">
        <v>1</v>
      </c>
      <c r="E216" s="55">
        <v>8</v>
      </c>
      <c r="F216" s="106" t="s">
        <v>3833</v>
      </c>
      <c r="G216" s="106"/>
      <c r="H216" s="106" t="s">
        <v>3812</v>
      </c>
      <c r="I216" s="106" t="s">
        <v>103</v>
      </c>
      <c r="J216" s="106" t="s">
        <v>1478</v>
      </c>
      <c r="K216" s="106"/>
      <c r="L216" s="8">
        <v>15420403</v>
      </c>
      <c r="M216" s="106"/>
      <c r="N216" s="106"/>
    </row>
    <row r="217" spans="1:14" s="32" customFormat="1" x14ac:dyDescent="0.15">
      <c r="A217" s="106">
        <v>13420403</v>
      </c>
      <c r="B217" s="106">
        <v>1</v>
      </c>
      <c r="C217" s="106" t="str">
        <f>INDEX('skill.char(效果)'!$C:$C,MATCH($A217,'skill.char(效果)'!$O:$O,0))</f>
        <v>骷髅巫师暗影波弹道2传</v>
      </c>
      <c r="D217" s="106">
        <v>1</v>
      </c>
      <c r="E217" s="55">
        <v>0.2</v>
      </c>
      <c r="F217" s="106" t="s">
        <v>3833</v>
      </c>
      <c r="G217" s="106"/>
      <c r="H217" s="106"/>
      <c r="I217" s="106" t="s">
        <v>3836</v>
      </c>
      <c r="J217" s="106">
        <v>0</v>
      </c>
      <c r="K217" s="8">
        <v>12420411</v>
      </c>
      <c r="L217" s="106"/>
      <c r="M217" s="106"/>
      <c r="N217" s="106"/>
    </row>
    <row r="218" spans="1:14" s="56" customFormat="1" x14ac:dyDescent="0.15">
      <c r="A218" s="106">
        <v>13420404</v>
      </c>
      <c r="B218" s="106">
        <v>1</v>
      </c>
      <c r="C218" s="106" t="str">
        <f>INDEX('skill.char(效果)'!$C:$C,MATCH($A218,'skill.char(效果)'!$O:$O,0))</f>
        <v>骷髅巫师暗影波弹道2传</v>
      </c>
      <c r="D218" s="106">
        <v>1</v>
      </c>
      <c r="E218" s="55">
        <v>0.3</v>
      </c>
      <c r="F218" s="106" t="s">
        <v>3833</v>
      </c>
      <c r="G218" s="106"/>
      <c r="H218" s="106"/>
      <c r="I218" s="106" t="s">
        <v>3836</v>
      </c>
      <c r="J218" s="57">
        <v>0</v>
      </c>
      <c r="K218" s="8">
        <v>12420412</v>
      </c>
      <c r="L218" s="8">
        <v>12420413</v>
      </c>
      <c r="M218" s="106"/>
      <c r="N218" s="106"/>
    </row>
    <row r="219" spans="1:14" s="56" customFormat="1" x14ac:dyDescent="0.15">
      <c r="A219" s="106">
        <v>13420405</v>
      </c>
      <c r="B219" s="106">
        <v>1</v>
      </c>
      <c r="C219" s="106" t="str">
        <f>INDEX('skill.char(效果)'!$C:$C,MATCH($A219,'skill.char(效果)'!$O:$O,0))</f>
        <v>骷髅巫师暗影波弹道3传</v>
      </c>
      <c r="D219" s="106">
        <v>1</v>
      </c>
      <c r="E219" s="55">
        <v>0.2</v>
      </c>
      <c r="F219" s="106" t="s">
        <v>3833</v>
      </c>
      <c r="G219" s="106"/>
      <c r="H219" s="106"/>
      <c r="I219" s="106" t="s">
        <v>3836</v>
      </c>
      <c r="J219" s="106">
        <v>0</v>
      </c>
      <c r="K219" s="8">
        <v>12420414</v>
      </c>
      <c r="L219" s="106"/>
      <c r="M219" s="106"/>
      <c r="N219" s="106"/>
    </row>
    <row r="220" spans="1:14" s="32" customFormat="1" x14ac:dyDescent="0.15">
      <c r="A220" s="106">
        <v>13420406</v>
      </c>
      <c r="B220" s="106">
        <v>1</v>
      </c>
      <c r="C220" s="106" t="str">
        <f>INDEX('skill.char(效果)'!$C:$C,MATCH($A220,'skill.char(效果)'!$O:$O,0))</f>
        <v>骷髅巫师暗影波弹道3传</v>
      </c>
      <c r="D220" s="106">
        <v>1</v>
      </c>
      <c r="E220" s="55">
        <v>0.3</v>
      </c>
      <c r="F220" s="106" t="s">
        <v>3833</v>
      </c>
      <c r="G220" s="106"/>
      <c r="H220" s="106"/>
      <c r="I220" s="106" t="s">
        <v>3836</v>
      </c>
      <c r="J220" s="106">
        <v>0</v>
      </c>
      <c r="K220" s="8">
        <v>12420415</v>
      </c>
      <c r="L220" s="8">
        <v>12420416</v>
      </c>
      <c r="M220" s="106"/>
      <c r="N220" s="106"/>
    </row>
    <row r="221" spans="1:14" s="32" customFormat="1" x14ac:dyDescent="0.15">
      <c r="A221" s="106">
        <v>13420407</v>
      </c>
      <c r="B221" s="106">
        <v>1</v>
      </c>
      <c r="C221" s="106" t="str">
        <f>INDEX('skill.char(效果)'!$C:$C,MATCH($A221,'skill.char(效果)'!$O:$O,0))</f>
        <v>骷髅巫师暗影波弹道4传</v>
      </c>
      <c r="D221" s="106">
        <v>1</v>
      </c>
      <c r="E221" s="55">
        <v>0.2</v>
      </c>
      <c r="F221" s="106" t="s">
        <v>3833</v>
      </c>
      <c r="G221" s="106"/>
      <c r="H221" s="106"/>
      <c r="I221" s="106" t="s">
        <v>3836</v>
      </c>
      <c r="J221" s="106">
        <v>0</v>
      </c>
      <c r="K221" s="8">
        <v>12420417</v>
      </c>
      <c r="L221" s="106"/>
      <c r="M221" s="106"/>
      <c r="N221" s="106"/>
    </row>
    <row r="222" spans="1:14" s="32" customFormat="1" x14ac:dyDescent="0.15">
      <c r="A222" s="106">
        <v>13420408</v>
      </c>
      <c r="B222" s="106">
        <v>1</v>
      </c>
      <c r="C222" s="106" t="str">
        <f>INDEX('skill.char(效果)'!$C:$C,MATCH($A222,'skill.char(效果)'!$O:$O,0))</f>
        <v>骷髅巫师暗影波弹道4传</v>
      </c>
      <c r="D222" s="106">
        <v>1</v>
      </c>
      <c r="E222" s="55">
        <v>0.3</v>
      </c>
      <c r="F222" s="106" t="s">
        <v>3833</v>
      </c>
      <c r="G222" s="106"/>
      <c r="H222" s="106"/>
      <c r="I222" s="106" t="s">
        <v>3836</v>
      </c>
      <c r="J222" s="106">
        <v>0</v>
      </c>
      <c r="K222" s="8">
        <v>12420418</v>
      </c>
      <c r="L222" s="8"/>
      <c r="M222" s="106"/>
      <c r="N222" s="106"/>
    </row>
    <row r="223" spans="1:14" s="32" customFormat="1" x14ac:dyDescent="0.15">
      <c r="A223" s="106">
        <v>13420409</v>
      </c>
      <c r="B223" s="106">
        <v>1</v>
      </c>
      <c r="C223" s="106" t="str">
        <f>INDEX('skill.char(效果)'!$C:$C,MATCH($A223,'skill.char(效果)'!$O:$O,0))</f>
        <v>骷髅巫师暗影波弹道5传</v>
      </c>
      <c r="D223" s="106">
        <v>1</v>
      </c>
      <c r="E223" s="55">
        <v>0.2</v>
      </c>
      <c r="F223" s="106" t="s">
        <v>3833</v>
      </c>
      <c r="G223" s="106"/>
      <c r="H223" s="106"/>
      <c r="I223" s="106" t="s">
        <v>3836</v>
      </c>
      <c r="J223" s="106">
        <v>0</v>
      </c>
      <c r="K223" s="8">
        <v>12420420</v>
      </c>
      <c r="L223" s="106"/>
      <c r="M223" s="106"/>
      <c r="N223" s="106"/>
    </row>
    <row r="224" spans="1:14" s="32" customFormat="1" ht="17.25" customHeight="1" x14ac:dyDescent="0.15">
      <c r="A224" s="53">
        <v>13420301</v>
      </c>
      <c r="B224" s="20">
        <v>1</v>
      </c>
      <c r="C224" s="106" t="str">
        <f>INDEX('skill.char(效果)'!$C:$C,MATCH($A224,'skill.char(效果)'!$O:$O,0))</f>
        <v>骷髅战士盾牌猛击伤害眩晕</v>
      </c>
      <c r="D224" s="20">
        <v>1</v>
      </c>
      <c r="E224" s="55">
        <v>2</v>
      </c>
      <c r="F224" s="106" t="s">
        <v>113</v>
      </c>
      <c r="G224" s="106"/>
      <c r="H224" s="106" t="s">
        <v>470</v>
      </c>
      <c r="I224" s="106" t="s">
        <v>100</v>
      </c>
      <c r="J224" s="106" t="s">
        <v>423</v>
      </c>
      <c r="K224" s="106"/>
      <c r="L224" s="106"/>
      <c r="M224" s="106"/>
      <c r="N224" s="106" t="s">
        <v>149</v>
      </c>
    </row>
    <row r="225" spans="1:14" s="32" customFormat="1" ht="17.25" customHeight="1" x14ac:dyDescent="0.15">
      <c r="A225" s="106">
        <v>13420302</v>
      </c>
      <c r="B225" s="106">
        <v>1</v>
      </c>
      <c r="C225" s="106" t="str">
        <f>INDEX('skill.char(效果)'!$C:$C,MATCH($A225,'skill.char(效果)'!$O:$O,0))</f>
        <v>骷髅战士盾牌飞射复仇者之盾1传降低攻击</v>
      </c>
      <c r="D225" s="106">
        <v>1</v>
      </c>
      <c r="E225" s="55">
        <v>6</v>
      </c>
      <c r="F225" s="106" t="s">
        <v>113</v>
      </c>
      <c r="G225" s="106"/>
      <c r="H225" s="106" t="s">
        <v>2720</v>
      </c>
      <c r="I225" s="106" t="s">
        <v>103</v>
      </c>
      <c r="J225" s="106" t="s">
        <v>167</v>
      </c>
      <c r="K225" s="8">
        <v>15420307</v>
      </c>
      <c r="L225" s="57"/>
      <c r="M225" s="106"/>
      <c r="N225" s="106" t="s">
        <v>267</v>
      </c>
    </row>
    <row r="226" spans="1:14" s="32" customFormat="1" ht="17.25" customHeight="1" x14ac:dyDescent="0.15">
      <c r="A226" s="106">
        <v>13420303</v>
      </c>
      <c r="B226" s="106">
        <v>1</v>
      </c>
      <c r="C226" s="106" t="str">
        <f>INDEX('skill.char(效果)'!$C:$C,MATCH($A226,'skill.char(效果)'!$O:$O,0))</f>
        <v>骷髅战士盾牌飞射复仇者之盾2传降低攻击</v>
      </c>
      <c r="D226" s="106">
        <v>1</v>
      </c>
      <c r="E226" s="55">
        <v>6</v>
      </c>
      <c r="F226" s="106" t="s">
        <v>113</v>
      </c>
      <c r="G226" s="106"/>
      <c r="H226" s="106" t="s">
        <v>2720</v>
      </c>
      <c r="I226" s="106" t="s">
        <v>103</v>
      </c>
      <c r="J226" s="106" t="s">
        <v>167</v>
      </c>
      <c r="K226" s="8">
        <v>15420308</v>
      </c>
      <c r="L226" s="57"/>
      <c r="M226" s="106"/>
      <c r="N226" s="106" t="s">
        <v>267</v>
      </c>
    </row>
    <row r="227" spans="1:14" s="32" customFormat="1" ht="17.25" customHeight="1" x14ac:dyDescent="0.15">
      <c r="A227" s="106">
        <v>13420304</v>
      </c>
      <c r="B227" s="106">
        <v>1</v>
      </c>
      <c r="C227" s="106" t="str">
        <f>INDEX('skill.char(效果)'!$C:$C,MATCH($A227,'skill.char(效果)'!$O:$O,0))</f>
        <v>骷髅战士盾牌飞射复仇者之盾3传降低攻击</v>
      </c>
      <c r="D227" s="106">
        <v>1</v>
      </c>
      <c r="E227" s="55">
        <v>6</v>
      </c>
      <c r="F227" s="106" t="s">
        <v>113</v>
      </c>
      <c r="G227" s="106"/>
      <c r="H227" s="106" t="s">
        <v>2720</v>
      </c>
      <c r="I227" s="106" t="s">
        <v>103</v>
      </c>
      <c r="J227" s="106" t="s">
        <v>167</v>
      </c>
      <c r="K227" s="8">
        <v>15420309</v>
      </c>
      <c r="L227" s="57"/>
      <c r="M227" s="106"/>
      <c r="N227" s="106" t="s">
        <v>267</v>
      </c>
    </row>
    <row r="228" spans="1:14" s="32" customFormat="1" ht="17.25" customHeight="1" x14ac:dyDescent="0.15">
      <c r="A228" s="106">
        <v>13420305</v>
      </c>
      <c r="B228" s="106">
        <v>1</v>
      </c>
      <c r="C228" s="106" t="str">
        <f>INDEX('skill.char(效果)'!$C:$C,MATCH($A228,'skill.char(效果)'!$O:$O,0))</f>
        <v>骷髅战士盾牌飞射复仇者之盾4传降低攻击</v>
      </c>
      <c r="D228" s="106">
        <v>1</v>
      </c>
      <c r="E228" s="55">
        <v>6</v>
      </c>
      <c r="F228" s="106" t="s">
        <v>113</v>
      </c>
      <c r="G228" s="106"/>
      <c r="H228" s="106" t="s">
        <v>2720</v>
      </c>
      <c r="I228" s="106" t="s">
        <v>103</v>
      </c>
      <c r="J228" s="106" t="s">
        <v>167</v>
      </c>
      <c r="K228" s="8">
        <v>15420310</v>
      </c>
      <c r="L228" s="57"/>
      <c r="M228" s="106"/>
      <c r="N228" s="106" t="s">
        <v>267</v>
      </c>
    </row>
    <row r="229" spans="1:14" s="32" customFormat="1" ht="17.25" customHeight="1" x14ac:dyDescent="0.15">
      <c r="A229" s="53">
        <v>13420306</v>
      </c>
      <c r="B229" s="106">
        <v>1</v>
      </c>
      <c r="C229" s="106" t="str">
        <f>INDEX('skill.char(效果)'!$C:$C,MATCH($A229,'skill.char(效果)'!$O:$O,0))</f>
        <v>骷髅战士盾牌冲锋挑起</v>
      </c>
      <c r="D229" s="106">
        <v>1</v>
      </c>
      <c r="E229" s="55">
        <v>2</v>
      </c>
      <c r="F229" s="106" t="s">
        <v>113</v>
      </c>
      <c r="G229" s="106"/>
      <c r="H229" s="106" t="s">
        <v>265</v>
      </c>
      <c r="I229" s="106" t="s">
        <v>265</v>
      </c>
      <c r="J229" s="106" t="s">
        <v>2772</v>
      </c>
      <c r="K229" s="106"/>
      <c r="L229" s="106"/>
      <c r="M229" s="106"/>
      <c r="N229" s="106" t="s">
        <v>4005</v>
      </c>
    </row>
    <row r="230" spans="1:14" s="32" customFormat="1" ht="17.25" customHeight="1" x14ac:dyDescent="0.15">
      <c r="A230" s="53">
        <v>13420307</v>
      </c>
      <c r="B230" s="106">
        <v>1</v>
      </c>
      <c r="C230" s="106" t="str">
        <f>INDEX('skill.char(效果)'!$C:$C,MATCH($A230,'skill.char(效果)'!$O:$O,0))</f>
        <v>骷髅战士盾牌冲锋眩晕</v>
      </c>
      <c r="D230" s="106">
        <v>1</v>
      </c>
      <c r="E230" s="154">
        <v>2</v>
      </c>
      <c r="F230" s="106" t="s">
        <v>113</v>
      </c>
      <c r="G230" s="16"/>
      <c r="H230" s="16" t="s">
        <v>4002</v>
      </c>
      <c r="I230" s="16" t="s">
        <v>4003</v>
      </c>
      <c r="J230" s="16" t="s">
        <v>4004</v>
      </c>
      <c r="K230" s="16"/>
      <c r="L230" s="16"/>
      <c r="M230" s="16"/>
      <c r="N230" s="16" t="s">
        <v>149</v>
      </c>
    </row>
    <row r="231" spans="1:14" s="32" customFormat="1" ht="17.25" customHeight="1" x14ac:dyDescent="0.15">
      <c r="A231" s="12">
        <v>13430205</v>
      </c>
      <c r="B231" s="106">
        <v>1</v>
      </c>
      <c r="C231" s="106" t="str">
        <f>INDEX('skill.char(效果)'!$C:$C,MATCH($A231,'skill.char(效果)'!$O:$O,0))</f>
        <v>先知圣者惩击降低攻击</v>
      </c>
      <c r="D231" s="106">
        <v>1</v>
      </c>
      <c r="E231" s="55">
        <v>3</v>
      </c>
      <c r="F231" s="106" t="s">
        <v>113</v>
      </c>
      <c r="G231" s="106"/>
      <c r="H231" s="106" t="s">
        <v>2720</v>
      </c>
      <c r="I231" s="106" t="s">
        <v>103</v>
      </c>
      <c r="J231" s="106" t="s">
        <v>167</v>
      </c>
      <c r="K231" s="12">
        <v>15430205</v>
      </c>
      <c r="L231" s="6"/>
      <c r="M231" s="106"/>
      <c r="N231" s="106"/>
    </row>
    <row r="232" spans="1:14" s="32" customFormat="1" ht="17.25" customHeight="1" x14ac:dyDescent="0.15">
      <c r="A232" s="12">
        <v>13430206</v>
      </c>
      <c r="B232" s="106">
        <v>1</v>
      </c>
      <c r="C232" s="106" t="str">
        <f>INDEX('skill.char(效果)'!$C:$C,MATCH($A232,'skill.char(效果)'!$O:$O,0))</f>
        <v>先知圣者护体神盾</v>
      </c>
      <c r="D232" s="106">
        <v>1</v>
      </c>
      <c r="E232" s="55">
        <v>10</v>
      </c>
      <c r="F232" s="106" t="s">
        <v>113</v>
      </c>
      <c r="G232" s="106"/>
      <c r="H232" s="106"/>
      <c r="I232" s="106" t="s">
        <v>142</v>
      </c>
      <c r="J232" s="106">
        <v>16430206</v>
      </c>
      <c r="K232" s="106"/>
      <c r="L232" s="106"/>
      <c r="M232" s="106"/>
      <c r="N232" s="106" t="s">
        <v>4015</v>
      </c>
    </row>
    <row r="233" spans="1:14" s="32" customFormat="1" ht="17.25" customHeight="1" x14ac:dyDescent="0.15">
      <c r="A233" s="12">
        <v>13430207</v>
      </c>
      <c r="B233" s="106">
        <v>1</v>
      </c>
      <c r="C233" s="106" t="str">
        <f>INDEX('skill.char(效果)'!$C:$C,MATCH($A233,'skill.char(效果)'!$O:$O,0))</f>
        <v>先知圣者治疗术增加减免伤害</v>
      </c>
      <c r="D233" s="106">
        <v>1</v>
      </c>
      <c r="E233" s="55">
        <v>8</v>
      </c>
      <c r="F233" s="106" t="s">
        <v>113</v>
      </c>
      <c r="G233" s="106"/>
      <c r="H233" s="106" t="s">
        <v>36</v>
      </c>
      <c r="I233" s="106" t="s">
        <v>103</v>
      </c>
      <c r="J233" s="106" t="s">
        <v>924</v>
      </c>
      <c r="K233" s="106"/>
      <c r="L233" s="12">
        <v>15430207</v>
      </c>
      <c r="M233" s="106"/>
      <c r="N233" s="106" t="s">
        <v>2819</v>
      </c>
    </row>
    <row r="234" spans="1:14" s="32" customFormat="1" x14ac:dyDescent="0.15">
      <c r="A234" s="74">
        <v>13241121</v>
      </c>
      <c r="B234" s="20">
        <v>1</v>
      </c>
      <c r="C234" s="106" t="str">
        <f>INDEX('skill.char(效果)'!$C:$C,MATCH($A234,'skill.char(效果)'!$O:$O,0))</f>
        <v>九尾妖狐闪电链弹道2传</v>
      </c>
      <c r="D234" s="20">
        <v>1</v>
      </c>
      <c r="E234" s="55">
        <v>0.2</v>
      </c>
      <c r="F234" s="20" t="s">
        <v>113</v>
      </c>
      <c r="G234" s="20"/>
      <c r="H234" s="20"/>
      <c r="I234" s="20" t="s">
        <v>61</v>
      </c>
      <c r="J234" s="20">
        <v>0</v>
      </c>
      <c r="K234" s="35">
        <v>12241122</v>
      </c>
      <c r="L234" s="20"/>
      <c r="M234" s="20"/>
      <c r="N234" s="20"/>
    </row>
    <row r="235" spans="1:14" s="56" customFormat="1" x14ac:dyDescent="0.15">
      <c r="A235" s="74">
        <v>13241122</v>
      </c>
      <c r="B235" s="20">
        <v>1</v>
      </c>
      <c r="C235" s="106" t="str">
        <f>INDEX('skill.char(效果)'!$C:$C,MATCH($A235,'skill.char(效果)'!$O:$O,0))</f>
        <v>九尾妖狐闪电链弹道2传</v>
      </c>
      <c r="D235" s="20">
        <v>1</v>
      </c>
      <c r="E235" s="55">
        <v>0.3</v>
      </c>
      <c r="F235" s="20" t="s">
        <v>113</v>
      </c>
      <c r="G235" s="20"/>
      <c r="H235" s="20"/>
      <c r="I235" s="20" t="s">
        <v>61</v>
      </c>
      <c r="J235" s="57">
        <v>0</v>
      </c>
      <c r="K235" s="12">
        <v>12241123</v>
      </c>
      <c r="L235" s="12">
        <v>12241124</v>
      </c>
      <c r="M235" s="20"/>
      <c r="N235" s="20"/>
    </row>
    <row r="236" spans="1:14" s="56" customFormat="1" x14ac:dyDescent="0.15">
      <c r="A236" s="74">
        <v>13241124</v>
      </c>
      <c r="B236" s="20">
        <v>1</v>
      </c>
      <c r="C236" s="106" t="str">
        <f>INDEX('skill.char(效果)'!$C:$C,MATCH($A236,'skill.char(效果)'!$O:$O,0))</f>
        <v>九尾妖狐闪电链弹道3传</v>
      </c>
      <c r="D236" s="20">
        <v>1</v>
      </c>
      <c r="E236" s="55">
        <v>0.2</v>
      </c>
      <c r="F236" s="20" t="s">
        <v>113</v>
      </c>
      <c r="G236" s="20"/>
      <c r="H236" s="20"/>
      <c r="I236" s="20" t="s">
        <v>61</v>
      </c>
      <c r="J236" s="20">
        <v>0</v>
      </c>
      <c r="K236" s="12">
        <v>12241125</v>
      </c>
      <c r="L236" s="20"/>
      <c r="M236" s="20"/>
      <c r="N236" s="20"/>
    </row>
    <row r="237" spans="1:14" s="32" customFormat="1" x14ac:dyDescent="0.15">
      <c r="A237" s="74">
        <v>13241125</v>
      </c>
      <c r="B237" s="20">
        <v>1</v>
      </c>
      <c r="C237" s="106" t="str">
        <f>INDEX('skill.char(效果)'!$C:$C,MATCH($A237,'skill.char(效果)'!$O:$O,0))</f>
        <v>九尾妖狐闪电链弹道3传</v>
      </c>
      <c r="D237" s="20">
        <v>1</v>
      </c>
      <c r="E237" s="55">
        <v>0.3</v>
      </c>
      <c r="F237" s="20" t="s">
        <v>113</v>
      </c>
      <c r="G237" s="20"/>
      <c r="H237" s="20"/>
      <c r="I237" s="20" t="s">
        <v>61</v>
      </c>
      <c r="J237" s="20">
        <v>0</v>
      </c>
      <c r="K237" s="12">
        <v>12241126</v>
      </c>
      <c r="L237" s="12">
        <v>12241127</v>
      </c>
      <c r="M237" s="20"/>
      <c r="N237" s="20"/>
    </row>
    <row r="238" spans="1:14" s="32" customFormat="1" x14ac:dyDescent="0.15">
      <c r="A238" s="74">
        <v>13241127</v>
      </c>
      <c r="B238" s="20">
        <v>1</v>
      </c>
      <c r="C238" s="106" t="str">
        <f>INDEX('skill.char(效果)'!$C:$C,MATCH($A238,'skill.char(效果)'!$O:$O,0))</f>
        <v>九尾妖狐闪电链弹道4传</v>
      </c>
      <c r="D238" s="20">
        <v>1</v>
      </c>
      <c r="E238" s="55">
        <v>0.2</v>
      </c>
      <c r="F238" s="20" t="s">
        <v>113</v>
      </c>
      <c r="G238" s="20"/>
      <c r="H238" s="20"/>
      <c r="I238" s="20" t="s">
        <v>61</v>
      </c>
      <c r="J238" s="20">
        <v>0</v>
      </c>
      <c r="K238" s="12">
        <v>12241128</v>
      </c>
      <c r="L238" s="20"/>
      <c r="M238" s="20"/>
      <c r="N238" s="20"/>
    </row>
    <row r="239" spans="1:14" s="32" customFormat="1" x14ac:dyDescent="0.15">
      <c r="A239" s="74">
        <v>13241128</v>
      </c>
      <c r="B239" s="20">
        <v>1</v>
      </c>
      <c r="C239" s="106" t="str">
        <f>INDEX('skill.char(效果)'!$C:$C,MATCH($A239,'skill.char(效果)'!$O:$O,0))</f>
        <v>九尾妖狐闪电链弹道4传</v>
      </c>
      <c r="D239" s="20">
        <v>1</v>
      </c>
      <c r="E239" s="55">
        <v>0.3</v>
      </c>
      <c r="F239" s="20" t="s">
        <v>113</v>
      </c>
      <c r="G239" s="20"/>
      <c r="H239" s="20"/>
      <c r="I239" s="20" t="s">
        <v>61</v>
      </c>
      <c r="J239" s="20">
        <v>0</v>
      </c>
      <c r="K239" s="12">
        <v>12241129</v>
      </c>
      <c r="L239" s="12">
        <v>12241130</v>
      </c>
      <c r="M239" s="20"/>
      <c r="N239" s="20"/>
    </row>
    <row r="240" spans="1:14" s="32" customFormat="1" x14ac:dyDescent="0.15">
      <c r="A240" s="74">
        <v>13241130</v>
      </c>
      <c r="B240" s="20">
        <v>1</v>
      </c>
      <c r="C240" s="106" t="str">
        <f>INDEX('skill.char(效果)'!$C:$C,MATCH($A240,'skill.char(效果)'!$O:$O,0))</f>
        <v>九尾妖狐闪电链弹道5传</v>
      </c>
      <c r="D240" s="20">
        <v>1</v>
      </c>
      <c r="E240" s="55">
        <v>0.3</v>
      </c>
      <c r="F240" s="20" t="s">
        <v>113</v>
      </c>
      <c r="G240" s="20"/>
      <c r="H240" s="20"/>
      <c r="I240" s="20" t="s">
        <v>61</v>
      </c>
      <c r="J240" s="20">
        <v>0</v>
      </c>
      <c r="K240" s="12">
        <v>12241131</v>
      </c>
      <c r="L240" s="20"/>
      <c r="M240" s="20"/>
      <c r="N240" s="20"/>
    </row>
    <row r="241" spans="1:14" s="32" customFormat="1" x14ac:dyDescent="0.15">
      <c r="A241" s="20">
        <v>13440101</v>
      </c>
      <c r="B241" s="20">
        <v>1</v>
      </c>
      <c r="C241" s="106" t="str">
        <f>INDEX('skill.char(效果)'!$C:$C,MATCH($A241,'skill.char(效果)'!$O:$O,0))</f>
        <v>蛇发女妖秘术异蛇延迟回血</v>
      </c>
      <c r="D241" s="20">
        <v>1</v>
      </c>
      <c r="E241" s="20">
        <v>2</v>
      </c>
      <c r="F241" s="20" t="s">
        <v>324</v>
      </c>
      <c r="G241" s="20"/>
      <c r="H241" s="20" t="s">
        <v>2731</v>
      </c>
      <c r="I241" s="20" t="s">
        <v>815</v>
      </c>
      <c r="J241" s="20">
        <v>0</v>
      </c>
      <c r="K241" s="20">
        <v>12440105</v>
      </c>
      <c r="L241" s="20"/>
      <c r="M241" s="20"/>
      <c r="N241" s="20"/>
    </row>
    <row r="242" spans="1:14" s="32" customFormat="1" x14ac:dyDescent="0.15">
      <c r="A242" s="20">
        <v>13440102</v>
      </c>
      <c r="B242" s="20">
        <v>1</v>
      </c>
      <c r="C242" s="106" t="str">
        <f>INDEX('skill.char(效果)'!$C:$C,MATCH($A242,'skill.char(效果)'!$O:$O,0))</f>
        <v>蛇发女妖凛冽寒风遇冰冰冻</v>
      </c>
      <c r="D242" s="20">
        <v>1</v>
      </c>
      <c r="E242" s="55">
        <v>2.8</v>
      </c>
      <c r="F242" s="20" t="s">
        <v>117</v>
      </c>
      <c r="G242" s="20">
        <v>12</v>
      </c>
      <c r="H242" s="20" t="s">
        <v>674</v>
      </c>
      <c r="I242" s="20" t="s">
        <v>100</v>
      </c>
      <c r="J242" s="20" t="s">
        <v>423</v>
      </c>
      <c r="K242" s="20"/>
      <c r="L242" s="20"/>
      <c r="M242" s="20"/>
      <c r="N242" s="20" t="s">
        <v>189</v>
      </c>
    </row>
    <row r="243" spans="1:14" s="32" customFormat="1" x14ac:dyDescent="0.15">
      <c r="A243" s="53">
        <v>13440104</v>
      </c>
      <c r="B243" s="20">
        <v>1</v>
      </c>
      <c r="C243" s="106" t="str">
        <f>INDEX('skill.char(效果)'!$C:$C,MATCH($A243,'skill.char(效果)'!$O:$O,0))</f>
        <v>蛇发女妖凛冽寒风顶起眩晕</v>
      </c>
      <c r="D243" s="20">
        <v>1</v>
      </c>
      <c r="E243" s="20">
        <v>2</v>
      </c>
      <c r="F243" s="20" t="s">
        <v>113</v>
      </c>
      <c r="G243" s="20"/>
      <c r="H243" s="20" t="s">
        <v>828</v>
      </c>
      <c r="I243" s="20" t="s">
        <v>828</v>
      </c>
      <c r="J243" s="20"/>
      <c r="K243" s="20"/>
      <c r="L243" s="20"/>
      <c r="M243" s="20"/>
      <c r="N243" s="20" t="s">
        <v>149</v>
      </c>
    </row>
    <row r="244" spans="1:14" s="32" customFormat="1" x14ac:dyDescent="0.15">
      <c r="A244" s="20">
        <v>13440302</v>
      </c>
      <c r="B244" s="20">
        <v>1</v>
      </c>
      <c r="C244" s="106" t="str">
        <f>INDEX('skill.char(效果)'!$C:$C,MATCH($A244,'skill.char(效果)'!$O:$O,0))</f>
        <v>死亡骑士无光之盾加吸伤护盾</v>
      </c>
      <c r="D244" s="20">
        <v>1</v>
      </c>
      <c r="E244" s="55">
        <v>8</v>
      </c>
      <c r="F244" s="20" t="s">
        <v>877</v>
      </c>
      <c r="G244" s="20"/>
      <c r="H244" s="20"/>
      <c r="I244" s="20" t="s">
        <v>878</v>
      </c>
      <c r="J244" s="20">
        <v>16440302</v>
      </c>
      <c r="K244" s="20"/>
      <c r="L244" s="57"/>
      <c r="M244" s="20"/>
      <c r="N244" s="20" t="s">
        <v>2656</v>
      </c>
    </row>
    <row r="245" spans="1:14" s="32" customFormat="1" x14ac:dyDescent="0.15">
      <c r="A245" s="20">
        <v>13440303</v>
      </c>
      <c r="B245" s="20">
        <v>1</v>
      </c>
      <c r="C245" s="106" t="str">
        <f>INDEX('skill.char(效果)'!$C:$C,MATCH($A245,'skill.char(效果)'!$O:$O,0))</f>
        <v>死亡骑士无光之盾嘲讽状态</v>
      </c>
      <c r="D245" s="20">
        <v>1</v>
      </c>
      <c r="E245" s="55">
        <v>2.5</v>
      </c>
      <c r="F245" s="20" t="s">
        <v>877</v>
      </c>
      <c r="G245" s="20"/>
      <c r="H245" s="20"/>
      <c r="I245" s="20" t="s">
        <v>880</v>
      </c>
      <c r="J245" s="20">
        <v>1</v>
      </c>
      <c r="K245" s="20">
        <v>12440313</v>
      </c>
      <c r="L245" s="20">
        <v>12440314</v>
      </c>
      <c r="M245" s="20"/>
      <c r="N245" s="20" t="s">
        <v>883</v>
      </c>
    </row>
    <row r="246" spans="1:14" s="32" customFormat="1" x14ac:dyDescent="0.15">
      <c r="A246" s="20">
        <v>13440304</v>
      </c>
      <c r="B246" s="20">
        <v>1</v>
      </c>
      <c r="C246" s="106" t="str">
        <f>INDEX('skill.char(效果)'!$C:$C,MATCH($A246,'skill.char(效果)'!$O:$O,0))</f>
        <v>死亡骑士无光之盾嘲讽</v>
      </c>
      <c r="D246" s="20">
        <v>1</v>
      </c>
      <c r="E246" s="55">
        <v>1</v>
      </c>
      <c r="F246" s="20" t="s">
        <v>865</v>
      </c>
      <c r="G246" s="20"/>
      <c r="H246" s="20" t="s">
        <v>881</v>
      </c>
      <c r="I246" s="20" t="s">
        <v>881</v>
      </c>
      <c r="J246" s="20" t="s">
        <v>44</v>
      </c>
      <c r="K246" s="20"/>
      <c r="L246" s="20"/>
      <c r="M246" s="20"/>
      <c r="N246" s="20" t="s">
        <v>266</v>
      </c>
    </row>
    <row r="247" spans="1:14" s="32" customFormat="1" x14ac:dyDescent="0.15">
      <c r="A247" s="20">
        <v>13440305</v>
      </c>
      <c r="B247" s="20">
        <v>1</v>
      </c>
      <c r="C247" s="106" t="str">
        <f>INDEX('skill.char(效果)'!$C:$C,MATCH($A247,'skill.char(效果)'!$O:$O,0))</f>
        <v>死亡骑士无光之盾嘲讽沉默</v>
      </c>
      <c r="D247" s="20">
        <v>1</v>
      </c>
      <c r="E247" s="55">
        <v>1</v>
      </c>
      <c r="F247" s="20" t="s">
        <v>867</v>
      </c>
      <c r="G247" s="20"/>
      <c r="H247" s="20" t="s">
        <v>884</v>
      </c>
      <c r="I247" s="20" t="s">
        <v>882</v>
      </c>
      <c r="J247" s="20" t="s">
        <v>102</v>
      </c>
      <c r="K247" s="20"/>
      <c r="L247" s="20"/>
      <c r="M247" s="20"/>
      <c r="N247" s="20"/>
    </row>
    <row r="248" spans="1:14" s="32" customFormat="1" x14ac:dyDescent="0.15">
      <c r="A248" s="20">
        <v>13440306</v>
      </c>
      <c r="B248" s="20">
        <v>1</v>
      </c>
      <c r="C248" s="106" t="str">
        <f>INDEX('skill.char(效果)'!$C:$C,MATCH($A248,'skill.char(效果)'!$O:$O,0))</f>
        <v>死亡骑士冰霜之环遇冰冰封</v>
      </c>
      <c r="D248" s="20">
        <v>1</v>
      </c>
      <c r="E248" s="55">
        <v>2.8</v>
      </c>
      <c r="F248" s="20" t="s">
        <v>975</v>
      </c>
      <c r="G248" s="20">
        <v>12</v>
      </c>
      <c r="H248" s="20" t="s">
        <v>674</v>
      </c>
      <c r="I248" s="20" t="s">
        <v>100</v>
      </c>
      <c r="J248" s="20" t="s">
        <v>423</v>
      </c>
      <c r="K248" s="20"/>
      <c r="L248" s="20"/>
      <c r="M248" s="20"/>
      <c r="N248" s="20" t="s">
        <v>189</v>
      </c>
    </row>
    <row r="249" spans="1:14" s="32" customFormat="1" x14ac:dyDescent="0.15">
      <c r="A249" s="53">
        <v>13440308</v>
      </c>
      <c r="B249" s="20">
        <v>1</v>
      </c>
      <c r="C249" s="106" t="str">
        <f>INDEX('skill.char(效果)'!$C:$C,MATCH($A249,'skill.char(效果)'!$O:$O,0))</f>
        <v>死亡骑士冰霜之环扩散挑起</v>
      </c>
      <c r="D249" s="20">
        <v>1</v>
      </c>
      <c r="E249" s="55">
        <v>2</v>
      </c>
      <c r="F249" s="20" t="s">
        <v>867</v>
      </c>
      <c r="G249" s="20"/>
      <c r="H249" s="20" t="s">
        <v>887</v>
      </c>
      <c r="I249" s="20" t="s">
        <v>887</v>
      </c>
      <c r="J249" s="20"/>
      <c r="K249" s="20"/>
      <c r="L249" s="20"/>
      <c r="M249" s="20"/>
      <c r="N249" s="20" t="s">
        <v>149</v>
      </c>
    </row>
    <row r="250" spans="1:14" s="32" customFormat="1" x14ac:dyDescent="0.15">
      <c r="A250" s="53">
        <v>13440311</v>
      </c>
      <c r="B250" s="20">
        <v>1</v>
      </c>
      <c r="C250" s="106" t="str">
        <f>INDEX('skill.char(效果)'!$C:$C,MATCH($A250,'skill.char(效果)'!$O:$O,0))</f>
        <v>死亡骑士冰霜之环收缩拉怪(不用)</v>
      </c>
      <c r="D250" s="20">
        <v>1</v>
      </c>
      <c r="E250" s="55">
        <v>1</v>
      </c>
      <c r="F250" s="20" t="s">
        <v>865</v>
      </c>
      <c r="G250" s="20"/>
      <c r="H250" s="20" t="s">
        <v>890</v>
      </c>
      <c r="I250" s="20" t="s">
        <v>890</v>
      </c>
      <c r="J250" s="20">
        <v>180</v>
      </c>
      <c r="K250" s="20">
        <v>1</v>
      </c>
      <c r="L250" s="20">
        <v>0.5</v>
      </c>
      <c r="M250" s="20"/>
      <c r="N250" s="20" t="s">
        <v>149</v>
      </c>
    </row>
    <row r="251" spans="1:14" s="32" customFormat="1" x14ac:dyDescent="0.15">
      <c r="A251" s="20">
        <v>13440401</v>
      </c>
      <c r="B251" s="20">
        <v>1</v>
      </c>
      <c r="C251" s="106" t="str">
        <f>INDEX('skill.char(效果)'!$C:$C,MATCH($A251,'skill.char(效果)'!$O:$O,0))</f>
        <v>德古拉吸血鬼之拥自身buff</v>
      </c>
      <c r="D251" s="20">
        <v>1</v>
      </c>
      <c r="E251" s="55">
        <v>4</v>
      </c>
      <c r="F251" s="20" t="s">
        <v>117</v>
      </c>
      <c r="G251" s="20">
        <v>4</v>
      </c>
      <c r="H251" s="20"/>
      <c r="I251" s="20" t="s">
        <v>386</v>
      </c>
      <c r="J251" s="20">
        <v>1.5</v>
      </c>
      <c r="K251" s="20">
        <v>12440412</v>
      </c>
      <c r="L251" s="20">
        <v>12440413</v>
      </c>
      <c r="M251" s="20"/>
      <c r="N251" s="20" t="s">
        <v>2816</v>
      </c>
    </row>
    <row r="252" spans="1:14" s="32" customFormat="1" x14ac:dyDescent="0.15">
      <c r="A252" s="20">
        <v>13440403</v>
      </c>
      <c r="B252" s="20">
        <v>1</v>
      </c>
      <c r="C252" s="106" t="str">
        <f>INDEX('skill.char(效果)'!$C:$C,MATCH($A252,'skill.char(效果)'!$O:$O,0))</f>
        <v>德古拉腐蚀术之持续流血</v>
      </c>
      <c r="D252" s="20">
        <v>1</v>
      </c>
      <c r="E252" s="55">
        <v>7</v>
      </c>
      <c r="F252" s="20" t="s">
        <v>117</v>
      </c>
      <c r="G252" s="20">
        <v>10</v>
      </c>
      <c r="H252" s="20" t="s">
        <v>1718</v>
      </c>
      <c r="I252" s="20" t="s">
        <v>386</v>
      </c>
      <c r="J252" s="20">
        <v>1.5</v>
      </c>
      <c r="K252" s="20">
        <v>12440410</v>
      </c>
      <c r="L252" s="20"/>
      <c r="M252" s="20"/>
      <c r="N252" s="20" t="s">
        <v>403</v>
      </c>
    </row>
    <row r="253" spans="1:14" s="32" customFormat="1" x14ac:dyDescent="0.15">
      <c r="A253" s="20">
        <v>13440501</v>
      </c>
      <c r="B253" s="20">
        <v>1</v>
      </c>
      <c r="C253" s="106" t="str">
        <f>INDEX('skill.char(效果)'!$C:$C,MATCH($A253,'skill.char(效果)'!$O:$O,0))</f>
        <v>月亮女神新月打击提升自身闪避</v>
      </c>
      <c r="D253" s="20">
        <v>1</v>
      </c>
      <c r="E253" s="55">
        <v>5</v>
      </c>
      <c r="F253" s="20" t="s">
        <v>1660</v>
      </c>
      <c r="G253" s="20">
        <v>20</v>
      </c>
      <c r="H253" s="20" t="s">
        <v>2726</v>
      </c>
      <c r="I253" s="20" t="s">
        <v>1711</v>
      </c>
      <c r="J253" s="20" t="s">
        <v>1712</v>
      </c>
      <c r="K253" s="20"/>
      <c r="L253" s="20">
        <v>15440503</v>
      </c>
      <c r="M253" s="20"/>
      <c r="N253" s="20"/>
    </row>
    <row r="254" spans="1:14" s="32" customFormat="1" x14ac:dyDescent="0.15">
      <c r="A254" s="12">
        <v>13440506</v>
      </c>
      <c r="B254" s="20">
        <v>1</v>
      </c>
      <c r="C254" s="106" t="str">
        <f>INDEX('skill.char(效果)'!$C:$C,MATCH($A254,'skill.char(效果)'!$O:$O,0))</f>
        <v>月亮女神月神箭降低格挡</v>
      </c>
      <c r="D254" s="20">
        <v>1</v>
      </c>
      <c r="E254" s="55">
        <v>7</v>
      </c>
      <c r="F254" s="20" t="s">
        <v>1660</v>
      </c>
      <c r="G254" s="20">
        <v>20</v>
      </c>
      <c r="H254" s="20" t="s">
        <v>580</v>
      </c>
      <c r="I254" s="20" t="s">
        <v>104</v>
      </c>
      <c r="J254" s="20" t="s">
        <v>2529</v>
      </c>
      <c r="K254" s="20"/>
      <c r="L254" s="21">
        <v>15440508</v>
      </c>
      <c r="M254" s="20"/>
      <c r="N254" s="20"/>
    </row>
    <row r="255" spans="1:14" s="32" customFormat="1" x14ac:dyDescent="0.15">
      <c r="A255" s="20">
        <v>13440505</v>
      </c>
      <c r="B255" s="20">
        <v>1</v>
      </c>
      <c r="C255" s="106" t="str">
        <f>INDEX('skill.char(效果)'!$C:$C,MATCH($A255,'skill.char(效果)'!$O:$O,0))</f>
        <v>月亮女神月光之束沉默</v>
      </c>
      <c r="D255" s="20">
        <v>1</v>
      </c>
      <c r="E255" s="55">
        <v>3</v>
      </c>
      <c r="F255" s="20" t="s">
        <v>113</v>
      </c>
      <c r="G255" s="20"/>
      <c r="H255" s="20" t="s">
        <v>102</v>
      </c>
      <c r="I255" s="20" t="s">
        <v>100</v>
      </c>
      <c r="J255" s="20" t="s">
        <v>102</v>
      </c>
      <c r="K255" s="20"/>
      <c r="L255" s="20"/>
      <c r="M255" s="20"/>
      <c r="N255" s="23" t="s">
        <v>148</v>
      </c>
    </row>
    <row r="256" spans="1:14" s="32" customFormat="1" x14ac:dyDescent="0.15">
      <c r="A256" s="53">
        <v>13440701</v>
      </c>
      <c r="B256" s="20">
        <v>1</v>
      </c>
      <c r="C256" s="106" t="str">
        <f>INDEX('skill.char(效果)'!$C:$C,MATCH($A256,'skill.char(效果)'!$O:$O,0))</f>
        <v>刀锋女皇女王之爪拉人眩晕</v>
      </c>
      <c r="D256" s="20">
        <v>1</v>
      </c>
      <c r="E256" s="55">
        <v>2</v>
      </c>
      <c r="F256" s="20" t="s">
        <v>599</v>
      </c>
      <c r="G256" s="20"/>
      <c r="H256" s="20" t="s">
        <v>127</v>
      </c>
      <c r="I256" s="20" t="s">
        <v>127</v>
      </c>
      <c r="J256" s="20">
        <v>180</v>
      </c>
      <c r="K256" s="20">
        <v>2</v>
      </c>
      <c r="L256" s="20">
        <v>0.2</v>
      </c>
      <c r="M256" s="20"/>
      <c r="N256" s="20" t="s">
        <v>570</v>
      </c>
    </row>
    <row r="257" spans="1:14" s="32" customFormat="1" x14ac:dyDescent="0.15">
      <c r="A257" s="20">
        <v>13440702</v>
      </c>
      <c r="B257" s="20">
        <v>1</v>
      </c>
      <c r="C257" s="106" t="str">
        <f>INDEX('skill.char(效果)'!$C:$C,MATCH($A257,'skill.char(效果)'!$O:$O,0))</f>
        <v>刀锋女皇女王之爪延迟伤害</v>
      </c>
      <c r="D257" s="20">
        <v>1</v>
      </c>
      <c r="E257" s="55">
        <v>1</v>
      </c>
      <c r="F257" s="20" t="s">
        <v>586</v>
      </c>
      <c r="G257" s="20"/>
      <c r="H257" s="20"/>
      <c r="I257" s="20" t="s">
        <v>61</v>
      </c>
      <c r="J257" s="20">
        <v>0</v>
      </c>
      <c r="K257" s="20">
        <v>12440705</v>
      </c>
      <c r="L257" s="20"/>
      <c r="M257" s="20"/>
      <c r="N257" s="20"/>
    </row>
    <row r="258" spans="1:14" x14ac:dyDescent="0.15">
      <c r="A258" s="12">
        <v>13440707</v>
      </c>
      <c r="B258" s="37">
        <v>1</v>
      </c>
      <c r="C258" s="106" t="str">
        <f>INDEX('skill.char(效果)'!$C:$C,MATCH($A258,'skill.char(效果)'!$O:$O,0))</f>
        <v>刀锋女皇灵能漩涡自身buff</v>
      </c>
      <c r="D258" s="37">
        <v>1</v>
      </c>
      <c r="E258" s="37">
        <v>4</v>
      </c>
      <c r="F258" s="20" t="s">
        <v>1237</v>
      </c>
      <c r="G258" s="37">
        <v>10</v>
      </c>
      <c r="H258" s="20" t="s">
        <v>2726</v>
      </c>
      <c r="I258" s="20" t="s">
        <v>61</v>
      </c>
      <c r="J258" s="37">
        <v>1</v>
      </c>
      <c r="K258" s="12">
        <v>12440708</v>
      </c>
      <c r="L258" s="12">
        <v>12440709</v>
      </c>
      <c r="N258" s="37" t="s">
        <v>2815</v>
      </c>
    </row>
    <row r="259" spans="1:14" s="32" customFormat="1" x14ac:dyDescent="0.15">
      <c r="A259" s="12">
        <v>13440708</v>
      </c>
      <c r="B259" s="20">
        <v>1</v>
      </c>
      <c r="C259" s="106" t="str">
        <f>INDEX('skill.char(效果)'!$C:$C,MATCH($A259,'skill.char(效果)'!$O:$O,0))</f>
        <v>刀锋女皇灵能漩涡降命中</v>
      </c>
      <c r="D259" s="20">
        <v>1</v>
      </c>
      <c r="E259" s="55">
        <v>7</v>
      </c>
      <c r="F259" s="20" t="s">
        <v>1661</v>
      </c>
      <c r="G259" s="20"/>
      <c r="H259" s="20" t="s">
        <v>2726</v>
      </c>
      <c r="I259" s="20" t="s">
        <v>103</v>
      </c>
      <c r="J259" s="20" t="s">
        <v>1713</v>
      </c>
      <c r="K259" s="20"/>
      <c r="L259" s="8">
        <v>15440706</v>
      </c>
      <c r="M259" s="20"/>
      <c r="N259" s="20" t="s">
        <v>2442</v>
      </c>
    </row>
    <row r="260" spans="1:14" s="32" customFormat="1" x14ac:dyDescent="0.15">
      <c r="A260" s="20">
        <v>13440801</v>
      </c>
      <c r="B260" s="20">
        <v>1</v>
      </c>
      <c r="C260" s="106" t="str">
        <f>INDEX('skill.char(效果)'!$C:$C,MATCH($A260,'skill.char(效果)'!$O:$O,0))</f>
        <v>莉莉丝地狱之吻提升攻速</v>
      </c>
      <c r="D260" s="20">
        <v>1</v>
      </c>
      <c r="E260" s="55">
        <v>8</v>
      </c>
      <c r="F260" s="20" t="s">
        <v>113</v>
      </c>
      <c r="G260" s="20"/>
      <c r="H260" s="20" t="s">
        <v>2726</v>
      </c>
      <c r="I260" s="20" t="s">
        <v>104</v>
      </c>
      <c r="J260" s="20" t="s">
        <v>118</v>
      </c>
      <c r="K260" s="20"/>
      <c r="L260" s="18">
        <v>15440803</v>
      </c>
      <c r="M260" s="20"/>
      <c r="N260" s="20"/>
    </row>
    <row r="261" spans="1:14" s="32" customFormat="1" x14ac:dyDescent="0.15">
      <c r="A261" s="20">
        <v>13440802</v>
      </c>
      <c r="B261" s="20">
        <v>1</v>
      </c>
      <c r="C261" s="106" t="str">
        <f>INDEX('skill.char(效果)'!$C:$C,MATCH($A261,'skill.char(效果)'!$O:$O,0))</f>
        <v>莉莉丝地狱之吻加攻击</v>
      </c>
      <c r="D261" s="20">
        <v>1</v>
      </c>
      <c r="E261" s="55">
        <v>8</v>
      </c>
      <c r="F261" s="20" t="s">
        <v>113</v>
      </c>
      <c r="G261" s="20"/>
      <c r="H261" s="20" t="s">
        <v>2726</v>
      </c>
      <c r="I261" s="20" t="s">
        <v>104</v>
      </c>
      <c r="J261" s="20" t="s">
        <v>167</v>
      </c>
      <c r="K261" s="18">
        <v>15440804</v>
      </c>
      <c r="L261" s="20"/>
      <c r="M261" s="20"/>
      <c r="N261" s="20" t="s">
        <v>2807</v>
      </c>
    </row>
    <row r="262" spans="1:14" s="32" customFormat="1" x14ac:dyDescent="0.15">
      <c r="A262" s="20">
        <v>13440803</v>
      </c>
      <c r="B262" s="20">
        <v>1</v>
      </c>
      <c r="C262" s="106" t="str">
        <f>INDEX('skill.char(效果)'!$C:$C,MATCH($A262,'skill.char(效果)'!$O:$O,0))</f>
        <v>莉莉丝腐蚀术之持续流血</v>
      </c>
      <c r="D262" s="20">
        <v>1</v>
      </c>
      <c r="E262" s="55">
        <v>7</v>
      </c>
      <c r="F262" s="20" t="s">
        <v>117</v>
      </c>
      <c r="G262" s="20">
        <v>10</v>
      </c>
      <c r="H262" s="20" t="s">
        <v>2730</v>
      </c>
      <c r="I262" s="20" t="s">
        <v>376</v>
      </c>
      <c r="J262" s="20">
        <v>1.5</v>
      </c>
      <c r="K262" s="20">
        <v>12440808</v>
      </c>
      <c r="L262" s="20"/>
      <c r="M262" s="20"/>
      <c r="N262" s="20" t="s">
        <v>404</v>
      </c>
    </row>
    <row r="263" spans="1:14" s="32" customFormat="1" x14ac:dyDescent="0.15">
      <c r="A263" s="20">
        <v>13440804</v>
      </c>
      <c r="B263" s="20">
        <v>1</v>
      </c>
      <c r="C263" s="106" t="str">
        <f>INDEX('skill.char(效果)'!$C:$C,MATCH($A263,'skill.char(效果)'!$O:$O,0))</f>
        <v>莉莉丝恶魔之镰概率添加冰标记</v>
      </c>
      <c r="D263" s="20">
        <v>1</v>
      </c>
      <c r="E263" s="55">
        <v>10</v>
      </c>
      <c r="F263" s="20" t="s">
        <v>117</v>
      </c>
      <c r="G263" s="20">
        <v>10</v>
      </c>
      <c r="H263" s="20" t="s">
        <v>175</v>
      </c>
      <c r="I263" s="20" t="s">
        <v>100</v>
      </c>
      <c r="J263" s="20" t="s">
        <v>175</v>
      </c>
      <c r="K263" s="20"/>
      <c r="L263" s="20"/>
      <c r="M263" s="20"/>
      <c r="N263" s="20" t="s">
        <v>268</v>
      </c>
    </row>
    <row r="264" spans="1:14" s="32" customFormat="1" x14ac:dyDescent="0.15">
      <c r="A264" s="20">
        <v>13440805</v>
      </c>
      <c r="B264" s="20">
        <v>1</v>
      </c>
      <c r="C264" s="106" t="str">
        <f>INDEX('skill.char(效果)'!$C:$C,MATCH($A264,'skill.char(效果)'!$O:$O,0))</f>
        <v>莉莉丝恶魔之镰添加冰标记降低攻速</v>
      </c>
      <c r="D264" s="20">
        <v>1</v>
      </c>
      <c r="E264" s="55">
        <v>10</v>
      </c>
      <c r="F264" s="20" t="s">
        <v>117</v>
      </c>
      <c r="G264" s="20">
        <v>10</v>
      </c>
      <c r="H264" s="20" t="s">
        <v>175</v>
      </c>
      <c r="I264" s="20" t="s">
        <v>103</v>
      </c>
      <c r="J264" s="20" t="s">
        <v>118</v>
      </c>
      <c r="K264" s="20"/>
      <c r="L264" s="18">
        <v>15440807</v>
      </c>
      <c r="M264" s="20"/>
      <c r="N264" s="20" t="s">
        <v>2287</v>
      </c>
    </row>
    <row r="265" spans="1:14" s="32" customFormat="1" x14ac:dyDescent="0.15">
      <c r="A265" s="20">
        <v>13440806</v>
      </c>
      <c r="B265" s="20">
        <v>1</v>
      </c>
      <c r="C265" s="106" t="str">
        <f>INDEX('skill.char(效果)'!$C:$C,MATCH($A265,'skill.char(效果)'!$O:$O,0))</f>
        <v>莉莉丝恶魔之镰添加冰标记降低移速</v>
      </c>
      <c r="D265" s="20">
        <v>1</v>
      </c>
      <c r="E265" s="55">
        <v>10</v>
      </c>
      <c r="F265" s="20" t="s">
        <v>117</v>
      </c>
      <c r="G265" s="20">
        <v>10</v>
      </c>
      <c r="H265" s="20" t="s">
        <v>175</v>
      </c>
      <c r="I265" s="20" t="s">
        <v>103</v>
      </c>
      <c r="J265" s="20" t="s">
        <v>45</v>
      </c>
      <c r="K265" s="18">
        <v>15440808</v>
      </c>
      <c r="L265" s="20"/>
      <c r="M265" s="20"/>
      <c r="N265" s="20"/>
    </row>
    <row r="266" spans="1:14" s="32" customFormat="1" x14ac:dyDescent="0.15">
      <c r="A266" s="20">
        <v>13441101</v>
      </c>
      <c r="B266" s="20">
        <v>1</v>
      </c>
      <c r="C266" s="106" t="str">
        <f>INDEX('skill.char(效果)'!$C:$C,MATCH($A266,'skill.char(效果)'!$O:$O,0))</f>
        <v>路西法冰霜护甲提升物防</v>
      </c>
      <c r="D266" s="20">
        <v>1</v>
      </c>
      <c r="E266" s="55">
        <v>8</v>
      </c>
      <c r="F266" s="20" t="s">
        <v>1237</v>
      </c>
      <c r="G266" s="20"/>
      <c r="H266" s="20" t="s">
        <v>2726</v>
      </c>
      <c r="I266" s="20" t="s">
        <v>478</v>
      </c>
      <c r="J266" s="20" t="s">
        <v>483</v>
      </c>
      <c r="K266" s="20">
        <v>15441102</v>
      </c>
      <c r="L266" s="20"/>
      <c r="M266" s="20"/>
      <c r="N266" s="20" t="s">
        <v>487</v>
      </c>
    </row>
    <row r="267" spans="1:14" s="32" customFormat="1" x14ac:dyDescent="0.15">
      <c r="A267" s="20">
        <v>13441102</v>
      </c>
      <c r="B267" s="20">
        <v>1</v>
      </c>
      <c r="C267" s="106" t="str">
        <f>INDEX('skill.char(效果)'!$C:$C,MATCH($A267,'skill.char(效果)'!$O:$O,0))</f>
        <v>路西法冰霜护甲提升魔防</v>
      </c>
      <c r="D267" s="20">
        <v>1</v>
      </c>
      <c r="E267" s="55">
        <v>8</v>
      </c>
      <c r="F267" s="20" t="s">
        <v>1237</v>
      </c>
      <c r="G267" s="20"/>
      <c r="H267" s="20" t="s">
        <v>2726</v>
      </c>
      <c r="I267" s="20" t="s">
        <v>103</v>
      </c>
      <c r="J267" s="20" t="s">
        <v>486</v>
      </c>
      <c r="K267" s="20">
        <v>15441103</v>
      </c>
      <c r="L267" s="20"/>
      <c r="M267" s="20"/>
      <c r="N267" s="20"/>
    </row>
    <row r="268" spans="1:14" s="32" customFormat="1" x14ac:dyDescent="0.15">
      <c r="A268" s="20">
        <v>13441103</v>
      </c>
      <c r="B268" s="20">
        <v>1</v>
      </c>
      <c r="C268" s="106" t="str">
        <f>INDEX('skill.char(效果)'!$C:$C,MATCH($A268,'skill.char(效果)'!$O:$O,0))</f>
        <v>路西法冰霜护甲持续回血</v>
      </c>
      <c r="D268" s="20">
        <v>1</v>
      </c>
      <c r="E268" s="55">
        <v>4</v>
      </c>
      <c r="F268" s="20" t="s">
        <v>1237</v>
      </c>
      <c r="G268" s="20"/>
      <c r="H268" s="20" t="s">
        <v>2722</v>
      </c>
      <c r="I268" s="20" t="s">
        <v>1214</v>
      </c>
      <c r="J268" s="20">
        <v>1.5</v>
      </c>
      <c r="K268" s="20">
        <v>12441106</v>
      </c>
      <c r="L268" s="20"/>
      <c r="M268" s="20"/>
      <c r="N268" s="20" t="s">
        <v>524</v>
      </c>
    </row>
    <row r="269" spans="1:14" s="32" customFormat="1" x14ac:dyDescent="0.15">
      <c r="A269" s="20">
        <v>13441104</v>
      </c>
      <c r="B269" s="20">
        <v>1</v>
      </c>
      <c r="C269" s="106" t="str">
        <f>INDEX('skill.char(效果)'!$C:$C,MATCH($A269,'skill.char(效果)'!$O:$O,0))</f>
        <v>路西法冰霜护甲受击效果</v>
      </c>
      <c r="D269" s="20">
        <v>1</v>
      </c>
      <c r="E269" s="55">
        <v>8</v>
      </c>
      <c r="F269" s="20" t="s">
        <v>113</v>
      </c>
      <c r="G269" s="20"/>
      <c r="H269" s="20"/>
      <c r="I269" s="20" t="s">
        <v>142</v>
      </c>
      <c r="J269" s="20">
        <v>16441101</v>
      </c>
      <c r="K269" s="20"/>
      <c r="L269" s="20"/>
      <c r="M269" s="20"/>
      <c r="N269" s="106" t="s">
        <v>2770</v>
      </c>
    </row>
    <row r="270" spans="1:14" s="32" customFormat="1" x14ac:dyDescent="0.15">
      <c r="A270" s="20">
        <v>13441105</v>
      </c>
      <c r="B270" s="20">
        <v>1</v>
      </c>
      <c r="C270" s="106" t="str">
        <f>INDEX('skill.char(效果)'!$C:$C,MATCH($A270,'skill.char(效果)'!$O:$O,0))</f>
        <v>路西法冰霜护甲受击降低攻速</v>
      </c>
      <c r="D270" s="20">
        <v>1</v>
      </c>
      <c r="E270" s="55">
        <v>10</v>
      </c>
      <c r="F270" s="20" t="s">
        <v>1237</v>
      </c>
      <c r="G270" s="20">
        <v>10</v>
      </c>
      <c r="H270" s="20" t="s">
        <v>1740</v>
      </c>
      <c r="I270" s="20" t="s">
        <v>103</v>
      </c>
      <c r="J270" s="20" t="s">
        <v>118</v>
      </c>
      <c r="K270" s="20"/>
      <c r="L270" s="20">
        <v>15441106</v>
      </c>
      <c r="M270" s="20"/>
      <c r="N270" s="20" t="s">
        <v>594</v>
      </c>
    </row>
    <row r="271" spans="1:14" s="32" customFormat="1" x14ac:dyDescent="0.15">
      <c r="A271" s="20">
        <v>13441106</v>
      </c>
      <c r="B271" s="20">
        <v>1</v>
      </c>
      <c r="C271" s="106" t="str">
        <f>INDEX('skill.char(效果)'!$C:$C,MATCH($A271,'skill.char(效果)'!$O:$O,0))</f>
        <v>路西法冰霜护甲受击降低移速</v>
      </c>
      <c r="D271" s="20">
        <v>1</v>
      </c>
      <c r="E271" s="55">
        <v>10</v>
      </c>
      <c r="F271" s="20" t="s">
        <v>1237</v>
      </c>
      <c r="G271" s="20">
        <v>10</v>
      </c>
      <c r="H271" s="20" t="s">
        <v>175</v>
      </c>
      <c r="I271" s="20" t="s">
        <v>478</v>
      </c>
      <c r="J271" s="20" t="s">
        <v>1240</v>
      </c>
      <c r="K271" s="20">
        <v>15441107</v>
      </c>
      <c r="L271" s="20"/>
      <c r="M271" s="20"/>
      <c r="N271" s="20"/>
    </row>
    <row r="272" spans="1:14" s="32" customFormat="1" x14ac:dyDescent="0.15">
      <c r="A272" s="20">
        <v>13441107</v>
      </c>
      <c r="B272" s="20">
        <v>1</v>
      </c>
      <c r="C272" s="106" t="str">
        <f>INDEX('skill.char(效果)'!$C:$C,MATCH($A272,'skill.char(效果)'!$O:$O,0))</f>
        <v>路西法冰霜护甲受击添加冰标记(不用)</v>
      </c>
      <c r="D272" s="20">
        <v>1</v>
      </c>
      <c r="E272" s="55">
        <v>10</v>
      </c>
      <c r="F272" s="20" t="s">
        <v>1237</v>
      </c>
      <c r="G272" s="20">
        <v>10</v>
      </c>
      <c r="H272" s="20" t="s">
        <v>1741</v>
      </c>
      <c r="I272" s="20" t="s">
        <v>100</v>
      </c>
      <c r="J272" s="20" t="s">
        <v>175</v>
      </c>
      <c r="K272" s="20"/>
      <c r="L272" s="20"/>
      <c r="M272" s="20"/>
      <c r="N272" s="20" t="s">
        <v>1239</v>
      </c>
    </row>
    <row r="273" spans="1:15" s="32" customFormat="1" x14ac:dyDescent="0.15">
      <c r="A273" s="53">
        <v>13441108</v>
      </c>
      <c r="B273" s="20">
        <v>1</v>
      </c>
      <c r="C273" s="106" t="str">
        <f>INDEX('skill.char(效果)'!$C:$C,MATCH($A273,'skill.char(效果)'!$O:$O,0))</f>
        <v>路西法冰突刺挑起眩晕</v>
      </c>
      <c r="D273" s="20">
        <v>1</v>
      </c>
      <c r="E273" s="55">
        <v>2</v>
      </c>
      <c r="F273" s="20" t="s">
        <v>113</v>
      </c>
      <c r="G273" s="20"/>
      <c r="H273" s="20" t="s">
        <v>1248</v>
      </c>
      <c r="I273" s="20" t="s">
        <v>1248</v>
      </c>
      <c r="J273" s="20" t="s">
        <v>2772</v>
      </c>
      <c r="K273" s="20"/>
      <c r="L273" s="20"/>
      <c r="M273" s="20"/>
      <c r="N273" s="20" t="s">
        <v>149</v>
      </c>
    </row>
    <row r="274" spans="1:15" s="32" customFormat="1" x14ac:dyDescent="0.15">
      <c r="A274" s="57">
        <v>13441109</v>
      </c>
      <c r="B274" s="20">
        <v>1</v>
      </c>
      <c r="C274" s="106" t="str">
        <f>INDEX('skill.char(效果)'!$C:$C,MATCH($A274,'skill.char(效果)'!$O:$O,0))</f>
        <v>路西法冰突刺添加冰标记</v>
      </c>
      <c r="D274" s="20">
        <v>1</v>
      </c>
      <c r="E274" s="55">
        <v>10</v>
      </c>
      <c r="F274" s="20" t="s">
        <v>1215</v>
      </c>
      <c r="G274" s="20">
        <v>10</v>
      </c>
      <c r="H274" s="20" t="s">
        <v>175</v>
      </c>
      <c r="I274" s="20" t="s">
        <v>100</v>
      </c>
      <c r="J274" s="20" t="s">
        <v>175</v>
      </c>
      <c r="K274" s="20"/>
      <c r="L274" s="20"/>
      <c r="M274" s="20"/>
      <c r="N274" s="20" t="s">
        <v>1239</v>
      </c>
    </row>
    <row r="275" spans="1:15" s="32" customFormat="1" x14ac:dyDescent="0.15">
      <c r="A275" s="57">
        <v>13441110</v>
      </c>
      <c r="B275" s="20">
        <v>1</v>
      </c>
      <c r="C275" s="106" t="str">
        <f>INDEX('skill.char(效果)'!$C:$C,MATCH($A275,'skill.char(效果)'!$O:$O,0))</f>
        <v>路西法冰突刺添加冰标记降低攻速</v>
      </c>
      <c r="D275" s="20">
        <v>1</v>
      </c>
      <c r="E275" s="55">
        <v>10</v>
      </c>
      <c r="F275" s="20" t="s">
        <v>1215</v>
      </c>
      <c r="G275" s="20">
        <v>10</v>
      </c>
      <c r="H275" s="20" t="s">
        <v>175</v>
      </c>
      <c r="I275" s="20" t="s">
        <v>103</v>
      </c>
      <c r="J275" s="20" t="s">
        <v>118</v>
      </c>
      <c r="K275" s="20"/>
      <c r="L275" s="20">
        <v>15441109</v>
      </c>
      <c r="M275" s="20"/>
      <c r="N275" s="20" t="s">
        <v>594</v>
      </c>
    </row>
    <row r="276" spans="1:15" s="32" customFormat="1" x14ac:dyDescent="0.15">
      <c r="A276" s="57">
        <v>13441111</v>
      </c>
      <c r="B276" s="20">
        <v>1</v>
      </c>
      <c r="C276" s="106" t="str">
        <f>INDEX('skill.char(效果)'!$C:$C,MATCH($A276,'skill.char(效果)'!$O:$O,0))</f>
        <v>路西法冰突刺添加冰标记降低移速</v>
      </c>
      <c r="D276" s="20">
        <v>1</v>
      </c>
      <c r="E276" s="55">
        <v>10</v>
      </c>
      <c r="F276" s="20" t="s">
        <v>1215</v>
      </c>
      <c r="G276" s="20">
        <v>10</v>
      </c>
      <c r="H276" s="20" t="s">
        <v>175</v>
      </c>
      <c r="I276" s="20" t="s">
        <v>103</v>
      </c>
      <c r="J276" s="20" t="s">
        <v>1240</v>
      </c>
      <c r="K276" s="20">
        <v>15441110</v>
      </c>
      <c r="L276" s="20"/>
      <c r="M276" s="20"/>
      <c r="N276" s="20"/>
    </row>
    <row r="277" spans="1:15" s="32" customFormat="1" x14ac:dyDescent="0.15">
      <c r="A277" s="20">
        <v>13441113</v>
      </c>
      <c r="B277" s="20">
        <v>1</v>
      </c>
      <c r="C277" s="106" t="str">
        <f>INDEX('skill.char(效果)'!$C:$C,MATCH($A277,'skill.char(效果)'!$O:$O,0))</f>
        <v>路西法暴风雪遇冰冰封</v>
      </c>
      <c r="D277" s="20">
        <v>1</v>
      </c>
      <c r="E277" s="55">
        <v>2.8</v>
      </c>
      <c r="F277" s="20" t="s">
        <v>1215</v>
      </c>
      <c r="G277" s="20">
        <v>6</v>
      </c>
      <c r="H277" s="20" t="s">
        <v>1742</v>
      </c>
      <c r="I277" s="20" t="s">
        <v>100</v>
      </c>
      <c r="J277" s="20" t="s">
        <v>423</v>
      </c>
      <c r="K277" s="20"/>
      <c r="L277" s="20"/>
      <c r="M277" s="20"/>
      <c r="N277" s="20" t="s">
        <v>575</v>
      </c>
    </row>
    <row r="278" spans="1:15" s="32" customFormat="1" x14ac:dyDescent="0.15">
      <c r="A278" s="53">
        <v>13441301</v>
      </c>
      <c r="B278" s="20">
        <v>1</v>
      </c>
      <c r="C278" s="106" t="str">
        <f>INDEX('skill.char(效果)'!$C:$C,MATCH($A278,'skill.char(效果)'!$O:$O,0))</f>
        <v>饥荒骑士暗影冲击击退眩晕</v>
      </c>
      <c r="D278" s="20">
        <v>1</v>
      </c>
      <c r="E278" s="55">
        <v>1.5</v>
      </c>
      <c r="F278" s="20" t="s">
        <v>113</v>
      </c>
      <c r="G278" s="20"/>
      <c r="H278" s="20" t="s">
        <v>127</v>
      </c>
      <c r="I278" s="20" t="s">
        <v>127</v>
      </c>
      <c r="J278" s="20">
        <v>0</v>
      </c>
      <c r="K278" s="20">
        <v>1</v>
      </c>
      <c r="L278" s="20">
        <v>0.2</v>
      </c>
      <c r="M278" s="20"/>
      <c r="N278" s="20" t="s">
        <v>1659</v>
      </c>
    </row>
    <row r="279" spans="1:15" x14ac:dyDescent="0.15">
      <c r="A279" s="20">
        <v>13441302</v>
      </c>
      <c r="B279" s="20">
        <v>1</v>
      </c>
      <c r="C279" s="106" t="str">
        <f>INDEX('skill.char(效果)'!$C:$C,MATCH($A279,'skill.char(效果)'!$O:$O,0))</f>
        <v>饥荒骑士地狱守护提升伤害减免</v>
      </c>
      <c r="D279" s="20">
        <v>1</v>
      </c>
      <c r="E279" s="55">
        <v>8</v>
      </c>
      <c r="F279" s="20" t="s">
        <v>117</v>
      </c>
      <c r="G279" s="20">
        <v>10</v>
      </c>
      <c r="H279" s="20" t="s">
        <v>2726</v>
      </c>
      <c r="I279" s="20" t="s">
        <v>103</v>
      </c>
      <c r="J279" s="20" t="s">
        <v>924</v>
      </c>
      <c r="K279" s="20"/>
      <c r="L279" s="20">
        <v>15441303</v>
      </c>
      <c r="M279" s="20"/>
      <c r="N279" s="104" t="s">
        <v>2761</v>
      </c>
    </row>
    <row r="280" spans="1:15" x14ac:dyDescent="0.15">
      <c r="A280" s="20">
        <v>13441308</v>
      </c>
      <c r="B280" s="20">
        <v>1</v>
      </c>
      <c r="C280" s="106" t="str">
        <f>INDEX('skill.char(效果)'!$C:$C,MATCH($A280,'skill.char(效果)'!$O:$O,0))</f>
        <v>饥荒骑士死亡缠绕为友方持续回血</v>
      </c>
      <c r="D280" s="20">
        <v>1</v>
      </c>
      <c r="E280" s="55">
        <v>7</v>
      </c>
      <c r="F280" s="20" t="s">
        <v>1237</v>
      </c>
      <c r="G280" s="20"/>
      <c r="H280" s="20" t="s">
        <v>2722</v>
      </c>
      <c r="I280" s="20" t="s">
        <v>1214</v>
      </c>
      <c r="J280" s="20">
        <v>1.5</v>
      </c>
      <c r="K280" s="12">
        <v>12441310</v>
      </c>
      <c r="L280" s="20"/>
      <c r="M280" s="20"/>
    </row>
    <row r="281" spans="1:15" x14ac:dyDescent="0.15">
      <c r="A281" s="114">
        <v>13999701</v>
      </c>
      <c r="B281" s="119">
        <v>1</v>
      </c>
      <c r="C281" s="106" t="str">
        <f>INDEX('skill.char(效果)'!$C:$C,MATCH($A281,'skill.char(效果)'!$O:$O,0))</f>
        <v>小树人恢复加血</v>
      </c>
      <c r="D281" s="119">
        <v>1</v>
      </c>
      <c r="E281" s="119">
        <v>7</v>
      </c>
      <c r="F281" s="119" t="s">
        <v>2893</v>
      </c>
      <c r="G281" s="119"/>
      <c r="H281" s="119" t="s">
        <v>2897</v>
      </c>
      <c r="I281" s="119" t="s">
        <v>2898</v>
      </c>
      <c r="J281" s="119">
        <v>1.5</v>
      </c>
      <c r="K281" s="114">
        <v>12999702</v>
      </c>
      <c r="L281" s="119" t="s">
        <v>133</v>
      </c>
      <c r="M281" s="119" t="s">
        <v>133</v>
      </c>
      <c r="N281" s="119" t="s">
        <v>2899</v>
      </c>
    </row>
    <row r="282" spans="1:15" s="39" customFormat="1" x14ac:dyDescent="0.15">
      <c r="A282" s="118">
        <v>13998030</v>
      </c>
      <c r="B282" s="119">
        <v>1</v>
      </c>
      <c r="C282" s="106" t="str">
        <f>INDEX('skill.char(效果)'!$C:$C,MATCH($A282,'skill.char(效果)'!$O:$O,0))</f>
        <v>雪人被动加格挡</v>
      </c>
      <c r="D282" s="119">
        <v>1</v>
      </c>
      <c r="E282" s="119">
        <v>99</v>
      </c>
      <c r="F282" s="119" t="s">
        <v>2893</v>
      </c>
      <c r="G282" s="119"/>
      <c r="H282" s="119" t="s">
        <v>2894</v>
      </c>
      <c r="I282" s="119" t="s">
        <v>2895</v>
      </c>
      <c r="J282" s="119" t="s">
        <v>2896</v>
      </c>
      <c r="K282" s="119" t="s">
        <v>133</v>
      </c>
      <c r="L282" s="118">
        <v>15998023</v>
      </c>
      <c r="M282" s="119" t="s">
        <v>133</v>
      </c>
      <c r="N282" s="119"/>
    </row>
    <row r="283" spans="1:15" s="39" customFormat="1" x14ac:dyDescent="0.15">
      <c r="A283" s="118">
        <v>13998031</v>
      </c>
      <c r="B283" s="119">
        <v>1</v>
      </c>
      <c r="C283" s="106" t="str">
        <f>INDEX('skill.char(效果)'!$C:$C,MATCH($A283,'skill.char(效果)'!$O:$O,0))</f>
        <v>雪人恢复加血</v>
      </c>
      <c r="D283" s="119">
        <v>1</v>
      </c>
      <c r="E283" s="119">
        <v>7</v>
      </c>
      <c r="F283" s="119" t="s">
        <v>2893</v>
      </c>
      <c r="G283" s="119"/>
      <c r="H283" s="119" t="s">
        <v>2897</v>
      </c>
      <c r="I283" s="119" t="s">
        <v>2898</v>
      </c>
      <c r="J283" s="119">
        <v>1.5</v>
      </c>
      <c r="K283" s="118">
        <v>12998035</v>
      </c>
      <c r="L283" s="119" t="s">
        <v>133</v>
      </c>
      <c r="M283" s="119" t="s">
        <v>133</v>
      </c>
      <c r="N283" s="119" t="s">
        <v>2899</v>
      </c>
    </row>
    <row r="284" spans="1:15" s="39" customFormat="1" x14ac:dyDescent="0.15">
      <c r="A284" s="118">
        <v>13998022</v>
      </c>
      <c r="B284" s="119">
        <v>1</v>
      </c>
      <c r="C284" s="106" t="str">
        <f>INDEX('skill.char(效果)'!$C:$C,MATCH($A284,'skill.char(效果)'!$O:$O,0))</f>
        <v>小强被动加物防</v>
      </c>
      <c r="D284" s="119">
        <v>1</v>
      </c>
      <c r="E284" s="119">
        <v>99</v>
      </c>
      <c r="F284" s="119" t="s">
        <v>2893</v>
      </c>
      <c r="G284" s="119"/>
      <c r="H284" s="119" t="s">
        <v>2894</v>
      </c>
      <c r="I284" s="119" t="s">
        <v>2895</v>
      </c>
      <c r="J284" s="119" t="s">
        <v>220</v>
      </c>
      <c r="K284" s="118">
        <v>15998014</v>
      </c>
      <c r="L284" s="119" t="s">
        <v>133</v>
      </c>
      <c r="M284" s="119" t="s">
        <v>133</v>
      </c>
      <c r="N284" s="119"/>
    </row>
    <row r="285" spans="1:15" s="39" customFormat="1" x14ac:dyDescent="0.15">
      <c r="A285" s="118">
        <v>13998023</v>
      </c>
      <c r="B285" s="119">
        <v>1</v>
      </c>
      <c r="C285" s="106" t="str">
        <f>INDEX('skill.char(效果)'!$C:$C,MATCH($A285,'skill.char(效果)'!$O:$O,0))</f>
        <v>小强被动加魔防</v>
      </c>
      <c r="D285" s="119">
        <v>1</v>
      </c>
      <c r="E285" s="119">
        <v>99</v>
      </c>
      <c r="F285" s="119" t="s">
        <v>2893</v>
      </c>
      <c r="G285" s="119"/>
      <c r="H285" s="119" t="s">
        <v>2894</v>
      </c>
      <c r="I285" s="119" t="s">
        <v>2895</v>
      </c>
      <c r="J285" s="119" t="s">
        <v>221</v>
      </c>
      <c r="K285" s="118">
        <v>15998015</v>
      </c>
      <c r="L285" s="119" t="s">
        <v>133</v>
      </c>
      <c r="M285" s="119" t="s">
        <v>133</v>
      </c>
      <c r="N285" s="119"/>
    </row>
    <row r="286" spans="1:15" s="12" customFormat="1" x14ac:dyDescent="0.15">
      <c r="A286" s="118">
        <v>13998017</v>
      </c>
      <c r="B286" s="119">
        <v>1</v>
      </c>
      <c r="C286" s="106" t="str">
        <f>INDEX('skill.char(效果)'!$C:$C,MATCH($A286,'skill.char(效果)'!$O:$O,0))</f>
        <v>剑圣分身暴击</v>
      </c>
      <c r="D286" s="119">
        <v>1</v>
      </c>
      <c r="E286" s="119">
        <v>99</v>
      </c>
      <c r="F286" s="119" t="s">
        <v>2954</v>
      </c>
      <c r="G286" s="119"/>
      <c r="H286" s="119" t="s">
        <v>2955</v>
      </c>
      <c r="I286" s="119" t="s">
        <v>2956</v>
      </c>
      <c r="J286" s="119" t="s">
        <v>2957</v>
      </c>
      <c r="K286" s="119" t="s">
        <v>133</v>
      </c>
      <c r="L286" s="118">
        <v>15998008</v>
      </c>
      <c r="M286" s="119" t="s">
        <v>133</v>
      </c>
      <c r="N286" s="119"/>
      <c r="O286" s="42"/>
    </row>
    <row r="287" spans="1:15" s="12" customFormat="1" x14ac:dyDescent="0.15">
      <c r="A287" s="118">
        <v>13998014</v>
      </c>
      <c r="B287" s="119">
        <v>1</v>
      </c>
      <c r="C287" s="106" t="str">
        <f>INDEX('skill.char(效果)'!$C:$C,MATCH($A287,'skill.char(效果)'!$O:$O,0))</f>
        <v>小地精被动加闪避</v>
      </c>
      <c r="D287" s="119">
        <v>1</v>
      </c>
      <c r="E287" s="119">
        <v>99</v>
      </c>
      <c r="F287" s="119" t="s">
        <v>2988</v>
      </c>
      <c r="G287" s="119"/>
      <c r="H287" s="119" t="s">
        <v>2989</v>
      </c>
      <c r="I287" s="119" t="s">
        <v>2990</v>
      </c>
      <c r="J287" s="119" t="s">
        <v>415</v>
      </c>
      <c r="K287" s="119" t="s">
        <v>133</v>
      </c>
      <c r="L287" s="118">
        <v>15998003</v>
      </c>
      <c r="M287" s="119" t="s">
        <v>133</v>
      </c>
      <c r="N287" s="119"/>
      <c r="O287" s="42"/>
    </row>
    <row r="288" spans="1:15" s="39" customFormat="1" x14ac:dyDescent="0.15">
      <c r="A288" s="118">
        <v>13998040</v>
      </c>
      <c r="B288" s="119">
        <v>1</v>
      </c>
      <c r="C288" s="106" t="str">
        <f>INDEX('skill.char(效果)'!$C:$C,MATCH($A288,'skill.char(效果)'!$O:$O,0))</f>
        <v>小地精普攻几率流血</v>
      </c>
      <c r="D288" s="119">
        <v>1</v>
      </c>
      <c r="E288" s="119">
        <v>4</v>
      </c>
      <c r="F288" s="119" t="s">
        <v>3043</v>
      </c>
      <c r="G288" s="119"/>
      <c r="H288" s="119" t="s">
        <v>3044</v>
      </c>
      <c r="I288" s="119" t="s">
        <v>3045</v>
      </c>
      <c r="J288" s="119">
        <v>1.5</v>
      </c>
      <c r="K288" s="118">
        <v>12998064</v>
      </c>
      <c r="L288" s="119" t="s">
        <v>133</v>
      </c>
      <c r="M288" s="119" t="s">
        <v>133</v>
      </c>
      <c r="N288" s="119" t="s">
        <v>3046</v>
      </c>
    </row>
    <row r="289" spans="1:15" s="39" customFormat="1" x14ac:dyDescent="0.15">
      <c r="A289" s="118">
        <v>13998032</v>
      </c>
      <c r="B289" s="119">
        <v>1</v>
      </c>
      <c r="C289" s="106" t="str">
        <f>INDEX('skill.char(效果)'!$C:$C,MATCH($A289,'skill.char(效果)'!$O:$O,0))</f>
        <v>九尾妖狐-幽灵狐被动加攻击</v>
      </c>
      <c r="D289" s="119">
        <v>1</v>
      </c>
      <c r="E289" s="119">
        <v>99</v>
      </c>
      <c r="F289" s="119" t="s">
        <v>3048</v>
      </c>
      <c r="G289" s="119"/>
      <c r="H289" s="119" t="s">
        <v>3049</v>
      </c>
      <c r="I289" s="119" t="s">
        <v>3050</v>
      </c>
      <c r="J289" s="119" t="s">
        <v>366</v>
      </c>
      <c r="K289" s="119" t="s">
        <v>133</v>
      </c>
      <c r="L289" s="118">
        <v>15998026</v>
      </c>
      <c r="M289" s="119" t="s">
        <v>133</v>
      </c>
      <c r="N289" s="119"/>
    </row>
    <row r="290" spans="1:15" s="39" customFormat="1" x14ac:dyDescent="0.15">
      <c r="A290" s="162">
        <v>13998036</v>
      </c>
      <c r="B290" s="119">
        <v>1</v>
      </c>
      <c r="C290" s="106" t="str">
        <f>INDEX('skill.char(效果)'!$C:$C,MATCH($A290,'skill.char(效果)'!$O:$O,0))</f>
        <v>哈迪斯-死神暗影波击退眩晕</v>
      </c>
      <c r="D290" s="119">
        <v>1</v>
      </c>
      <c r="E290" s="119">
        <v>2</v>
      </c>
      <c r="F290" s="119" t="s">
        <v>3102</v>
      </c>
      <c r="G290" s="119"/>
      <c r="H290" s="119" t="s">
        <v>3103</v>
      </c>
      <c r="I290" s="106" t="s">
        <v>3103</v>
      </c>
      <c r="J290" s="106">
        <v>0</v>
      </c>
      <c r="K290" s="106">
        <v>1</v>
      </c>
      <c r="L290" s="106">
        <v>0.2</v>
      </c>
      <c r="M290" s="106"/>
      <c r="N290" s="119" t="s">
        <v>149</v>
      </c>
    </row>
    <row r="291" spans="1:15" s="39" customFormat="1" x14ac:dyDescent="0.15">
      <c r="A291" s="118">
        <v>13998037</v>
      </c>
      <c r="B291" s="119">
        <v>1</v>
      </c>
      <c r="C291" s="106" t="str">
        <f>INDEX('skill.char(效果)'!$C:$C,MATCH($A291,'skill.char(效果)'!$O:$O,0))</f>
        <v>哈迪斯-死神侍主持续加血</v>
      </c>
      <c r="D291" s="119">
        <v>1</v>
      </c>
      <c r="E291" s="119">
        <v>7</v>
      </c>
      <c r="F291" s="119" t="s">
        <v>3102</v>
      </c>
      <c r="G291" s="119"/>
      <c r="H291" s="119" t="s">
        <v>3104</v>
      </c>
      <c r="I291" s="119" t="s">
        <v>3105</v>
      </c>
      <c r="J291" s="119">
        <v>1.5</v>
      </c>
      <c r="K291" s="118">
        <v>12998052</v>
      </c>
      <c r="L291" s="119" t="s">
        <v>133</v>
      </c>
      <c r="M291" s="119" t="s">
        <v>133</v>
      </c>
      <c r="N291" s="119" t="s">
        <v>3106</v>
      </c>
    </row>
    <row r="292" spans="1:15" s="39" customFormat="1" x14ac:dyDescent="0.15">
      <c r="A292" s="118">
        <v>13998035</v>
      </c>
      <c r="B292" s="119">
        <v>1</v>
      </c>
      <c r="C292" s="106" t="str">
        <f>INDEX('skill.char(效果)'!$C:$C,MATCH($A292,'skill.char(效果)'!$O:$O,0))</f>
        <v>哈迪斯-死神暗影球沉默</v>
      </c>
      <c r="D292" s="119">
        <v>1</v>
      </c>
      <c r="E292" s="119">
        <v>2</v>
      </c>
      <c r="F292" s="119" t="s">
        <v>2953</v>
      </c>
      <c r="G292" s="119"/>
      <c r="H292" s="119" t="s">
        <v>1795</v>
      </c>
      <c r="I292" s="119" t="s">
        <v>3107</v>
      </c>
      <c r="J292" s="119" t="s">
        <v>1795</v>
      </c>
      <c r="K292" s="119" t="s">
        <v>133</v>
      </c>
      <c r="L292" s="119" t="s">
        <v>133</v>
      </c>
      <c r="M292" s="119" t="s">
        <v>133</v>
      </c>
      <c r="N292" s="119" t="s">
        <v>3108</v>
      </c>
    </row>
    <row r="293" spans="1:15" s="39" customFormat="1" x14ac:dyDescent="0.15">
      <c r="A293" s="118">
        <v>13998046</v>
      </c>
      <c r="B293" s="119">
        <v>1</v>
      </c>
      <c r="C293" s="106" t="str">
        <f>INDEX('skill.char(效果)'!$C:$C,MATCH($A293,'skill.char(效果)'!$O:$O,0))</f>
        <v>幽灵狼普通攻击概率流血</v>
      </c>
      <c r="D293" s="119">
        <v>1</v>
      </c>
      <c r="E293" s="119">
        <v>7</v>
      </c>
      <c r="F293" s="119" t="s">
        <v>3109</v>
      </c>
      <c r="G293" s="119"/>
      <c r="H293" s="119" t="s">
        <v>3111</v>
      </c>
      <c r="I293" s="119" t="s">
        <v>3112</v>
      </c>
      <c r="J293" s="119">
        <v>1.5</v>
      </c>
      <c r="K293" s="118">
        <v>12998071</v>
      </c>
      <c r="L293" s="119"/>
      <c r="M293" s="119" t="s">
        <v>133</v>
      </c>
      <c r="N293" s="119" t="s">
        <v>3113</v>
      </c>
    </row>
    <row r="294" spans="1:15" s="12" customFormat="1" x14ac:dyDescent="0.15">
      <c r="A294" s="118">
        <v>13998015</v>
      </c>
      <c r="B294" s="119">
        <v>1</v>
      </c>
      <c r="C294" s="106" t="str">
        <f>INDEX('skill.char(效果)'!$C:$C,MATCH($A294,'skill.char(效果)'!$O:$O,0))</f>
        <v>食尸鬼被动加命中</v>
      </c>
      <c r="D294" s="119">
        <v>1</v>
      </c>
      <c r="E294" s="119">
        <v>99</v>
      </c>
      <c r="F294" s="119" t="s">
        <v>3166</v>
      </c>
      <c r="G294" s="119"/>
      <c r="H294" s="119" t="s">
        <v>3167</v>
      </c>
      <c r="I294" s="119" t="s">
        <v>3168</v>
      </c>
      <c r="J294" s="119" t="s">
        <v>415</v>
      </c>
      <c r="K294" s="119" t="s">
        <v>133</v>
      </c>
      <c r="L294" s="118">
        <v>15998006</v>
      </c>
      <c r="M294" s="119" t="s">
        <v>133</v>
      </c>
      <c r="N294" s="119"/>
      <c r="O294" s="42"/>
    </row>
    <row r="295" spans="1:15" s="39" customFormat="1" x14ac:dyDescent="0.15">
      <c r="A295" s="118">
        <v>13998038</v>
      </c>
      <c r="B295" s="119">
        <v>1</v>
      </c>
      <c r="C295" s="106" t="str">
        <f>INDEX('skill.char(效果)'!$C:$C,MATCH($A295,'skill.char(效果)'!$O:$O,0))</f>
        <v>被动加攻击</v>
      </c>
      <c r="D295" s="119">
        <v>1</v>
      </c>
      <c r="E295" s="119">
        <v>999</v>
      </c>
      <c r="F295" s="119" t="s">
        <v>3048</v>
      </c>
      <c r="G295" s="119"/>
      <c r="H295" s="119" t="s">
        <v>3049</v>
      </c>
      <c r="I295" s="119" t="s">
        <v>3050</v>
      </c>
      <c r="J295" s="119" t="s">
        <v>366</v>
      </c>
      <c r="K295" s="118">
        <v>15998038</v>
      </c>
      <c r="L295" s="119" t="s">
        <v>133</v>
      </c>
      <c r="M295" s="119" t="s">
        <v>133</v>
      </c>
      <c r="N295" s="119"/>
    </row>
    <row r="296" spans="1:15" s="39" customFormat="1" x14ac:dyDescent="0.15">
      <c r="A296" s="118">
        <v>13998039</v>
      </c>
      <c r="B296" s="119">
        <v>1</v>
      </c>
      <c r="C296" s="106" t="str">
        <f>INDEX('skill.char(效果)'!$C:$C,MATCH($A296,'skill.char(效果)'!$O:$O,0))</f>
        <v>刺蛇毒镖持续流血</v>
      </c>
      <c r="D296" s="119">
        <v>1</v>
      </c>
      <c r="E296" s="119">
        <v>7</v>
      </c>
      <c r="F296" s="119" t="s">
        <v>3185</v>
      </c>
      <c r="G296" s="119">
        <v>10</v>
      </c>
      <c r="H296" s="119" t="s">
        <v>3186</v>
      </c>
      <c r="I296" s="119" t="s">
        <v>3187</v>
      </c>
      <c r="J296" s="119">
        <v>1.5</v>
      </c>
      <c r="K296" s="118">
        <v>12998063</v>
      </c>
      <c r="L296" s="119" t="s">
        <v>133</v>
      </c>
      <c r="M296" s="119" t="s">
        <v>133</v>
      </c>
      <c r="N296" s="119" t="s">
        <v>3188</v>
      </c>
    </row>
    <row r="297" spans="1:15" x14ac:dyDescent="0.15">
      <c r="A297" s="118">
        <v>13998050</v>
      </c>
      <c r="B297" s="37">
        <v>1</v>
      </c>
      <c r="C297" s="106" t="s">
        <v>3297</v>
      </c>
      <c r="D297" s="37">
        <v>1</v>
      </c>
      <c r="E297" s="119">
        <v>999</v>
      </c>
      <c r="F297" s="119" t="s">
        <v>3048</v>
      </c>
      <c r="G297" s="119"/>
      <c r="I297" s="106" t="s">
        <v>1062</v>
      </c>
      <c r="J297" s="37" t="s">
        <v>3200</v>
      </c>
      <c r="N297" s="37" t="s">
        <v>3199</v>
      </c>
    </row>
  </sheetData>
  <autoFilter ref="A2:N297">
    <sortState ref="A3:N342">
      <sortCondition ref="A2:A342"/>
    </sortState>
  </autoFilter>
  <phoneticPr fontId="5" type="noConversion"/>
  <conditionalFormatting sqref="I194:I199 I170:I174 I166:I167 I153:I155 I30:I32 I11:I15 I77 I34 I108:I110 I116:I117 I40:I42 I260:I262 I80:I82 I44:I46 I189:I191 I297:I1048576 I256:I257 I241:I254 I183:I184 I176:I178 I133:I139 I101:I103 I59 I24:I25 I2:I6 I105:I106 I158:I160 I226:I228 I36:I38 I264:I279 I49:I57">
    <cfRule type="cellIs" dxfId="218" priority="356" operator="equal">
      <formula>"attr"</formula>
    </cfRule>
  </conditionalFormatting>
  <conditionalFormatting sqref="I58">
    <cfRule type="cellIs" dxfId="217" priority="349" operator="equal">
      <formula>"attr"</formula>
    </cfRule>
  </conditionalFormatting>
  <conditionalFormatting sqref="I64">
    <cfRule type="cellIs" dxfId="216" priority="343" operator="equal">
      <formula>"attr"</formula>
    </cfRule>
  </conditionalFormatting>
  <conditionalFormatting sqref="I75">
    <cfRule type="cellIs" dxfId="215" priority="338" operator="equal">
      <formula>"attr"</formula>
    </cfRule>
  </conditionalFormatting>
  <conditionalFormatting sqref="I91">
    <cfRule type="cellIs" dxfId="214" priority="333" operator="equal">
      <formula>"attr"</formula>
    </cfRule>
  </conditionalFormatting>
  <conditionalFormatting sqref="I92">
    <cfRule type="cellIs" dxfId="213" priority="330" operator="equal">
      <formula>"attr"</formula>
    </cfRule>
  </conditionalFormatting>
  <conditionalFormatting sqref="I85">
    <cfRule type="cellIs" dxfId="212" priority="327" operator="equal">
      <formula>"attr"</formula>
    </cfRule>
  </conditionalFormatting>
  <conditionalFormatting sqref="I84">
    <cfRule type="cellIs" dxfId="211" priority="326" operator="equal">
      <formula>"attr"</formula>
    </cfRule>
  </conditionalFormatting>
  <conditionalFormatting sqref="I86:I87">
    <cfRule type="cellIs" dxfId="210" priority="323" operator="equal">
      <formula>"attr"</formula>
    </cfRule>
  </conditionalFormatting>
  <conditionalFormatting sqref="I88:I89">
    <cfRule type="cellIs" dxfId="209" priority="317" operator="equal">
      <formula>"attr"</formula>
    </cfRule>
  </conditionalFormatting>
  <conditionalFormatting sqref="I7">
    <cfRule type="cellIs" dxfId="208" priority="292" operator="equal">
      <formula>"attr"</formula>
    </cfRule>
  </conditionalFormatting>
  <conditionalFormatting sqref="I83">
    <cfRule type="cellIs" dxfId="207" priority="278" operator="equal">
      <formula>"attr"</formula>
    </cfRule>
  </conditionalFormatting>
  <conditionalFormatting sqref="I70:I72">
    <cfRule type="cellIs" dxfId="206" priority="271" operator="equal">
      <formula>"attr"</formula>
    </cfRule>
  </conditionalFormatting>
  <conditionalFormatting sqref="I21">
    <cfRule type="cellIs" dxfId="205" priority="269" operator="equal">
      <formula>"attr"</formula>
    </cfRule>
  </conditionalFormatting>
  <conditionalFormatting sqref="I18">
    <cfRule type="cellIs" dxfId="204" priority="265" operator="equal">
      <formula>"attr"</formula>
    </cfRule>
  </conditionalFormatting>
  <conditionalFormatting sqref="I19">
    <cfRule type="cellIs" dxfId="203" priority="264" operator="equal">
      <formula>"attr"</formula>
    </cfRule>
  </conditionalFormatting>
  <conditionalFormatting sqref="I20">
    <cfRule type="cellIs" dxfId="202" priority="263" operator="equal">
      <formula>"attr"</formula>
    </cfRule>
  </conditionalFormatting>
  <conditionalFormatting sqref="I123:I125 I163:I164 I146 I128">
    <cfRule type="cellIs" dxfId="201" priority="258" operator="equal">
      <formula>"attr"</formula>
    </cfRule>
  </conditionalFormatting>
  <conditionalFormatting sqref="I121:I122">
    <cfRule type="cellIs" dxfId="200" priority="252" operator="equal">
      <formula>"attr"</formula>
    </cfRule>
  </conditionalFormatting>
  <conditionalFormatting sqref="I162">
    <cfRule type="cellIs" dxfId="199" priority="251" operator="equal">
      <formula>"attr"</formula>
    </cfRule>
  </conditionalFormatting>
  <conditionalFormatting sqref="I47:I48">
    <cfRule type="cellIs" dxfId="198" priority="247" operator="equal">
      <formula>"attr"</formula>
    </cfRule>
  </conditionalFormatting>
  <conditionalFormatting sqref="I33">
    <cfRule type="cellIs" dxfId="197" priority="244" operator="equal">
      <formula>"attr"</formula>
    </cfRule>
  </conditionalFormatting>
  <conditionalFormatting sqref="I120">
    <cfRule type="cellIs" dxfId="196" priority="240" operator="equal">
      <formula>"attr"</formula>
    </cfRule>
  </conditionalFormatting>
  <conditionalFormatting sqref="I1">
    <cfRule type="cellIs" dxfId="195" priority="239" operator="equal">
      <formula>"attr"</formula>
    </cfRule>
  </conditionalFormatting>
  <conditionalFormatting sqref="I107">
    <cfRule type="cellIs" dxfId="194" priority="233" operator="equal">
      <formula>"attr"</formula>
    </cfRule>
  </conditionalFormatting>
  <conditionalFormatting sqref="I74">
    <cfRule type="cellIs" dxfId="193" priority="232" operator="equal">
      <formula>"attr"</formula>
    </cfRule>
  </conditionalFormatting>
  <conditionalFormatting sqref="I76">
    <cfRule type="cellIs" dxfId="192" priority="230" operator="equal">
      <formula>"attr"</formula>
    </cfRule>
  </conditionalFormatting>
  <conditionalFormatting sqref="I161">
    <cfRule type="cellIs" dxfId="191" priority="229" operator="equal">
      <formula>"attr"</formula>
    </cfRule>
  </conditionalFormatting>
  <conditionalFormatting sqref="I200:I205">
    <cfRule type="cellIs" dxfId="190" priority="222" operator="equal">
      <formula>"attr"</formula>
    </cfRule>
  </conditionalFormatting>
  <conditionalFormatting sqref="I129">
    <cfRule type="cellIs" dxfId="189" priority="219" operator="equal">
      <formula>"attr"</formula>
    </cfRule>
  </conditionalFormatting>
  <conditionalFormatting sqref="I192:I193">
    <cfRule type="cellIs" dxfId="188" priority="218" operator="equal">
      <formula>"attr"</formula>
    </cfRule>
  </conditionalFormatting>
  <conditionalFormatting sqref="I60">
    <cfRule type="cellIs" dxfId="187" priority="217" operator="equal">
      <formula>"attr"</formula>
    </cfRule>
  </conditionalFormatting>
  <conditionalFormatting sqref="I175">
    <cfRule type="cellIs" dxfId="186" priority="215" operator="equal">
      <formula>"attr"</formula>
    </cfRule>
  </conditionalFormatting>
  <conditionalFormatting sqref="I145">
    <cfRule type="cellIs" dxfId="185" priority="211" operator="equal">
      <formula>"attr"</formula>
    </cfRule>
  </conditionalFormatting>
  <conditionalFormatting sqref="I118">
    <cfRule type="cellIs" dxfId="184" priority="209" operator="equal">
      <formula>"attr"</formula>
    </cfRule>
  </conditionalFormatting>
  <conditionalFormatting sqref="I119">
    <cfRule type="cellIs" dxfId="183" priority="208" operator="equal">
      <formula>"attr"</formula>
    </cfRule>
  </conditionalFormatting>
  <conditionalFormatting sqref="I148:I150">
    <cfRule type="cellIs" dxfId="182" priority="203" operator="equal">
      <formula>"attr"</formula>
    </cfRule>
  </conditionalFormatting>
  <conditionalFormatting sqref="I235 I238:I240 I211">
    <cfRule type="cellIs" dxfId="181" priority="202" operator="equal">
      <formula>"attr"</formula>
    </cfRule>
  </conditionalFormatting>
  <conditionalFormatting sqref="I234">
    <cfRule type="cellIs" dxfId="180" priority="200" operator="equal">
      <formula>"attr"</formula>
    </cfRule>
  </conditionalFormatting>
  <conditionalFormatting sqref="I263">
    <cfRule type="cellIs" dxfId="179" priority="197" operator="equal">
      <formula>"attr"</formula>
    </cfRule>
  </conditionalFormatting>
  <conditionalFormatting sqref="I22:I23">
    <cfRule type="cellIs" dxfId="178" priority="196" operator="equal">
      <formula>"attr"</formula>
    </cfRule>
  </conditionalFormatting>
  <conditionalFormatting sqref="I26">
    <cfRule type="cellIs" dxfId="177" priority="194" operator="equal">
      <formula>"attr"</formula>
    </cfRule>
  </conditionalFormatting>
  <conditionalFormatting sqref="I27">
    <cfRule type="cellIs" dxfId="176" priority="193" operator="equal">
      <formula>"attr"</formula>
    </cfRule>
  </conditionalFormatting>
  <conditionalFormatting sqref="I28">
    <cfRule type="cellIs" dxfId="175" priority="192" operator="equal">
      <formula>"attr"</formula>
    </cfRule>
  </conditionalFormatting>
  <conditionalFormatting sqref="I29">
    <cfRule type="cellIs" dxfId="174" priority="191" operator="equal">
      <formula>"attr"</formula>
    </cfRule>
  </conditionalFormatting>
  <conditionalFormatting sqref="I237">
    <cfRule type="cellIs" dxfId="173" priority="188" operator="equal">
      <formula>"attr"</formula>
    </cfRule>
  </conditionalFormatting>
  <conditionalFormatting sqref="I236">
    <cfRule type="cellIs" dxfId="172" priority="187" operator="equal">
      <formula>"attr"</formula>
    </cfRule>
  </conditionalFormatting>
  <conditionalFormatting sqref="I61">
    <cfRule type="cellIs" dxfId="171" priority="186" operator="equal">
      <formula>"attr"</formula>
    </cfRule>
  </conditionalFormatting>
  <conditionalFormatting sqref="I165">
    <cfRule type="cellIs" dxfId="170" priority="181" operator="equal">
      <formula>"attr"</formula>
    </cfRule>
  </conditionalFormatting>
  <conditionalFormatting sqref="I96:I97">
    <cfRule type="cellIs" dxfId="169" priority="178" operator="equal">
      <formula>"attr"</formula>
    </cfRule>
  </conditionalFormatting>
  <conditionalFormatting sqref="I90">
    <cfRule type="cellIs" dxfId="168" priority="177" operator="equal">
      <formula>"attr"</formula>
    </cfRule>
  </conditionalFormatting>
  <conditionalFormatting sqref="I206:I208">
    <cfRule type="cellIs" dxfId="167" priority="176" operator="equal">
      <formula>"attr"</formula>
    </cfRule>
  </conditionalFormatting>
  <conditionalFormatting sqref="I126:I127">
    <cfRule type="cellIs" dxfId="166" priority="175" operator="equal">
      <formula>"attr"</formula>
    </cfRule>
  </conditionalFormatting>
  <conditionalFormatting sqref="I111">
    <cfRule type="cellIs" dxfId="165" priority="172" operator="equal">
      <formula>"attr"</formula>
    </cfRule>
  </conditionalFormatting>
  <conditionalFormatting sqref="I113">
    <cfRule type="cellIs" dxfId="164" priority="169" operator="equal">
      <formula>"attr"</formula>
    </cfRule>
  </conditionalFormatting>
  <conditionalFormatting sqref="I114">
    <cfRule type="cellIs" dxfId="163" priority="168" operator="equal">
      <formula>"attr"</formula>
    </cfRule>
  </conditionalFormatting>
  <conditionalFormatting sqref="I130">
    <cfRule type="cellIs" dxfId="162" priority="167" operator="equal">
      <formula>"attr"</formula>
    </cfRule>
  </conditionalFormatting>
  <conditionalFormatting sqref="I131:I132">
    <cfRule type="cellIs" dxfId="161" priority="166" operator="equal">
      <formula>"attr"</formula>
    </cfRule>
  </conditionalFormatting>
  <conditionalFormatting sqref="I73">
    <cfRule type="cellIs" dxfId="160" priority="161" operator="equal">
      <formula>"attr"</formula>
    </cfRule>
  </conditionalFormatting>
  <conditionalFormatting sqref="I39">
    <cfRule type="cellIs" dxfId="159" priority="160" operator="equal">
      <formula>"attr"</formula>
    </cfRule>
  </conditionalFormatting>
  <conditionalFormatting sqref="I258">
    <cfRule type="cellIs" dxfId="158" priority="157" operator="equal">
      <formula>"attr"</formula>
    </cfRule>
  </conditionalFormatting>
  <conditionalFormatting sqref="I65">
    <cfRule type="cellIs" dxfId="157" priority="155" operator="equal">
      <formula>"attr"</formula>
    </cfRule>
  </conditionalFormatting>
  <conditionalFormatting sqref="I66">
    <cfRule type="cellIs" dxfId="156" priority="154" operator="equal">
      <formula>"attr"</formula>
    </cfRule>
  </conditionalFormatting>
  <conditionalFormatting sqref="I68">
    <cfRule type="cellIs" dxfId="155" priority="153" operator="equal">
      <formula>"attr"</formula>
    </cfRule>
  </conditionalFormatting>
  <conditionalFormatting sqref="I67">
    <cfRule type="cellIs" dxfId="154" priority="152" operator="equal">
      <formula>"attr"</formula>
    </cfRule>
  </conditionalFormatting>
  <conditionalFormatting sqref="I62">
    <cfRule type="cellIs" dxfId="153" priority="151" operator="equal">
      <formula>"attr"</formula>
    </cfRule>
  </conditionalFormatting>
  <conditionalFormatting sqref="I63">
    <cfRule type="cellIs" dxfId="152" priority="150" operator="equal">
      <formula>"attr"</formula>
    </cfRule>
  </conditionalFormatting>
  <conditionalFormatting sqref="I259">
    <cfRule type="cellIs" dxfId="151" priority="149" operator="equal">
      <formula>"attr"</formula>
    </cfRule>
  </conditionalFormatting>
  <conditionalFormatting sqref="I78">
    <cfRule type="cellIs" dxfId="150" priority="148" operator="equal">
      <formula>"attr"</formula>
    </cfRule>
  </conditionalFormatting>
  <conditionalFormatting sqref="I79">
    <cfRule type="cellIs" dxfId="149" priority="145" operator="equal">
      <formula>"attr"</formula>
    </cfRule>
  </conditionalFormatting>
  <conditionalFormatting sqref="I209">
    <cfRule type="cellIs" dxfId="148" priority="142" operator="equal">
      <formula>"attr"</formula>
    </cfRule>
  </conditionalFormatting>
  <conditionalFormatting sqref="I210">
    <cfRule type="cellIs" dxfId="147" priority="143" operator="equal">
      <formula>"attr"</formula>
    </cfRule>
  </conditionalFormatting>
  <conditionalFormatting sqref="I255">
    <cfRule type="cellIs" dxfId="146" priority="141" operator="equal">
      <formula>"attr"</formula>
    </cfRule>
  </conditionalFormatting>
  <conditionalFormatting sqref="I43">
    <cfRule type="cellIs" dxfId="145" priority="137" operator="equal">
      <formula>"attr"</formula>
    </cfRule>
  </conditionalFormatting>
  <conditionalFormatting sqref="I185:I186">
    <cfRule type="cellIs" dxfId="144" priority="136" operator="equal">
      <formula>"attr"</formula>
    </cfRule>
  </conditionalFormatting>
  <conditionalFormatting sqref="I187">
    <cfRule type="cellIs" dxfId="143" priority="135" operator="equal">
      <formula>"attr"</formula>
    </cfRule>
  </conditionalFormatting>
  <conditionalFormatting sqref="I188">
    <cfRule type="cellIs" dxfId="142" priority="134" operator="equal">
      <formula>"attr"</formula>
    </cfRule>
  </conditionalFormatting>
  <conditionalFormatting sqref="I69">
    <cfRule type="cellIs" dxfId="141" priority="133" operator="equal">
      <formula>"attr"</formula>
    </cfRule>
  </conditionalFormatting>
  <conditionalFormatting sqref="H22">
    <cfRule type="cellIs" dxfId="140" priority="131" operator="equal">
      <formula>"attr"</formula>
    </cfRule>
  </conditionalFormatting>
  <conditionalFormatting sqref="H45">
    <cfRule type="cellIs" dxfId="139" priority="129" operator="equal">
      <formula>"attr"</formula>
    </cfRule>
  </conditionalFormatting>
  <conditionalFormatting sqref="H50">
    <cfRule type="cellIs" dxfId="138" priority="128" operator="equal">
      <formula>"attr"</formula>
    </cfRule>
  </conditionalFormatting>
  <conditionalFormatting sqref="H51">
    <cfRule type="cellIs" dxfId="137" priority="127" operator="equal">
      <formula>"attr"</formula>
    </cfRule>
  </conditionalFormatting>
  <conditionalFormatting sqref="H66">
    <cfRule type="cellIs" dxfId="136" priority="122" operator="equal">
      <formula>"attr"</formula>
    </cfRule>
  </conditionalFormatting>
  <conditionalFormatting sqref="H67">
    <cfRule type="cellIs" dxfId="135" priority="121" operator="equal">
      <formula>"attr"</formula>
    </cfRule>
  </conditionalFormatting>
  <conditionalFormatting sqref="H68">
    <cfRule type="cellIs" dxfId="134" priority="120" operator="equal">
      <formula>"attr"</formula>
    </cfRule>
  </conditionalFormatting>
  <conditionalFormatting sqref="H113">
    <cfRule type="cellIs" dxfId="133" priority="117" operator="equal">
      <formula>"attr"</formula>
    </cfRule>
  </conditionalFormatting>
  <conditionalFormatting sqref="H114">
    <cfRule type="cellIs" dxfId="132" priority="116" operator="equal">
      <formula>"attr"</formula>
    </cfRule>
  </conditionalFormatting>
  <conditionalFormatting sqref="H121">
    <cfRule type="cellIs" dxfId="131" priority="115" operator="equal">
      <formula>"attr"</formula>
    </cfRule>
  </conditionalFormatting>
  <conditionalFormatting sqref="H120">
    <cfRule type="cellIs" dxfId="130" priority="114" operator="equal">
      <formula>"attr"</formula>
    </cfRule>
  </conditionalFormatting>
  <conditionalFormatting sqref="H124:H125">
    <cfRule type="cellIs" dxfId="129" priority="113" operator="equal">
      <formula>"attr"</formula>
    </cfRule>
  </conditionalFormatting>
  <conditionalFormatting sqref="H129">
    <cfRule type="cellIs" dxfId="128" priority="112" operator="equal">
      <formula>"attr"</formula>
    </cfRule>
  </conditionalFormatting>
  <conditionalFormatting sqref="H137:H138">
    <cfRule type="cellIs" dxfId="127" priority="109" operator="equal">
      <formula>"attr"</formula>
    </cfRule>
  </conditionalFormatting>
  <conditionalFormatting sqref="H146">
    <cfRule type="cellIs" dxfId="126" priority="106" operator="equal">
      <formula>"attr"</formula>
    </cfRule>
  </conditionalFormatting>
  <conditionalFormatting sqref="H160">
    <cfRule type="cellIs" dxfId="125" priority="103" operator="equal">
      <formula>"attr"</formula>
    </cfRule>
  </conditionalFormatting>
  <conditionalFormatting sqref="H163">
    <cfRule type="cellIs" dxfId="124" priority="102" operator="equal">
      <formula>"attr"</formula>
    </cfRule>
  </conditionalFormatting>
  <conditionalFormatting sqref="H162">
    <cfRule type="cellIs" dxfId="123" priority="101" operator="equal">
      <formula>"attr"</formula>
    </cfRule>
  </conditionalFormatting>
  <conditionalFormatting sqref="H161">
    <cfRule type="cellIs" dxfId="122" priority="100" operator="equal">
      <formula>"attr"</formula>
    </cfRule>
  </conditionalFormatting>
  <conditionalFormatting sqref="H165">
    <cfRule type="cellIs" dxfId="121" priority="99" operator="equal">
      <formula>"attr"</formula>
    </cfRule>
  </conditionalFormatting>
  <conditionalFormatting sqref="H197">
    <cfRule type="cellIs" dxfId="120" priority="97" operator="equal">
      <formula>"attr"</formula>
    </cfRule>
  </conditionalFormatting>
  <conditionalFormatting sqref="H211">
    <cfRule type="cellIs" dxfId="119" priority="95" operator="equal">
      <formula>"attr"</formula>
    </cfRule>
  </conditionalFormatting>
  <conditionalFormatting sqref="H209">
    <cfRule type="cellIs" dxfId="118" priority="93" operator="equal">
      <formula>"attr"</formula>
    </cfRule>
  </conditionalFormatting>
  <conditionalFormatting sqref="H210">
    <cfRule type="cellIs" dxfId="117" priority="94" operator="equal">
      <formula>"attr"</formula>
    </cfRule>
  </conditionalFormatting>
  <conditionalFormatting sqref="H243">
    <cfRule type="cellIs" dxfId="116" priority="91" operator="equal">
      <formula>"attr"</formula>
    </cfRule>
  </conditionalFormatting>
  <conditionalFormatting sqref="H249:H250">
    <cfRule type="cellIs" dxfId="115" priority="90" operator="equal">
      <formula>"attr"</formula>
    </cfRule>
  </conditionalFormatting>
  <conditionalFormatting sqref="H256">
    <cfRule type="cellIs" dxfId="114" priority="89" operator="equal">
      <formula>"attr"</formula>
    </cfRule>
  </conditionalFormatting>
  <conditionalFormatting sqref="H273">
    <cfRule type="cellIs" dxfId="113" priority="85" operator="equal">
      <formula>"attr"</formula>
    </cfRule>
  </conditionalFormatting>
  <conditionalFormatting sqref="H278">
    <cfRule type="cellIs" dxfId="112" priority="84" operator="equal">
      <formula>"attr"</formula>
    </cfRule>
  </conditionalFormatting>
  <conditionalFormatting sqref="I280">
    <cfRule type="cellIs" dxfId="111" priority="83" operator="equal">
      <formula>"attr"</formula>
    </cfRule>
  </conditionalFormatting>
  <conditionalFormatting sqref="I282:I283">
    <cfRule type="cellIs" dxfId="110" priority="78" operator="equal">
      <formula>"attr"</formula>
    </cfRule>
  </conditionalFormatting>
  <conditionalFormatting sqref="I284:I285">
    <cfRule type="cellIs" dxfId="109" priority="77" operator="equal">
      <formula>"attr"</formula>
    </cfRule>
  </conditionalFormatting>
  <conditionalFormatting sqref="I286">
    <cfRule type="cellIs" dxfId="108" priority="76" operator="equal">
      <formula>"attr"</formula>
    </cfRule>
  </conditionalFormatting>
  <conditionalFormatting sqref="I287">
    <cfRule type="cellIs" dxfId="107" priority="75" operator="equal">
      <formula>"attr"</formula>
    </cfRule>
  </conditionalFormatting>
  <conditionalFormatting sqref="I288">
    <cfRule type="cellIs" dxfId="106" priority="74" operator="equal">
      <formula>"attr"</formula>
    </cfRule>
  </conditionalFormatting>
  <conditionalFormatting sqref="I289">
    <cfRule type="cellIs" dxfId="105" priority="73" operator="equal">
      <formula>"attr"</formula>
    </cfRule>
  </conditionalFormatting>
  <conditionalFormatting sqref="I290">
    <cfRule type="cellIs" dxfId="104" priority="70" operator="equal">
      <formula>"attr"</formula>
    </cfRule>
  </conditionalFormatting>
  <conditionalFormatting sqref="H290">
    <cfRule type="cellIs" dxfId="103" priority="71" operator="equal">
      <formula>"attr"</formula>
    </cfRule>
  </conditionalFormatting>
  <conditionalFormatting sqref="I292">
    <cfRule type="cellIs" dxfId="102" priority="69" operator="equal">
      <formula>"attr"</formula>
    </cfRule>
  </conditionalFormatting>
  <conditionalFormatting sqref="I293">
    <cfRule type="cellIs" dxfId="101" priority="68" operator="equal">
      <formula>"attr"</formula>
    </cfRule>
  </conditionalFormatting>
  <conditionalFormatting sqref="I294">
    <cfRule type="cellIs" dxfId="100" priority="67" operator="equal">
      <formula>"attr"</formula>
    </cfRule>
  </conditionalFormatting>
  <conditionalFormatting sqref="I295:I296">
    <cfRule type="cellIs" dxfId="99" priority="66" operator="equal">
      <formula>"attr"</formula>
    </cfRule>
  </conditionalFormatting>
  <conditionalFormatting sqref="I291">
    <cfRule type="cellIs" dxfId="98" priority="65" operator="equal">
      <formula>"attr"</formula>
    </cfRule>
  </conditionalFormatting>
  <conditionalFormatting sqref="I180">
    <cfRule type="cellIs" dxfId="97" priority="62" operator="equal">
      <formula>"attr"</formula>
    </cfRule>
  </conditionalFormatting>
  <conditionalFormatting sqref="I181:I182">
    <cfRule type="cellIs" dxfId="96" priority="61" operator="equal">
      <formula>"attr"</formula>
    </cfRule>
  </conditionalFormatting>
  <conditionalFormatting sqref="I179">
    <cfRule type="cellIs" dxfId="95" priority="60" operator="equal">
      <formula>"attr"</formula>
    </cfRule>
  </conditionalFormatting>
  <conditionalFormatting sqref="I147">
    <cfRule type="cellIs" dxfId="94" priority="59" operator="equal">
      <formula>"attr"</formula>
    </cfRule>
  </conditionalFormatting>
  <conditionalFormatting sqref="H147">
    <cfRule type="cellIs" dxfId="93" priority="58" operator="equal">
      <formula>"attr"</formula>
    </cfRule>
  </conditionalFormatting>
  <conditionalFormatting sqref="I169">
    <cfRule type="cellIs" dxfId="92" priority="53" operator="equal">
      <formula>"attr"</formula>
    </cfRule>
  </conditionalFormatting>
  <conditionalFormatting sqref="I231">
    <cfRule type="cellIs" dxfId="91" priority="51" operator="equal">
      <formula>"attr"</formula>
    </cfRule>
  </conditionalFormatting>
  <conditionalFormatting sqref="I232">
    <cfRule type="cellIs" dxfId="90" priority="50" operator="equal">
      <formula>"attr"</formula>
    </cfRule>
  </conditionalFormatting>
  <conditionalFormatting sqref="I233">
    <cfRule type="cellIs" dxfId="89" priority="49" operator="equal">
      <formula>"attr"</formula>
    </cfRule>
  </conditionalFormatting>
  <conditionalFormatting sqref="I140">
    <cfRule type="cellIs" dxfId="88" priority="48" operator="equal">
      <formula>"attr"</formula>
    </cfRule>
  </conditionalFormatting>
  <conditionalFormatting sqref="I141:I142">
    <cfRule type="cellIs" dxfId="87" priority="47" operator="equal">
      <formula>"attr"</formula>
    </cfRule>
  </conditionalFormatting>
  <conditionalFormatting sqref="I143">
    <cfRule type="cellIs" dxfId="86" priority="46" operator="equal">
      <formula>"attr"</formula>
    </cfRule>
  </conditionalFormatting>
  <conditionalFormatting sqref="I144">
    <cfRule type="cellIs" dxfId="85" priority="45" operator="equal">
      <formula>"attr"</formula>
    </cfRule>
  </conditionalFormatting>
  <conditionalFormatting sqref="I115">
    <cfRule type="cellIs" dxfId="84" priority="44" operator="equal">
      <formula>"attr"</formula>
    </cfRule>
  </conditionalFormatting>
  <conditionalFormatting sqref="I98">
    <cfRule type="cellIs" dxfId="83" priority="43" operator="equal">
      <formula>"attr"</formula>
    </cfRule>
  </conditionalFormatting>
  <conditionalFormatting sqref="I99:I100">
    <cfRule type="cellIs" dxfId="82" priority="42" operator="equal">
      <formula>"attr"</formula>
    </cfRule>
  </conditionalFormatting>
  <conditionalFormatting sqref="I94">
    <cfRule type="cellIs" dxfId="81" priority="41" operator="equal">
      <formula>"attr"</formula>
    </cfRule>
  </conditionalFormatting>
  <conditionalFormatting sqref="H95">
    <cfRule type="cellIs" dxfId="80" priority="38" operator="equal">
      <formula>"attr"</formula>
    </cfRule>
  </conditionalFormatting>
  <conditionalFormatting sqref="I95">
    <cfRule type="cellIs" dxfId="79" priority="39" operator="equal">
      <formula>"attr"</formula>
    </cfRule>
  </conditionalFormatting>
  <conditionalFormatting sqref="I156">
    <cfRule type="cellIs" dxfId="78" priority="37" operator="equal">
      <formula>"attr"</formula>
    </cfRule>
  </conditionalFormatting>
  <conditionalFormatting sqref="I157">
    <cfRule type="cellIs" dxfId="77" priority="36" operator="equal">
      <formula>"attr"</formula>
    </cfRule>
  </conditionalFormatting>
  <conditionalFormatting sqref="I151">
    <cfRule type="cellIs" dxfId="76" priority="35" operator="equal">
      <formula>"attr"</formula>
    </cfRule>
  </conditionalFormatting>
  <conditionalFormatting sqref="I152">
    <cfRule type="cellIs" dxfId="75" priority="34" operator="equal">
      <formula>"attr"</formula>
    </cfRule>
  </conditionalFormatting>
  <conditionalFormatting sqref="I9">
    <cfRule type="cellIs" dxfId="74" priority="30" operator="equal">
      <formula>"attr"</formula>
    </cfRule>
  </conditionalFormatting>
  <conditionalFormatting sqref="I10">
    <cfRule type="cellIs" dxfId="73" priority="27" operator="equal">
      <formula>"attr"</formula>
    </cfRule>
  </conditionalFormatting>
  <conditionalFormatting sqref="I104">
    <cfRule type="cellIs" dxfId="72" priority="26" operator="equal">
      <formula>"attr"</formula>
    </cfRule>
  </conditionalFormatting>
  <conditionalFormatting sqref="I218 I221:I223">
    <cfRule type="cellIs" dxfId="71" priority="25" operator="equal">
      <formula>"attr"</formula>
    </cfRule>
  </conditionalFormatting>
  <conditionalFormatting sqref="I217">
    <cfRule type="cellIs" dxfId="70" priority="24" operator="equal">
      <formula>"attr"</formula>
    </cfRule>
  </conditionalFormatting>
  <conditionalFormatting sqref="I220">
    <cfRule type="cellIs" dxfId="69" priority="23" operator="equal">
      <formula>"attr"</formula>
    </cfRule>
  </conditionalFormatting>
  <conditionalFormatting sqref="I219">
    <cfRule type="cellIs" dxfId="68" priority="22" operator="equal">
      <formula>"attr"</formula>
    </cfRule>
  </conditionalFormatting>
  <conditionalFormatting sqref="I215">
    <cfRule type="cellIs" dxfId="67" priority="21" operator="equal">
      <formula>"attr"</formula>
    </cfRule>
  </conditionalFormatting>
  <conditionalFormatting sqref="I216">
    <cfRule type="cellIs" dxfId="66" priority="20" operator="equal">
      <formula>"attr"</formula>
    </cfRule>
  </conditionalFormatting>
  <conditionalFormatting sqref="I16">
    <cfRule type="cellIs" dxfId="65" priority="19" operator="equal">
      <formula>"attr"</formula>
    </cfRule>
  </conditionalFormatting>
  <conditionalFormatting sqref="I17">
    <cfRule type="cellIs" dxfId="64" priority="18" operator="equal">
      <formula>"attr"</formula>
    </cfRule>
  </conditionalFormatting>
  <conditionalFormatting sqref="I225:I228">
    <cfRule type="cellIs" dxfId="63" priority="16" operator="equal">
      <formula>"attr"</formula>
    </cfRule>
  </conditionalFormatting>
  <conditionalFormatting sqref="I224">
    <cfRule type="cellIs" dxfId="62" priority="13" operator="equal">
      <formula>"attr"</formula>
    </cfRule>
  </conditionalFormatting>
  <conditionalFormatting sqref="I229">
    <cfRule type="cellIs" dxfId="61" priority="12" operator="equal">
      <formula>"attr"</formula>
    </cfRule>
  </conditionalFormatting>
  <conditionalFormatting sqref="H229">
    <cfRule type="cellIs" dxfId="60" priority="11" operator="equal">
      <formula>"attr"</formula>
    </cfRule>
  </conditionalFormatting>
  <conditionalFormatting sqref="I212">
    <cfRule type="cellIs" dxfId="59" priority="10" operator="equal">
      <formula>"attr"</formula>
    </cfRule>
  </conditionalFormatting>
  <conditionalFormatting sqref="I213">
    <cfRule type="cellIs" dxfId="58" priority="9" operator="equal">
      <formula>"attr"</formula>
    </cfRule>
  </conditionalFormatting>
  <conditionalFormatting sqref="I214">
    <cfRule type="cellIs" dxfId="57" priority="8" operator="equal">
      <formula>"attr"</formula>
    </cfRule>
  </conditionalFormatting>
  <conditionalFormatting sqref="I93">
    <cfRule type="cellIs" dxfId="56" priority="7" operator="equal">
      <formula>"attr"</formula>
    </cfRule>
  </conditionalFormatting>
  <conditionalFormatting sqref="I112">
    <cfRule type="cellIs" dxfId="55" priority="6" operator="equal">
      <formula>"attr"</formula>
    </cfRule>
  </conditionalFormatting>
  <conditionalFormatting sqref="I281">
    <cfRule type="cellIs" dxfId="54" priority="5" operator="equal">
      <formula>"attr"</formula>
    </cfRule>
  </conditionalFormatting>
  <conditionalFormatting sqref="I8">
    <cfRule type="cellIs" dxfId="53" priority="4" operator="equal">
      <formula>"attr"</formula>
    </cfRule>
  </conditionalFormatting>
  <conditionalFormatting sqref="H8">
    <cfRule type="cellIs" dxfId="52" priority="3" operator="equal">
      <formula>"attr"</formula>
    </cfRule>
  </conditionalFormatting>
  <conditionalFormatting sqref="I230">
    <cfRule type="cellIs" dxfId="51" priority="2" operator="equal">
      <formula>"attr"</formula>
    </cfRule>
  </conditionalFormatting>
  <conditionalFormatting sqref="I35">
    <cfRule type="cellIs" dxfId="50" priority="1" operator="equal">
      <formula>"attr"</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P41"/>
  <sheetViews>
    <sheetView zoomScaleNormal="100" workbookViewId="0">
      <pane xSplit="3" ySplit="2" topLeftCell="D20" activePane="bottomRight" state="frozen"/>
      <selection activeCell="A589" activeCellId="2" sqref="A586:XFD586 A587:XFD587 A589:XFD589"/>
      <selection pane="topRight" activeCell="A589" activeCellId="2" sqref="A586:XFD586 A587:XFD587 A589:XFD589"/>
      <selection pane="bottomLeft" activeCell="A589" activeCellId="2" sqref="A586:XFD586 A587:XFD587 A589:XFD589"/>
      <selection pane="bottomRight" activeCell="F35" sqref="F35"/>
    </sheetView>
  </sheetViews>
  <sheetFormatPr defaultColWidth="9" defaultRowHeight="16.5" x14ac:dyDescent="0.15"/>
  <cols>
    <col min="1" max="1" width="10.625" style="1" customWidth="1"/>
    <col min="2" max="2" width="4.875" style="1" bestFit="1" customWidth="1"/>
    <col min="3" max="3" width="36.875" style="1" bestFit="1" customWidth="1"/>
    <col min="4" max="4" width="8" style="1" bestFit="1" customWidth="1"/>
    <col min="5" max="5" width="7.5" style="1" bestFit="1" customWidth="1"/>
    <col min="6" max="6" width="10.5" style="1" bestFit="1" customWidth="1"/>
    <col min="7" max="7" width="11.625" style="1" customWidth="1"/>
    <col min="8" max="8" width="10.75" style="1" bestFit="1" customWidth="1"/>
    <col min="9" max="10" width="10.75" style="1" customWidth="1"/>
    <col min="11" max="11" width="13.625" style="1" bestFit="1" customWidth="1"/>
    <col min="12" max="12" width="12.375" style="1" bestFit="1" customWidth="1"/>
    <col min="13" max="13" width="15.75" style="1" customWidth="1"/>
    <col min="14" max="14" width="13.625" style="1" customWidth="1"/>
    <col min="15" max="15" width="12.375" style="1" bestFit="1" customWidth="1"/>
    <col min="16" max="16384" width="9" style="1"/>
  </cols>
  <sheetData>
    <row r="1" spans="1:16" x14ac:dyDescent="0.15">
      <c r="A1" s="1" t="s">
        <v>135</v>
      </c>
      <c r="B1" s="1" t="s">
        <v>238</v>
      </c>
      <c r="C1" s="1" t="s">
        <v>136</v>
      </c>
      <c r="D1" s="1" t="s">
        <v>201</v>
      </c>
      <c r="E1" s="10" t="s">
        <v>410</v>
      </c>
      <c r="F1" s="1" t="s">
        <v>137</v>
      </c>
      <c r="G1" s="1" t="s">
        <v>38</v>
      </c>
      <c r="H1" s="1" t="s">
        <v>39</v>
      </c>
      <c r="I1" s="1" t="s">
        <v>2622</v>
      </c>
      <c r="J1" s="1" t="s">
        <v>2623</v>
      </c>
      <c r="K1" s="5" t="s">
        <v>169</v>
      </c>
      <c r="L1" s="1" t="s">
        <v>170</v>
      </c>
      <c r="M1" s="1" t="s">
        <v>780</v>
      </c>
      <c r="N1" s="1" t="s">
        <v>171</v>
      </c>
      <c r="O1" s="1" t="s">
        <v>172</v>
      </c>
      <c r="P1" s="1" t="s">
        <v>782</v>
      </c>
    </row>
    <row r="2" spans="1:16" x14ac:dyDescent="0.15">
      <c r="A2" s="1" t="s">
        <v>4</v>
      </c>
      <c r="B2" s="1" t="s">
        <v>237</v>
      </c>
      <c r="C2" s="1" t="s">
        <v>138</v>
      </c>
      <c r="D2" s="1" t="s">
        <v>202</v>
      </c>
      <c r="E2" s="1" t="s">
        <v>5</v>
      </c>
      <c r="F2" s="1" t="s">
        <v>139</v>
      </c>
      <c r="G2" s="1" t="s">
        <v>140</v>
      </c>
      <c r="H2" s="1" t="s">
        <v>141</v>
      </c>
      <c r="I2" s="1" t="s">
        <v>2624</v>
      </c>
      <c r="J2" s="1" t="s">
        <v>2625</v>
      </c>
      <c r="K2" s="1" t="s">
        <v>173</v>
      </c>
      <c r="L2" s="1" t="s">
        <v>387</v>
      </c>
      <c r="M2" s="1" t="s">
        <v>781</v>
      </c>
      <c r="N2" s="1" t="s">
        <v>174</v>
      </c>
      <c r="O2" s="1" t="s">
        <v>388</v>
      </c>
      <c r="P2" s="1" t="s">
        <v>783</v>
      </c>
    </row>
    <row r="3" spans="1:16" s="2" customFormat="1" x14ac:dyDescent="0.15">
      <c r="A3" s="8">
        <v>16140501</v>
      </c>
      <c r="B3" s="8">
        <v>1</v>
      </c>
      <c r="C3" s="8" t="s">
        <v>912</v>
      </c>
      <c r="D3" s="8">
        <v>1</v>
      </c>
      <c r="E3" s="8" t="s">
        <v>2509</v>
      </c>
      <c r="F3" s="8">
        <v>12140519</v>
      </c>
      <c r="G3" s="8"/>
      <c r="H3" s="8"/>
      <c r="I3" s="8"/>
      <c r="J3" s="8"/>
      <c r="K3" s="8"/>
      <c r="L3" s="8"/>
      <c r="M3" s="8"/>
      <c r="N3" s="8"/>
      <c r="O3" s="8"/>
      <c r="P3" s="8"/>
    </row>
    <row r="4" spans="1:16" s="2" customFormat="1" x14ac:dyDescent="0.15">
      <c r="A4" s="8">
        <v>16140502</v>
      </c>
      <c r="B4" s="8">
        <v>1</v>
      </c>
      <c r="C4" s="8" t="s">
        <v>1763</v>
      </c>
      <c r="D4" s="8">
        <v>1</v>
      </c>
      <c r="E4" s="8" t="s">
        <v>2035</v>
      </c>
      <c r="F4" s="8">
        <v>12140515</v>
      </c>
      <c r="G4" s="8"/>
      <c r="H4" s="8"/>
      <c r="I4" s="8"/>
      <c r="J4" s="8"/>
      <c r="K4" s="8" t="s">
        <v>1638</v>
      </c>
      <c r="L4" s="8" t="s">
        <v>514</v>
      </c>
      <c r="M4" s="8"/>
      <c r="N4" s="8"/>
      <c r="O4" s="8"/>
      <c r="P4" s="8"/>
    </row>
    <row r="5" spans="1:16" s="2" customFormat="1" x14ac:dyDescent="0.15">
      <c r="A5" s="30">
        <v>16140601</v>
      </c>
      <c r="B5" s="30">
        <v>1</v>
      </c>
      <c r="C5" s="30" t="s">
        <v>1586</v>
      </c>
      <c r="D5" s="30">
        <v>1</v>
      </c>
      <c r="E5" s="30" t="s">
        <v>596</v>
      </c>
      <c r="F5" s="30">
        <v>12140603</v>
      </c>
      <c r="G5" s="30">
        <v>12140604</v>
      </c>
      <c r="H5" s="30">
        <v>12140605</v>
      </c>
      <c r="I5" s="30"/>
      <c r="J5" s="30"/>
      <c r="K5" s="30" t="s">
        <v>434</v>
      </c>
      <c r="L5" s="30">
        <v>15140603</v>
      </c>
      <c r="M5" s="30"/>
      <c r="N5" s="30"/>
      <c r="O5" s="30"/>
      <c r="P5" s="8"/>
    </row>
    <row r="6" spans="1:16" s="2" customFormat="1" x14ac:dyDescent="0.15">
      <c r="A6" s="30">
        <v>16140602</v>
      </c>
      <c r="B6" s="30">
        <v>1</v>
      </c>
      <c r="C6" s="30" t="s">
        <v>1598</v>
      </c>
      <c r="D6" s="30">
        <v>1</v>
      </c>
      <c r="E6" s="30" t="s">
        <v>596</v>
      </c>
      <c r="F6" s="30">
        <v>12140612</v>
      </c>
      <c r="G6" s="30">
        <v>12140613</v>
      </c>
      <c r="H6" s="30"/>
      <c r="I6" s="30"/>
      <c r="J6" s="30"/>
      <c r="K6" s="30" t="s">
        <v>1653</v>
      </c>
      <c r="L6" s="30">
        <v>15140609</v>
      </c>
      <c r="M6" s="30"/>
      <c r="N6" s="30"/>
      <c r="O6" s="30"/>
      <c r="P6" s="8"/>
    </row>
    <row r="7" spans="1:16" s="2" customFormat="1" x14ac:dyDescent="0.15">
      <c r="A7" s="30">
        <v>16140801</v>
      </c>
      <c r="B7" s="30">
        <v>1</v>
      </c>
      <c r="C7" s="30" t="s">
        <v>1654</v>
      </c>
      <c r="D7" s="30">
        <v>1</v>
      </c>
      <c r="E7" s="30" t="s">
        <v>596</v>
      </c>
      <c r="F7" s="30">
        <v>12140808</v>
      </c>
      <c r="G7" s="30"/>
      <c r="H7" s="30"/>
      <c r="I7" s="30"/>
      <c r="J7" s="30"/>
      <c r="K7" s="30" t="s">
        <v>434</v>
      </c>
      <c r="L7" s="30">
        <v>15140806</v>
      </c>
      <c r="M7" s="30"/>
      <c r="N7" s="30"/>
      <c r="O7" s="30"/>
      <c r="P7" s="8"/>
    </row>
    <row r="8" spans="1:16" s="2" customFormat="1" x14ac:dyDescent="0.15">
      <c r="A8" s="30">
        <v>16140901</v>
      </c>
      <c r="B8" s="30">
        <v>1</v>
      </c>
      <c r="C8" s="30" t="s">
        <v>2240</v>
      </c>
      <c r="D8" s="30">
        <v>1</v>
      </c>
      <c r="E8" s="30" t="s">
        <v>1646</v>
      </c>
      <c r="F8" s="30">
        <v>12140911</v>
      </c>
      <c r="G8" s="30">
        <v>12140912</v>
      </c>
      <c r="H8" s="30"/>
      <c r="I8" s="30"/>
      <c r="J8" s="30"/>
      <c r="K8" s="30" t="s">
        <v>434</v>
      </c>
      <c r="L8" s="30">
        <v>15140905</v>
      </c>
      <c r="M8" s="30"/>
      <c r="N8" s="30"/>
      <c r="O8" s="30"/>
      <c r="P8" s="8"/>
    </row>
    <row r="9" spans="1:16" s="2" customFormat="1" x14ac:dyDescent="0.15">
      <c r="A9" s="8">
        <v>16141201</v>
      </c>
      <c r="B9" s="8">
        <v>1</v>
      </c>
      <c r="C9" s="8" t="s">
        <v>1798</v>
      </c>
      <c r="D9" s="8">
        <v>1</v>
      </c>
      <c r="E9" s="8" t="s">
        <v>1650</v>
      </c>
      <c r="F9" s="8">
        <v>12141212</v>
      </c>
      <c r="G9" s="8"/>
      <c r="H9" s="8"/>
      <c r="I9" s="8"/>
      <c r="J9" s="8"/>
      <c r="K9" s="8" t="s">
        <v>1130</v>
      </c>
      <c r="L9" s="8" t="s">
        <v>676</v>
      </c>
      <c r="M9" s="8"/>
      <c r="N9" s="8"/>
      <c r="O9" s="8"/>
      <c r="P9" s="8"/>
    </row>
    <row r="10" spans="1:16" s="2" customFormat="1" x14ac:dyDescent="0.15">
      <c r="A10" s="8">
        <v>16141202</v>
      </c>
      <c r="B10" s="8">
        <v>1</v>
      </c>
      <c r="C10" s="18" t="s">
        <v>1289</v>
      </c>
      <c r="D10" s="8">
        <v>1</v>
      </c>
      <c r="E10" s="8" t="s">
        <v>596</v>
      </c>
      <c r="F10" s="8">
        <v>12141213</v>
      </c>
      <c r="G10" s="8"/>
      <c r="H10" s="8"/>
      <c r="I10" s="8"/>
      <c r="J10" s="8"/>
      <c r="K10" s="8" t="s">
        <v>434</v>
      </c>
      <c r="L10" s="8">
        <v>15141208</v>
      </c>
      <c r="M10" s="8"/>
      <c r="N10" s="8"/>
      <c r="O10" s="8"/>
      <c r="P10" s="8"/>
    </row>
    <row r="11" spans="1:16" s="2" customFormat="1" x14ac:dyDescent="0.15">
      <c r="A11" s="10">
        <v>16141301</v>
      </c>
      <c r="B11" s="10">
        <v>1</v>
      </c>
      <c r="C11" s="101" t="s">
        <v>3253</v>
      </c>
      <c r="D11" s="10">
        <v>1</v>
      </c>
      <c r="E11" s="8" t="s">
        <v>1640</v>
      </c>
      <c r="F11" s="10">
        <v>12141312</v>
      </c>
      <c r="G11" s="10">
        <v>12141313</v>
      </c>
      <c r="H11" s="10"/>
      <c r="I11" s="10"/>
      <c r="J11" s="10"/>
      <c r="K11" s="10" t="s">
        <v>434</v>
      </c>
      <c r="L11" s="21">
        <v>15141310</v>
      </c>
      <c r="M11" s="8"/>
      <c r="N11" s="8"/>
      <c r="O11" s="8"/>
      <c r="P11" s="8"/>
    </row>
    <row r="12" spans="1:16" s="2" customFormat="1" x14ac:dyDescent="0.15">
      <c r="A12" s="8">
        <v>16220201</v>
      </c>
      <c r="B12" s="8">
        <v>1</v>
      </c>
      <c r="C12" s="8" t="s">
        <v>2231</v>
      </c>
      <c r="D12" s="8">
        <v>1</v>
      </c>
      <c r="E12" s="8" t="s">
        <v>596</v>
      </c>
      <c r="F12" s="17">
        <v>12220209</v>
      </c>
      <c r="G12" s="39">
        <v>12220210</v>
      </c>
      <c r="H12" s="8"/>
      <c r="I12" s="8"/>
      <c r="J12" s="8"/>
      <c r="K12" s="8" t="s">
        <v>434</v>
      </c>
      <c r="L12" s="6">
        <v>15220208</v>
      </c>
      <c r="M12" s="8"/>
      <c r="N12" s="8"/>
      <c r="O12" s="8"/>
      <c r="P12" s="8"/>
    </row>
    <row r="13" spans="1:16" s="2" customFormat="1" x14ac:dyDescent="0.15">
      <c r="A13" s="17">
        <v>16220302</v>
      </c>
      <c r="B13" s="8">
        <v>1</v>
      </c>
      <c r="C13" s="8" t="s">
        <v>3769</v>
      </c>
      <c r="D13" s="8"/>
      <c r="E13" s="8" t="s">
        <v>596</v>
      </c>
      <c r="F13" s="17">
        <v>12220303</v>
      </c>
      <c r="G13" s="39"/>
      <c r="H13" s="8"/>
      <c r="I13" s="8"/>
      <c r="J13" s="8"/>
      <c r="K13" s="8" t="s">
        <v>1638</v>
      </c>
      <c r="L13" s="8" t="s">
        <v>514</v>
      </c>
      <c r="M13" s="8"/>
      <c r="N13" s="8"/>
      <c r="O13" s="8"/>
      <c r="P13" s="8"/>
    </row>
    <row r="14" spans="1:16" s="2" customFormat="1" x14ac:dyDescent="0.15">
      <c r="A14" s="8">
        <v>16240101</v>
      </c>
      <c r="B14" s="8">
        <v>1</v>
      </c>
      <c r="C14" s="8" t="s">
        <v>1759</v>
      </c>
      <c r="D14" s="8">
        <v>1</v>
      </c>
      <c r="E14" s="8" t="s">
        <v>1637</v>
      </c>
      <c r="F14" s="8">
        <v>12240116</v>
      </c>
      <c r="G14" s="21"/>
      <c r="H14" s="8"/>
      <c r="I14" s="8"/>
      <c r="J14" s="8"/>
      <c r="K14" s="8" t="s">
        <v>434</v>
      </c>
      <c r="L14" s="8">
        <v>15240109</v>
      </c>
      <c r="M14" s="8"/>
      <c r="N14" s="8"/>
      <c r="O14" s="8"/>
      <c r="P14" s="8"/>
    </row>
    <row r="15" spans="1:16" s="2" customFormat="1" ht="17.25" customHeight="1" x14ac:dyDescent="0.15">
      <c r="A15" s="8">
        <v>16240401</v>
      </c>
      <c r="B15" s="8">
        <v>1</v>
      </c>
      <c r="C15" s="8" t="s">
        <v>1762</v>
      </c>
      <c r="D15" s="8">
        <v>1</v>
      </c>
      <c r="E15" s="8" t="s">
        <v>1642</v>
      </c>
      <c r="F15" s="8">
        <v>12240409</v>
      </c>
      <c r="G15" s="8"/>
      <c r="H15" s="8"/>
      <c r="I15" s="8"/>
      <c r="J15" s="8"/>
      <c r="K15" s="8" t="s">
        <v>1643</v>
      </c>
      <c r="L15" s="8">
        <v>0</v>
      </c>
      <c r="M15" s="8" t="s">
        <v>1644</v>
      </c>
      <c r="N15" s="8"/>
      <c r="O15" s="8"/>
      <c r="P15" s="8"/>
    </row>
    <row r="16" spans="1:16" s="2" customFormat="1" x14ac:dyDescent="0.15">
      <c r="A16" s="30">
        <v>16241101</v>
      </c>
      <c r="B16" s="30">
        <v>1</v>
      </c>
      <c r="C16" s="30" t="s">
        <v>1655</v>
      </c>
      <c r="D16" s="30">
        <v>1</v>
      </c>
      <c r="E16" s="30" t="s">
        <v>596</v>
      </c>
      <c r="F16" s="30">
        <v>12241104</v>
      </c>
      <c r="G16" s="30"/>
      <c r="H16" s="30"/>
      <c r="I16" s="30"/>
      <c r="J16" s="30"/>
      <c r="K16" s="30"/>
      <c r="L16" s="30"/>
      <c r="M16" s="30"/>
      <c r="N16" s="30"/>
      <c r="O16" s="30"/>
      <c r="P16" s="8"/>
    </row>
    <row r="17" spans="1:16" s="2" customFormat="1" x14ac:dyDescent="0.15">
      <c r="A17" s="30">
        <v>16241102</v>
      </c>
      <c r="B17" s="30">
        <v>1</v>
      </c>
      <c r="C17" s="30" t="s">
        <v>1656</v>
      </c>
      <c r="D17" s="30">
        <v>1</v>
      </c>
      <c r="E17" s="30" t="s">
        <v>596</v>
      </c>
      <c r="F17" s="30">
        <v>12241105</v>
      </c>
      <c r="G17" s="30"/>
      <c r="H17" s="30"/>
      <c r="I17" s="30"/>
      <c r="J17" s="30"/>
      <c r="K17" s="30"/>
      <c r="L17" s="30"/>
      <c r="M17" s="30"/>
      <c r="N17" s="30"/>
      <c r="O17" s="30"/>
      <c r="P17" s="8"/>
    </row>
    <row r="18" spans="1:16" s="2" customFormat="1" x14ac:dyDescent="0.15">
      <c r="A18" s="30">
        <v>16241103</v>
      </c>
      <c r="B18" s="30">
        <v>1</v>
      </c>
      <c r="C18" s="30" t="s">
        <v>1657</v>
      </c>
      <c r="D18" s="30">
        <v>1</v>
      </c>
      <c r="E18" s="30" t="s">
        <v>596</v>
      </c>
      <c r="F18" s="30">
        <v>12241106</v>
      </c>
      <c r="G18" s="30"/>
      <c r="H18" s="30"/>
      <c r="I18" s="30"/>
      <c r="J18" s="30"/>
      <c r="K18" s="30"/>
      <c r="L18" s="30"/>
      <c r="M18" s="30"/>
      <c r="N18" s="30"/>
      <c r="O18" s="30"/>
      <c r="P18" s="8"/>
    </row>
    <row r="19" spans="1:16" s="2" customFormat="1" x14ac:dyDescent="0.15">
      <c r="A19" s="30">
        <v>16241104</v>
      </c>
      <c r="B19" s="30">
        <v>1</v>
      </c>
      <c r="C19" s="30" t="s">
        <v>1658</v>
      </c>
      <c r="D19" s="30">
        <v>1</v>
      </c>
      <c r="E19" s="30" t="s">
        <v>596</v>
      </c>
      <c r="F19" s="30">
        <v>12241107</v>
      </c>
      <c r="G19" s="30"/>
      <c r="H19" s="30"/>
      <c r="I19" s="30"/>
      <c r="J19" s="30"/>
      <c r="K19" s="30"/>
      <c r="L19" s="30"/>
      <c r="M19" s="30"/>
      <c r="N19" s="30"/>
      <c r="O19" s="30"/>
      <c r="P19" s="8"/>
    </row>
    <row r="20" spans="1:16" s="2" customFormat="1" x14ac:dyDescent="0.15">
      <c r="A20" s="8">
        <v>16241301</v>
      </c>
      <c r="B20" s="8">
        <v>1</v>
      </c>
      <c r="C20" s="8" t="s">
        <v>1509</v>
      </c>
      <c r="D20" s="8">
        <v>1</v>
      </c>
      <c r="E20" s="8" t="s">
        <v>1652</v>
      </c>
      <c r="F20" s="8">
        <v>15241302</v>
      </c>
      <c r="G20" s="8"/>
      <c r="H20" s="8"/>
      <c r="I20" s="8"/>
      <c r="J20" s="8"/>
      <c r="K20" s="8"/>
      <c r="L20" s="8"/>
      <c r="M20" s="8"/>
      <c r="N20" s="8"/>
      <c r="O20" s="8"/>
      <c r="P20" s="8"/>
    </row>
    <row r="21" spans="1:16" s="2" customFormat="1" x14ac:dyDescent="0.15">
      <c r="A21" s="17">
        <v>16240413</v>
      </c>
      <c r="B21" s="8">
        <v>1</v>
      </c>
      <c r="C21" s="8" t="s">
        <v>4047</v>
      </c>
      <c r="D21" s="8">
        <v>1</v>
      </c>
      <c r="E21" s="8" t="s">
        <v>596</v>
      </c>
      <c r="F21" s="12">
        <v>12240414</v>
      </c>
      <c r="G21" s="12"/>
      <c r="H21" s="8"/>
      <c r="I21" s="8"/>
      <c r="J21" s="8"/>
      <c r="K21" s="8" t="s">
        <v>434</v>
      </c>
      <c r="L21" s="17">
        <v>15240416</v>
      </c>
      <c r="M21" s="8"/>
      <c r="N21" s="8"/>
      <c r="O21" s="8"/>
      <c r="P21" s="8"/>
    </row>
    <row r="22" spans="1:16" s="2" customFormat="1" x14ac:dyDescent="0.15">
      <c r="A22" s="74">
        <v>16341110</v>
      </c>
      <c r="B22" s="8">
        <v>1</v>
      </c>
      <c r="C22" s="8" t="s">
        <v>2605</v>
      </c>
      <c r="D22" s="8">
        <v>1</v>
      </c>
      <c r="E22" s="8" t="s">
        <v>596</v>
      </c>
      <c r="F22" s="74">
        <v>12341105</v>
      </c>
      <c r="G22" s="74">
        <v>12341106</v>
      </c>
      <c r="H22" s="74">
        <v>12341107</v>
      </c>
      <c r="I22" s="74">
        <v>12341115</v>
      </c>
      <c r="J22" s="74"/>
      <c r="K22" s="8" t="s">
        <v>434</v>
      </c>
      <c r="L22" s="8">
        <v>15341107</v>
      </c>
      <c r="M22" s="8"/>
      <c r="N22" s="8"/>
      <c r="O22" s="8"/>
      <c r="P22" s="8"/>
    </row>
    <row r="23" spans="1:16" s="2" customFormat="1" x14ac:dyDescent="0.15">
      <c r="A23" s="8">
        <v>16340302</v>
      </c>
      <c r="B23" s="8">
        <v>1</v>
      </c>
      <c r="C23" s="8" t="s">
        <v>1301</v>
      </c>
      <c r="D23" s="8">
        <v>1</v>
      </c>
      <c r="E23" s="8" t="s">
        <v>1645</v>
      </c>
      <c r="F23" s="8">
        <v>12340309</v>
      </c>
      <c r="G23" s="8">
        <v>12340311</v>
      </c>
      <c r="H23" s="8"/>
      <c r="I23" s="8"/>
      <c r="J23" s="8"/>
      <c r="K23" s="8" t="s">
        <v>434</v>
      </c>
      <c r="L23" s="8">
        <v>15340306</v>
      </c>
      <c r="M23" s="8"/>
      <c r="N23" s="8"/>
      <c r="O23" s="8"/>
      <c r="P23" s="8"/>
    </row>
    <row r="24" spans="1:16" s="2" customFormat="1" x14ac:dyDescent="0.15">
      <c r="A24" s="8">
        <v>16340401</v>
      </c>
      <c r="B24" s="8">
        <v>1</v>
      </c>
      <c r="C24" s="8" t="str">
        <f>INDEX('skill.char(buff)'!$C:$C,MATCH($A24,'skill.char(buff)'!$J:$J,0))</f>
        <v>圣光使者圣盾吸收伤害护盾</v>
      </c>
      <c r="D24" s="8">
        <v>1</v>
      </c>
      <c r="E24" s="8" t="s">
        <v>389</v>
      </c>
      <c r="F24" s="8">
        <v>15340402</v>
      </c>
      <c r="G24" s="8"/>
      <c r="H24" s="8"/>
      <c r="I24" s="8"/>
      <c r="J24" s="8"/>
      <c r="K24" s="8"/>
      <c r="L24" s="8"/>
      <c r="M24" s="8"/>
      <c r="N24" s="8"/>
      <c r="O24" s="8"/>
      <c r="P24" s="8"/>
    </row>
    <row r="25" spans="1:16" s="2" customFormat="1" x14ac:dyDescent="0.15">
      <c r="A25" s="12">
        <v>16430206</v>
      </c>
      <c r="B25" s="8">
        <v>1</v>
      </c>
      <c r="C25" s="8" t="str">
        <f>INDEX('skill.char(buff)'!$C:$C,MATCH($A25,'skill.char(buff)'!$J:$J,0))</f>
        <v>先知圣者护体神盾</v>
      </c>
      <c r="D25" s="8">
        <v>1</v>
      </c>
      <c r="E25" s="8" t="s">
        <v>389</v>
      </c>
      <c r="F25" s="8">
        <v>15430204</v>
      </c>
      <c r="G25" s="8"/>
      <c r="H25" s="8"/>
      <c r="I25" s="8"/>
      <c r="J25" s="8"/>
      <c r="K25" s="8"/>
      <c r="L25" s="8"/>
      <c r="M25" s="8"/>
      <c r="N25" s="8"/>
      <c r="O25" s="8"/>
      <c r="P25" s="8"/>
    </row>
    <row r="26" spans="1:16" s="2" customFormat="1" x14ac:dyDescent="0.15">
      <c r="A26" s="8">
        <v>16340501</v>
      </c>
      <c r="B26" s="8">
        <v>1</v>
      </c>
      <c r="C26" s="8" t="s">
        <v>1647</v>
      </c>
      <c r="D26" s="8">
        <v>1</v>
      </c>
      <c r="E26" s="8" t="s">
        <v>1102</v>
      </c>
      <c r="F26" s="8">
        <v>15340504</v>
      </c>
      <c r="G26" s="8"/>
      <c r="H26" s="8"/>
      <c r="I26" s="8"/>
      <c r="J26" s="8"/>
      <c r="K26" s="8"/>
      <c r="L26" s="8"/>
      <c r="M26" s="8"/>
      <c r="N26" s="8"/>
      <c r="O26" s="8"/>
      <c r="P26" s="8"/>
    </row>
    <row r="27" spans="1:16" s="2" customFormat="1" x14ac:dyDescent="0.15">
      <c r="A27" s="8">
        <v>16340502</v>
      </c>
      <c r="B27" s="8">
        <v>1</v>
      </c>
      <c r="C27" s="8" t="s">
        <v>1648</v>
      </c>
      <c r="D27" s="8">
        <v>1</v>
      </c>
      <c r="E27" s="8" t="s">
        <v>35</v>
      </c>
      <c r="F27" s="8">
        <v>12340511</v>
      </c>
      <c r="G27" s="8"/>
      <c r="H27" s="8"/>
      <c r="I27" s="8"/>
      <c r="J27" s="8"/>
      <c r="K27" s="8"/>
      <c r="L27" s="8"/>
      <c r="M27" s="8"/>
      <c r="N27" s="8"/>
      <c r="O27" s="8"/>
      <c r="P27" s="8"/>
    </row>
    <row r="28" spans="1:16" x14ac:dyDescent="0.15">
      <c r="A28" s="8">
        <v>16340701</v>
      </c>
      <c r="B28" s="8">
        <v>1</v>
      </c>
      <c r="C28" s="8" t="s">
        <v>1649</v>
      </c>
      <c r="D28" s="8">
        <v>1</v>
      </c>
      <c r="E28" s="8" t="s">
        <v>1650</v>
      </c>
      <c r="F28" s="8">
        <v>12340707</v>
      </c>
      <c r="G28" s="8"/>
      <c r="H28" s="8"/>
      <c r="I28" s="8"/>
      <c r="J28" s="8"/>
      <c r="K28" s="8" t="s">
        <v>1130</v>
      </c>
      <c r="L28" s="8" t="s">
        <v>2448</v>
      </c>
      <c r="M28" s="8"/>
      <c r="N28" s="8"/>
      <c r="O28" s="8"/>
      <c r="P28" s="8"/>
    </row>
    <row r="29" spans="1:16" x14ac:dyDescent="0.15">
      <c r="A29" s="30">
        <v>16340801</v>
      </c>
      <c r="B29" s="30">
        <v>1</v>
      </c>
      <c r="C29" s="30" t="s">
        <v>3254</v>
      </c>
      <c r="D29" s="30">
        <v>1</v>
      </c>
      <c r="E29" s="30" t="s">
        <v>1645</v>
      </c>
      <c r="F29" s="8">
        <v>12340804</v>
      </c>
      <c r="G29" s="8">
        <v>12340805</v>
      </c>
      <c r="H29" s="30"/>
      <c r="I29" s="30"/>
      <c r="J29" s="30"/>
      <c r="K29" s="30" t="s">
        <v>434</v>
      </c>
      <c r="L29" s="8">
        <v>15340803</v>
      </c>
      <c r="M29" s="30"/>
      <c r="N29" s="30"/>
      <c r="O29" s="30"/>
      <c r="P29" s="8"/>
    </row>
    <row r="30" spans="1:16" x14ac:dyDescent="0.15">
      <c r="A30" s="30">
        <v>16340802</v>
      </c>
      <c r="B30" s="30">
        <v>1</v>
      </c>
      <c r="C30" s="30" t="s">
        <v>3220</v>
      </c>
      <c r="D30" s="30">
        <v>1</v>
      </c>
      <c r="E30" s="30" t="s">
        <v>596</v>
      </c>
      <c r="F30" s="30">
        <v>12340810</v>
      </c>
      <c r="G30" s="30">
        <v>12340811</v>
      </c>
      <c r="H30" s="30"/>
      <c r="I30" s="30"/>
      <c r="J30" s="30"/>
      <c r="K30" s="30" t="s">
        <v>3221</v>
      </c>
      <c r="L30" s="30" t="s">
        <v>3222</v>
      </c>
      <c r="M30" s="30"/>
      <c r="N30" s="30"/>
      <c r="O30" s="30"/>
      <c r="P30" s="8"/>
    </row>
    <row r="31" spans="1:16" x14ac:dyDescent="0.15">
      <c r="A31" s="8">
        <v>16341101</v>
      </c>
      <c r="B31" s="8">
        <v>1</v>
      </c>
      <c r="C31" s="8" t="s">
        <v>1495</v>
      </c>
      <c r="D31" s="8">
        <v>1</v>
      </c>
      <c r="E31" s="8" t="s">
        <v>2033</v>
      </c>
      <c r="F31" s="8">
        <v>12341110</v>
      </c>
      <c r="G31" s="8"/>
      <c r="H31" s="8"/>
      <c r="I31" s="8"/>
      <c r="J31" s="8"/>
      <c r="K31" s="8" t="s">
        <v>1130</v>
      </c>
      <c r="L31" s="8" t="s">
        <v>756</v>
      </c>
      <c r="M31" s="8"/>
      <c r="N31" s="8"/>
      <c r="O31" s="8"/>
      <c r="P31" s="8"/>
    </row>
    <row r="32" spans="1:16" x14ac:dyDescent="0.15">
      <c r="A32" s="8">
        <v>16341102</v>
      </c>
      <c r="B32" s="8">
        <v>1</v>
      </c>
      <c r="C32" s="8" t="s">
        <v>1651</v>
      </c>
      <c r="D32" s="8">
        <v>1</v>
      </c>
      <c r="E32" s="8" t="s">
        <v>596</v>
      </c>
      <c r="F32" s="8">
        <v>12341112</v>
      </c>
      <c r="G32" s="8">
        <v>12341113</v>
      </c>
      <c r="H32" s="8"/>
      <c r="I32" s="8"/>
      <c r="J32" s="8"/>
      <c r="K32" s="8"/>
      <c r="L32" s="8"/>
      <c r="M32" s="8"/>
      <c r="N32" s="8"/>
      <c r="O32" s="8"/>
      <c r="P32" s="8"/>
    </row>
    <row r="33" spans="1:16" x14ac:dyDescent="0.15">
      <c r="A33" s="8">
        <v>16440101</v>
      </c>
      <c r="B33" s="8">
        <v>1</v>
      </c>
      <c r="C33" s="8" t="s">
        <v>824</v>
      </c>
      <c r="D33" s="8">
        <v>1</v>
      </c>
      <c r="E33" s="8" t="s">
        <v>596</v>
      </c>
      <c r="F33" s="8">
        <v>12440118</v>
      </c>
      <c r="G33" s="8"/>
      <c r="H33" s="8"/>
      <c r="I33" s="8"/>
      <c r="J33" s="8"/>
      <c r="K33" s="8" t="s">
        <v>434</v>
      </c>
      <c r="L33" s="8">
        <v>15440109</v>
      </c>
      <c r="M33" s="8"/>
      <c r="N33" s="8"/>
      <c r="O33" s="8"/>
      <c r="P33" s="30"/>
    </row>
    <row r="34" spans="1:16" x14ac:dyDescent="0.15">
      <c r="A34" s="8">
        <v>16440302</v>
      </c>
      <c r="B34" s="8">
        <v>1</v>
      </c>
      <c r="C34" s="8" t="s">
        <v>1760</v>
      </c>
      <c r="D34" s="8">
        <v>1</v>
      </c>
      <c r="E34" s="8" t="s">
        <v>389</v>
      </c>
      <c r="F34" s="8">
        <v>15440311</v>
      </c>
      <c r="G34" s="8"/>
      <c r="H34" s="8"/>
      <c r="I34" s="8"/>
      <c r="J34" s="8"/>
      <c r="K34" s="8"/>
      <c r="L34" s="8"/>
      <c r="M34" s="8"/>
      <c r="N34" s="8"/>
      <c r="O34" s="8"/>
      <c r="P34" s="30"/>
    </row>
    <row r="35" spans="1:16" x14ac:dyDescent="0.15">
      <c r="A35" s="8">
        <v>16440303</v>
      </c>
      <c r="B35" s="8">
        <v>1</v>
      </c>
      <c r="C35" s="18" t="s">
        <v>1761</v>
      </c>
      <c r="D35" s="8">
        <v>1</v>
      </c>
      <c r="E35" s="8" t="s">
        <v>1639</v>
      </c>
      <c r="F35" s="8">
        <v>15440313</v>
      </c>
      <c r="G35" s="8"/>
      <c r="H35" s="8"/>
      <c r="I35" s="8"/>
      <c r="J35" s="8"/>
      <c r="K35" s="8"/>
      <c r="L35" s="8"/>
      <c r="M35" s="8"/>
      <c r="N35" s="8"/>
      <c r="O35" s="8"/>
      <c r="P35" s="30"/>
    </row>
    <row r="36" spans="1:16" x14ac:dyDescent="0.15">
      <c r="A36" s="8">
        <v>16440304</v>
      </c>
      <c r="B36" s="8">
        <v>1</v>
      </c>
      <c r="C36" s="18" t="s">
        <v>1765</v>
      </c>
      <c r="D36" s="8">
        <v>1</v>
      </c>
      <c r="E36" s="8" t="s">
        <v>1640</v>
      </c>
      <c r="F36" s="8">
        <v>12440318</v>
      </c>
      <c r="G36" s="8"/>
      <c r="H36" s="8"/>
      <c r="I36" s="8"/>
      <c r="J36" s="8"/>
      <c r="K36" s="8" t="s">
        <v>1641</v>
      </c>
      <c r="L36" s="8">
        <v>15440314</v>
      </c>
      <c r="M36" s="8"/>
      <c r="N36" s="8"/>
      <c r="O36" s="8"/>
      <c r="P36" s="30"/>
    </row>
    <row r="37" spans="1:16" s="2" customFormat="1" x14ac:dyDescent="0.15">
      <c r="A37" s="8">
        <v>16440801</v>
      </c>
      <c r="B37" s="8">
        <v>1</v>
      </c>
      <c r="C37" s="8" t="s">
        <v>2225</v>
      </c>
      <c r="D37" s="8">
        <v>1</v>
      </c>
      <c r="E37" s="8" t="s">
        <v>596</v>
      </c>
      <c r="F37" s="8">
        <v>12440812</v>
      </c>
      <c r="G37" s="8">
        <v>12440813</v>
      </c>
      <c r="H37" s="8">
        <v>12440814</v>
      </c>
      <c r="I37" s="8"/>
      <c r="J37" s="8"/>
      <c r="K37" s="8" t="s">
        <v>434</v>
      </c>
      <c r="L37" s="18">
        <v>15440809</v>
      </c>
      <c r="M37" s="8"/>
      <c r="N37" s="8"/>
      <c r="O37" s="8"/>
      <c r="P37" s="8"/>
    </row>
    <row r="38" spans="1:16" s="2" customFormat="1" x14ac:dyDescent="0.15">
      <c r="A38" s="21">
        <v>16441101</v>
      </c>
      <c r="B38" s="8">
        <v>1</v>
      </c>
      <c r="C38" s="8" t="s">
        <v>1232</v>
      </c>
      <c r="D38" s="8">
        <v>1</v>
      </c>
      <c r="E38" s="8" t="s">
        <v>35</v>
      </c>
      <c r="F38" s="21">
        <v>12441108</v>
      </c>
      <c r="G38" s="21">
        <v>12441109</v>
      </c>
      <c r="H38" s="21"/>
      <c r="I38" s="21"/>
      <c r="J38" s="21"/>
      <c r="K38" s="8" t="s">
        <v>434</v>
      </c>
      <c r="L38" s="21">
        <v>15441105</v>
      </c>
      <c r="M38" s="8"/>
      <c r="N38" s="8"/>
      <c r="O38" s="8"/>
      <c r="P38" s="8"/>
    </row>
    <row r="39" spans="1:16" s="2" customFormat="1" x14ac:dyDescent="0.15">
      <c r="A39" s="8">
        <v>16441102</v>
      </c>
      <c r="B39" s="8">
        <v>1</v>
      </c>
      <c r="C39" s="8" t="s">
        <v>1251</v>
      </c>
      <c r="D39" s="8">
        <v>1</v>
      </c>
      <c r="E39" s="8" t="s">
        <v>596</v>
      </c>
      <c r="F39" s="8">
        <v>12441117</v>
      </c>
      <c r="G39" s="8"/>
      <c r="H39" s="8"/>
      <c r="I39" s="8"/>
      <c r="J39" s="8"/>
      <c r="K39" s="8" t="s">
        <v>434</v>
      </c>
      <c r="L39" s="8">
        <v>15441112</v>
      </c>
      <c r="M39" s="8"/>
      <c r="N39" s="8"/>
      <c r="O39" s="8"/>
      <c r="P39" s="8"/>
    </row>
    <row r="40" spans="1:16" x14ac:dyDescent="0.15">
      <c r="A40" s="127">
        <v>16998002</v>
      </c>
      <c r="B40" s="128">
        <v>1</v>
      </c>
      <c r="C40" s="128" t="s">
        <v>2984</v>
      </c>
      <c r="D40" s="128">
        <v>1</v>
      </c>
      <c r="E40" s="128" t="s">
        <v>2985</v>
      </c>
      <c r="F40" s="117">
        <v>12998075</v>
      </c>
      <c r="G40" s="128" t="s">
        <v>133</v>
      </c>
      <c r="H40" s="128" t="s">
        <v>133</v>
      </c>
      <c r="K40" s="129" t="s">
        <v>2986</v>
      </c>
      <c r="L40" s="125">
        <v>15998041</v>
      </c>
      <c r="M40" s="128"/>
      <c r="N40" s="128"/>
      <c r="O40" s="128"/>
      <c r="P40" s="126"/>
    </row>
    <row r="41" spans="1:16" x14ac:dyDescent="0.15">
      <c r="A41" s="127">
        <v>16998003</v>
      </c>
      <c r="B41" s="128">
        <v>1</v>
      </c>
      <c r="C41" s="8" t="s">
        <v>3028</v>
      </c>
      <c r="D41" s="128">
        <v>1</v>
      </c>
      <c r="E41" s="128" t="s">
        <v>2985</v>
      </c>
      <c r="F41" s="125">
        <v>12998070</v>
      </c>
      <c r="G41" s="128" t="s">
        <v>133</v>
      </c>
      <c r="H41" s="128" t="s">
        <v>133</v>
      </c>
      <c r="K41" s="129" t="s">
        <v>2986</v>
      </c>
      <c r="L41" s="125">
        <v>15998045</v>
      </c>
      <c r="M41" s="128"/>
      <c r="N41" s="128"/>
      <c r="O41" s="128"/>
      <c r="P41" s="126"/>
    </row>
  </sheetData>
  <autoFilter ref="A2:O39">
    <sortState ref="A3:M45">
      <sortCondition ref="A2:A41"/>
    </sortState>
  </autoFilter>
  <phoneticPr fontId="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88"/>
  <sheetViews>
    <sheetView zoomScaleNormal="100" workbookViewId="0">
      <pane ySplit="2" topLeftCell="A47" activePane="bottomLeft" state="frozen"/>
      <selection pane="bottomLeft" activeCell="A50" sqref="A50:XFD50"/>
    </sheetView>
  </sheetViews>
  <sheetFormatPr defaultColWidth="9" defaultRowHeight="16.5" x14ac:dyDescent="0.15"/>
  <cols>
    <col min="1" max="1" width="10.5" style="15" customWidth="1"/>
    <col min="2" max="2" width="9.125" style="15" bestFit="1" customWidth="1"/>
    <col min="3" max="4" width="36.625" style="15" bestFit="1" customWidth="1"/>
    <col min="5" max="5" width="8.125" style="15" bestFit="1" customWidth="1"/>
    <col min="6" max="6" width="9" style="15"/>
    <col min="7" max="7" width="22.125" style="15" customWidth="1"/>
    <col min="8" max="8" width="9.125" style="15" bestFit="1" customWidth="1"/>
    <col min="9" max="9" width="13.375" style="15" bestFit="1" customWidth="1"/>
    <col min="10" max="17" width="9" style="15"/>
    <col min="18" max="21" width="9.125" style="15" bestFit="1" customWidth="1"/>
    <col min="22" max="22" width="9" style="15"/>
    <col min="23" max="24" width="9.125" style="15" bestFit="1" customWidth="1"/>
    <col min="25" max="16384" width="9" style="15"/>
  </cols>
  <sheetData>
    <row r="1" spans="1:24" x14ac:dyDescent="0.15">
      <c r="A1" s="1" t="s">
        <v>13</v>
      </c>
      <c r="B1" s="1" t="s">
        <v>238</v>
      </c>
      <c r="C1" s="3" t="s">
        <v>47</v>
      </c>
      <c r="D1" s="3" t="s">
        <v>47</v>
      </c>
      <c r="E1" s="1" t="s">
        <v>1540</v>
      </c>
      <c r="F1" s="1" t="s">
        <v>203</v>
      </c>
      <c r="G1" s="1" t="s">
        <v>206</v>
      </c>
      <c r="H1" s="1" t="s">
        <v>207</v>
      </c>
      <c r="I1" s="4" t="s">
        <v>244</v>
      </c>
      <c r="J1" s="1" t="s">
        <v>208</v>
      </c>
      <c r="K1" s="1" t="s">
        <v>405</v>
      </c>
      <c r="L1" s="1" t="s">
        <v>406</v>
      </c>
      <c r="M1" s="4" t="s">
        <v>245</v>
      </c>
      <c r="N1" s="1" t="s">
        <v>222</v>
      </c>
      <c r="O1" s="1" t="s">
        <v>223</v>
      </c>
      <c r="P1" s="1" t="s">
        <v>224</v>
      </c>
      <c r="Q1" s="4" t="s">
        <v>246</v>
      </c>
      <c r="R1" s="1" t="s">
        <v>218</v>
      </c>
      <c r="S1" s="1" t="s">
        <v>219</v>
      </c>
      <c r="T1" s="4" t="s">
        <v>239</v>
      </c>
      <c r="U1" s="1" t="s">
        <v>411</v>
      </c>
      <c r="V1" s="1" t="s">
        <v>412</v>
      </c>
      <c r="W1" s="1" t="s">
        <v>413</v>
      </c>
      <c r="X1" s="1" t="s">
        <v>414</v>
      </c>
    </row>
    <row r="2" spans="1:24" x14ac:dyDescent="0.15">
      <c r="A2" s="1" t="s">
        <v>17</v>
      </c>
      <c r="B2" s="1" t="s">
        <v>237</v>
      </c>
      <c r="C2" s="3" t="s">
        <v>46</v>
      </c>
      <c r="D2" s="3"/>
      <c r="E2" s="1" t="s">
        <v>1541</v>
      </c>
      <c r="F2" s="1" t="s">
        <v>204</v>
      </c>
      <c r="G2" s="1" t="s">
        <v>349</v>
      </c>
      <c r="H2" s="1" t="s">
        <v>205</v>
      </c>
      <c r="I2" s="4" t="s">
        <v>240</v>
      </c>
      <c r="J2" s="1" t="s">
        <v>209</v>
      </c>
      <c r="K2" s="1" t="s">
        <v>210</v>
      </c>
      <c r="L2" s="1" t="s">
        <v>211</v>
      </c>
      <c r="M2" s="4" t="s">
        <v>242</v>
      </c>
      <c r="N2" s="1" t="s">
        <v>212</v>
      </c>
      <c r="O2" s="1" t="s">
        <v>213</v>
      </c>
      <c r="P2" s="1" t="s">
        <v>214</v>
      </c>
      <c r="Q2" s="4" t="s">
        <v>241</v>
      </c>
      <c r="R2" s="1" t="s">
        <v>215</v>
      </c>
      <c r="S2" s="1" t="s">
        <v>216</v>
      </c>
      <c r="T2" s="4" t="s">
        <v>243</v>
      </c>
      <c r="U2" s="1" t="s">
        <v>415</v>
      </c>
      <c r="V2" s="1" t="s">
        <v>416</v>
      </c>
      <c r="W2" s="1" t="s">
        <v>417</v>
      </c>
      <c r="X2" s="1" t="s">
        <v>418</v>
      </c>
    </row>
    <row r="3" spans="1:24" x14ac:dyDescent="0.15">
      <c r="A3" s="6">
        <v>15120201</v>
      </c>
      <c r="B3" s="6">
        <v>1</v>
      </c>
      <c r="C3" s="7" t="str">
        <f>_xlfn.IFNA(_xlfn.IFNA(INDEX('skill.char(效果)'!$C:$C,MATCH($A3,'skill.char(效果)'!$O:$O,0)),INDEX('skill.char(buff)'!$C:$C,MATCH($A3,'skill.char(buff)'!$K:$K,0))),INDEX('skill.char(buff)'!$C:$C,MATCH($A3,'skill.char(buff)'!$L:$L,0)))</f>
        <v>仙游者普通攻击伤害</v>
      </c>
      <c r="D3" s="7" t="s">
        <v>752</v>
      </c>
      <c r="E3" s="6">
        <v>1.2</v>
      </c>
      <c r="F3" s="6" t="s">
        <v>217</v>
      </c>
      <c r="G3" s="6">
        <v>9800</v>
      </c>
      <c r="H3" s="6">
        <v>10200</v>
      </c>
      <c r="I3" s="6"/>
      <c r="J3" s="6"/>
      <c r="K3" s="6"/>
      <c r="L3" s="6"/>
      <c r="M3" s="6"/>
      <c r="N3" s="6"/>
      <c r="O3" s="6"/>
      <c r="P3" s="6"/>
      <c r="Q3" s="6"/>
      <c r="R3" s="6"/>
      <c r="S3" s="6"/>
      <c r="T3" s="6"/>
      <c r="U3" s="6">
        <v>1</v>
      </c>
      <c r="V3" s="6"/>
      <c r="W3" s="6"/>
      <c r="X3" s="6"/>
    </row>
    <row r="4" spans="1:24" x14ac:dyDescent="0.15">
      <c r="A4" s="6">
        <v>15120205</v>
      </c>
      <c r="B4" s="6">
        <v>1</v>
      </c>
      <c r="C4" s="7" t="str">
        <f>_xlfn.IFNA(_xlfn.IFNA(INDEX('skill.char(效果)'!$C:$C,MATCH($A4,'skill.char(效果)'!$O:$O,0)),INDEX('skill.char(buff)'!$C:$C,MATCH($A4,'skill.char(buff)'!$K:$K,0))),INDEX('skill.char(buff)'!$C:$C,MATCH($A4,'skill.char(buff)'!$L:$L,0)))</f>
        <v>仙游者正义之光群体加攻速</v>
      </c>
      <c r="D4" s="7" t="s">
        <v>2303</v>
      </c>
      <c r="E4" s="6">
        <v>1.2</v>
      </c>
      <c r="F4" s="6"/>
      <c r="G4" s="6"/>
      <c r="H4" s="6"/>
      <c r="I4" s="6"/>
      <c r="J4" s="6"/>
      <c r="K4" s="6"/>
      <c r="L4" s="6"/>
      <c r="M4" s="6"/>
      <c r="N4" s="6"/>
      <c r="O4" s="6"/>
      <c r="P4" s="6"/>
      <c r="Q4" s="6"/>
      <c r="R4" s="6">
        <v>4000</v>
      </c>
      <c r="S4" s="6">
        <v>4000</v>
      </c>
      <c r="T4" s="6"/>
      <c r="U4" s="6"/>
      <c r="V4" s="6"/>
      <c r="W4" s="6"/>
      <c r="X4" s="6"/>
    </row>
    <row r="5" spans="1:24" x14ac:dyDescent="0.15">
      <c r="A5" s="6">
        <v>15120207</v>
      </c>
      <c r="B5" s="6">
        <v>1</v>
      </c>
      <c r="C5" s="7" t="str">
        <f>_xlfn.IFNA(_xlfn.IFNA(INDEX('skill.char(效果)'!$C:$C,MATCH($A5,'skill.char(效果)'!$O:$O,0)),INDEX('skill.char(buff)'!$C:$C,MATCH($A5,'skill.char(buff)'!$K:$K,0))),INDEX('skill.char(buff)'!$C:$C,MATCH($A5,'skill.char(buff)'!$L:$L,0)))</f>
        <v>仙游者正义之光概率加能量恢复速率</v>
      </c>
      <c r="D5" s="7" t="s">
        <v>2304</v>
      </c>
      <c r="E5" s="6">
        <v>1.2</v>
      </c>
      <c r="F5" s="6"/>
      <c r="G5" s="6"/>
      <c r="H5" s="6"/>
      <c r="I5" s="6"/>
      <c r="J5" s="6"/>
      <c r="K5" s="6"/>
      <c r="L5" s="6"/>
      <c r="M5" s="6"/>
      <c r="N5" s="6"/>
      <c r="O5" s="6"/>
      <c r="P5" s="6"/>
      <c r="Q5" s="6"/>
      <c r="R5" s="6">
        <v>0.5</v>
      </c>
      <c r="S5" s="6">
        <v>0.5</v>
      </c>
      <c r="T5" s="6"/>
      <c r="U5" s="6"/>
      <c r="V5" s="6"/>
      <c r="W5" s="6"/>
      <c r="X5" s="6"/>
    </row>
    <row r="6" spans="1:24" x14ac:dyDescent="0.15">
      <c r="A6" s="6">
        <v>15120208</v>
      </c>
      <c r="B6" s="6">
        <v>1</v>
      </c>
      <c r="C6" s="7" t="str">
        <f>_xlfn.IFNA(_xlfn.IFNA(INDEX('skill.char(效果)'!$C:$C,MATCH($A6,'skill.char(效果)'!$O:$O,0)),INDEX('skill.char(buff)'!$C:$C,MATCH($A6,'skill.char(buff)'!$K:$K,0))),INDEX('skill.char(buff)'!$C:$C,MATCH($A6,'skill.char(buff)'!$L:$L,0)))</f>
        <v>仙游者正义之光群体加攻击</v>
      </c>
      <c r="D6" s="7" t="s">
        <v>2305</v>
      </c>
      <c r="E6" s="6">
        <v>1.2</v>
      </c>
      <c r="F6" s="6"/>
      <c r="G6" s="6"/>
      <c r="H6" s="6"/>
      <c r="I6" s="6"/>
      <c r="J6" s="6"/>
      <c r="K6" s="6"/>
      <c r="L6" s="6"/>
      <c r="M6" s="6"/>
      <c r="N6" s="6"/>
      <c r="O6" s="6"/>
      <c r="P6" s="6"/>
      <c r="Q6" s="6"/>
      <c r="R6" s="6">
        <v>500</v>
      </c>
      <c r="S6" s="6">
        <v>500</v>
      </c>
      <c r="T6" s="6">
        <v>30</v>
      </c>
      <c r="U6" s="6"/>
      <c r="V6" s="6"/>
      <c r="W6" s="6"/>
      <c r="X6" s="6"/>
    </row>
    <row r="7" spans="1:24" x14ac:dyDescent="0.15">
      <c r="A7" s="6">
        <v>15120209</v>
      </c>
      <c r="B7" s="6">
        <v>1</v>
      </c>
      <c r="C7" s="7" t="str">
        <f>_xlfn.IFNA(_xlfn.IFNA(INDEX('skill.char(效果)'!$C:$C,MATCH($A7,'skill.char(效果)'!$O:$O,0)),INDEX('skill.char(buff)'!$C:$C,MATCH($A7,'skill.char(buff)'!$K:$K,0))),INDEX('skill.char(buff)'!$C:$C,MATCH($A7,'skill.char(buff)'!$L:$L,0)))</f>
        <v>仙游者仙气四溢伤害</v>
      </c>
      <c r="D7" s="7" t="s">
        <v>3792</v>
      </c>
      <c r="E7" s="151">
        <v>1.2</v>
      </c>
      <c r="F7" s="151" t="s">
        <v>366</v>
      </c>
      <c r="G7" s="151">
        <v>29000</v>
      </c>
      <c r="H7" s="151">
        <v>31000</v>
      </c>
      <c r="I7" s="151">
        <v>400</v>
      </c>
      <c r="J7" s="151"/>
      <c r="K7" s="151"/>
      <c r="L7" s="151"/>
      <c r="M7" s="151"/>
      <c r="N7" s="151"/>
      <c r="O7" s="151"/>
      <c r="P7" s="151"/>
      <c r="Q7" s="151"/>
      <c r="R7" s="151"/>
      <c r="S7" s="151"/>
      <c r="T7" s="151"/>
      <c r="U7" s="151"/>
      <c r="V7" s="6"/>
      <c r="W7" s="6"/>
      <c r="X7" s="6"/>
    </row>
    <row r="8" spans="1:24" x14ac:dyDescent="0.15">
      <c r="A8" s="6">
        <v>15120210</v>
      </c>
      <c r="B8" s="6">
        <v>1</v>
      </c>
      <c r="C8" s="7" t="str">
        <f>_xlfn.IFNA(_xlfn.IFNA(INDEX('skill.char(效果)'!$C:$C,MATCH($A8,'skill.char(效果)'!$O:$O,0)),INDEX('skill.char(buff)'!$C:$C,MATCH($A8,'skill.char(buff)'!$K:$K,0))),INDEX('skill.char(buff)'!$C:$C,MATCH($A8,'skill.char(buff)'!$L:$L,0)))</f>
        <v>仙游者仙云禁锢持续流血</v>
      </c>
      <c r="D8" s="7" t="s">
        <v>3890</v>
      </c>
      <c r="E8" s="151">
        <v>1.2</v>
      </c>
      <c r="F8" s="151" t="s">
        <v>217</v>
      </c>
      <c r="G8" s="151">
        <f>技能数值!AW17</f>
        <v>24500</v>
      </c>
      <c r="H8" s="151">
        <f>技能数值!AX17</f>
        <v>25500</v>
      </c>
      <c r="I8" s="151">
        <f>技能数值!AY17</f>
        <v>200</v>
      </c>
      <c r="J8" s="151"/>
      <c r="K8" s="151"/>
      <c r="L8" s="151"/>
      <c r="M8" s="151"/>
      <c r="N8" s="151"/>
      <c r="O8" s="151"/>
      <c r="P8" s="151"/>
      <c r="Q8" s="151"/>
      <c r="R8" s="151"/>
      <c r="S8" s="151"/>
      <c r="T8" s="151"/>
      <c r="U8" s="151"/>
      <c r="V8" s="151"/>
      <c r="W8" s="151"/>
      <c r="X8" s="151"/>
    </row>
    <row r="9" spans="1:24" x14ac:dyDescent="0.15">
      <c r="A9" s="6">
        <v>15120301</v>
      </c>
      <c r="B9" s="6">
        <v>1</v>
      </c>
      <c r="C9" s="7" t="str">
        <f>_xlfn.IFNA(_xlfn.IFNA(INDEX('skill.char(效果)'!$C:$C,MATCH($A9,'skill.char(效果)'!$O:$O,0)),INDEX('skill.char(buff)'!$C:$C,MATCH($A9,'skill.char(buff)'!$K:$K,0))),INDEX('skill.char(buff)'!$C:$C,MATCH($A9,'skill.char(buff)'!$L:$L,0)))</f>
        <v>顶盾步兵普通攻击伤害</v>
      </c>
      <c r="D9" s="7" t="s">
        <v>198</v>
      </c>
      <c r="E9" s="6">
        <v>1.2</v>
      </c>
      <c r="F9" s="6" t="s">
        <v>217</v>
      </c>
      <c r="G9" s="6">
        <v>9800</v>
      </c>
      <c r="H9" s="6">
        <v>10200</v>
      </c>
      <c r="I9" s="6"/>
      <c r="J9" s="6"/>
      <c r="K9" s="6"/>
      <c r="L9" s="6"/>
      <c r="M9" s="6"/>
      <c r="N9" s="6"/>
      <c r="O9" s="6"/>
      <c r="P9" s="6"/>
      <c r="Q9" s="6"/>
      <c r="R9" s="6"/>
      <c r="S9" s="6"/>
      <c r="T9" s="6"/>
      <c r="U9" s="6">
        <v>1</v>
      </c>
      <c r="V9" s="6"/>
      <c r="W9" s="6"/>
      <c r="X9" s="6"/>
    </row>
    <row r="10" spans="1:24" x14ac:dyDescent="0.15">
      <c r="A10" s="6">
        <v>15120302</v>
      </c>
      <c r="B10" s="6">
        <v>1</v>
      </c>
      <c r="C10" s="7" t="str">
        <f>_xlfn.IFNA(_xlfn.IFNA(INDEX('skill.char(效果)'!$C:$C,MATCH($A10,'skill.char(效果)'!$O:$O,0)),INDEX('skill.char(buff)'!$C:$C,MATCH($A10,'skill.char(buff)'!$K:$K,0))),INDEX('skill.char(buff)'!$C:$C,MATCH($A10,'skill.char(buff)'!$L:$L,0)))</f>
        <v>顶盾步兵盾墙加伤害减免</v>
      </c>
      <c r="D10" s="7" t="s">
        <v>2306</v>
      </c>
      <c r="E10" s="6">
        <v>1.2</v>
      </c>
      <c r="F10" s="6"/>
      <c r="G10" s="6"/>
      <c r="H10" s="6"/>
      <c r="I10" s="6"/>
      <c r="J10" s="6"/>
      <c r="K10" s="6"/>
      <c r="L10" s="6"/>
      <c r="M10" s="6"/>
      <c r="N10" s="6"/>
      <c r="O10" s="6"/>
      <c r="P10" s="6"/>
      <c r="Q10" s="6"/>
      <c r="R10" s="6">
        <v>1000</v>
      </c>
      <c r="S10" s="6">
        <v>1000</v>
      </c>
      <c r="T10" s="6">
        <v>50</v>
      </c>
      <c r="U10" s="6"/>
      <c r="V10" s="6"/>
      <c r="W10" s="6"/>
      <c r="X10" s="6"/>
    </row>
    <row r="11" spans="1:24" x14ac:dyDescent="0.15">
      <c r="A11" s="21">
        <v>15120404</v>
      </c>
      <c r="B11" s="6">
        <v>1</v>
      </c>
      <c r="C11" s="7" t="s">
        <v>2198</v>
      </c>
      <c r="D11" s="7" t="s">
        <v>2198</v>
      </c>
      <c r="E11" s="6">
        <v>1.2</v>
      </c>
      <c r="F11" s="6"/>
      <c r="G11" s="6"/>
      <c r="H11" s="6"/>
      <c r="I11" s="6"/>
      <c r="J11" s="6"/>
      <c r="K11" s="6"/>
      <c r="L11" s="6"/>
      <c r="M11" s="6"/>
      <c r="N11" s="6"/>
      <c r="O11" s="6"/>
      <c r="P11" s="6"/>
      <c r="Q11" s="6"/>
      <c r="R11" s="6">
        <v>1500</v>
      </c>
      <c r="S11" s="6">
        <v>1500</v>
      </c>
      <c r="T11" s="6"/>
      <c r="U11" s="6"/>
      <c r="V11" s="6"/>
      <c r="W11" s="6"/>
      <c r="X11" s="6"/>
    </row>
    <row r="12" spans="1:24" x14ac:dyDescent="0.15">
      <c r="A12" s="6">
        <v>15130405</v>
      </c>
      <c r="B12" s="6">
        <v>1</v>
      </c>
      <c r="C12" s="7" t="str">
        <f>_xlfn.IFNA(_xlfn.IFNA(INDEX('skill.char(效果)'!$C:$C,MATCH($A12,'skill.char(效果)'!$O:$O,0)),INDEX('skill.char(buff)'!$C:$C,MATCH($A12,'skill.char(buff)'!$K:$K,0))),INDEX('skill.char(buff)'!$C:$C,MATCH($A12,'skill.char(buff)'!$L:$L,0)))</f>
        <v>食人魔普通攻击伤害</v>
      </c>
      <c r="D12" s="7" t="s">
        <v>1346</v>
      </c>
      <c r="E12" s="6">
        <v>1.2</v>
      </c>
      <c r="F12" s="6" t="s">
        <v>366</v>
      </c>
      <c r="G12" s="6">
        <v>9800</v>
      </c>
      <c r="H12" s="6">
        <v>10200</v>
      </c>
      <c r="I12" s="6"/>
      <c r="J12" s="6"/>
      <c r="K12" s="6"/>
      <c r="L12" s="6"/>
      <c r="M12" s="6"/>
      <c r="N12" s="6"/>
      <c r="O12" s="6"/>
      <c r="P12" s="6"/>
      <c r="Q12" s="6"/>
      <c r="R12" s="6"/>
      <c r="S12" s="6"/>
      <c r="T12" s="6"/>
      <c r="U12" s="6">
        <v>1</v>
      </c>
      <c r="V12" s="6"/>
      <c r="W12" s="6"/>
      <c r="X12" s="6"/>
    </row>
    <row r="13" spans="1:24" x14ac:dyDescent="0.15">
      <c r="A13" s="6">
        <v>15130406</v>
      </c>
      <c r="B13" s="6">
        <v>1</v>
      </c>
      <c r="C13" s="7" t="str">
        <f>_xlfn.IFNA(_xlfn.IFNA(INDEX('skill.char(效果)'!$C:$C,MATCH($A13,'skill.char(效果)'!$O:$O,0)),INDEX('skill.char(buff)'!$C:$C,MATCH($A13,'skill.char(buff)'!$K:$K,0))),INDEX('skill.char(buff)'!$C:$C,MATCH($A13,'skill.char(buff)'!$L:$L,0)))</f>
        <v>食人魔腐肉堆积伤害减免提升</v>
      </c>
      <c r="D13" s="7" t="s">
        <v>1347</v>
      </c>
      <c r="E13" s="6">
        <v>1.2</v>
      </c>
      <c r="F13" s="6"/>
      <c r="G13" s="6"/>
      <c r="H13" s="6"/>
      <c r="I13" s="6"/>
      <c r="J13" s="6"/>
      <c r="K13" s="6"/>
      <c r="L13" s="6"/>
      <c r="M13" s="6"/>
      <c r="N13" s="6"/>
      <c r="O13" s="6"/>
      <c r="P13" s="6"/>
      <c r="Q13" s="6"/>
      <c r="R13" s="6">
        <v>1000</v>
      </c>
      <c r="S13" s="6">
        <v>1000</v>
      </c>
      <c r="T13" s="6">
        <v>50</v>
      </c>
      <c r="U13" s="6"/>
      <c r="V13" s="6"/>
      <c r="W13" s="6"/>
      <c r="X13" s="6"/>
    </row>
    <row r="14" spans="1:24" x14ac:dyDescent="0.15">
      <c r="A14" s="6">
        <v>15130407</v>
      </c>
      <c r="B14" s="6">
        <v>1</v>
      </c>
      <c r="C14" s="7" t="str">
        <f>_xlfn.IFNA(_xlfn.IFNA(INDEX('skill.char(效果)'!$C:$C,MATCH($A14,'skill.char(效果)'!$O:$O,0)),INDEX('skill.char(buff)'!$C:$C,MATCH($A14,'skill.char(buff)'!$K:$K,0))),INDEX('skill.char(buff)'!$C:$C,MATCH($A14,'skill.char(buff)'!$L:$L,0)))</f>
        <v>食人魔腐臭云雾伤害</v>
      </c>
      <c r="D14" s="7" t="s">
        <v>1348</v>
      </c>
      <c r="E14" s="6">
        <v>1.2</v>
      </c>
      <c r="F14" s="6" t="s">
        <v>366</v>
      </c>
      <c r="G14" s="6">
        <v>14400</v>
      </c>
      <c r="H14" s="6">
        <v>15600</v>
      </c>
      <c r="I14" s="6">
        <v>240</v>
      </c>
      <c r="J14" s="6"/>
      <c r="K14" s="6"/>
      <c r="L14" s="6"/>
      <c r="M14" s="6"/>
      <c r="N14" s="6"/>
      <c r="O14" s="6"/>
      <c r="P14" s="6"/>
      <c r="Q14" s="6"/>
      <c r="R14" s="6">
        <v>40</v>
      </c>
      <c r="S14" s="6">
        <v>40</v>
      </c>
      <c r="T14" s="6">
        <v>10</v>
      </c>
      <c r="U14" s="6"/>
      <c r="V14" s="6"/>
      <c r="W14" s="6"/>
      <c r="X14" s="6"/>
    </row>
    <row r="15" spans="1:24" x14ac:dyDescent="0.15">
      <c r="A15" s="6">
        <v>15130408</v>
      </c>
      <c r="B15" s="6">
        <v>1</v>
      </c>
      <c r="C15" s="7" t="str">
        <f>_xlfn.IFNA(_xlfn.IFNA(INDEX('skill.char(效果)'!$C:$C,MATCH($A15,'skill.char(效果)'!$O:$O,0)),INDEX('skill.char(buff)'!$C:$C,MATCH($A15,'skill.char(buff)'!$K:$K,0))),INDEX('skill.char(buff)'!$C:$C,MATCH($A15,'skill.char(buff)'!$L:$L,0)))</f>
        <v>食人魔死亡烟云伤害</v>
      </c>
      <c r="D15" s="7" t="s">
        <v>3896</v>
      </c>
      <c r="E15" s="151">
        <v>1.2</v>
      </c>
      <c r="F15" s="151" t="s">
        <v>366</v>
      </c>
      <c r="G15" s="151">
        <f>技能数值!AT14</f>
        <v>15200</v>
      </c>
      <c r="H15" s="151">
        <f>技能数值!AU14</f>
        <v>16800</v>
      </c>
      <c r="I15" s="151">
        <f>技能数值!AV14</f>
        <v>320</v>
      </c>
      <c r="J15" s="151"/>
      <c r="K15" s="151"/>
      <c r="L15" s="151"/>
      <c r="M15" s="151"/>
      <c r="N15" s="151"/>
      <c r="O15" s="151"/>
      <c r="P15" s="151"/>
      <c r="Q15" s="151"/>
      <c r="R15" s="151"/>
      <c r="S15" s="151"/>
      <c r="T15" s="6"/>
      <c r="U15" s="6"/>
      <c r="V15" s="6"/>
      <c r="W15" s="6"/>
      <c r="X15" s="6"/>
    </row>
    <row r="16" spans="1:24" x14ac:dyDescent="0.15">
      <c r="A16" s="6">
        <v>15130409</v>
      </c>
      <c r="B16" s="6">
        <v>1</v>
      </c>
      <c r="C16" s="7" t="str">
        <f>_xlfn.IFNA(_xlfn.IFNA(INDEX('skill.char(效果)'!$C:$C,MATCH($A16,'skill.char(效果)'!$O:$O,0)),INDEX('skill.char(buff)'!$C:$C,MATCH($A16,'skill.char(buff)'!$K:$K,0))),INDEX('skill.char(buff)'!$C:$C,MATCH($A16,'skill.char(buff)'!$L:$L,0)))</f>
        <v>食人魔死亡烟云降低攻速</v>
      </c>
      <c r="D16" s="7" t="s">
        <v>3898</v>
      </c>
      <c r="E16" s="151">
        <v>1.2</v>
      </c>
      <c r="F16" s="151"/>
      <c r="G16" s="151"/>
      <c r="H16" s="151"/>
      <c r="I16" s="151"/>
      <c r="J16" s="151"/>
      <c r="K16" s="151"/>
      <c r="L16" s="151"/>
      <c r="M16" s="151"/>
      <c r="N16" s="151"/>
      <c r="O16" s="151"/>
      <c r="P16" s="151"/>
      <c r="Q16" s="151"/>
      <c r="R16" s="151">
        <v>-4000</v>
      </c>
      <c r="S16" s="151">
        <v>-4000</v>
      </c>
      <c r="T16" s="6"/>
      <c r="U16" s="6"/>
      <c r="V16" s="6"/>
      <c r="W16" s="6"/>
      <c r="X16" s="6"/>
    </row>
    <row r="17" spans="1:24" x14ac:dyDescent="0.15">
      <c r="A17" s="6">
        <v>15130410</v>
      </c>
      <c r="B17" s="6">
        <v>1</v>
      </c>
      <c r="C17" s="7" t="str">
        <f>_xlfn.IFNA(_xlfn.IFNA(INDEX('skill.char(效果)'!$C:$C,MATCH($A17,'skill.char(效果)'!$O:$O,0)),INDEX('skill.char(buff)'!$C:$C,MATCH($A17,'skill.char(buff)'!$K:$K,0))),INDEX('skill.char(buff)'!$C:$C,MATCH($A17,'skill.char(buff)'!$L:$L,0)))</f>
        <v>食人魔死亡烟云降低命中</v>
      </c>
      <c r="D17" s="7" t="s">
        <v>3899</v>
      </c>
      <c r="E17" s="151">
        <v>1.2</v>
      </c>
      <c r="F17" s="151"/>
      <c r="G17" s="151"/>
      <c r="H17" s="151"/>
      <c r="I17" s="151"/>
      <c r="J17" s="151"/>
      <c r="K17" s="151"/>
      <c r="L17" s="151"/>
      <c r="M17" s="151"/>
      <c r="N17" s="151"/>
      <c r="O17" s="151"/>
      <c r="P17" s="151"/>
      <c r="Q17" s="151"/>
      <c r="R17" s="151">
        <v>-100</v>
      </c>
      <c r="S17" s="151">
        <v>-100</v>
      </c>
      <c r="T17" s="6">
        <v>-10</v>
      </c>
      <c r="U17" s="6"/>
      <c r="V17" s="6"/>
      <c r="W17" s="6"/>
      <c r="X17" s="6"/>
    </row>
    <row r="18" spans="1:24" x14ac:dyDescent="0.15">
      <c r="A18" s="6">
        <v>15140101</v>
      </c>
      <c r="B18" s="6">
        <v>1</v>
      </c>
      <c r="C18" s="7" t="str">
        <f>_xlfn.IFNA(_xlfn.IFNA(INDEX('skill.char(效果)'!$C:$C,MATCH($A18,'skill.char(效果)'!$O:$O,0)),INDEX('skill.char(buff)'!$C:$C,MATCH($A18,'skill.char(buff)'!$K:$K,0))),INDEX('skill.char(buff)'!$C:$C,MATCH($A18,'skill.char(buff)'!$L:$L,0)))</f>
        <v>山丘之王普通攻击伤害</v>
      </c>
      <c r="D18" s="7" t="s">
        <v>1318</v>
      </c>
      <c r="E18" s="6">
        <v>1.2</v>
      </c>
      <c r="F18" s="6" t="s">
        <v>217</v>
      </c>
      <c r="G18" s="6">
        <v>9800</v>
      </c>
      <c r="H18" s="6">
        <v>10200</v>
      </c>
      <c r="I18" s="6"/>
      <c r="J18" s="6"/>
      <c r="K18" s="6"/>
      <c r="L18" s="6"/>
      <c r="M18" s="6"/>
      <c r="N18" s="6"/>
      <c r="O18" s="6"/>
      <c r="P18" s="6"/>
      <c r="Q18" s="6"/>
      <c r="R18" s="6"/>
      <c r="S18" s="6"/>
      <c r="T18" s="6"/>
      <c r="U18" s="6">
        <v>1</v>
      </c>
      <c r="V18" s="6"/>
      <c r="W18" s="6"/>
      <c r="X18" s="6"/>
    </row>
    <row r="19" spans="1:24" s="29" customFormat="1" x14ac:dyDescent="0.15">
      <c r="A19" s="6">
        <v>15140102</v>
      </c>
      <c r="B19" s="6">
        <v>1</v>
      </c>
      <c r="C19" s="7" t="str">
        <f>_xlfn.IFNA(_xlfn.IFNA(INDEX('skill.char(效果)'!$C:$C,MATCH($A19,'skill.char(效果)'!$O:$O,0)),INDEX('skill.char(buff)'!$C:$C,MATCH($A19,'skill.char(buff)'!$K:$K,0))),INDEX('skill.char(buff)'!$C:$C,MATCH($A19,'skill.char(buff)'!$L:$L,0)))</f>
        <v>山丘之王风暴之锤伤害</v>
      </c>
      <c r="D19" s="7" t="s">
        <v>1320</v>
      </c>
      <c r="E19" s="6">
        <v>1.2</v>
      </c>
      <c r="F19" s="6" t="s">
        <v>217</v>
      </c>
      <c r="G19" s="6">
        <v>39000</v>
      </c>
      <c r="H19" s="6">
        <v>41000</v>
      </c>
      <c r="I19" s="6">
        <v>400</v>
      </c>
      <c r="J19" s="6"/>
      <c r="K19" s="6"/>
      <c r="L19" s="6"/>
      <c r="M19" s="6"/>
      <c r="N19" s="6"/>
      <c r="O19" s="6"/>
      <c r="P19" s="6"/>
      <c r="Q19" s="6"/>
      <c r="R19" s="6"/>
      <c r="S19" s="6"/>
      <c r="T19" s="6"/>
      <c r="U19" s="6"/>
      <c r="V19" s="6"/>
      <c r="W19" s="6"/>
      <c r="X19" s="6"/>
    </row>
    <row r="20" spans="1:24" x14ac:dyDescent="0.15">
      <c r="A20" s="6">
        <v>15140103</v>
      </c>
      <c r="B20" s="6">
        <v>1</v>
      </c>
      <c r="C20" s="7" t="str">
        <f>_xlfn.IFNA(_xlfn.IFNA(INDEX('skill.char(效果)'!$C:$C,MATCH($A20,'skill.char(效果)'!$O:$O,0)),INDEX('skill.char(buff)'!$C:$C,MATCH($A20,'skill.char(buff)'!$K:$K,0))),INDEX('skill.char(buff)'!$C:$C,MATCH($A20,'skill.char(buff)'!$L:$L,0)))</f>
        <v>山丘之王挑战怒吼之伤害</v>
      </c>
      <c r="D20" s="7" t="s">
        <v>1322</v>
      </c>
      <c r="E20" s="6">
        <v>1.2</v>
      </c>
      <c r="F20" s="6" t="s">
        <v>217</v>
      </c>
      <c r="G20" s="6">
        <v>19000</v>
      </c>
      <c r="H20" s="6">
        <v>21000</v>
      </c>
      <c r="I20" s="6">
        <v>400</v>
      </c>
      <c r="J20" s="6"/>
      <c r="K20" s="6"/>
      <c r="L20" s="6"/>
      <c r="M20" s="6"/>
      <c r="N20" s="6"/>
      <c r="O20" s="6"/>
      <c r="P20" s="6"/>
      <c r="Q20" s="6"/>
      <c r="R20" s="6"/>
      <c r="S20" s="6"/>
      <c r="T20" s="6"/>
      <c r="U20" s="6"/>
      <c r="V20" s="6"/>
      <c r="W20" s="6"/>
      <c r="X20" s="6"/>
    </row>
    <row r="21" spans="1:24" x14ac:dyDescent="0.15">
      <c r="A21" s="6">
        <v>15140104</v>
      </c>
      <c r="B21" s="6">
        <v>1</v>
      </c>
      <c r="C21" s="7" t="str">
        <f>_xlfn.IFNA(_xlfn.IFNA(INDEX('skill.char(效果)'!$C:$C,MATCH($A21,'skill.char(效果)'!$O:$O,0)),INDEX('skill.char(buff)'!$C:$C,MATCH($A21,'skill.char(buff)'!$K:$K,0))),INDEX('skill.char(buff)'!$C:$C,MATCH($A21,'skill.char(buff)'!$L:$L,0)))</f>
        <v>山丘之王雷霆一击伤害</v>
      </c>
      <c r="D21" s="7" t="s">
        <v>1324</v>
      </c>
      <c r="E21" s="6">
        <v>1.2</v>
      </c>
      <c r="F21" s="6" t="s">
        <v>217</v>
      </c>
      <c r="G21" s="6">
        <v>24000</v>
      </c>
      <c r="H21" s="6">
        <v>26000</v>
      </c>
      <c r="I21" s="6">
        <v>400</v>
      </c>
      <c r="J21" s="6"/>
      <c r="K21" s="6"/>
      <c r="L21" s="6"/>
      <c r="M21" s="6"/>
      <c r="N21" s="6"/>
      <c r="O21" s="6"/>
      <c r="P21" s="6"/>
      <c r="Q21" s="6"/>
      <c r="R21" s="6">
        <v>100</v>
      </c>
      <c r="S21" s="6">
        <v>100</v>
      </c>
      <c r="T21" s="6">
        <v>20</v>
      </c>
      <c r="U21" s="6"/>
      <c r="V21" s="6"/>
      <c r="W21" s="6"/>
      <c r="X21" s="6"/>
    </row>
    <row r="22" spans="1:24" x14ac:dyDescent="0.15">
      <c r="A22" s="6">
        <v>15140105</v>
      </c>
      <c r="B22" s="6">
        <v>1</v>
      </c>
      <c r="C22" s="7" t="str">
        <f>_xlfn.IFNA(_xlfn.IFNA(INDEX('skill.char(效果)'!$C:$C,MATCH($A22,'skill.char(效果)'!$O:$O,0)),INDEX('skill.char(buff)'!$C:$C,MATCH($A22,'skill.char(buff)'!$K:$K,0))),INDEX('skill.char(buff)'!$C:$C,MATCH($A22,'skill.char(buff)'!$L:$L,0)))</f>
        <v>山丘之王雷霆一击减移动速度</v>
      </c>
      <c r="D22" s="7" t="s">
        <v>1325</v>
      </c>
      <c r="E22" s="6">
        <v>1.2</v>
      </c>
      <c r="F22" s="6"/>
      <c r="G22" s="6"/>
      <c r="H22" s="6"/>
      <c r="I22" s="6"/>
      <c r="J22" s="6"/>
      <c r="K22" s="6"/>
      <c r="L22" s="6"/>
      <c r="M22" s="6"/>
      <c r="N22" s="6"/>
      <c r="O22" s="6"/>
      <c r="P22" s="6"/>
      <c r="Q22" s="6"/>
      <c r="R22" s="6">
        <v>-5000</v>
      </c>
      <c r="S22" s="6">
        <v>-5000</v>
      </c>
      <c r="T22" s="6"/>
      <c r="U22" s="6"/>
      <c r="V22" s="6"/>
      <c r="W22" s="6"/>
      <c r="X22" s="6"/>
    </row>
    <row r="23" spans="1:24" x14ac:dyDescent="0.15">
      <c r="A23" s="6">
        <v>15140106</v>
      </c>
      <c r="B23" s="6">
        <v>1</v>
      </c>
      <c r="C23" s="7" t="str">
        <f>_xlfn.IFNA(_xlfn.IFNA(INDEX('skill.char(效果)'!$C:$C,MATCH($A23,'skill.char(效果)'!$O:$O,0)),INDEX('skill.char(buff)'!$C:$C,MATCH($A23,'skill.char(buff)'!$K:$K,0))),INDEX('skill.char(buff)'!$C:$C,MATCH($A23,'skill.char(buff)'!$L:$L,0)))</f>
        <v>山丘之王雷霆一击减攻击速度</v>
      </c>
      <c r="D23" s="7" t="s">
        <v>1326</v>
      </c>
      <c r="E23" s="6">
        <v>1.2</v>
      </c>
      <c r="F23" s="6"/>
      <c r="G23" s="6"/>
      <c r="H23" s="6"/>
      <c r="I23" s="6"/>
      <c r="J23" s="6"/>
      <c r="K23" s="6"/>
      <c r="L23" s="6"/>
      <c r="M23" s="6"/>
      <c r="N23" s="6"/>
      <c r="O23" s="6"/>
      <c r="P23" s="6"/>
      <c r="Q23" s="6"/>
      <c r="R23" s="6">
        <v>-5000</v>
      </c>
      <c r="S23" s="6">
        <v>-5000</v>
      </c>
      <c r="T23" s="6"/>
      <c r="U23" s="6"/>
      <c r="V23" s="6"/>
      <c r="W23" s="6"/>
      <c r="X23" s="6"/>
    </row>
    <row r="24" spans="1:24" x14ac:dyDescent="0.15">
      <c r="A24" s="6">
        <v>15140206</v>
      </c>
      <c r="B24" s="6">
        <v>1</v>
      </c>
      <c r="C24" s="7" t="s">
        <v>1488</v>
      </c>
      <c r="D24" s="7" t="s">
        <v>1488</v>
      </c>
      <c r="E24" s="6">
        <v>1.2</v>
      </c>
      <c r="F24" s="6" t="s">
        <v>264</v>
      </c>
      <c r="G24" s="6">
        <v>34270</v>
      </c>
      <c r="H24" s="6">
        <v>34730</v>
      </c>
      <c r="I24" s="6">
        <v>920</v>
      </c>
      <c r="J24" s="6"/>
      <c r="K24" s="6"/>
      <c r="L24" s="6"/>
      <c r="M24" s="6"/>
      <c r="N24" s="6"/>
      <c r="O24" s="6"/>
      <c r="P24" s="6"/>
      <c r="Q24" s="6"/>
      <c r="R24" s="6"/>
      <c r="S24" s="6"/>
      <c r="T24" s="6"/>
      <c r="U24" s="6"/>
      <c r="V24" s="6"/>
      <c r="W24" s="6"/>
      <c r="X24" s="6"/>
    </row>
    <row r="25" spans="1:24" x14ac:dyDescent="0.15">
      <c r="A25" s="6">
        <v>15140301</v>
      </c>
      <c r="B25" s="6">
        <v>1</v>
      </c>
      <c r="C25" s="7" t="str">
        <f>_xlfn.IFNA(_xlfn.IFNA(INDEX('skill.char(效果)'!$C:$C,MATCH($A25,'skill.char(效果)'!$O:$O,0)),INDEX('skill.char(buff)'!$C:$C,MATCH($A25,'skill.char(buff)'!$K:$K,0))),INDEX('skill.char(buff)'!$C:$C,MATCH($A25,'skill.char(buff)'!$L:$L,0)))</f>
        <v>美队普通攻击伤害</v>
      </c>
      <c r="D25" s="7" t="s">
        <v>1822</v>
      </c>
      <c r="E25" s="6">
        <v>1.2</v>
      </c>
      <c r="F25" s="6" t="s">
        <v>264</v>
      </c>
      <c r="G25" s="6">
        <v>9800</v>
      </c>
      <c r="H25" s="6">
        <v>10200</v>
      </c>
      <c r="I25" s="6"/>
      <c r="J25" s="6"/>
      <c r="K25" s="6"/>
      <c r="L25" s="6"/>
      <c r="M25" s="6"/>
      <c r="N25" s="6"/>
      <c r="O25" s="6"/>
      <c r="P25" s="6"/>
      <c r="Q25" s="6"/>
      <c r="R25" s="6"/>
      <c r="S25" s="6"/>
      <c r="T25" s="6"/>
      <c r="U25" s="6">
        <v>1</v>
      </c>
      <c r="V25" s="6"/>
      <c r="W25" s="6"/>
      <c r="X25" s="6"/>
    </row>
    <row r="26" spans="1:24" x14ac:dyDescent="0.15">
      <c r="A26" s="6">
        <v>15140302</v>
      </c>
      <c r="B26" s="6">
        <v>1</v>
      </c>
      <c r="C26" s="7" t="str">
        <f>_xlfn.IFNA(_xlfn.IFNA(INDEX('skill.char(效果)'!$C:$C,MATCH($A26,'skill.char(效果)'!$O:$O,0)),INDEX('skill.char(buff)'!$C:$C,MATCH($A26,'skill.char(buff)'!$K:$K,0))),INDEX('skill.char(buff)'!$C:$C,MATCH($A26,'skill.char(buff)'!$L:$L,0)))</f>
        <v>美队复仇者之盾之1传伤害</v>
      </c>
      <c r="D26" s="7" t="s">
        <v>1828</v>
      </c>
      <c r="E26" s="6">
        <v>1.2</v>
      </c>
      <c r="F26" s="6" t="s">
        <v>366</v>
      </c>
      <c r="G26" s="6">
        <v>22800</v>
      </c>
      <c r="H26" s="6">
        <v>25200</v>
      </c>
      <c r="I26" s="6">
        <v>480</v>
      </c>
      <c r="J26" s="6"/>
      <c r="K26" s="6"/>
      <c r="L26" s="6"/>
      <c r="M26" s="6"/>
      <c r="N26" s="6"/>
      <c r="O26" s="6"/>
      <c r="P26" s="6"/>
      <c r="Q26" s="6"/>
      <c r="R26" s="6"/>
      <c r="S26" s="6"/>
      <c r="T26" s="6"/>
      <c r="U26" s="6"/>
      <c r="V26" s="6"/>
      <c r="W26" s="6"/>
      <c r="X26" s="6"/>
    </row>
    <row r="27" spans="1:24" x14ac:dyDescent="0.15">
      <c r="A27" s="6">
        <v>15140303</v>
      </c>
      <c r="B27" s="6">
        <v>1</v>
      </c>
      <c r="C27" s="7" t="str">
        <f>_xlfn.IFNA(_xlfn.IFNA(INDEX('skill.char(效果)'!$C:$C,MATCH($A27,'skill.char(效果)'!$O:$O,0)),INDEX('skill.char(buff)'!$C:$C,MATCH($A27,'skill.char(buff)'!$K:$K,0))),INDEX('skill.char(buff)'!$C:$C,MATCH($A27,'skill.char(buff)'!$L:$L,0)))</f>
        <v>美队复仇者之盾之2传伤害</v>
      </c>
      <c r="D27" s="7" t="s">
        <v>1831</v>
      </c>
      <c r="E27" s="6">
        <v>1.2</v>
      </c>
      <c r="F27" s="6" t="s">
        <v>366</v>
      </c>
      <c r="G27" s="6">
        <v>20900</v>
      </c>
      <c r="H27" s="6">
        <v>23100</v>
      </c>
      <c r="I27" s="6">
        <v>440</v>
      </c>
      <c r="J27" s="6"/>
      <c r="K27" s="6"/>
      <c r="L27" s="6"/>
      <c r="M27" s="6"/>
      <c r="N27" s="6"/>
      <c r="O27" s="6"/>
      <c r="P27" s="6"/>
      <c r="Q27" s="6"/>
      <c r="R27" s="6"/>
      <c r="S27" s="6"/>
      <c r="T27" s="6"/>
      <c r="U27" s="6"/>
      <c r="V27" s="6"/>
      <c r="W27" s="6"/>
      <c r="X27" s="6"/>
    </row>
    <row r="28" spans="1:24" x14ac:dyDescent="0.15">
      <c r="A28" s="6">
        <v>15140304</v>
      </c>
      <c r="B28" s="6">
        <v>1</v>
      </c>
      <c r="C28" s="7" t="str">
        <f>_xlfn.IFNA(_xlfn.IFNA(INDEX('skill.char(效果)'!$C:$C,MATCH($A28,'skill.char(效果)'!$O:$O,0)),INDEX('skill.char(buff)'!$C:$C,MATCH($A28,'skill.char(buff)'!$K:$K,0))),INDEX('skill.char(buff)'!$C:$C,MATCH($A28,'skill.char(buff)'!$L:$L,0)))</f>
        <v>美队复仇者之盾之3传伤害</v>
      </c>
      <c r="D28" s="7" t="s">
        <v>1834</v>
      </c>
      <c r="E28" s="6">
        <v>1.2</v>
      </c>
      <c r="F28" s="6" t="s">
        <v>366</v>
      </c>
      <c r="G28" s="6">
        <v>19000</v>
      </c>
      <c r="H28" s="6">
        <v>21000</v>
      </c>
      <c r="I28" s="6">
        <v>400</v>
      </c>
      <c r="J28" s="6"/>
      <c r="K28" s="6"/>
      <c r="L28" s="6"/>
      <c r="M28" s="6"/>
      <c r="N28" s="6"/>
      <c r="O28" s="6"/>
      <c r="P28" s="6"/>
      <c r="Q28" s="6"/>
      <c r="R28" s="6"/>
      <c r="S28" s="6"/>
      <c r="T28" s="6"/>
      <c r="U28" s="6"/>
      <c r="V28" s="6"/>
      <c r="W28" s="6"/>
      <c r="X28" s="6"/>
    </row>
    <row r="29" spans="1:24" x14ac:dyDescent="0.15">
      <c r="A29" s="6">
        <v>15140305</v>
      </c>
      <c r="B29" s="6">
        <v>1</v>
      </c>
      <c r="C29" s="7" t="str">
        <f>_xlfn.IFNA(_xlfn.IFNA(INDEX('skill.char(效果)'!$C:$C,MATCH($A29,'skill.char(效果)'!$O:$O,0)),INDEX('skill.char(buff)'!$C:$C,MATCH($A29,'skill.char(buff)'!$K:$K,0))),INDEX('skill.char(buff)'!$C:$C,MATCH($A29,'skill.char(buff)'!$L:$L,0)))</f>
        <v>美队复仇者之盾之4传伤害</v>
      </c>
      <c r="D29" s="7" t="s">
        <v>1837</v>
      </c>
      <c r="E29" s="6">
        <v>1.2</v>
      </c>
      <c r="F29" s="6" t="s">
        <v>366</v>
      </c>
      <c r="G29" s="6">
        <v>17100</v>
      </c>
      <c r="H29" s="6">
        <v>18900</v>
      </c>
      <c r="I29" s="6">
        <v>360</v>
      </c>
      <c r="J29" s="6"/>
      <c r="K29" s="6"/>
      <c r="L29" s="6"/>
      <c r="M29" s="6"/>
      <c r="N29" s="6"/>
      <c r="O29" s="6"/>
      <c r="P29" s="6"/>
      <c r="Q29" s="6"/>
      <c r="R29" s="6"/>
      <c r="S29" s="6"/>
      <c r="T29" s="6"/>
      <c r="U29" s="6"/>
      <c r="V29" s="6"/>
      <c r="W29" s="6"/>
      <c r="X29" s="6"/>
    </row>
    <row r="30" spans="1:24" x14ac:dyDescent="0.15">
      <c r="A30" s="6">
        <v>15140306</v>
      </c>
      <c r="B30" s="6">
        <v>1</v>
      </c>
      <c r="C30" s="7" t="str">
        <f>_xlfn.IFNA(_xlfn.IFNA(INDEX('skill.char(效果)'!$C:$C,MATCH($A30,'skill.char(效果)'!$O:$O,0)),INDEX('skill.char(buff)'!$C:$C,MATCH($A30,'skill.char(buff)'!$K:$K,0))),INDEX('skill.char(buff)'!$C:$C,MATCH($A30,'skill.char(buff)'!$L:$L,0)))</f>
        <v>美队盾牌援护之加物理防御</v>
      </c>
      <c r="D30" s="7" t="s">
        <v>2307</v>
      </c>
      <c r="E30" s="6">
        <v>1.2</v>
      </c>
      <c r="F30" s="6"/>
      <c r="G30" s="6"/>
      <c r="H30" s="6"/>
      <c r="I30" s="6"/>
      <c r="J30" s="6"/>
      <c r="K30" s="6"/>
      <c r="L30" s="6"/>
      <c r="M30" s="6"/>
      <c r="N30" s="6"/>
      <c r="O30" s="6"/>
      <c r="P30" s="6"/>
      <c r="Q30" s="6"/>
      <c r="R30" s="6">
        <v>1000</v>
      </c>
      <c r="S30" s="6">
        <v>1000</v>
      </c>
      <c r="T30" s="6">
        <v>50</v>
      </c>
      <c r="U30" s="6"/>
      <c r="V30" s="6"/>
      <c r="W30" s="6"/>
      <c r="X30" s="6"/>
    </row>
    <row r="31" spans="1:24" x14ac:dyDescent="0.15">
      <c r="A31" s="6">
        <v>15140307</v>
      </c>
      <c r="B31" s="6">
        <v>1</v>
      </c>
      <c r="C31" s="7" t="str">
        <f>_xlfn.IFNA(_xlfn.IFNA(INDEX('skill.char(效果)'!$C:$C,MATCH($A31,'skill.char(效果)'!$O:$O,0)),INDEX('skill.char(buff)'!$C:$C,MATCH($A31,'skill.char(buff)'!$K:$K,0))),INDEX('skill.char(buff)'!$C:$C,MATCH($A31,'skill.char(buff)'!$L:$L,0)))</f>
        <v>美队盾牌援护之加魔法防御</v>
      </c>
      <c r="D31" s="7" t="s">
        <v>2308</v>
      </c>
      <c r="E31" s="6">
        <v>1.2</v>
      </c>
      <c r="F31" s="6"/>
      <c r="G31" s="6"/>
      <c r="H31" s="6"/>
      <c r="I31" s="6"/>
      <c r="J31" s="6"/>
      <c r="K31" s="6"/>
      <c r="L31" s="6"/>
      <c r="M31" s="6"/>
      <c r="N31" s="6"/>
      <c r="O31" s="6"/>
      <c r="P31" s="6"/>
      <c r="Q31" s="6"/>
      <c r="R31" s="6">
        <v>1000</v>
      </c>
      <c r="S31" s="6">
        <v>1000</v>
      </c>
      <c r="T31" s="6">
        <v>50</v>
      </c>
      <c r="U31" s="6"/>
      <c r="V31" s="6"/>
      <c r="W31" s="6"/>
      <c r="X31" s="6"/>
    </row>
    <row r="32" spans="1:24" x14ac:dyDescent="0.15">
      <c r="A32" s="6">
        <v>15140308</v>
      </c>
      <c r="B32" s="6">
        <v>1</v>
      </c>
      <c r="C32" s="7" t="str">
        <f>_xlfn.IFNA(_xlfn.IFNA(INDEX('skill.char(效果)'!$C:$C,MATCH($A32,'skill.char(效果)'!$O:$O,0)),INDEX('skill.char(buff)'!$C:$C,MATCH($A32,'skill.char(buff)'!$K:$K,0))),INDEX('skill.char(buff)'!$C:$C,MATCH($A32,'skill.char(buff)'!$L:$L,0)))</f>
        <v>美队英勇飞跃伤害</v>
      </c>
      <c r="D32" s="7" t="s">
        <v>2309</v>
      </c>
      <c r="E32" s="6">
        <v>1.2</v>
      </c>
      <c r="F32" s="6" t="s">
        <v>264</v>
      </c>
      <c r="G32" s="6">
        <v>24000</v>
      </c>
      <c r="H32" s="6">
        <v>26000</v>
      </c>
      <c r="I32" s="6">
        <v>400</v>
      </c>
      <c r="J32" s="6"/>
      <c r="K32" s="6"/>
      <c r="L32" s="6"/>
      <c r="M32" s="6"/>
      <c r="N32" s="6"/>
      <c r="O32" s="6"/>
      <c r="P32" s="6"/>
      <c r="Q32" s="6"/>
      <c r="R32" s="6">
        <v>70</v>
      </c>
      <c r="S32" s="6">
        <v>70</v>
      </c>
      <c r="T32" s="6">
        <v>10</v>
      </c>
      <c r="U32" s="6"/>
      <c r="V32" s="6"/>
      <c r="W32" s="6"/>
      <c r="X32" s="6"/>
    </row>
    <row r="33" spans="1:24" x14ac:dyDescent="0.15">
      <c r="A33" s="6">
        <v>15140401</v>
      </c>
      <c r="B33" s="6">
        <v>1</v>
      </c>
      <c r="C33" s="7" t="str">
        <f>_xlfn.IFNA(_xlfn.IFNA(INDEX('skill.char(效果)'!$C:$C,MATCH($A33,'skill.char(效果)'!$O:$O,0)),INDEX('skill.char(buff)'!$C:$C,MATCH($A33,'skill.char(buff)'!$K:$K,0))),INDEX('skill.char(buff)'!$C:$C,MATCH($A33,'skill.char(buff)'!$L:$L,0)))</f>
        <v>小叮当普通攻击伤害</v>
      </c>
      <c r="D33" s="7" t="s">
        <v>1312</v>
      </c>
      <c r="E33" s="6">
        <v>1.2</v>
      </c>
      <c r="F33" s="6" t="s">
        <v>217</v>
      </c>
      <c r="G33" s="6">
        <v>9800</v>
      </c>
      <c r="H33" s="6">
        <v>10200</v>
      </c>
      <c r="I33" s="6"/>
      <c r="J33" s="6"/>
      <c r="K33" s="6"/>
      <c r="L33" s="6"/>
      <c r="M33" s="6"/>
      <c r="N33" s="6"/>
      <c r="O33" s="6"/>
      <c r="P33" s="6"/>
      <c r="Q33" s="6"/>
      <c r="R33" s="6"/>
      <c r="S33" s="6"/>
      <c r="T33" s="6"/>
      <c r="U33" s="6">
        <v>1</v>
      </c>
      <c r="V33" s="6"/>
      <c r="W33" s="6"/>
      <c r="X33" s="6"/>
    </row>
    <row r="34" spans="1:24" x14ac:dyDescent="0.15">
      <c r="A34" s="6">
        <v>15140402</v>
      </c>
      <c r="B34" s="6">
        <v>1</v>
      </c>
      <c r="C34" s="7" t="str">
        <f>_xlfn.IFNA(_xlfn.IFNA(INDEX('skill.char(效果)'!$C:$C,MATCH($A34,'skill.char(效果)'!$O:$O,0)),INDEX('skill.char(buff)'!$C:$C,MATCH($A34,'skill.char(buff)'!$K:$K,0))),INDEX('skill.char(buff)'!$C:$C,MATCH($A34,'skill.char(buff)'!$L:$L,0)))</f>
        <v>小叮当高压酒炮攻击伤害</v>
      </c>
      <c r="D34" s="7" t="s">
        <v>1802</v>
      </c>
      <c r="E34" s="6">
        <v>1.2</v>
      </c>
      <c r="F34" s="6" t="s">
        <v>217</v>
      </c>
      <c r="G34" s="6">
        <v>59000</v>
      </c>
      <c r="H34" s="6">
        <v>61000</v>
      </c>
      <c r="I34" s="6">
        <v>400</v>
      </c>
      <c r="J34" s="6"/>
      <c r="K34" s="6"/>
      <c r="L34" s="6"/>
      <c r="M34" s="6"/>
      <c r="N34" s="6"/>
      <c r="O34" s="6"/>
      <c r="P34" s="6"/>
      <c r="Q34" s="6"/>
      <c r="R34" s="6">
        <v>140</v>
      </c>
      <c r="S34" s="6">
        <v>140</v>
      </c>
      <c r="T34" s="6">
        <v>20</v>
      </c>
      <c r="U34" s="6"/>
      <c r="V34" s="6"/>
      <c r="W34" s="6"/>
      <c r="X34" s="6"/>
    </row>
    <row r="35" spans="1:24" x14ac:dyDescent="0.15">
      <c r="A35" s="6">
        <v>15140403</v>
      </c>
      <c r="B35" s="6">
        <v>1</v>
      </c>
      <c r="C35" s="7" t="str">
        <f>_xlfn.IFNA(_xlfn.IFNA(INDEX('skill.char(效果)'!$C:$C,MATCH($A35,'skill.char(效果)'!$O:$O,0)),INDEX('skill.char(buff)'!$C:$C,MATCH($A35,'skill.char(buff)'!$K:$K,0))),INDEX('skill.char(buff)'!$C:$C,MATCH($A35,'skill.char(buff)'!$L:$L,0)))</f>
        <v>小叮当高压酒炮加酒标记降低物防</v>
      </c>
      <c r="D35" s="7" t="s">
        <v>1803</v>
      </c>
      <c r="E35" s="6">
        <v>1.2</v>
      </c>
      <c r="F35" s="6"/>
      <c r="G35" s="6"/>
      <c r="H35" s="6"/>
      <c r="I35" s="6"/>
      <c r="J35" s="6"/>
      <c r="K35" s="6"/>
      <c r="L35" s="6"/>
      <c r="M35" s="6"/>
      <c r="N35" s="6"/>
      <c r="O35" s="6"/>
      <c r="P35" s="6"/>
      <c r="Q35" s="6"/>
      <c r="R35" s="9">
        <v>-5000</v>
      </c>
      <c r="S35" s="9">
        <v>-5000</v>
      </c>
      <c r="T35" s="9"/>
      <c r="U35" s="6"/>
      <c r="V35" s="6"/>
      <c r="W35" s="6"/>
      <c r="X35" s="6"/>
    </row>
    <row r="36" spans="1:24" x14ac:dyDescent="0.15">
      <c r="A36" s="6">
        <v>15140404</v>
      </c>
      <c r="B36" s="6">
        <v>1</v>
      </c>
      <c r="C36" s="7" t="str">
        <f>_xlfn.IFNA(_xlfn.IFNA(INDEX('skill.char(效果)'!$C:$C,MATCH($A36,'skill.char(效果)'!$O:$O,0)),INDEX('skill.char(buff)'!$C:$C,MATCH($A36,'skill.char(buff)'!$K:$K,0))),INDEX('skill.char(buff)'!$C:$C,MATCH($A36,'skill.char(buff)'!$L:$L,0)))</f>
        <v>小叮当退化射线攻击伤害</v>
      </c>
      <c r="D36" s="7" t="s">
        <v>2189</v>
      </c>
      <c r="E36" s="6">
        <v>1.2</v>
      </c>
      <c r="F36" s="6" t="s">
        <v>217</v>
      </c>
      <c r="G36" s="6">
        <v>49000</v>
      </c>
      <c r="H36" s="6">
        <v>51000</v>
      </c>
      <c r="I36" s="6">
        <v>400</v>
      </c>
      <c r="J36" s="6"/>
      <c r="K36" s="6"/>
      <c r="L36" s="6"/>
      <c r="M36" s="6"/>
      <c r="N36" s="6"/>
      <c r="O36" s="6"/>
      <c r="P36" s="6"/>
      <c r="Q36" s="6"/>
      <c r="R36" s="6"/>
      <c r="S36" s="6"/>
      <c r="T36" s="6"/>
      <c r="U36" s="6"/>
      <c r="V36" s="6"/>
      <c r="W36" s="6"/>
      <c r="X36" s="6"/>
    </row>
    <row r="37" spans="1:24" x14ac:dyDescent="0.15">
      <c r="A37" s="6">
        <v>15140405</v>
      </c>
      <c r="B37" s="6">
        <v>1</v>
      </c>
      <c r="C37" s="7" t="str">
        <f>_xlfn.IFNA(_xlfn.IFNA(INDEX('skill.char(效果)'!$C:$C,MATCH($A37,'skill.char(效果)'!$O:$O,0)),INDEX('skill.char(buff)'!$C:$C,MATCH($A37,'skill.char(buff)'!$K:$K,0))),INDEX('skill.char(buff)'!$C:$C,MATCH($A37,'skill.char(buff)'!$L:$L,0)))</f>
        <v>小叮当退化射线降低物防</v>
      </c>
      <c r="D37" s="7" t="s">
        <v>2310</v>
      </c>
      <c r="E37" s="6">
        <v>1.2</v>
      </c>
      <c r="F37" s="6"/>
      <c r="G37" s="6"/>
      <c r="H37" s="6"/>
      <c r="I37" s="6"/>
      <c r="J37" s="6"/>
      <c r="K37" s="6"/>
      <c r="L37" s="6"/>
      <c r="M37" s="6"/>
      <c r="N37" s="6"/>
      <c r="O37" s="6"/>
      <c r="P37" s="6"/>
      <c r="Q37" s="6"/>
      <c r="R37" s="9">
        <v>-5000</v>
      </c>
      <c r="S37" s="9">
        <v>-5000</v>
      </c>
      <c r="T37" s="9"/>
      <c r="U37" s="6"/>
      <c r="V37" s="6"/>
      <c r="W37" s="6"/>
      <c r="X37" s="6"/>
    </row>
    <row r="38" spans="1:24" x14ac:dyDescent="0.15">
      <c r="A38" s="6">
        <v>15140406</v>
      </c>
      <c r="B38" s="6">
        <v>1</v>
      </c>
      <c r="C38" s="7" t="str">
        <f>_xlfn.IFNA(_xlfn.IFNA(INDEX('skill.char(效果)'!$C:$C,MATCH($A38,'skill.char(效果)'!$O:$O,0)),INDEX('skill.char(buff)'!$C:$C,MATCH($A38,'skill.char(buff)'!$K:$K,0))),INDEX('skill.char(buff)'!$C:$C,MATCH($A38,'skill.char(buff)'!$L:$L,0)))</f>
        <v>小叮当火箭炮攻击伤害</v>
      </c>
      <c r="D38" s="7" t="s">
        <v>1314</v>
      </c>
      <c r="E38" s="6">
        <v>1.2</v>
      </c>
      <c r="F38" s="6" t="s">
        <v>217</v>
      </c>
      <c r="G38" s="6">
        <v>29000</v>
      </c>
      <c r="H38" s="6">
        <v>31000</v>
      </c>
      <c r="I38" s="6">
        <v>400</v>
      </c>
      <c r="J38" s="6"/>
      <c r="K38" s="6"/>
      <c r="L38" s="6"/>
      <c r="M38" s="6"/>
      <c r="N38" s="6"/>
      <c r="O38" s="6"/>
      <c r="P38" s="6"/>
      <c r="Q38" s="6"/>
      <c r="R38" s="6"/>
      <c r="S38" s="6"/>
      <c r="T38" s="6"/>
      <c r="U38" s="6"/>
      <c r="V38" s="6"/>
      <c r="W38" s="6"/>
      <c r="X38" s="6"/>
    </row>
    <row r="39" spans="1:24" x14ac:dyDescent="0.15">
      <c r="A39" s="6">
        <v>15140407</v>
      </c>
      <c r="B39" s="6">
        <v>1</v>
      </c>
      <c r="C39" s="7" t="str">
        <f>_xlfn.IFNA(_xlfn.IFNA(INDEX('skill.char(效果)'!$C:$C,MATCH($A39,'skill.char(效果)'!$O:$O,0)),INDEX('skill.char(buff)'!$C:$C,MATCH($A39,'skill.char(buff)'!$K:$K,0))),INDEX('skill.char(buff)'!$C:$C,MATCH($A39,'skill.char(buff)'!$L:$L,0)))</f>
        <v>小叮当高压酒炮加酒标记降低魔防</v>
      </c>
      <c r="D39" s="7" t="s">
        <v>1805</v>
      </c>
      <c r="E39" s="6">
        <v>1.2</v>
      </c>
      <c r="F39" s="6"/>
      <c r="G39" s="6"/>
      <c r="H39" s="6"/>
      <c r="I39" s="6"/>
      <c r="J39" s="6"/>
      <c r="K39" s="6"/>
      <c r="L39" s="6"/>
      <c r="M39" s="6"/>
      <c r="N39" s="6"/>
      <c r="O39" s="6"/>
      <c r="P39" s="6"/>
      <c r="Q39" s="6"/>
      <c r="R39" s="6">
        <v>-5000</v>
      </c>
      <c r="S39" s="6">
        <v>-5000</v>
      </c>
      <c r="T39" s="6"/>
      <c r="U39" s="6"/>
      <c r="V39" s="6"/>
      <c r="W39" s="6"/>
      <c r="X39" s="6"/>
    </row>
    <row r="40" spans="1:24" x14ac:dyDescent="0.15">
      <c r="A40" s="6">
        <v>15140408</v>
      </c>
      <c r="B40" s="6">
        <v>1</v>
      </c>
      <c r="C40" s="7" t="str">
        <f>_xlfn.IFNA(_xlfn.IFNA(INDEX('skill.char(效果)'!$C:$C,MATCH($A40,'skill.char(效果)'!$O:$O,0)),INDEX('skill.char(buff)'!$C:$C,MATCH($A40,'skill.char(buff)'!$K:$K,0))),INDEX('skill.char(buff)'!$C:$C,MATCH($A40,'skill.char(buff)'!$L:$L,0)))</f>
        <v>小叮当退化射线降低魔防</v>
      </c>
      <c r="D40" s="7" t="s">
        <v>2311</v>
      </c>
      <c r="E40" s="6">
        <v>1.2</v>
      </c>
      <c r="F40" s="6"/>
      <c r="G40" s="6"/>
      <c r="H40" s="6"/>
      <c r="I40" s="6"/>
      <c r="J40" s="6"/>
      <c r="K40" s="6"/>
      <c r="L40" s="6"/>
      <c r="M40" s="6"/>
      <c r="N40" s="6"/>
      <c r="O40" s="6"/>
      <c r="P40" s="6"/>
      <c r="Q40" s="6"/>
      <c r="R40" s="6">
        <v>-5000</v>
      </c>
      <c r="S40" s="6">
        <v>-5000</v>
      </c>
      <c r="T40" s="6"/>
      <c r="U40" s="6"/>
      <c r="V40" s="6"/>
      <c r="W40" s="6"/>
      <c r="X40" s="6"/>
    </row>
    <row r="41" spans="1:24" x14ac:dyDescent="0.15">
      <c r="A41" s="6">
        <v>15140409</v>
      </c>
      <c r="B41" s="6">
        <v>1</v>
      </c>
      <c r="C41" s="7" t="str">
        <f>_xlfn.IFNA(_xlfn.IFNA(INDEX('skill.char(效果)'!$C:$C,MATCH($A41,'skill.char(效果)'!$O:$O,0)),INDEX('skill.char(buff)'!$C:$C,MATCH($A41,'skill.char(buff)'!$K:$K,0))),INDEX('skill.char(buff)'!$C:$C,MATCH($A41,'skill.char(buff)'!$L:$L,0)))</f>
        <v>小叮当退化射线降低攻击</v>
      </c>
      <c r="D41" s="7" t="s">
        <v>2312</v>
      </c>
      <c r="E41" s="6">
        <v>1.2</v>
      </c>
      <c r="F41" s="6"/>
      <c r="G41" s="6"/>
      <c r="H41" s="6"/>
      <c r="I41" s="6"/>
      <c r="J41" s="6"/>
      <c r="K41" s="6"/>
      <c r="L41" s="6"/>
      <c r="M41" s="6"/>
      <c r="N41" s="6"/>
      <c r="O41" s="6"/>
      <c r="P41" s="6"/>
      <c r="Q41" s="6"/>
      <c r="R41" s="6">
        <v>-5000</v>
      </c>
      <c r="S41" s="6">
        <v>-5000</v>
      </c>
      <c r="T41" s="6"/>
      <c r="U41" s="6"/>
      <c r="V41" s="6"/>
      <c r="W41" s="6"/>
      <c r="X41" s="6"/>
    </row>
    <row r="42" spans="1:24" x14ac:dyDescent="0.15">
      <c r="A42" s="6">
        <v>15140507</v>
      </c>
      <c r="B42" s="6">
        <v>1</v>
      </c>
      <c r="C42" s="7" t="str">
        <f>_xlfn.IFNA(_xlfn.IFNA(INDEX('skill.char(效果)'!$C:$C,MATCH($A42,'skill.char(效果)'!$O:$O,0)),INDEX('skill.char(buff)'!$C:$C,MATCH($A42,'skill.char(buff)'!$K:$K,0))),INDEX('skill.char(buff)'!$C:$C,MATCH($A42,'skill.char(buff)'!$L:$L,0)))</f>
        <v>嗜血狼人普通攻击</v>
      </c>
      <c r="D42" s="7" t="s">
        <v>1024</v>
      </c>
      <c r="E42" s="6">
        <v>1.2</v>
      </c>
      <c r="F42" s="6" t="s">
        <v>217</v>
      </c>
      <c r="G42" s="6">
        <v>9800</v>
      </c>
      <c r="H42" s="6">
        <v>10200</v>
      </c>
      <c r="I42" s="6"/>
      <c r="J42" s="6"/>
      <c r="K42" s="6"/>
      <c r="L42" s="6"/>
      <c r="M42" s="6"/>
      <c r="N42" s="6"/>
      <c r="O42" s="6"/>
      <c r="P42" s="6"/>
      <c r="Q42" s="6"/>
      <c r="R42" s="6"/>
      <c r="S42" s="6"/>
      <c r="T42" s="6"/>
      <c r="U42" s="6">
        <v>1</v>
      </c>
      <c r="V42" s="6"/>
      <c r="W42" s="6"/>
      <c r="X42" s="6"/>
    </row>
    <row r="43" spans="1:24" x14ac:dyDescent="0.15">
      <c r="A43" s="6">
        <v>15140508</v>
      </c>
      <c r="B43" s="6">
        <v>1</v>
      </c>
      <c r="C43" s="7" t="str">
        <f>_xlfn.IFNA(_xlfn.IFNA(INDEX('skill.char(效果)'!$C:$C,MATCH($A43,'skill.char(效果)'!$O:$O,0)),INDEX('skill.char(buff)'!$C:$C,MATCH($A43,'skill.char(buff)'!$K:$K,0))),INDEX('skill.char(buff)'!$C:$C,MATCH($A43,'skill.char(buff)'!$L:$L,0)))</f>
        <v>嗜血狼人旋风斩伤害</v>
      </c>
      <c r="D43" s="7" t="s">
        <v>1341</v>
      </c>
      <c r="E43" s="6">
        <v>1.2</v>
      </c>
      <c r="F43" s="6" t="s">
        <v>366</v>
      </c>
      <c r="G43" s="6">
        <v>19200</v>
      </c>
      <c r="H43" s="6">
        <v>20800</v>
      </c>
      <c r="I43" s="6">
        <v>320</v>
      </c>
      <c r="J43" s="6"/>
      <c r="K43" s="6"/>
      <c r="L43" s="6"/>
      <c r="M43" s="6"/>
      <c r="N43" s="6"/>
      <c r="O43" s="6"/>
      <c r="P43" s="6"/>
      <c r="Q43" s="6"/>
      <c r="R43" s="6"/>
      <c r="S43" s="6"/>
      <c r="T43" s="6"/>
      <c r="U43" s="6"/>
      <c r="V43" s="6"/>
      <c r="W43" s="6"/>
      <c r="X43" s="6"/>
    </row>
    <row r="44" spans="1:24" x14ac:dyDescent="0.15">
      <c r="A44" s="6">
        <v>15140509</v>
      </c>
      <c r="B44" s="6">
        <v>1</v>
      </c>
      <c r="C44" s="7" t="str">
        <f>_xlfn.IFNA(_xlfn.IFNA(INDEX('skill.char(效果)'!$C:$C,MATCH($A44,'skill.char(效果)'!$O:$O,0)),INDEX('skill.char(buff)'!$C:$C,MATCH($A44,'skill.char(buff)'!$K:$K,0))),INDEX('skill.char(buff)'!$C:$C,MATCH($A44,'skill.char(buff)'!$L:$L,0)))</f>
        <v>嗜血狼人嗜血狂攻伤害</v>
      </c>
      <c r="D44" s="7" t="s">
        <v>1342</v>
      </c>
      <c r="E44" s="6">
        <v>1.2</v>
      </c>
      <c r="F44" s="6" t="s">
        <v>366</v>
      </c>
      <c r="G44" s="6">
        <v>54000</v>
      </c>
      <c r="H44" s="6">
        <v>56000</v>
      </c>
      <c r="I44" s="6">
        <v>400</v>
      </c>
      <c r="J44" s="6"/>
      <c r="K44" s="6"/>
      <c r="L44" s="6"/>
      <c r="M44" s="6"/>
      <c r="N44" s="6"/>
      <c r="O44" s="6"/>
      <c r="P44" s="6"/>
      <c r="Q44" s="6"/>
      <c r="R44" s="6">
        <v>130</v>
      </c>
      <c r="S44" s="6">
        <v>130</v>
      </c>
      <c r="T44" s="6">
        <v>20</v>
      </c>
      <c r="U44" s="6"/>
      <c r="V44" s="6"/>
      <c r="W44" s="6"/>
      <c r="X44" s="6"/>
    </row>
    <row r="45" spans="1:24" x14ac:dyDescent="0.15">
      <c r="A45" s="6">
        <v>15140510</v>
      </c>
      <c r="B45" s="6">
        <v>1</v>
      </c>
      <c r="C45" s="7" t="str">
        <f>_xlfn.IFNA(_xlfn.IFNA(INDEX('skill.char(效果)'!$C:$C,MATCH($A45,'skill.char(效果)'!$O:$O,0)),INDEX('skill.char(buff)'!$C:$C,MATCH($A45,'skill.char(buff)'!$K:$K,0))),INDEX('skill.char(buff)'!$C:$C,MATCH($A45,'skill.char(buff)'!$L:$L,0)))</f>
        <v>嗜血狼人嗜血狂攻清除标记伤害</v>
      </c>
      <c r="D45" s="7" t="s">
        <v>1344</v>
      </c>
      <c r="E45" s="6">
        <v>1.2</v>
      </c>
      <c r="F45" s="6" t="s">
        <v>366</v>
      </c>
      <c r="G45" s="6">
        <v>20000</v>
      </c>
      <c r="H45" s="6">
        <v>20000</v>
      </c>
      <c r="I45" s="6"/>
      <c r="J45" s="6"/>
      <c r="K45" s="6"/>
      <c r="L45" s="6"/>
      <c r="M45" s="6"/>
      <c r="N45" s="6"/>
      <c r="O45" s="6"/>
      <c r="P45" s="6"/>
      <c r="Q45" s="6"/>
      <c r="R45" s="6"/>
      <c r="S45" s="6"/>
      <c r="T45" s="6"/>
      <c r="U45" s="6"/>
      <c r="V45" s="6"/>
      <c r="W45" s="6"/>
      <c r="X45" s="6">
        <v>1</v>
      </c>
    </row>
    <row r="46" spans="1:24" x14ac:dyDescent="0.15">
      <c r="A46" s="6">
        <v>15140511</v>
      </c>
      <c r="B46" s="6">
        <v>1</v>
      </c>
      <c r="C46" s="7" t="str">
        <f>_xlfn.IFNA(_xlfn.IFNA(INDEX('skill.char(效果)'!$C:$C,MATCH($A46,'skill.char(效果)'!$O:$O,0)),INDEX('skill.char(buff)'!$C:$C,MATCH($A46,'skill.char(buff)'!$K:$K,0))),INDEX('skill.char(buff)'!$C:$C,MATCH($A46,'skill.char(buff)'!$L:$L,0)))</f>
        <v>嗜血狼人野性阻击伤害</v>
      </c>
      <c r="D46" s="7" t="s">
        <v>2313</v>
      </c>
      <c r="E46" s="6">
        <v>1.2</v>
      </c>
      <c r="F46" s="6" t="s">
        <v>217</v>
      </c>
      <c r="G46" s="6">
        <v>24000</v>
      </c>
      <c r="H46" s="6">
        <v>26000</v>
      </c>
      <c r="I46" s="6">
        <v>400</v>
      </c>
      <c r="J46" s="6"/>
      <c r="K46" s="6"/>
      <c r="L46" s="6"/>
      <c r="M46" s="6"/>
      <c r="N46" s="6"/>
      <c r="O46" s="6"/>
      <c r="P46" s="6"/>
      <c r="Q46" s="6"/>
      <c r="R46" s="6"/>
      <c r="S46" s="6"/>
      <c r="T46" s="6"/>
      <c r="U46" s="6"/>
      <c r="V46" s="6"/>
      <c r="W46" s="6"/>
      <c r="X46" s="6"/>
    </row>
    <row r="47" spans="1:24" x14ac:dyDescent="0.15">
      <c r="A47" s="21">
        <v>15140601</v>
      </c>
      <c r="B47" s="6">
        <v>1</v>
      </c>
      <c r="C47" s="7" t="str">
        <f>_xlfn.IFNA(_xlfn.IFNA(INDEX('skill.char(效果)'!$C:$C,MATCH($A47,'skill.char(效果)'!$O:$O,0)),INDEX('skill.char(buff)'!$C:$C,MATCH($A47,'skill.char(buff)'!$K:$K,0))),INDEX('skill.char(buff)'!$C:$C,MATCH($A47,'skill.char(buff)'!$L:$L,0)))</f>
        <v>超能大白普通攻击伤害</v>
      </c>
      <c r="D47" s="7" t="s">
        <v>1381</v>
      </c>
      <c r="E47" s="6">
        <v>1.2</v>
      </c>
      <c r="F47" s="6" t="s">
        <v>366</v>
      </c>
      <c r="G47" s="6">
        <v>9800</v>
      </c>
      <c r="H47" s="6">
        <v>10200</v>
      </c>
      <c r="I47" s="6"/>
      <c r="J47" s="6"/>
      <c r="K47" s="6"/>
      <c r="L47" s="6"/>
      <c r="M47" s="6"/>
      <c r="N47" s="6"/>
      <c r="O47" s="6"/>
      <c r="P47" s="6"/>
      <c r="Q47" s="6"/>
      <c r="R47" s="6"/>
      <c r="S47" s="6"/>
      <c r="T47" s="6"/>
      <c r="U47" s="6">
        <v>1</v>
      </c>
      <c r="V47" s="6"/>
      <c r="W47" s="6"/>
      <c r="X47" s="6"/>
    </row>
    <row r="48" spans="1:24" x14ac:dyDescent="0.15">
      <c r="A48" s="21">
        <v>15140602</v>
      </c>
      <c r="B48" s="6">
        <v>1</v>
      </c>
      <c r="C48" s="7" t="str">
        <f>_xlfn.IFNA(_xlfn.IFNA(INDEX('skill.char(效果)'!$C:$C,MATCH($A48,'skill.char(效果)'!$O:$O,0)),INDEX('skill.char(buff)'!$C:$C,MATCH($A48,'skill.char(buff)'!$K:$K,0))),INDEX('skill.char(buff)'!$C:$C,MATCH($A48,'skill.char(buff)'!$L:$L,0)))</f>
        <v>超能大白酒精喷洒伤害</v>
      </c>
      <c r="D48" s="7" t="s">
        <v>2314</v>
      </c>
      <c r="E48" s="6">
        <v>1.2</v>
      </c>
      <c r="F48" s="6" t="s">
        <v>366</v>
      </c>
      <c r="G48" s="6">
        <v>24000</v>
      </c>
      <c r="H48" s="6">
        <v>26000</v>
      </c>
      <c r="I48" s="6">
        <v>400</v>
      </c>
      <c r="J48" s="6"/>
      <c r="K48" s="6"/>
      <c r="L48" s="6"/>
      <c r="M48" s="6"/>
      <c r="N48" s="6"/>
      <c r="O48" s="6"/>
      <c r="P48" s="6"/>
      <c r="Q48" s="6"/>
      <c r="R48" s="6"/>
      <c r="S48" s="6"/>
      <c r="T48" s="6"/>
      <c r="U48" s="6"/>
      <c r="V48" s="6"/>
      <c r="W48" s="6"/>
      <c r="X48" s="6"/>
    </row>
    <row r="49" spans="1:24" x14ac:dyDescent="0.15">
      <c r="A49" s="21">
        <v>15140603</v>
      </c>
      <c r="B49" s="6">
        <v>1</v>
      </c>
      <c r="C49" s="7" t="s">
        <v>1586</v>
      </c>
      <c r="D49" s="7" t="s">
        <v>1666</v>
      </c>
      <c r="E49" s="6">
        <v>1.2</v>
      </c>
      <c r="F49" s="6"/>
      <c r="G49" s="6"/>
      <c r="H49" s="6"/>
      <c r="I49" s="6"/>
      <c r="J49" s="6"/>
      <c r="K49" s="6"/>
      <c r="L49" s="6"/>
      <c r="M49" s="6"/>
      <c r="N49" s="6"/>
      <c r="O49" s="6"/>
      <c r="P49" s="6"/>
      <c r="Q49" s="6"/>
      <c r="R49" s="6">
        <v>3500</v>
      </c>
      <c r="S49" s="6">
        <v>3500</v>
      </c>
      <c r="T49" s="6"/>
      <c r="U49" s="6"/>
      <c r="V49" s="6"/>
      <c r="W49" s="6"/>
      <c r="X49" s="6"/>
    </row>
    <row r="50" spans="1:24" x14ac:dyDescent="0.15">
      <c r="A50" s="21">
        <v>15140604</v>
      </c>
      <c r="B50" s="6">
        <v>1</v>
      </c>
      <c r="C50" s="7" t="str">
        <f>_xlfn.IFNA(_xlfn.IFNA(INDEX('skill.char(效果)'!$C:$C,MATCH($A50,'skill.char(效果)'!$O:$O,0)),INDEX('skill.char(buff)'!$C:$C,MATCH($A50,'skill.char(buff)'!$K:$K,0))),INDEX('skill.char(buff)'!$C:$C,MATCH($A50,'skill.char(buff)'!$L:$L,0)))</f>
        <v>超能大白酒精喷洒概率降低物防</v>
      </c>
      <c r="D50" s="7" t="s">
        <v>2315</v>
      </c>
      <c r="E50" s="6">
        <v>1.2</v>
      </c>
      <c r="F50" s="6"/>
      <c r="G50" s="6"/>
      <c r="H50" s="6"/>
      <c r="I50" s="6"/>
      <c r="J50" s="6"/>
      <c r="K50" s="6"/>
      <c r="L50" s="6"/>
      <c r="M50" s="6"/>
      <c r="N50" s="6"/>
      <c r="O50" s="6"/>
      <c r="P50" s="6"/>
      <c r="Q50" s="6"/>
      <c r="R50" s="6">
        <v>-5000</v>
      </c>
      <c r="S50" s="6">
        <v>-5000</v>
      </c>
      <c r="T50" s="6"/>
      <c r="U50" s="6"/>
      <c r="V50" s="6"/>
      <c r="W50" s="6"/>
      <c r="X50" s="6"/>
    </row>
    <row r="51" spans="1:24" x14ac:dyDescent="0.15">
      <c r="A51" s="21">
        <v>15140605</v>
      </c>
      <c r="B51" s="6">
        <v>1</v>
      </c>
      <c r="C51" s="7" t="str">
        <f>_xlfn.IFNA(_xlfn.IFNA(INDEX('skill.char(效果)'!$C:$C,MATCH($A51,'skill.char(效果)'!$O:$O,0)),INDEX('skill.char(buff)'!$C:$C,MATCH($A51,'skill.char(buff)'!$K:$K,0))),INDEX('skill.char(buff)'!$C:$C,MATCH($A51,'skill.char(buff)'!$L:$L,0)))</f>
        <v>超能大白酒精喷洒概率降低魔防</v>
      </c>
      <c r="D51" s="7" t="s">
        <v>2315</v>
      </c>
      <c r="E51" s="6">
        <v>1.2</v>
      </c>
      <c r="F51" s="6"/>
      <c r="G51" s="6"/>
      <c r="H51" s="6"/>
      <c r="I51" s="6"/>
      <c r="J51" s="6"/>
      <c r="K51" s="6"/>
      <c r="L51" s="6"/>
      <c r="M51" s="6"/>
      <c r="N51" s="6"/>
      <c r="O51" s="6"/>
      <c r="P51" s="6"/>
      <c r="Q51" s="6"/>
      <c r="R51" s="6">
        <v>-5000</v>
      </c>
      <c r="S51" s="6">
        <v>-5000</v>
      </c>
      <c r="T51" s="6"/>
      <c r="U51" s="6"/>
      <c r="V51" s="6"/>
      <c r="W51" s="6"/>
      <c r="X51" s="6"/>
    </row>
    <row r="52" spans="1:24" x14ac:dyDescent="0.15">
      <c r="A52" s="21">
        <v>15140606</v>
      </c>
      <c r="B52" s="6">
        <v>1</v>
      </c>
      <c r="C52" s="7" t="str">
        <f>_xlfn.IFNA(_xlfn.IFNA(INDEX('skill.char(效果)'!$C:$C,MATCH($A52,'skill.char(效果)'!$O:$O,0)),INDEX('skill.char(buff)'!$C:$C,MATCH($A52,'skill.char(buff)'!$K:$K,0))),INDEX('skill.char(buff)'!$C:$C,MATCH($A52,'skill.char(buff)'!$L:$L,0)))</f>
        <v>超能大白重拳伤害</v>
      </c>
      <c r="D52" s="7" t="s">
        <v>2316</v>
      </c>
      <c r="E52" s="6">
        <v>1.2</v>
      </c>
      <c r="F52" s="6" t="s">
        <v>366</v>
      </c>
      <c r="G52" s="6">
        <v>24000</v>
      </c>
      <c r="H52" s="6">
        <v>26000</v>
      </c>
      <c r="I52" s="6">
        <v>400</v>
      </c>
      <c r="J52" s="6"/>
      <c r="K52" s="6"/>
      <c r="L52" s="6"/>
      <c r="M52" s="6"/>
      <c r="N52" s="6"/>
      <c r="O52" s="6"/>
      <c r="P52" s="6"/>
      <c r="Q52" s="6"/>
      <c r="R52" s="6"/>
      <c r="S52" s="6"/>
      <c r="T52" s="6"/>
      <c r="U52" s="6"/>
      <c r="V52" s="6"/>
      <c r="W52" s="6"/>
      <c r="X52" s="6"/>
    </row>
    <row r="53" spans="1:24" x14ac:dyDescent="0.15">
      <c r="A53" s="21">
        <v>15140607</v>
      </c>
      <c r="B53" s="6">
        <v>1</v>
      </c>
      <c r="C53" s="7" t="str">
        <f>_xlfn.IFNA(_xlfn.IFNA(INDEX('skill.char(效果)'!$C:$C,MATCH($A53,'skill.char(效果)'!$O:$O,0)),INDEX('skill.char(buff)'!$C:$C,MATCH($A53,'skill.char(buff)'!$K:$K,0))),INDEX('skill.char(buff)'!$C:$C,MATCH($A53,'skill.char(buff)'!$L:$L,0)))</f>
        <v>超能大白火焰喷射伤害</v>
      </c>
      <c r="D53" s="7" t="s">
        <v>2317</v>
      </c>
      <c r="E53" s="6">
        <v>1.2</v>
      </c>
      <c r="F53" s="6" t="s">
        <v>366</v>
      </c>
      <c r="G53" s="6">
        <v>29000</v>
      </c>
      <c r="H53" s="6">
        <v>31000</v>
      </c>
      <c r="I53" s="6">
        <v>400</v>
      </c>
      <c r="J53" s="6"/>
      <c r="K53" s="6"/>
      <c r="L53" s="6"/>
      <c r="M53" s="6"/>
      <c r="N53" s="6"/>
      <c r="O53" s="6"/>
      <c r="P53" s="6"/>
      <c r="Q53" s="6"/>
      <c r="R53" s="6">
        <v>160</v>
      </c>
      <c r="S53" s="6">
        <v>160</v>
      </c>
      <c r="T53" s="6">
        <v>20</v>
      </c>
      <c r="U53" s="6"/>
      <c r="V53" s="6"/>
      <c r="W53" s="6"/>
      <c r="X53" s="6"/>
    </row>
    <row r="54" spans="1:24" x14ac:dyDescent="0.15">
      <c r="A54" s="21">
        <v>15140608</v>
      </c>
      <c r="B54" s="6">
        <v>1</v>
      </c>
      <c r="C54" s="7" t="str">
        <f>_xlfn.IFNA(_xlfn.IFNA(INDEX('skill.char(效果)'!$C:$C,MATCH($A54,'skill.char(效果)'!$O:$O,0)),INDEX('skill.char(buff)'!$C:$C,MATCH($A54,'skill.char(buff)'!$K:$K,0))),INDEX('skill.char(buff)'!$C:$C,MATCH($A54,'skill.char(buff)'!$L:$L,0)))</f>
        <v>超能大白火焰喷射遇酒爆炸伤害</v>
      </c>
      <c r="D54" s="7" t="s">
        <v>2318</v>
      </c>
      <c r="E54" s="6">
        <v>1.2</v>
      </c>
      <c r="F54" s="6" t="s">
        <v>366</v>
      </c>
      <c r="G54" s="6">
        <v>40000</v>
      </c>
      <c r="H54" s="6">
        <v>40000</v>
      </c>
      <c r="I54" s="6"/>
      <c r="J54" s="6"/>
      <c r="K54" s="6"/>
      <c r="L54" s="6"/>
      <c r="M54" s="6"/>
      <c r="N54" s="6"/>
      <c r="O54" s="6"/>
      <c r="P54" s="6"/>
      <c r="Q54" s="6"/>
      <c r="R54" s="6"/>
      <c r="S54" s="6"/>
      <c r="T54" s="6"/>
      <c r="U54" s="6"/>
      <c r="V54" s="6"/>
      <c r="W54" s="6"/>
      <c r="X54" s="6"/>
    </row>
    <row r="55" spans="1:24" x14ac:dyDescent="0.15">
      <c r="A55" s="21">
        <v>15140609</v>
      </c>
      <c r="B55" s="6">
        <v>1</v>
      </c>
      <c r="C55" s="7" t="s">
        <v>1667</v>
      </c>
      <c r="D55" s="7" t="s">
        <v>1667</v>
      </c>
      <c r="E55" s="6">
        <v>1.2</v>
      </c>
      <c r="F55" s="6"/>
      <c r="G55" s="6"/>
      <c r="H55" s="6"/>
      <c r="I55" s="6"/>
      <c r="J55" s="6"/>
      <c r="K55" s="6"/>
      <c r="L55" s="6"/>
      <c r="M55" s="6"/>
      <c r="N55" s="6"/>
      <c r="O55" s="6"/>
      <c r="P55" s="6"/>
      <c r="Q55" s="6"/>
      <c r="R55" s="6">
        <v>1500</v>
      </c>
      <c r="S55" s="6">
        <v>1500</v>
      </c>
      <c r="T55" s="6"/>
      <c r="U55" s="6"/>
      <c r="V55" s="6"/>
      <c r="W55" s="6"/>
      <c r="X55" s="6"/>
    </row>
    <row r="56" spans="1:24" x14ac:dyDescent="0.15">
      <c r="A56" s="21">
        <v>15140701</v>
      </c>
      <c r="B56" s="6">
        <v>1</v>
      </c>
      <c r="C56" s="7" t="str">
        <f>_xlfn.IFNA(_xlfn.IFNA(INDEX('skill.char(效果)'!$C:$C,MATCH($A56,'skill.char(效果)'!$O:$O,0)),INDEX('skill.char(buff)'!$C:$C,MATCH($A56,'skill.char(buff)'!$K:$K,0))),INDEX('skill.char(buff)'!$C:$C,MATCH($A56,'skill.char(buff)'!$L:$L,0)))</f>
        <v>花仙子普通攻击伤害</v>
      </c>
      <c r="D56" s="7" t="s">
        <v>1384</v>
      </c>
      <c r="E56" s="6">
        <v>1.2</v>
      </c>
      <c r="F56" s="6" t="s">
        <v>366</v>
      </c>
      <c r="G56" s="6">
        <v>9800</v>
      </c>
      <c r="H56" s="6">
        <v>10200</v>
      </c>
      <c r="I56" s="6"/>
      <c r="J56" s="6"/>
      <c r="K56" s="6"/>
      <c r="L56" s="6"/>
      <c r="M56" s="6"/>
      <c r="N56" s="6"/>
      <c r="O56" s="6"/>
      <c r="P56" s="6"/>
      <c r="Q56" s="6"/>
      <c r="R56" s="6"/>
      <c r="S56" s="6"/>
      <c r="T56" s="6"/>
      <c r="U56" s="6">
        <v>1</v>
      </c>
      <c r="V56" s="6"/>
      <c r="W56" s="6"/>
      <c r="X56" s="6"/>
    </row>
    <row r="57" spans="1:24" x14ac:dyDescent="0.15">
      <c r="A57" s="21">
        <v>15140702</v>
      </c>
      <c r="B57" s="6">
        <v>1</v>
      </c>
      <c r="C57" s="7" t="str">
        <f>_xlfn.IFNA(_xlfn.IFNA(INDEX('skill.char(效果)'!$C:$C,MATCH($A57,'skill.char(效果)'!$O:$O,0)),INDEX('skill.char(buff)'!$C:$C,MATCH($A57,'skill.char(buff)'!$K:$K,0))),INDEX('skill.char(buff)'!$C:$C,MATCH($A57,'skill.char(buff)'!$L:$L,0)))</f>
        <v>花仙子缠绕伤害</v>
      </c>
      <c r="D57" s="7" t="s">
        <v>2319</v>
      </c>
      <c r="E57" s="6">
        <v>1.2</v>
      </c>
      <c r="F57" s="6" t="s">
        <v>366</v>
      </c>
      <c r="G57" s="6">
        <v>39000</v>
      </c>
      <c r="H57" s="6">
        <v>41000</v>
      </c>
      <c r="I57" s="6">
        <v>400</v>
      </c>
      <c r="J57" s="6"/>
      <c r="K57" s="6"/>
      <c r="L57" s="6"/>
      <c r="M57" s="6"/>
      <c r="N57" s="6"/>
      <c r="O57" s="6"/>
      <c r="P57" s="6"/>
      <c r="Q57" s="6"/>
      <c r="R57" s="6"/>
      <c r="S57" s="6"/>
      <c r="T57" s="6"/>
      <c r="U57" s="6"/>
      <c r="V57" s="6"/>
      <c r="W57" s="6"/>
      <c r="X57" s="6"/>
    </row>
    <row r="58" spans="1:24" x14ac:dyDescent="0.15">
      <c r="A58" s="21">
        <v>15140703</v>
      </c>
      <c r="B58" s="6">
        <v>1</v>
      </c>
      <c r="C58" s="7" t="str">
        <f>_xlfn.IFNA(_xlfn.IFNA(INDEX('skill.char(效果)'!$C:$C,MATCH($A58,'skill.char(效果)'!$O:$O,0)),INDEX('skill.char(buff)'!$C:$C,MATCH($A58,'skill.char(buff)'!$K:$K,0))),INDEX('skill.char(buff)'!$C:$C,MATCH($A58,'skill.char(buff)'!$L:$L,0)))</f>
        <v>花仙子愈合加血</v>
      </c>
      <c r="D58" s="82" t="s">
        <v>2320</v>
      </c>
      <c r="E58" s="6">
        <v>1.2</v>
      </c>
      <c r="F58" s="6" t="s">
        <v>366</v>
      </c>
      <c r="G58" s="6">
        <v>34270</v>
      </c>
      <c r="H58" s="6">
        <v>34730</v>
      </c>
      <c r="I58" s="6">
        <v>920</v>
      </c>
      <c r="J58" s="6"/>
      <c r="K58" s="6"/>
      <c r="L58" s="6"/>
      <c r="M58" s="6"/>
      <c r="N58" s="6"/>
      <c r="O58" s="6"/>
      <c r="P58" s="6"/>
      <c r="Q58" s="6"/>
      <c r="R58" s="6"/>
      <c r="S58" s="6"/>
      <c r="T58" s="6"/>
      <c r="U58" s="6"/>
      <c r="V58" s="6"/>
      <c r="W58" s="6"/>
      <c r="X58" s="6"/>
    </row>
    <row r="59" spans="1:24" x14ac:dyDescent="0.15">
      <c r="A59" s="21">
        <v>15140704</v>
      </c>
      <c r="B59" s="6">
        <v>1</v>
      </c>
      <c r="C59" s="7" t="str">
        <f>_xlfn.IFNA(_xlfn.IFNA(INDEX('skill.char(效果)'!$C:$C,MATCH($A59,'skill.char(效果)'!$O:$O,0)),INDEX('skill.char(buff)'!$C:$C,MATCH($A59,'skill.char(buff)'!$K:$K,0))),INDEX('skill.char(buff)'!$C:$C,MATCH($A59,'skill.char(buff)'!$L:$L,0)))</f>
        <v>花仙子愈合持续加血血量</v>
      </c>
      <c r="D59" s="7" t="s">
        <v>2321</v>
      </c>
      <c r="E59" s="6">
        <v>1.2</v>
      </c>
      <c r="F59" s="6" t="s">
        <v>366</v>
      </c>
      <c r="G59" s="6">
        <v>5921</v>
      </c>
      <c r="H59" s="6">
        <v>6040</v>
      </c>
      <c r="I59" s="6">
        <v>150</v>
      </c>
      <c r="J59" s="6"/>
      <c r="K59" s="6"/>
      <c r="L59" s="6"/>
      <c r="M59" s="6"/>
      <c r="N59" s="6"/>
      <c r="O59" s="6"/>
      <c r="P59" s="6"/>
      <c r="Q59" s="6"/>
      <c r="R59" s="6"/>
      <c r="S59" s="6"/>
      <c r="T59" s="6"/>
      <c r="U59" s="6"/>
      <c r="V59" s="6"/>
      <c r="W59" s="6"/>
      <c r="X59" s="6"/>
    </row>
    <row r="60" spans="1:24" x14ac:dyDescent="0.15">
      <c r="A60" s="21">
        <v>15140705</v>
      </c>
      <c r="B60" s="6">
        <v>1</v>
      </c>
      <c r="C60" s="7" t="str">
        <f>_xlfn.IFNA(_xlfn.IFNA(INDEX('skill.char(效果)'!$C:$C,MATCH($A60,'skill.char(效果)'!$O:$O,0)),INDEX('skill.char(buff)'!$C:$C,MATCH($A60,'skill.char(buff)'!$K:$K,0))),INDEX('skill.char(buff)'!$C:$C,MATCH($A60,'skill.char(buff)'!$L:$L,0)))</f>
        <v>花仙子宁静加血</v>
      </c>
      <c r="D60" s="7" t="s">
        <v>2322</v>
      </c>
      <c r="E60" s="6">
        <v>1.2</v>
      </c>
      <c r="F60" s="6" t="s">
        <v>366</v>
      </c>
      <c r="G60" s="6">
        <v>10705</v>
      </c>
      <c r="H60" s="6">
        <v>10824</v>
      </c>
      <c r="I60" s="6">
        <v>240</v>
      </c>
      <c r="J60" s="6"/>
      <c r="K60" s="6"/>
      <c r="L60" s="6"/>
      <c r="M60" s="6"/>
      <c r="N60" s="6"/>
      <c r="O60" s="6"/>
      <c r="P60" s="6"/>
      <c r="Q60" s="6"/>
      <c r="R60" s="6">
        <v>220</v>
      </c>
      <c r="S60" s="6">
        <v>220</v>
      </c>
      <c r="T60" s="6">
        <v>30</v>
      </c>
      <c r="U60" s="6"/>
      <c r="V60" s="6"/>
      <c r="W60" s="6"/>
      <c r="X60" s="6"/>
    </row>
    <row r="61" spans="1:24" x14ac:dyDescent="0.15">
      <c r="A61" s="21">
        <v>15140801</v>
      </c>
      <c r="B61" s="6">
        <v>1</v>
      </c>
      <c r="C61" s="7" t="str">
        <f>_xlfn.IFNA(_xlfn.IFNA(INDEX('skill.char(效果)'!$C:$C,MATCH($A61,'skill.char(效果)'!$O:$O,0)),INDEX('skill.char(buff)'!$C:$C,MATCH($A61,'skill.char(buff)'!$K:$K,0))),INDEX('skill.char(buff)'!$C:$C,MATCH($A61,'skill.char(buff)'!$L:$L,0)))</f>
        <v>冰雪女王普通攻击伤害</v>
      </c>
      <c r="D61" s="7" t="s">
        <v>1385</v>
      </c>
      <c r="E61" s="6">
        <v>1.2</v>
      </c>
      <c r="F61" s="6" t="s">
        <v>1600</v>
      </c>
      <c r="G61" s="6">
        <v>9800</v>
      </c>
      <c r="H61" s="6">
        <v>10200</v>
      </c>
      <c r="I61" s="6"/>
      <c r="J61" s="6"/>
      <c r="K61" s="6"/>
      <c r="L61" s="6"/>
      <c r="M61" s="6"/>
      <c r="N61" s="6"/>
      <c r="O61" s="6"/>
      <c r="P61" s="6"/>
      <c r="Q61" s="6"/>
      <c r="R61" s="6"/>
      <c r="S61" s="6"/>
      <c r="T61" s="6"/>
      <c r="U61" s="6">
        <v>1</v>
      </c>
      <c r="V61" s="6"/>
      <c r="W61" s="6"/>
      <c r="X61" s="6"/>
    </row>
    <row r="62" spans="1:24" x14ac:dyDescent="0.15">
      <c r="A62" s="21">
        <v>15140802</v>
      </c>
      <c r="B62" s="6">
        <v>1</v>
      </c>
      <c r="C62" s="7" t="s">
        <v>1728</v>
      </c>
      <c r="D62" s="7" t="s">
        <v>1728</v>
      </c>
      <c r="E62" s="6">
        <v>1.2</v>
      </c>
      <c r="F62" s="6"/>
      <c r="G62" s="6"/>
      <c r="H62" s="6"/>
      <c r="I62" s="6"/>
      <c r="J62" s="6"/>
      <c r="K62" s="6"/>
      <c r="L62" s="6"/>
      <c r="M62" s="6"/>
      <c r="N62" s="6"/>
      <c r="O62" s="6"/>
      <c r="P62" s="6"/>
      <c r="Q62" s="6"/>
      <c r="R62" s="6">
        <v>5000</v>
      </c>
      <c r="S62" s="6">
        <v>5000</v>
      </c>
      <c r="T62" s="6"/>
      <c r="U62" s="6"/>
      <c r="V62" s="6"/>
      <c r="W62" s="6"/>
      <c r="X62" s="6"/>
    </row>
    <row r="63" spans="1:24" x14ac:dyDescent="0.15">
      <c r="A63" s="21">
        <v>15140803</v>
      </c>
      <c r="B63" s="6">
        <v>1</v>
      </c>
      <c r="C63" s="7" t="s">
        <v>1729</v>
      </c>
      <c r="D63" s="7" t="s">
        <v>1729</v>
      </c>
      <c r="E63" s="6">
        <v>1.2</v>
      </c>
      <c r="F63" s="6"/>
      <c r="G63" s="6"/>
      <c r="H63" s="6"/>
      <c r="I63" s="6"/>
      <c r="J63" s="6"/>
      <c r="K63" s="6"/>
      <c r="L63" s="6"/>
      <c r="M63" s="6"/>
      <c r="N63" s="6"/>
      <c r="O63" s="6"/>
      <c r="P63" s="6"/>
      <c r="Q63" s="6"/>
      <c r="R63" s="6">
        <v>10000</v>
      </c>
      <c r="S63" s="6">
        <v>10000</v>
      </c>
      <c r="T63" s="6">
        <v>200</v>
      </c>
      <c r="U63" s="6"/>
      <c r="V63" s="6"/>
      <c r="W63" s="6"/>
      <c r="X63" s="6"/>
    </row>
    <row r="64" spans="1:24" x14ac:dyDescent="0.15">
      <c r="A64" s="2">
        <v>15340112</v>
      </c>
      <c r="B64" s="6">
        <v>1</v>
      </c>
      <c r="C64" s="7" t="s">
        <v>3974</v>
      </c>
      <c r="D64" s="7" t="s">
        <v>3974</v>
      </c>
      <c r="E64" s="6">
        <v>1.2</v>
      </c>
      <c r="F64" s="6"/>
      <c r="G64" s="6"/>
      <c r="H64" s="6"/>
      <c r="I64" s="6"/>
      <c r="J64" s="6"/>
      <c r="K64" s="6"/>
      <c r="L64" s="6"/>
      <c r="M64" s="6"/>
      <c r="N64" s="6"/>
      <c r="O64" s="6"/>
      <c r="P64" s="6"/>
      <c r="Q64" s="6"/>
      <c r="R64" s="6">
        <v>5000</v>
      </c>
      <c r="S64" s="6">
        <v>5000</v>
      </c>
      <c r="T64" s="6"/>
      <c r="U64" s="6"/>
      <c r="V64" s="6"/>
      <c r="W64" s="6"/>
      <c r="X64" s="6"/>
    </row>
    <row r="65" spans="1:24" x14ac:dyDescent="0.15">
      <c r="A65" s="2">
        <v>15340113</v>
      </c>
      <c r="B65" s="6">
        <v>1</v>
      </c>
      <c r="C65" s="7" t="s">
        <v>3975</v>
      </c>
      <c r="D65" s="7" t="s">
        <v>3975</v>
      </c>
      <c r="E65" s="6">
        <v>1.2</v>
      </c>
      <c r="F65" s="6"/>
      <c r="G65" s="6"/>
      <c r="H65" s="6"/>
      <c r="I65" s="6"/>
      <c r="J65" s="6"/>
      <c r="K65" s="6"/>
      <c r="L65" s="6"/>
      <c r="M65" s="6"/>
      <c r="N65" s="6"/>
      <c r="O65" s="6"/>
      <c r="P65" s="6"/>
      <c r="Q65" s="6"/>
      <c r="R65" s="6">
        <v>10000</v>
      </c>
      <c r="S65" s="6">
        <v>10000</v>
      </c>
      <c r="T65" s="6">
        <v>200</v>
      </c>
      <c r="U65" s="6"/>
      <c r="V65" s="6"/>
      <c r="W65" s="6"/>
      <c r="X65" s="6"/>
    </row>
    <row r="66" spans="1:24" x14ac:dyDescent="0.15">
      <c r="A66" s="21">
        <v>15140804</v>
      </c>
      <c r="B66" s="6">
        <v>1</v>
      </c>
      <c r="C66" s="7" t="str">
        <f>_xlfn.IFNA(_xlfn.IFNA(INDEX('skill.char(效果)'!$C:$C,MATCH($A66,'skill.char(效果)'!$O:$O,0)),INDEX('skill.char(buff)'!$C:$C,MATCH($A66,'skill.char(buff)'!$K:$K,0))),INDEX('skill.char(buff)'!$C:$C,MATCH($A66,'skill.char(buff)'!$L:$L,0)))</f>
        <v>冰雪女王冰锥术伤害</v>
      </c>
      <c r="D66" s="7" t="s">
        <v>2323</v>
      </c>
      <c r="E66" s="6">
        <v>1.2</v>
      </c>
      <c r="F66" s="6" t="s">
        <v>217</v>
      </c>
      <c r="G66" s="6">
        <v>49000</v>
      </c>
      <c r="H66" s="6">
        <v>51000</v>
      </c>
      <c r="I66" s="6">
        <v>400</v>
      </c>
      <c r="J66" s="6"/>
      <c r="K66" s="6"/>
      <c r="L66" s="6"/>
      <c r="M66" s="6"/>
      <c r="N66" s="6"/>
      <c r="O66" s="6"/>
      <c r="P66" s="6"/>
      <c r="Q66" s="6"/>
      <c r="R66" s="6"/>
      <c r="S66" s="6"/>
      <c r="T66" s="6"/>
      <c r="U66" s="6"/>
      <c r="V66" s="6"/>
      <c r="W66" s="6"/>
      <c r="X66" s="6"/>
    </row>
    <row r="67" spans="1:24" x14ac:dyDescent="0.15">
      <c r="A67" s="21">
        <v>15140805</v>
      </c>
      <c r="B67" s="6">
        <v>1</v>
      </c>
      <c r="C67" s="7" t="str">
        <f>_xlfn.IFNA(_xlfn.IFNA(INDEX('skill.char(效果)'!$C:$C,MATCH($A67,'skill.char(效果)'!$O:$O,0)),INDEX('skill.char(buff)'!$C:$C,MATCH($A67,'skill.char(buff)'!$K:$K,0))),INDEX('skill.char(buff)'!$C:$C,MATCH($A67,'skill.char(buff)'!$L:$L,0)))</f>
        <v>冰雪女王冰晶爆炸伤害</v>
      </c>
      <c r="D67" s="7" t="s">
        <v>2032</v>
      </c>
      <c r="E67" s="6">
        <v>1.2</v>
      </c>
      <c r="F67" s="6" t="s">
        <v>217</v>
      </c>
      <c r="G67" s="6">
        <v>34000</v>
      </c>
      <c r="H67" s="6">
        <v>36000</v>
      </c>
      <c r="I67" s="6">
        <v>400</v>
      </c>
      <c r="J67" s="6"/>
      <c r="K67" s="6"/>
      <c r="L67" s="6"/>
      <c r="M67" s="6"/>
      <c r="N67" s="6"/>
      <c r="O67" s="6"/>
      <c r="P67" s="6"/>
      <c r="Q67" s="6"/>
      <c r="R67" s="6">
        <v>160</v>
      </c>
      <c r="S67" s="6">
        <v>160</v>
      </c>
      <c r="T67" s="6">
        <v>20</v>
      </c>
      <c r="U67" s="6"/>
      <c r="V67" s="6"/>
      <c r="W67" s="6"/>
      <c r="X67" s="6"/>
    </row>
    <row r="68" spans="1:24" x14ac:dyDescent="0.15">
      <c r="A68" s="21">
        <v>15140806</v>
      </c>
      <c r="B68" s="6">
        <v>1</v>
      </c>
      <c r="C68" s="7" t="s">
        <v>1654</v>
      </c>
      <c r="D68" s="7" t="s">
        <v>1654</v>
      </c>
      <c r="E68" s="6">
        <v>1.2</v>
      </c>
      <c r="F68" s="6"/>
      <c r="G68" s="6"/>
      <c r="H68" s="6"/>
      <c r="I68" s="6"/>
      <c r="J68" s="6"/>
      <c r="K68" s="6"/>
      <c r="L68" s="6"/>
      <c r="M68" s="6"/>
      <c r="N68" s="6"/>
      <c r="O68" s="6"/>
      <c r="P68" s="6"/>
      <c r="Q68" s="6"/>
      <c r="R68" s="6">
        <v>5000</v>
      </c>
      <c r="S68" s="6">
        <v>5000</v>
      </c>
      <c r="T68" s="6"/>
      <c r="U68" s="6"/>
      <c r="V68" s="6"/>
      <c r="W68" s="6"/>
      <c r="X68" s="6"/>
    </row>
    <row r="69" spans="1:24" x14ac:dyDescent="0.15">
      <c r="A69" s="21">
        <v>15140807</v>
      </c>
      <c r="B69" s="13">
        <v>1</v>
      </c>
      <c r="C69" s="7" t="str">
        <f>_xlfn.IFNA(_xlfn.IFNA(INDEX('skill.char(效果)'!$C:$C,MATCH($A69,'skill.char(效果)'!$O:$O,0)),INDEX('skill.char(buff)'!$C:$C,MATCH($A69,'skill.char(buff)'!$K:$K,0))),INDEX('skill.char(buff)'!$C:$C,MATCH($A69,'skill.char(buff)'!$L:$L,0)))</f>
        <v>冰雪女王冰晶爆炸减移动速度</v>
      </c>
      <c r="D69" s="14" t="s">
        <v>2324</v>
      </c>
      <c r="E69" s="13">
        <v>1.2</v>
      </c>
      <c r="F69" s="13"/>
      <c r="G69" s="13"/>
      <c r="H69" s="13"/>
      <c r="I69" s="13"/>
      <c r="J69" s="13"/>
      <c r="K69" s="13"/>
      <c r="L69" s="13"/>
      <c r="M69" s="13"/>
      <c r="N69" s="13"/>
      <c r="O69" s="13"/>
      <c r="P69" s="13"/>
      <c r="Q69" s="13"/>
      <c r="R69" s="13">
        <v>-5000</v>
      </c>
      <c r="S69" s="13">
        <v>-5000</v>
      </c>
      <c r="T69" s="13"/>
      <c r="U69" s="13"/>
      <c r="V69" s="13"/>
      <c r="W69" s="13"/>
      <c r="X69" s="13"/>
    </row>
    <row r="70" spans="1:24" x14ac:dyDescent="0.15">
      <c r="A70" s="21">
        <v>15140808</v>
      </c>
      <c r="B70" s="13">
        <v>1</v>
      </c>
      <c r="C70" s="7" t="str">
        <f>_xlfn.IFNA(_xlfn.IFNA(INDEX('skill.char(效果)'!$C:$C,MATCH($A70,'skill.char(效果)'!$O:$O,0)),INDEX('skill.char(buff)'!$C:$C,MATCH($A70,'skill.char(buff)'!$K:$K,0))),INDEX('skill.char(buff)'!$C:$C,MATCH($A70,'skill.char(buff)'!$L:$L,0)))</f>
        <v>冰雪女王冰晶爆炸减攻击速度</v>
      </c>
      <c r="D70" s="14" t="s">
        <v>2325</v>
      </c>
      <c r="E70" s="13">
        <v>1.2</v>
      </c>
      <c r="F70" s="13"/>
      <c r="G70" s="13"/>
      <c r="H70" s="13"/>
      <c r="I70" s="13"/>
      <c r="J70" s="13"/>
      <c r="K70" s="13"/>
      <c r="L70" s="13"/>
      <c r="M70" s="13"/>
      <c r="N70" s="13"/>
      <c r="O70" s="13"/>
      <c r="P70" s="13"/>
      <c r="Q70" s="13"/>
      <c r="R70" s="13">
        <v>-5000</v>
      </c>
      <c r="S70" s="13">
        <v>-5000</v>
      </c>
      <c r="T70" s="13"/>
      <c r="U70" s="13"/>
      <c r="V70" s="13"/>
      <c r="W70" s="13"/>
      <c r="X70" s="13"/>
    </row>
    <row r="71" spans="1:24" x14ac:dyDescent="0.15">
      <c r="A71" s="21">
        <v>15141001</v>
      </c>
      <c r="B71" s="6">
        <v>1</v>
      </c>
      <c r="C71" s="7" t="str">
        <f>_xlfn.IFNA(_xlfn.IFNA(INDEX('skill.char(效果)'!$C:$C,MATCH($A71,'skill.char(效果)'!$O:$O,0)),INDEX('skill.char(buff)'!$C:$C,MATCH($A71,'skill.char(buff)'!$K:$K,0))),INDEX('skill.char(buff)'!$C:$C,MATCH($A71,'skill.char(buff)'!$L:$L,0)))</f>
        <v>李小龙普通攻击伤害</v>
      </c>
      <c r="D71" s="7" t="s">
        <v>1258</v>
      </c>
      <c r="E71" s="6">
        <v>1.2</v>
      </c>
      <c r="F71" s="6" t="s">
        <v>264</v>
      </c>
      <c r="G71" s="6">
        <v>9800</v>
      </c>
      <c r="H71" s="6">
        <v>10200</v>
      </c>
      <c r="I71" s="6"/>
      <c r="J71" s="6"/>
      <c r="K71" s="6"/>
      <c r="L71" s="6"/>
      <c r="M71" s="6"/>
      <c r="N71" s="6"/>
      <c r="O71" s="6"/>
      <c r="P71" s="6"/>
      <c r="Q71" s="6"/>
      <c r="R71" s="6"/>
      <c r="S71" s="6"/>
      <c r="T71" s="6"/>
      <c r="U71" s="6">
        <v>1</v>
      </c>
      <c r="V71" s="6"/>
      <c r="W71" s="6"/>
      <c r="X71" s="6"/>
    </row>
    <row r="72" spans="1:24" x14ac:dyDescent="0.15">
      <c r="A72" s="21">
        <v>15141002</v>
      </c>
      <c r="B72" s="6">
        <v>1</v>
      </c>
      <c r="C72" s="7" t="str">
        <f>_xlfn.IFNA(_xlfn.IFNA(INDEX('skill.char(效果)'!$C:$C,MATCH($A72,'skill.char(效果)'!$O:$O,0)),INDEX('skill.char(buff)'!$C:$C,MATCH($A72,'skill.char(buff)'!$K:$K,0))),INDEX('skill.char(buff)'!$C:$C,MATCH($A72,'skill.char(buff)'!$L:$L,0)))</f>
        <v>李小龙双截棍伤害</v>
      </c>
      <c r="D72" s="7" t="s">
        <v>2326</v>
      </c>
      <c r="E72" s="6">
        <v>1.2</v>
      </c>
      <c r="F72" s="6" t="s">
        <v>264</v>
      </c>
      <c r="G72" s="6">
        <v>44000</v>
      </c>
      <c r="H72" s="6">
        <v>46000</v>
      </c>
      <c r="I72" s="6">
        <v>400</v>
      </c>
      <c r="J72" s="6"/>
      <c r="K72" s="6"/>
      <c r="L72" s="6"/>
      <c r="M72" s="6"/>
      <c r="N72" s="6"/>
      <c r="O72" s="6"/>
      <c r="P72" s="6"/>
      <c r="Q72" s="6"/>
      <c r="R72" s="6"/>
      <c r="S72" s="6"/>
      <c r="T72" s="6"/>
      <c r="U72" s="6"/>
      <c r="V72" s="6"/>
      <c r="W72" s="6"/>
      <c r="X72" s="6"/>
    </row>
    <row r="73" spans="1:24" x14ac:dyDescent="0.15">
      <c r="A73" s="21">
        <v>15141003</v>
      </c>
      <c r="B73" s="6">
        <v>1</v>
      </c>
      <c r="C73" s="7" t="str">
        <f>_xlfn.IFNA(_xlfn.IFNA(INDEX('skill.char(效果)'!$C:$C,MATCH($A73,'skill.char(效果)'!$O:$O,0)),INDEX('skill.char(buff)'!$C:$C,MATCH($A73,'skill.char(buff)'!$K:$K,0))),INDEX('skill.char(buff)'!$C:$C,MATCH($A73,'skill.char(buff)'!$L:$L,0)))</f>
        <v>李小龙旋风腿伤害</v>
      </c>
      <c r="D73" s="7" t="s">
        <v>2327</v>
      </c>
      <c r="E73" s="6">
        <v>1.2</v>
      </c>
      <c r="F73" s="6" t="s">
        <v>366</v>
      </c>
      <c r="G73" s="6">
        <v>19200</v>
      </c>
      <c r="H73" s="6">
        <v>20800</v>
      </c>
      <c r="I73" s="6">
        <v>320</v>
      </c>
      <c r="J73" s="6"/>
      <c r="K73" s="6"/>
      <c r="L73" s="6"/>
      <c r="M73" s="6"/>
      <c r="N73" s="6"/>
      <c r="O73" s="6"/>
      <c r="P73" s="6"/>
      <c r="Q73" s="6"/>
      <c r="R73" s="6"/>
      <c r="S73" s="6"/>
      <c r="T73" s="6"/>
      <c r="U73" s="6"/>
      <c r="V73" s="6"/>
      <c r="W73" s="6"/>
      <c r="X73" s="6"/>
    </row>
    <row r="74" spans="1:24" x14ac:dyDescent="0.15">
      <c r="A74" s="21">
        <v>15141004</v>
      </c>
      <c r="B74" s="6">
        <v>1</v>
      </c>
      <c r="C74" s="7" t="str">
        <f>_xlfn.IFNA(_xlfn.IFNA(INDEX('skill.char(效果)'!$C:$C,MATCH($A74,'skill.char(效果)'!$O:$O,0)),INDEX('skill.char(buff)'!$C:$C,MATCH($A74,'skill.char(buff)'!$K:$K,0))),INDEX('skill.char(buff)'!$C:$C,MATCH($A74,'skill.char(buff)'!$L:$L,0)))</f>
        <v>李小龙翻滚冲锋伤害</v>
      </c>
      <c r="D74" s="7" t="s">
        <v>2328</v>
      </c>
      <c r="E74" s="6">
        <v>1.2</v>
      </c>
      <c r="F74" s="6" t="s">
        <v>264</v>
      </c>
      <c r="G74" s="6">
        <v>29000</v>
      </c>
      <c r="H74" s="6">
        <v>31000</v>
      </c>
      <c r="I74" s="6">
        <v>400</v>
      </c>
      <c r="J74" s="6"/>
      <c r="K74" s="6"/>
      <c r="L74" s="6"/>
      <c r="M74" s="6"/>
      <c r="N74" s="6"/>
      <c r="O74" s="6"/>
      <c r="P74" s="6"/>
      <c r="Q74" s="6"/>
      <c r="R74" s="6">
        <v>130</v>
      </c>
      <c r="S74" s="6">
        <v>130</v>
      </c>
      <c r="T74" s="6">
        <v>20</v>
      </c>
      <c r="U74" s="6"/>
      <c r="V74" s="6"/>
      <c r="W74" s="6"/>
      <c r="X74" s="6"/>
    </row>
    <row r="75" spans="1:24" x14ac:dyDescent="0.15">
      <c r="A75" s="21">
        <v>15141005</v>
      </c>
      <c r="B75" s="6">
        <v>1</v>
      </c>
      <c r="C75" s="7" t="str">
        <f>_xlfn.IFNA(_xlfn.IFNA(INDEX('skill.char(效果)'!$C:$C,MATCH($A75,'skill.char(效果)'!$O:$O,0)),INDEX('skill.char(buff)'!$C:$C,MATCH($A75,'skill.char(buff)'!$K:$K,0))),INDEX('skill.char(buff)'!$C:$C,MATCH($A75,'skill.char(buff)'!$L:$L,0)))</f>
        <v>李小龙翻滚冲锋降低攻速</v>
      </c>
      <c r="D75" s="7" t="s">
        <v>2329</v>
      </c>
      <c r="E75" s="6">
        <v>1.2</v>
      </c>
      <c r="F75" s="6"/>
      <c r="G75" s="6"/>
      <c r="H75" s="6"/>
      <c r="I75" s="6"/>
      <c r="J75" s="6"/>
      <c r="K75" s="6"/>
      <c r="L75" s="6"/>
      <c r="M75" s="6"/>
      <c r="N75" s="6"/>
      <c r="O75" s="6"/>
      <c r="P75" s="6"/>
      <c r="Q75" s="6"/>
      <c r="R75" s="6">
        <v>-5000</v>
      </c>
      <c r="S75" s="6">
        <v>-5000</v>
      </c>
      <c r="T75" s="6"/>
      <c r="U75" s="6"/>
      <c r="V75" s="6"/>
      <c r="W75" s="6"/>
      <c r="X75" s="6"/>
    </row>
    <row r="76" spans="1:24" x14ac:dyDescent="0.15">
      <c r="A76" s="21">
        <v>15141006</v>
      </c>
      <c r="B76" s="6">
        <v>1</v>
      </c>
      <c r="C76" s="7" t="str">
        <f>_xlfn.IFNA(_xlfn.IFNA(INDEX('skill.char(效果)'!$C:$C,MATCH($A76,'skill.char(效果)'!$O:$O,0)),INDEX('skill.char(buff)'!$C:$C,MATCH($A76,'skill.char(buff)'!$K:$K,0))),INDEX('skill.char(buff)'!$C:$C,MATCH($A76,'skill.char(buff)'!$L:$L,0)))</f>
        <v>李小龙翻滚冲锋降低移速</v>
      </c>
      <c r="D76" s="7" t="s">
        <v>2330</v>
      </c>
      <c r="E76" s="6">
        <v>1.2</v>
      </c>
      <c r="F76" s="6"/>
      <c r="G76" s="6"/>
      <c r="H76" s="6"/>
      <c r="I76" s="6"/>
      <c r="J76" s="6"/>
      <c r="K76" s="6"/>
      <c r="L76" s="6"/>
      <c r="M76" s="6"/>
      <c r="N76" s="6"/>
      <c r="O76" s="6"/>
      <c r="P76" s="6"/>
      <c r="Q76" s="6"/>
      <c r="R76" s="6">
        <v>-5000</v>
      </c>
      <c r="S76" s="6">
        <v>-5000</v>
      </c>
      <c r="T76" s="6"/>
      <c r="U76" s="6"/>
      <c r="V76" s="6"/>
      <c r="W76" s="6"/>
      <c r="X76" s="6"/>
    </row>
    <row r="77" spans="1:24" x14ac:dyDescent="0.15">
      <c r="A77" s="21">
        <v>15141201</v>
      </c>
      <c r="B77" s="6">
        <v>1</v>
      </c>
      <c r="C77" s="7" t="str">
        <f>_xlfn.IFNA(_xlfn.IFNA(INDEX('skill.char(效果)'!$C:$C,MATCH($A77,'skill.char(效果)'!$O:$O,0)),INDEX('skill.char(buff)'!$C:$C,MATCH($A77,'skill.char(buff)'!$K:$K,0))),INDEX('skill.char(buff)'!$C:$C,MATCH($A77,'skill.char(buff)'!$L:$L,0)))</f>
        <v>雷神索尔普通攻击伤害</v>
      </c>
      <c r="D77" s="7" t="s">
        <v>2331</v>
      </c>
      <c r="E77" s="6">
        <v>1.2</v>
      </c>
      <c r="F77" s="6" t="s">
        <v>264</v>
      </c>
      <c r="G77" s="6">
        <v>9800</v>
      </c>
      <c r="H77" s="6">
        <v>10200</v>
      </c>
      <c r="I77" s="6"/>
      <c r="J77" s="6"/>
      <c r="K77" s="6"/>
      <c r="L77" s="6"/>
      <c r="M77" s="6"/>
      <c r="N77" s="6"/>
      <c r="O77" s="6"/>
      <c r="P77" s="6"/>
      <c r="Q77" s="6"/>
      <c r="R77" s="6"/>
      <c r="S77" s="6"/>
      <c r="T77" s="6"/>
      <c r="U77" s="6">
        <v>1</v>
      </c>
      <c r="V77" s="6"/>
      <c r="W77" s="6"/>
      <c r="X77" s="6"/>
    </row>
    <row r="78" spans="1:24" x14ac:dyDescent="0.15">
      <c r="A78" s="21">
        <v>15141203</v>
      </c>
      <c r="B78" s="6">
        <v>1</v>
      </c>
      <c r="C78" s="7" t="str">
        <f>_xlfn.IFNA(_xlfn.IFNA(INDEX('skill.char(效果)'!$C:$C,MATCH($A78,'skill.char(效果)'!$O:$O,0)),INDEX('skill.char(buff)'!$C:$C,MATCH($A78,'skill.char(buff)'!$K:$K,0))),INDEX('skill.char(buff)'!$C:$C,MATCH($A78,'skill.char(buff)'!$L:$L,0)))</f>
        <v>雷神索尔电环收缩伤害</v>
      </c>
      <c r="D78" s="7" t="s">
        <v>2332</v>
      </c>
      <c r="E78" s="6">
        <v>1.2</v>
      </c>
      <c r="F78" s="6" t="s">
        <v>366</v>
      </c>
      <c r="G78" s="6">
        <f>技能数值!AT16</f>
        <v>19200</v>
      </c>
      <c r="H78" s="6">
        <f>技能数值!AU16</f>
        <v>20800</v>
      </c>
      <c r="I78" s="6">
        <f>技能数值!AV16</f>
        <v>320</v>
      </c>
      <c r="J78" s="6"/>
      <c r="K78" s="6"/>
      <c r="L78" s="6"/>
      <c r="M78" s="6"/>
      <c r="N78" s="6"/>
      <c r="O78" s="6"/>
      <c r="P78" s="6"/>
      <c r="Q78" s="6"/>
      <c r="R78" s="6"/>
      <c r="S78" s="6"/>
      <c r="T78" s="6"/>
      <c r="U78" s="6"/>
      <c r="V78" s="6"/>
      <c r="W78" s="6"/>
      <c r="X78" s="6"/>
    </row>
    <row r="79" spans="1:24" x14ac:dyDescent="0.15">
      <c r="A79" s="21">
        <v>15141204</v>
      </c>
      <c r="B79" s="6">
        <v>1</v>
      </c>
      <c r="C79" s="7" t="str">
        <f>_xlfn.IFNA(_xlfn.IFNA(INDEX('skill.char(效果)'!$C:$C,MATCH($A79,'skill.char(效果)'!$O:$O,0)),INDEX('skill.char(buff)'!$C:$C,MATCH($A79,'skill.char(buff)'!$K:$K,0))),INDEX('skill.char(buff)'!$C:$C,MATCH($A79,'skill.char(buff)'!$L:$L,0)))</f>
        <v>雷神索尔风暴之锤伤害</v>
      </c>
      <c r="D79" s="7" t="s">
        <v>2333</v>
      </c>
      <c r="E79" s="6">
        <v>1.2</v>
      </c>
      <c r="F79" s="6" t="s">
        <v>366</v>
      </c>
      <c r="G79" s="6">
        <v>39000</v>
      </c>
      <c r="H79" s="6">
        <v>41000</v>
      </c>
      <c r="I79" s="6">
        <v>400</v>
      </c>
      <c r="J79" s="6"/>
      <c r="K79" s="6"/>
      <c r="L79" s="6"/>
      <c r="M79" s="6"/>
      <c r="N79" s="6"/>
      <c r="O79" s="6"/>
      <c r="P79" s="6"/>
      <c r="Q79" s="6"/>
      <c r="R79" s="6"/>
      <c r="S79" s="6"/>
      <c r="T79" s="6"/>
      <c r="U79" s="6"/>
      <c r="V79" s="6"/>
      <c r="W79" s="6"/>
      <c r="X79" s="6"/>
    </row>
    <row r="80" spans="1:24" x14ac:dyDescent="0.15">
      <c r="A80" s="21">
        <v>15141205</v>
      </c>
      <c r="B80" s="6">
        <v>1</v>
      </c>
      <c r="C80" s="7" t="str">
        <f>_xlfn.IFNA(_xlfn.IFNA(INDEX('skill.char(效果)'!$C:$C,MATCH($A80,'skill.char(效果)'!$O:$O,0)),INDEX('skill.char(buff)'!$C:$C,MATCH($A80,'skill.char(buff)'!$K:$K,0))),INDEX('skill.char(buff)'!$C:$C,MATCH($A80,'skill.char(buff)'!$L:$L,0)))</f>
        <v>雷神索尔天神下凡提升攻击</v>
      </c>
      <c r="D80" s="7" t="s">
        <v>2334</v>
      </c>
      <c r="E80" s="6">
        <v>1.2</v>
      </c>
      <c r="F80" s="6"/>
      <c r="G80" s="6"/>
      <c r="H80" s="6"/>
      <c r="I80" s="6"/>
      <c r="J80" s="6"/>
      <c r="K80" s="6"/>
      <c r="L80" s="6"/>
      <c r="M80" s="6"/>
      <c r="N80" s="6"/>
      <c r="O80" s="6"/>
      <c r="P80" s="6"/>
      <c r="Q80" s="6"/>
      <c r="R80" s="6">
        <v>2000</v>
      </c>
      <c r="S80" s="6">
        <v>2000</v>
      </c>
      <c r="T80" s="6">
        <v>100</v>
      </c>
      <c r="U80" s="6"/>
      <c r="V80" s="6"/>
      <c r="W80" s="6"/>
      <c r="X80" s="6"/>
    </row>
    <row r="81" spans="1:24" x14ac:dyDescent="0.15">
      <c r="A81" s="21">
        <v>15141206</v>
      </c>
      <c r="B81" s="6">
        <v>1</v>
      </c>
      <c r="C81" s="7" t="str">
        <f>_xlfn.IFNA(_xlfn.IFNA(INDEX('skill.char(效果)'!$C:$C,MATCH($A81,'skill.char(效果)'!$O:$O,0)),INDEX('skill.char(buff)'!$C:$C,MATCH($A81,'skill.char(buff)'!$K:$K,0))),INDEX('skill.char(buff)'!$C:$C,MATCH($A81,'skill.char(buff)'!$L:$L,0)))</f>
        <v>雷神索尔天神下凡提升物防</v>
      </c>
      <c r="D81" s="7" t="s">
        <v>2335</v>
      </c>
      <c r="E81" s="6">
        <v>1.2</v>
      </c>
      <c r="F81" s="6"/>
      <c r="G81" s="6"/>
      <c r="H81" s="6"/>
      <c r="I81" s="6"/>
      <c r="J81" s="6"/>
      <c r="K81" s="6"/>
      <c r="L81" s="6"/>
      <c r="M81" s="6"/>
      <c r="N81" s="6"/>
      <c r="O81" s="6"/>
      <c r="P81" s="6"/>
      <c r="Q81" s="6"/>
      <c r="R81" s="6">
        <v>2000</v>
      </c>
      <c r="S81" s="6">
        <v>2000</v>
      </c>
      <c r="T81" s="6">
        <v>100</v>
      </c>
      <c r="U81" s="6"/>
      <c r="V81" s="6"/>
      <c r="W81" s="6"/>
      <c r="X81" s="6"/>
    </row>
    <row r="82" spans="1:24" x14ac:dyDescent="0.15">
      <c r="A82" s="21">
        <v>15141207</v>
      </c>
      <c r="B82" s="6">
        <v>1</v>
      </c>
      <c r="C82" s="7" t="str">
        <f>_xlfn.IFNA(_xlfn.IFNA(INDEX('skill.char(效果)'!$C:$C,MATCH($A82,'skill.char(效果)'!$O:$O,0)),INDEX('skill.char(buff)'!$C:$C,MATCH($A82,'skill.char(buff)'!$K:$K,0))),INDEX('skill.char(buff)'!$C:$C,MATCH($A82,'skill.char(buff)'!$L:$L,0)))</f>
        <v>雷神索尔天神下凡提升魔防</v>
      </c>
      <c r="D82" s="7" t="s">
        <v>2336</v>
      </c>
      <c r="E82" s="6">
        <v>1.2</v>
      </c>
      <c r="F82" s="6"/>
      <c r="G82" s="6"/>
      <c r="H82" s="6"/>
      <c r="I82" s="6"/>
      <c r="J82" s="6"/>
      <c r="K82" s="6"/>
      <c r="L82" s="6"/>
      <c r="M82" s="6"/>
      <c r="N82" s="6"/>
      <c r="O82" s="6"/>
      <c r="P82" s="6"/>
      <c r="Q82" s="6"/>
      <c r="R82" s="6">
        <v>2000</v>
      </c>
      <c r="S82" s="6">
        <v>2000</v>
      </c>
      <c r="T82" s="6">
        <v>100</v>
      </c>
      <c r="U82" s="6"/>
      <c r="V82" s="6"/>
      <c r="W82" s="6"/>
      <c r="X82" s="6"/>
    </row>
    <row r="83" spans="1:24" x14ac:dyDescent="0.15">
      <c r="A83" s="21">
        <v>15141208</v>
      </c>
      <c r="B83" s="6">
        <v>1</v>
      </c>
      <c r="C83" s="7" t="s">
        <v>1289</v>
      </c>
      <c r="D83" s="7" t="s">
        <v>1289</v>
      </c>
      <c r="E83" s="6">
        <v>1.2</v>
      </c>
      <c r="F83" s="6"/>
      <c r="G83" s="6"/>
      <c r="H83" s="6"/>
      <c r="I83" s="6"/>
      <c r="J83" s="6"/>
      <c r="K83" s="6"/>
      <c r="L83" s="6"/>
      <c r="M83" s="6"/>
      <c r="N83" s="6"/>
      <c r="O83" s="6"/>
      <c r="P83" s="6"/>
      <c r="Q83" s="6"/>
      <c r="R83" s="6">
        <v>2500</v>
      </c>
      <c r="S83" s="6">
        <v>2500</v>
      </c>
      <c r="T83" s="6"/>
      <c r="U83" s="6"/>
      <c r="V83" s="6"/>
      <c r="W83" s="6"/>
      <c r="X83" s="6"/>
    </row>
    <row r="84" spans="1:24" x14ac:dyDescent="0.15">
      <c r="A84" s="21">
        <v>15141209</v>
      </c>
      <c r="B84" s="6">
        <v>1</v>
      </c>
      <c r="C84" s="7" t="str">
        <f>_xlfn.IFNA(_xlfn.IFNA(INDEX('skill.char(效果)'!$C:$C,MATCH($A84,'skill.char(效果)'!$O:$O,0)),INDEX('skill.char(buff)'!$C:$C,MATCH($A84,'skill.char(buff)'!$K:$K,0))),INDEX('skill.char(buff)'!$C:$C,MATCH($A84,'skill.char(buff)'!$L:$L,0)))</f>
        <v>雷神索尔天神下凡提升增加移动速度</v>
      </c>
      <c r="D84" s="7" t="s">
        <v>2459</v>
      </c>
      <c r="E84" s="6">
        <v>1.2</v>
      </c>
      <c r="F84" s="6"/>
      <c r="G84" s="6"/>
      <c r="H84" s="6"/>
      <c r="I84" s="6"/>
      <c r="J84" s="6"/>
      <c r="K84" s="6"/>
      <c r="L84" s="6"/>
      <c r="M84" s="6"/>
      <c r="N84" s="6"/>
      <c r="O84" s="6"/>
      <c r="P84" s="6"/>
      <c r="Q84" s="6"/>
      <c r="R84" s="6">
        <v>3000</v>
      </c>
      <c r="S84" s="6">
        <v>3000</v>
      </c>
      <c r="T84" s="6"/>
      <c r="U84" s="6"/>
      <c r="V84" s="6"/>
      <c r="W84" s="6"/>
      <c r="X84" s="6"/>
    </row>
    <row r="85" spans="1:24" x14ac:dyDescent="0.15">
      <c r="A85" s="21">
        <v>15141301</v>
      </c>
      <c r="B85" s="6">
        <v>1</v>
      </c>
      <c r="C85" s="7" t="str">
        <f>_xlfn.IFNA(_xlfn.IFNA(INDEX('skill.char(效果)'!$C:$C,MATCH($A85,'skill.char(效果)'!$O:$O,0)),INDEX('skill.char(buff)'!$C:$C,MATCH($A85,'skill.char(buff)'!$K:$K,0))),INDEX('skill.char(buff)'!$C:$C,MATCH($A85,'skill.char(buff)'!$L:$L,0)))</f>
        <v>娅美蝶普通攻击伤害</v>
      </c>
      <c r="D85" s="7" t="s">
        <v>1196</v>
      </c>
      <c r="E85" s="6">
        <v>1.2</v>
      </c>
      <c r="F85" s="6" t="s">
        <v>366</v>
      </c>
      <c r="G85" s="6">
        <v>9800</v>
      </c>
      <c r="H85" s="6">
        <v>10200</v>
      </c>
      <c r="I85" s="6"/>
      <c r="J85" s="6"/>
      <c r="K85" s="6"/>
      <c r="L85" s="6"/>
      <c r="M85" s="6"/>
      <c r="N85" s="6"/>
      <c r="O85" s="6"/>
      <c r="P85" s="6"/>
      <c r="Q85" s="6"/>
      <c r="R85" s="6"/>
      <c r="S85" s="6"/>
      <c r="T85" s="6"/>
      <c r="U85" s="6">
        <v>1</v>
      </c>
      <c r="V85" s="6"/>
      <c r="W85" s="6"/>
      <c r="X85" s="6"/>
    </row>
    <row r="86" spans="1:24" x14ac:dyDescent="0.15">
      <c r="A86" s="21">
        <v>15141302</v>
      </c>
      <c r="B86" s="6">
        <v>1</v>
      </c>
      <c r="C86" s="7" t="str">
        <f>_xlfn.IFNA(_xlfn.IFNA(INDEX('skill.char(效果)'!$C:$C,MATCH($A86,'skill.char(效果)'!$O:$O,0)),INDEX('skill.char(buff)'!$C:$C,MATCH($A86,'skill.char(buff)'!$K:$K,0))),INDEX('skill.char(buff)'!$C:$C,MATCH($A86,'skill.char(buff)'!$L:$L,0)))</f>
        <v>娅美蝶暗言术伤害</v>
      </c>
      <c r="D86" s="7" t="s">
        <v>2337</v>
      </c>
      <c r="E86" s="6">
        <v>1.2</v>
      </c>
      <c r="F86" s="6" t="s">
        <v>366</v>
      </c>
      <c r="G86" s="6">
        <v>39000</v>
      </c>
      <c r="H86" s="6">
        <v>41000</v>
      </c>
      <c r="I86" s="6">
        <v>400</v>
      </c>
      <c r="J86" s="6"/>
      <c r="K86" s="6"/>
      <c r="L86" s="6"/>
      <c r="M86" s="6"/>
      <c r="N86" s="6"/>
      <c r="O86" s="6"/>
      <c r="P86" s="6"/>
      <c r="Q86" s="6"/>
      <c r="R86" s="6"/>
      <c r="S86" s="6"/>
      <c r="T86" s="6"/>
      <c r="U86" s="6"/>
      <c r="V86" s="6"/>
      <c r="W86" s="6"/>
      <c r="X86" s="6"/>
    </row>
    <row r="87" spans="1:24" x14ac:dyDescent="0.15">
      <c r="A87" s="21">
        <v>15141303</v>
      </c>
      <c r="B87" s="6">
        <v>1</v>
      </c>
      <c r="C87" s="7" t="str">
        <f>_xlfn.IFNA(_xlfn.IFNA(INDEX('skill.char(效果)'!$C:$C,MATCH($A87,'skill.char(效果)'!$O:$O,0)),INDEX('skill.char(buff)'!$C:$C,MATCH($A87,'skill.char(buff)'!$K:$K,0))),INDEX('skill.char(buff)'!$C:$C,MATCH($A87,'skill.char(buff)'!$L:$L,0)))</f>
        <v>娅美蝶暗言术回血</v>
      </c>
      <c r="D87" s="7" t="s">
        <v>2338</v>
      </c>
      <c r="E87" s="6">
        <v>1.2</v>
      </c>
      <c r="F87" s="6" t="s">
        <v>366</v>
      </c>
      <c r="G87" s="6">
        <v>22770</v>
      </c>
      <c r="H87" s="6">
        <v>23230.000000000004</v>
      </c>
      <c r="I87" s="6">
        <v>574.99999999999636</v>
      </c>
      <c r="J87" s="6"/>
      <c r="K87" s="6"/>
      <c r="L87" s="6"/>
      <c r="M87" s="6"/>
      <c r="N87" s="6"/>
      <c r="O87" s="6"/>
      <c r="P87" s="6"/>
      <c r="Q87" s="6"/>
      <c r="R87" s="6"/>
      <c r="S87" s="6"/>
      <c r="T87" s="6"/>
      <c r="U87" s="6"/>
      <c r="V87" s="6"/>
      <c r="W87" s="6"/>
      <c r="X87" s="6"/>
    </row>
    <row r="88" spans="1:24" x14ac:dyDescent="0.15">
      <c r="A88" s="21">
        <v>15141304</v>
      </c>
      <c r="B88" s="6">
        <v>1</v>
      </c>
      <c r="C88" s="7" t="str">
        <f>_xlfn.IFNA(_xlfn.IFNA(INDEX('skill.char(效果)'!$C:$C,MATCH($A88,'skill.char(效果)'!$O:$O,0)),INDEX('skill.char(buff)'!$C:$C,MATCH($A88,'skill.char(buff)'!$K:$K,0))),INDEX('skill.char(buff)'!$C:$C,MATCH($A88,'skill.char(buff)'!$L:$L,0)))</f>
        <v>娅美蝶暗之守护加物防</v>
      </c>
      <c r="D88" s="7" t="s">
        <v>2339</v>
      </c>
      <c r="E88" s="6">
        <v>1.2</v>
      </c>
      <c r="F88" s="6"/>
      <c r="G88" s="6"/>
      <c r="H88" s="6"/>
      <c r="I88" s="6"/>
      <c r="J88" s="6"/>
      <c r="K88" s="6"/>
      <c r="L88" s="6"/>
      <c r="M88" s="6"/>
      <c r="N88" s="6"/>
      <c r="O88" s="6"/>
      <c r="P88" s="6"/>
      <c r="Q88" s="6"/>
      <c r="R88" s="6">
        <v>1000</v>
      </c>
      <c r="S88" s="6">
        <v>1000</v>
      </c>
      <c r="T88" s="6">
        <v>50</v>
      </c>
      <c r="U88" s="6"/>
      <c r="V88" s="6"/>
      <c r="W88" s="6"/>
      <c r="X88" s="6"/>
    </row>
    <row r="89" spans="1:24" x14ac:dyDescent="0.15">
      <c r="A89" s="21">
        <v>15141305</v>
      </c>
      <c r="B89" s="6">
        <v>1</v>
      </c>
      <c r="C89" s="7" t="str">
        <f>_xlfn.IFNA(_xlfn.IFNA(INDEX('skill.char(效果)'!$C:$C,MATCH($A89,'skill.char(效果)'!$O:$O,0)),INDEX('skill.char(buff)'!$C:$C,MATCH($A89,'skill.char(buff)'!$K:$K,0))),INDEX('skill.char(buff)'!$C:$C,MATCH($A89,'skill.char(buff)'!$L:$L,0)))</f>
        <v>娅美蝶暗之守护加魔防</v>
      </c>
      <c r="D89" s="7" t="s">
        <v>2340</v>
      </c>
      <c r="E89" s="6">
        <v>1.2</v>
      </c>
      <c r="F89" s="6"/>
      <c r="G89" s="6"/>
      <c r="H89" s="6"/>
      <c r="I89" s="6"/>
      <c r="J89" s="6"/>
      <c r="K89" s="6"/>
      <c r="L89" s="6"/>
      <c r="M89" s="6"/>
      <c r="N89" s="6"/>
      <c r="O89" s="6"/>
      <c r="P89" s="6"/>
      <c r="Q89" s="6"/>
      <c r="R89" s="6">
        <v>1000</v>
      </c>
      <c r="S89" s="6">
        <v>1000</v>
      </c>
      <c r="T89" s="6">
        <v>50</v>
      </c>
      <c r="U89" s="6"/>
      <c r="V89" s="6"/>
      <c r="W89" s="6"/>
      <c r="X89" s="6"/>
    </row>
    <row r="90" spans="1:24" x14ac:dyDescent="0.15">
      <c r="A90" s="21">
        <v>15141306</v>
      </c>
      <c r="B90" s="6">
        <v>1</v>
      </c>
      <c r="C90" s="7" t="str">
        <f>_xlfn.IFNA(_xlfn.IFNA(INDEX('skill.char(效果)'!$C:$C,MATCH($A90,'skill.char(效果)'!$O:$O,0)),INDEX('skill.char(buff)'!$C:$C,MATCH($A90,'skill.char(buff)'!$K:$K,0))),INDEX('skill.char(buff)'!$C:$C,MATCH($A90,'skill.char(buff)'!$L:$L,0)))</f>
        <v>娅美蝶暗之守护加血血量</v>
      </c>
      <c r="D90" s="7" t="s">
        <v>2341</v>
      </c>
      <c r="E90" s="6">
        <v>1.2</v>
      </c>
      <c r="F90" s="6" t="s">
        <v>366</v>
      </c>
      <c r="G90" s="6">
        <v>10705</v>
      </c>
      <c r="H90" s="6">
        <v>10824</v>
      </c>
      <c r="I90" s="6">
        <v>240</v>
      </c>
      <c r="J90" s="6"/>
      <c r="K90" s="6"/>
      <c r="L90" s="6"/>
      <c r="M90" s="6"/>
      <c r="N90" s="6"/>
      <c r="O90" s="6"/>
      <c r="P90" s="6"/>
      <c r="Q90" s="6"/>
      <c r="R90" s="6">
        <v>190</v>
      </c>
      <c r="S90" s="6">
        <v>190</v>
      </c>
      <c r="T90" s="6">
        <v>30</v>
      </c>
      <c r="U90" s="6"/>
      <c r="V90" s="6"/>
      <c r="W90" s="6"/>
      <c r="X90" s="6"/>
    </row>
    <row r="91" spans="1:24" x14ac:dyDescent="0.15">
      <c r="A91" s="21">
        <v>15141307</v>
      </c>
      <c r="B91" s="6">
        <v>1</v>
      </c>
      <c r="C91" s="7" t="str">
        <f>_xlfn.IFNA(_xlfn.IFNA(INDEX('skill.char(效果)'!$C:$C,MATCH($A91,'skill.char(效果)'!$O:$O,0)),INDEX('skill.char(buff)'!$C:$C,MATCH($A91,'skill.char(buff)'!$K:$K,0))),INDEX('skill.char(buff)'!$C:$C,MATCH($A91,'skill.char(buff)'!$L:$L,0)))</f>
        <v>娅美蝶暗光之气提升攻击</v>
      </c>
      <c r="D91" s="7" t="s">
        <v>2342</v>
      </c>
      <c r="E91" s="6">
        <v>1.2</v>
      </c>
      <c r="F91" s="6"/>
      <c r="G91" s="6"/>
      <c r="H91" s="6"/>
      <c r="I91" s="6"/>
      <c r="J91" s="6"/>
      <c r="K91" s="6"/>
      <c r="L91" s="6"/>
      <c r="M91" s="6"/>
      <c r="N91" s="6"/>
      <c r="O91" s="6"/>
      <c r="P91" s="6"/>
      <c r="Q91" s="6"/>
      <c r="R91" s="6">
        <v>500</v>
      </c>
      <c r="S91" s="6">
        <v>500</v>
      </c>
      <c r="T91" s="6">
        <v>20</v>
      </c>
      <c r="U91" s="6"/>
      <c r="V91" s="6"/>
      <c r="W91" s="6"/>
      <c r="X91" s="6"/>
    </row>
    <row r="92" spans="1:24" s="138" customFormat="1" x14ac:dyDescent="0.15">
      <c r="A92" s="93">
        <v>15141308</v>
      </c>
      <c r="B92" s="94">
        <v>1</v>
      </c>
      <c r="C92" s="7" t="str">
        <f>_xlfn.IFNA(_xlfn.IFNA(INDEX('skill.char(效果)'!$C:$C,MATCH($A92,'skill.char(效果)'!$O:$O,0)),INDEX('skill.char(buff)'!$C:$C,MATCH($A92,'skill.char(buff)'!$K:$K,0))),INDEX('skill.char(buff)'!$C:$C,MATCH($A92,'skill.char(buff)'!$L:$L,0)))</f>
        <v>娅美蝶暗光之气提升攻速(不用)</v>
      </c>
      <c r="D92" s="95" t="s">
        <v>2343</v>
      </c>
      <c r="E92" s="94">
        <v>1.2</v>
      </c>
      <c r="F92" s="94"/>
      <c r="G92" s="94"/>
      <c r="H92" s="94"/>
      <c r="I92" s="94"/>
      <c r="J92" s="94"/>
      <c r="K92" s="94"/>
      <c r="L92" s="94"/>
      <c r="M92" s="94"/>
      <c r="N92" s="94"/>
      <c r="O92" s="94"/>
      <c r="P92" s="94"/>
      <c r="Q92" s="94"/>
      <c r="R92" s="94">
        <v>3000</v>
      </c>
      <c r="S92" s="94">
        <v>3000</v>
      </c>
      <c r="T92" s="94"/>
      <c r="U92" s="94"/>
      <c r="V92" s="94"/>
      <c r="W92" s="94"/>
      <c r="X92" s="94"/>
    </row>
    <row r="93" spans="1:24" x14ac:dyDescent="0.15">
      <c r="A93" s="21">
        <v>15141309</v>
      </c>
      <c r="B93" s="6">
        <v>1</v>
      </c>
      <c r="C93" s="7" t="str">
        <f>_xlfn.IFNA(_xlfn.IFNA(INDEX('skill.char(效果)'!$C:$C,MATCH($A93,'skill.char(效果)'!$O:$O,0)),INDEX('skill.char(buff)'!$C:$C,MATCH($A93,'skill.char(buff)'!$K:$K,0))),INDEX('skill.char(buff)'!$C:$C,MATCH($A93,'skill.char(buff)'!$L:$L,0)))</f>
        <v>娅美蝶暗光之气提升能量速率</v>
      </c>
      <c r="D93" s="7" t="s">
        <v>2344</v>
      </c>
      <c r="E93" s="6">
        <v>1.2</v>
      </c>
      <c r="F93" s="6"/>
      <c r="G93" s="6"/>
      <c r="H93" s="6"/>
      <c r="I93" s="6"/>
      <c r="J93" s="6"/>
      <c r="K93" s="6"/>
      <c r="L93" s="6"/>
      <c r="M93" s="6"/>
      <c r="N93" s="6"/>
      <c r="O93" s="6"/>
      <c r="P93" s="6"/>
      <c r="Q93" s="6"/>
      <c r="R93" s="6">
        <v>0.5</v>
      </c>
      <c r="S93" s="6">
        <v>0.5</v>
      </c>
      <c r="T93" s="6"/>
      <c r="U93" s="6"/>
      <c r="V93" s="6"/>
      <c r="W93" s="6"/>
      <c r="X93" s="6"/>
    </row>
    <row r="94" spans="1:24" x14ac:dyDescent="0.15">
      <c r="A94" s="21">
        <v>15141310</v>
      </c>
      <c r="B94" s="6">
        <v>1</v>
      </c>
      <c r="C94" s="7" t="s">
        <v>2584</v>
      </c>
      <c r="D94" s="7" t="s">
        <v>2584</v>
      </c>
      <c r="E94" s="6">
        <v>1.2</v>
      </c>
      <c r="F94" s="6"/>
      <c r="G94" s="6"/>
      <c r="H94" s="6"/>
      <c r="I94" s="6"/>
      <c r="J94" s="6"/>
      <c r="K94" s="6"/>
      <c r="L94" s="6"/>
      <c r="M94" s="6"/>
      <c r="N94" s="6"/>
      <c r="O94" s="6"/>
      <c r="P94" s="6"/>
      <c r="Q94" s="6"/>
      <c r="R94" s="6">
        <v>3000</v>
      </c>
      <c r="S94" s="6">
        <v>3000</v>
      </c>
      <c r="T94" s="6"/>
      <c r="U94" s="6"/>
      <c r="V94" s="6"/>
      <c r="W94" s="6"/>
      <c r="X94" s="6"/>
    </row>
    <row r="95" spans="1:24" x14ac:dyDescent="0.15">
      <c r="A95" s="6">
        <v>15220201</v>
      </c>
      <c r="B95" s="6">
        <v>1</v>
      </c>
      <c r="C95" s="7" t="str">
        <f>_xlfn.IFNA(_xlfn.IFNA(INDEX('skill.char(效果)'!$C:$C,MATCH($A95,'skill.char(效果)'!$O:$O,0)),INDEX('skill.char(buff)'!$C:$C,MATCH($A95,'skill.char(buff)'!$K:$K,0))),INDEX('skill.char(buff)'!$C:$C,MATCH($A95,'skill.char(buff)'!$L:$L,0)))</f>
        <v>牛头勇士普通攻击伤害</v>
      </c>
      <c r="D95" s="7" t="s">
        <v>2345</v>
      </c>
      <c r="E95" s="6">
        <v>1.2</v>
      </c>
      <c r="F95" s="6" t="s">
        <v>217</v>
      </c>
      <c r="G95" s="6">
        <v>9800</v>
      </c>
      <c r="H95" s="6">
        <v>10200</v>
      </c>
      <c r="I95" s="6"/>
      <c r="J95" s="6"/>
      <c r="K95" s="6"/>
      <c r="L95" s="6"/>
      <c r="M95" s="6"/>
      <c r="N95" s="6"/>
      <c r="O95" s="6"/>
      <c r="P95" s="6"/>
      <c r="Q95" s="6"/>
      <c r="R95" s="6"/>
      <c r="S95" s="6"/>
      <c r="T95" s="6"/>
      <c r="U95" s="6">
        <v>1</v>
      </c>
      <c r="V95" s="6"/>
      <c r="W95" s="6"/>
      <c r="X95" s="6"/>
    </row>
    <row r="96" spans="1:24" x14ac:dyDescent="0.15">
      <c r="A96" s="6">
        <v>15220202</v>
      </c>
      <c r="B96" s="6">
        <v>1</v>
      </c>
      <c r="C96" s="7" t="str">
        <f>_xlfn.IFNA(_xlfn.IFNA(INDEX('skill.char(效果)'!$C:$C,MATCH($A96,'skill.char(效果)'!$O:$O,0)),INDEX('skill.char(buff)'!$C:$C,MATCH($A96,'skill.char(buff)'!$K:$K,0))),INDEX('skill.char(buff)'!$C:$C,MATCH($A96,'skill.char(buff)'!$L:$L,0)))</f>
        <v>牛头勇士破釜沉舟加血</v>
      </c>
      <c r="D96" s="7" t="s">
        <v>2346</v>
      </c>
      <c r="E96" s="6">
        <v>1.2</v>
      </c>
      <c r="F96" s="6" t="s">
        <v>217</v>
      </c>
      <c r="G96" s="6">
        <v>22770</v>
      </c>
      <c r="H96" s="6">
        <v>23230.000000000004</v>
      </c>
      <c r="I96" s="6">
        <v>574.99999999999636</v>
      </c>
      <c r="J96" s="6"/>
      <c r="K96" s="6"/>
      <c r="L96" s="6"/>
      <c r="M96" s="6"/>
      <c r="N96" s="6"/>
      <c r="O96" s="6"/>
      <c r="P96" s="6"/>
      <c r="Q96" s="6"/>
      <c r="R96" s="6"/>
      <c r="S96" s="6"/>
      <c r="T96" s="6"/>
      <c r="U96" s="6"/>
      <c r="V96" s="6"/>
      <c r="W96" s="6"/>
      <c r="X96" s="6"/>
    </row>
    <row r="97" spans="1:24" x14ac:dyDescent="0.15">
      <c r="A97" s="6">
        <v>15220203</v>
      </c>
      <c r="B97" s="6">
        <v>1</v>
      </c>
      <c r="C97" s="7" t="str">
        <f>_xlfn.IFNA(_xlfn.IFNA(INDEX('skill.char(效果)'!$C:$C,MATCH($A97,'skill.char(效果)'!$O:$O,0)),INDEX('skill.char(buff)'!$C:$C,MATCH($A97,'skill.char(buff)'!$K:$K,0))),INDEX('skill.char(buff)'!$C:$C,MATCH($A97,'skill.char(buff)'!$L:$L,0)))</f>
        <v>牛头勇士破釜沉舟加物理防御</v>
      </c>
      <c r="D97" s="7" t="s">
        <v>2347</v>
      </c>
      <c r="E97" s="6">
        <v>1.2</v>
      </c>
      <c r="F97" s="6"/>
      <c r="G97" s="6"/>
      <c r="H97" s="6"/>
      <c r="I97" s="6"/>
      <c r="J97" s="6"/>
      <c r="K97" s="6"/>
      <c r="L97" s="6"/>
      <c r="M97" s="6"/>
      <c r="N97" s="6"/>
      <c r="O97" s="6"/>
      <c r="P97" s="6"/>
      <c r="Q97" s="6"/>
      <c r="R97" s="6">
        <v>5000</v>
      </c>
      <c r="S97" s="6">
        <v>5000</v>
      </c>
      <c r="T97" s="6"/>
      <c r="U97" s="6"/>
      <c r="V97" s="6"/>
      <c r="W97" s="6"/>
      <c r="X97" s="6"/>
    </row>
    <row r="98" spans="1:24" x14ac:dyDescent="0.15">
      <c r="A98" s="6">
        <v>15220204</v>
      </c>
      <c r="B98" s="6">
        <v>1</v>
      </c>
      <c r="C98" s="7" t="str">
        <f>_xlfn.IFNA(_xlfn.IFNA(INDEX('skill.char(效果)'!$C:$C,MATCH($A98,'skill.char(效果)'!$O:$O,0)),INDEX('skill.char(buff)'!$C:$C,MATCH($A98,'skill.char(buff)'!$K:$K,0))),INDEX('skill.char(buff)'!$C:$C,MATCH($A98,'skill.char(buff)'!$L:$L,0)))</f>
        <v>牛头勇士破釜沉舟加魔法防御</v>
      </c>
      <c r="D98" s="7" t="s">
        <v>2348</v>
      </c>
      <c r="E98" s="6">
        <v>1.2</v>
      </c>
      <c r="F98" s="6"/>
      <c r="G98" s="6"/>
      <c r="H98" s="6"/>
      <c r="I98" s="6"/>
      <c r="J98" s="6"/>
      <c r="K98" s="6"/>
      <c r="L98" s="6"/>
      <c r="M98" s="6"/>
      <c r="N98" s="6"/>
      <c r="O98" s="6"/>
      <c r="P98" s="6"/>
      <c r="Q98" s="6"/>
      <c r="R98" s="6">
        <v>5000</v>
      </c>
      <c r="S98" s="6">
        <v>5000</v>
      </c>
      <c r="T98" s="6"/>
      <c r="U98" s="6"/>
      <c r="V98" s="6"/>
      <c r="W98" s="6"/>
      <c r="X98" s="6"/>
    </row>
    <row r="99" spans="1:24" x14ac:dyDescent="0.15">
      <c r="A99" s="6">
        <v>15220205</v>
      </c>
      <c r="B99" s="6">
        <v>1</v>
      </c>
      <c r="C99" s="7" t="str">
        <f>_xlfn.IFNA(_xlfn.IFNA(INDEX('skill.char(效果)'!$C:$C,MATCH($A99,'skill.char(效果)'!$O:$O,0)),INDEX('skill.char(buff)'!$C:$C,MATCH($A99,'skill.char(buff)'!$K:$K,0))),INDEX('skill.char(buff)'!$C:$C,MATCH($A99,'skill.char(buff)'!$L:$L,0)))</f>
        <v>牛头勇士沟壑伤害</v>
      </c>
      <c r="D99" s="7" t="s">
        <v>2349</v>
      </c>
      <c r="E99" s="6">
        <v>1.2</v>
      </c>
      <c r="F99" s="6" t="s">
        <v>366</v>
      </c>
      <c r="G99" s="6">
        <v>24000</v>
      </c>
      <c r="H99" s="6">
        <v>26000</v>
      </c>
      <c r="I99" s="6">
        <v>400</v>
      </c>
      <c r="J99" s="6"/>
      <c r="K99" s="6"/>
      <c r="L99" s="6"/>
      <c r="M99" s="6"/>
      <c r="N99" s="6"/>
      <c r="O99" s="6"/>
      <c r="P99" s="6"/>
      <c r="Q99" s="6"/>
      <c r="R99" s="6">
        <v>100</v>
      </c>
      <c r="S99" s="6">
        <v>100</v>
      </c>
      <c r="T99" s="6">
        <v>20</v>
      </c>
      <c r="U99" s="6"/>
      <c r="V99" s="6"/>
      <c r="W99" s="6"/>
      <c r="X99" s="6"/>
    </row>
    <row r="100" spans="1:24" x14ac:dyDescent="0.15">
      <c r="A100" s="6">
        <v>15220206</v>
      </c>
      <c r="B100" s="6">
        <v>1</v>
      </c>
      <c r="C100" s="7" t="str">
        <f>_xlfn.IFNA(_xlfn.IFNA(INDEX('skill.char(效果)'!$C:$C,MATCH($A100,'skill.char(效果)'!$O:$O,0)),INDEX('skill.char(buff)'!$C:$C,MATCH($A100,'skill.char(buff)'!$K:$K,0))),INDEX('skill.char(buff)'!$C:$C,MATCH($A100,'skill.char(buff)'!$L:$L,0)))</f>
        <v>牛头勇士震地击伤害</v>
      </c>
      <c r="D100" s="7" t="s">
        <v>2350</v>
      </c>
      <c r="E100" s="6">
        <v>1.2</v>
      </c>
      <c r="F100" s="6" t="s">
        <v>366</v>
      </c>
      <c r="G100" s="6">
        <v>19000</v>
      </c>
      <c r="H100" s="6">
        <v>21000</v>
      </c>
      <c r="I100" s="6">
        <v>400</v>
      </c>
      <c r="J100" s="6"/>
      <c r="K100" s="6"/>
      <c r="L100" s="6"/>
      <c r="M100" s="6"/>
      <c r="N100" s="6"/>
      <c r="O100" s="6"/>
      <c r="P100" s="6"/>
      <c r="Q100" s="6"/>
      <c r="R100" s="6"/>
      <c r="S100" s="6"/>
      <c r="T100" s="6"/>
      <c r="U100" s="6"/>
      <c r="V100" s="6"/>
      <c r="W100" s="6"/>
      <c r="X100" s="6"/>
    </row>
    <row r="101" spans="1:24" x14ac:dyDescent="0.15">
      <c r="A101" s="6">
        <v>15220207</v>
      </c>
      <c r="B101" s="6">
        <v>1</v>
      </c>
      <c r="C101" s="7" t="str">
        <f>_xlfn.IFNA(_xlfn.IFNA(INDEX('skill.char(效果)'!$C:$C,MATCH($A101,'skill.char(效果)'!$O:$O,0)),INDEX('skill.char(buff)'!$C:$C,MATCH($A101,'skill.char(buff)'!$K:$K,0))),INDEX('skill.char(buff)'!$C:$C,MATCH($A101,'skill.char(buff)'!$L:$L,0)))</f>
        <v>牛头勇士震地击持续流血血量</v>
      </c>
      <c r="D101" s="7" t="s">
        <v>2351</v>
      </c>
      <c r="E101" s="6">
        <v>1.2</v>
      </c>
      <c r="F101" s="6" t="s">
        <v>366</v>
      </c>
      <c r="G101" s="6">
        <v>2500</v>
      </c>
      <c r="H101" s="6">
        <v>2500</v>
      </c>
      <c r="I101" s="6"/>
      <c r="J101" s="6"/>
      <c r="K101" s="6"/>
      <c r="L101" s="6"/>
      <c r="M101" s="6"/>
      <c r="N101" s="6"/>
      <c r="O101" s="6"/>
      <c r="P101" s="6"/>
      <c r="Q101" s="6"/>
      <c r="R101" s="6"/>
      <c r="S101" s="6"/>
      <c r="T101" s="6"/>
      <c r="U101" s="6"/>
      <c r="V101" s="6"/>
      <c r="W101" s="6"/>
      <c r="X101" s="6">
        <v>1</v>
      </c>
    </row>
    <row r="102" spans="1:24" x14ac:dyDescent="0.15">
      <c r="A102" s="6">
        <v>15220208</v>
      </c>
      <c r="B102" s="6">
        <v>1</v>
      </c>
      <c r="C102" s="7" t="s">
        <v>2232</v>
      </c>
      <c r="D102" s="7" t="s">
        <v>2232</v>
      </c>
      <c r="E102" s="6">
        <v>1.2</v>
      </c>
      <c r="F102" s="6"/>
      <c r="G102" s="6"/>
      <c r="H102" s="6"/>
      <c r="I102" s="6"/>
      <c r="J102" s="6"/>
      <c r="K102" s="6"/>
      <c r="L102" s="6"/>
      <c r="M102" s="6"/>
      <c r="N102" s="6"/>
      <c r="O102" s="6"/>
      <c r="P102" s="6"/>
      <c r="Q102" s="6"/>
      <c r="R102" s="6">
        <v>2500</v>
      </c>
      <c r="S102" s="6">
        <v>2500</v>
      </c>
      <c r="T102" s="6"/>
      <c r="U102" s="6"/>
      <c r="V102" s="6"/>
      <c r="W102" s="6"/>
      <c r="X102" s="6"/>
    </row>
    <row r="103" spans="1:24" x14ac:dyDescent="0.15">
      <c r="A103" s="6">
        <v>15220301</v>
      </c>
      <c r="B103" s="6">
        <v>1</v>
      </c>
      <c r="C103" s="7" t="str">
        <f>_xlfn.IFNA(_xlfn.IFNA(INDEX('skill.char(效果)'!$C:$C,MATCH($A103,'skill.char(效果)'!$O:$O,0)),INDEX('skill.char(buff)'!$C:$C,MATCH($A103,'skill.char(buff)'!$K:$K,0))),INDEX('skill.char(buff)'!$C:$C,MATCH($A103,'skill.char(buff)'!$L:$L,0)))</f>
        <v>鳄鱼战士普通攻击伤害</v>
      </c>
      <c r="D103" s="7" t="s">
        <v>2352</v>
      </c>
      <c r="E103" s="6">
        <v>1.2</v>
      </c>
      <c r="F103" s="6" t="s">
        <v>366</v>
      </c>
      <c r="G103" s="6">
        <v>9800</v>
      </c>
      <c r="H103" s="6">
        <v>10200</v>
      </c>
      <c r="I103" s="6"/>
      <c r="J103" s="6"/>
      <c r="K103" s="6"/>
      <c r="L103" s="6"/>
      <c r="M103" s="6"/>
      <c r="N103" s="6"/>
      <c r="O103" s="6"/>
      <c r="P103" s="6"/>
      <c r="Q103" s="6"/>
      <c r="R103" s="6"/>
      <c r="S103" s="6"/>
      <c r="T103" s="6"/>
      <c r="U103" s="6">
        <v>1</v>
      </c>
      <c r="V103" s="6"/>
      <c r="W103" s="6"/>
      <c r="X103" s="6"/>
    </row>
    <row r="104" spans="1:24" s="6" customFormat="1" x14ac:dyDescent="0.15">
      <c r="A104" s="6">
        <v>15220302</v>
      </c>
      <c r="B104" s="6">
        <v>1</v>
      </c>
      <c r="C104" s="7" t="str">
        <f>_xlfn.IFNA(_xlfn.IFNA(INDEX('skill.char(效果)'!$C:$C,MATCH($A104,'skill.char(效果)'!$O:$O,0)),INDEX('skill.char(buff)'!$C:$C,MATCH($A104,'skill.char(buff)'!$K:$K,0))),INDEX('skill.char(buff)'!$C:$C,MATCH($A104,'skill.char(buff)'!$L:$L,0)))</f>
        <v>鳄鱼战士旋风击伤害</v>
      </c>
      <c r="D104" s="7" t="s">
        <v>2353</v>
      </c>
      <c r="E104" s="6">
        <v>1.2</v>
      </c>
      <c r="F104" s="6" t="s">
        <v>366</v>
      </c>
      <c r="G104" s="6">
        <v>24000</v>
      </c>
      <c r="H104" s="6">
        <v>26000</v>
      </c>
      <c r="I104" s="6">
        <v>400</v>
      </c>
      <c r="R104" s="6">
        <v>130</v>
      </c>
      <c r="S104" s="6">
        <v>130</v>
      </c>
      <c r="T104" s="6">
        <v>20</v>
      </c>
    </row>
    <row r="105" spans="1:24" s="6" customFormat="1" x14ac:dyDescent="0.15">
      <c r="A105" s="6">
        <v>15220303</v>
      </c>
      <c r="B105" s="6">
        <v>1</v>
      </c>
      <c r="C105" s="7" t="str">
        <f>_xlfn.IFNA(_xlfn.IFNA(INDEX('skill.char(效果)'!$C:$C,MATCH($A105,'skill.char(效果)'!$O:$O,0)),INDEX('skill.char(buff)'!$C:$C,MATCH($A105,'skill.char(buff)'!$K:$K,0))),INDEX('skill.char(buff)'!$C:$C,MATCH($A105,'skill.char(buff)'!$L:$L,0)))</f>
        <v>鳄鱼战士蛮力爆发提升自身攻击</v>
      </c>
      <c r="D105" s="7" t="s">
        <v>3761</v>
      </c>
      <c r="E105" s="6">
        <v>1.2</v>
      </c>
      <c r="R105" s="151">
        <v>500</v>
      </c>
      <c r="S105" s="151">
        <v>500</v>
      </c>
      <c r="T105" s="6">
        <v>30</v>
      </c>
    </row>
    <row r="106" spans="1:24" s="6" customFormat="1" x14ac:dyDescent="0.15">
      <c r="A106" s="6">
        <v>15220304</v>
      </c>
      <c r="B106" s="6">
        <v>1</v>
      </c>
      <c r="C106" s="7" t="str">
        <f>_xlfn.IFNA(_xlfn.IFNA(INDEX('skill.char(效果)'!$C:$C,MATCH($A106,'skill.char(效果)'!$O:$O,0)),INDEX('skill.char(buff)'!$C:$C,MATCH($A106,'skill.char(buff)'!$K:$K,0))),INDEX('skill.char(buff)'!$C:$C,MATCH($A106,'skill.char(buff)'!$L:$L,0)))</f>
        <v>鳄鱼战士蛮力爆发提升自身防御</v>
      </c>
      <c r="D106" s="7" t="s">
        <v>3763</v>
      </c>
      <c r="E106" s="6">
        <v>1.2</v>
      </c>
      <c r="R106" s="151">
        <v>500</v>
      </c>
      <c r="S106" s="151">
        <v>500</v>
      </c>
      <c r="T106" s="6">
        <v>30</v>
      </c>
    </row>
    <row r="107" spans="1:24" s="6" customFormat="1" x14ac:dyDescent="0.15">
      <c r="A107" s="6">
        <v>15220305</v>
      </c>
      <c r="B107" s="6">
        <v>1</v>
      </c>
      <c r="C107" s="7" t="str">
        <f>_xlfn.IFNA(_xlfn.IFNA(INDEX('skill.char(效果)'!$C:$C,MATCH($A107,'skill.char(效果)'!$O:$O,0)),INDEX('skill.char(buff)'!$C:$C,MATCH($A107,'skill.char(buff)'!$K:$K,0))),INDEX('skill.char(buff)'!$C:$C,MATCH($A107,'skill.char(buff)'!$L:$L,0)))</f>
        <v>鳄鱼战士蓄力击伤害</v>
      </c>
      <c r="D107" s="7" t="s">
        <v>3766</v>
      </c>
      <c r="E107" s="151">
        <v>1.2</v>
      </c>
      <c r="F107" s="151" t="s">
        <v>366</v>
      </c>
      <c r="G107" s="151">
        <f>技能数值!AQ15</f>
        <v>44000</v>
      </c>
      <c r="H107" s="151">
        <f>技能数值!AR15</f>
        <v>46000</v>
      </c>
      <c r="I107" s="151">
        <f>技能数值!AS15</f>
        <v>400</v>
      </c>
    </row>
    <row r="108" spans="1:24" s="6" customFormat="1" x14ac:dyDescent="0.15">
      <c r="A108" s="6">
        <v>15220306</v>
      </c>
      <c r="B108" s="6">
        <v>1</v>
      </c>
      <c r="C108" s="7" t="str">
        <f>_xlfn.IFNA(_xlfn.IFNA(INDEX('skill.char(效果)'!$C:$C,MATCH($A108,'skill.char(效果)'!$O:$O,0)),INDEX('skill.char(buff)'!$C:$C,MATCH($A108,'skill.char(buff)'!$K:$K,0))),INDEX('skill.char(buff)'!$C:$C,MATCH($A108,'skill.char(buff)'!$L:$L,0)))</f>
        <v>鳄鱼战士旋风击血标记伤害</v>
      </c>
      <c r="D108" s="7" t="s">
        <v>3770</v>
      </c>
      <c r="E108" s="151">
        <v>1.2</v>
      </c>
      <c r="F108" s="151" t="s">
        <v>366</v>
      </c>
      <c r="G108" s="151">
        <v>20000</v>
      </c>
      <c r="H108" s="151">
        <v>20000</v>
      </c>
      <c r="I108" s="151"/>
    </row>
    <row r="109" spans="1:24" x14ac:dyDescent="0.15">
      <c r="A109" s="21">
        <v>15220401</v>
      </c>
      <c r="B109" s="6">
        <v>1</v>
      </c>
      <c r="C109" s="7" t="str">
        <f>_xlfn.IFNA(_xlfn.IFNA(INDEX('skill.char(效果)'!$C:$C,MATCH($A109,'skill.char(效果)'!$O:$O,0)),INDEX('skill.char(buff)'!$C:$C,MATCH($A109,'skill.char(buff)'!$K:$K,0))),INDEX('skill.char(buff)'!$C:$C,MATCH($A109,'skill.char(buff)'!$L:$L,0)))</f>
        <v>咕叽咕叽普通攻击伤害</v>
      </c>
      <c r="D109" s="7" t="s">
        <v>1367</v>
      </c>
      <c r="E109" s="6">
        <v>1.2</v>
      </c>
      <c r="F109" s="6" t="s">
        <v>264</v>
      </c>
      <c r="G109" s="6">
        <v>9800</v>
      </c>
      <c r="H109" s="6">
        <v>10200</v>
      </c>
      <c r="I109" s="6"/>
      <c r="J109" s="6"/>
      <c r="K109" s="6"/>
      <c r="L109" s="6"/>
      <c r="M109" s="6"/>
      <c r="N109" s="6"/>
      <c r="O109" s="6"/>
      <c r="P109" s="6"/>
      <c r="Q109" s="6"/>
      <c r="R109" s="6"/>
      <c r="S109" s="6"/>
      <c r="T109" s="6"/>
      <c r="U109" s="6">
        <v>1</v>
      </c>
      <c r="V109" s="6"/>
      <c r="W109" s="6"/>
      <c r="X109" s="6"/>
    </row>
    <row r="110" spans="1:24" x14ac:dyDescent="0.15">
      <c r="A110" s="21">
        <v>15220402</v>
      </c>
      <c r="B110" s="6">
        <v>1</v>
      </c>
      <c r="C110" s="7" t="str">
        <f>_xlfn.IFNA(_xlfn.IFNA(INDEX('skill.char(效果)'!$C:$C,MATCH($A110,'skill.char(效果)'!$O:$O,0)),INDEX('skill.char(buff)'!$C:$C,MATCH($A110,'skill.char(buff)'!$K:$K,0))),INDEX('skill.char(buff)'!$C:$C,MATCH($A110,'skill.char(buff)'!$L:$L,0)))</f>
        <v>咕叽咕叽火球术伤害</v>
      </c>
      <c r="D110" s="7" t="s">
        <v>1369</v>
      </c>
      <c r="E110" s="6">
        <v>1.2</v>
      </c>
      <c r="F110" s="6" t="s">
        <v>366</v>
      </c>
      <c r="G110" s="6">
        <v>39000</v>
      </c>
      <c r="H110" s="6">
        <v>41000</v>
      </c>
      <c r="I110" s="6">
        <v>400</v>
      </c>
      <c r="J110" s="6"/>
      <c r="K110" s="6"/>
      <c r="L110" s="6"/>
      <c r="M110" s="6"/>
      <c r="N110" s="6"/>
      <c r="O110" s="6"/>
      <c r="P110" s="6"/>
      <c r="Q110" s="6"/>
      <c r="R110" s="6"/>
      <c r="S110" s="6"/>
      <c r="T110" s="6"/>
      <c r="U110" s="6"/>
      <c r="V110" s="6"/>
      <c r="W110" s="6"/>
      <c r="X110" s="6"/>
    </row>
    <row r="111" spans="1:24" x14ac:dyDescent="0.15">
      <c r="A111" s="21">
        <v>15220403</v>
      </c>
      <c r="B111" s="6">
        <v>1</v>
      </c>
      <c r="C111" s="7" t="str">
        <f>_xlfn.IFNA(_xlfn.IFNA(INDEX('skill.char(效果)'!$C:$C,MATCH($A111,'skill.char(效果)'!$O:$O,0)),INDEX('skill.char(buff)'!$C:$C,MATCH($A111,'skill.char(buff)'!$K:$K,0))),INDEX('skill.char(buff)'!$C:$C,MATCH($A111,'skill.char(buff)'!$L:$L,0)))</f>
        <v>咕叽咕叽火球术降低物防</v>
      </c>
      <c r="D111" s="7" t="s">
        <v>1370</v>
      </c>
      <c r="E111" s="6">
        <v>1.2</v>
      </c>
      <c r="F111" s="6"/>
      <c r="G111" s="6"/>
      <c r="H111" s="6"/>
      <c r="I111" s="6"/>
      <c r="J111" s="6"/>
      <c r="K111" s="6"/>
      <c r="L111" s="6"/>
      <c r="M111" s="6"/>
      <c r="N111" s="6"/>
      <c r="O111" s="6"/>
      <c r="P111" s="6"/>
      <c r="Q111" s="6"/>
      <c r="R111" s="6">
        <v>-5000</v>
      </c>
      <c r="S111" s="6">
        <v>-5000</v>
      </c>
      <c r="T111" s="6"/>
      <c r="U111" s="6"/>
      <c r="V111" s="6"/>
      <c r="W111" s="6"/>
      <c r="X111" s="6"/>
    </row>
    <row r="112" spans="1:24" x14ac:dyDescent="0.15">
      <c r="A112" s="21">
        <v>15220404</v>
      </c>
      <c r="B112" s="6">
        <v>1</v>
      </c>
      <c r="C112" s="7" t="str">
        <f>_xlfn.IFNA(_xlfn.IFNA(INDEX('skill.char(效果)'!$C:$C,MATCH($A112,'skill.char(效果)'!$O:$O,0)),INDEX('skill.char(buff)'!$C:$C,MATCH($A112,'skill.char(buff)'!$K:$K,0))),INDEX('skill.char(buff)'!$C:$C,MATCH($A112,'skill.char(buff)'!$L:$L,0)))</f>
        <v>咕叽咕叽火球术降低魔防</v>
      </c>
      <c r="D112" s="7" t="s">
        <v>1371</v>
      </c>
      <c r="E112" s="6">
        <v>1.2</v>
      </c>
      <c r="F112" s="6"/>
      <c r="G112" s="6"/>
      <c r="H112" s="6"/>
      <c r="I112" s="6"/>
      <c r="J112" s="6"/>
      <c r="K112" s="6"/>
      <c r="L112" s="6"/>
      <c r="M112" s="6"/>
      <c r="N112" s="6"/>
      <c r="O112" s="6"/>
      <c r="P112" s="6"/>
      <c r="Q112" s="6"/>
      <c r="R112" s="6">
        <v>-5000</v>
      </c>
      <c r="S112" s="6">
        <v>-5000</v>
      </c>
      <c r="T112" s="6"/>
      <c r="U112" s="6"/>
      <c r="V112" s="6"/>
      <c r="W112" s="6"/>
      <c r="X112" s="6"/>
    </row>
    <row r="113" spans="1:24" x14ac:dyDescent="0.15">
      <c r="A113" s="21">
        <v>15220405</v>
      </c>
      <c r="B113" s="6">
        <v>1</v>
      </c>
      <c r="C113" s="7" t="str">
        <f>_xlfn.IFNA(_xlfn.IFNA(INDEX('skill.char(效果)'!$C:$C,MATCH($A113,'skill.char(效果)'!$O:$O,0)),INDEX('skill.char(buff)'!$C:$C,MATCH($A113,'skill.char(buff)'!$K:$K,0))),INDEX('skill.char(buff)'!$C:$C,MATCH($A113,'skill.char(buff)'!$L:$L,0)))</f>
        <v>咕叽咕叽治疗祷言加血</v>
      </c>
      <c r="D113" s="7" t="s">
        <v>1372</v>
      </c>
      <c r="E113" s="6">
        <v>1.2</v>
      </c>
      <c r="F113" s="6" t="s">
        <v>264</v>
      </c>
      <c r="G113" s="6">
        <v>41170</v>
      </c>
      <c r="H113" s="6">
        <v>41630</v>
      </c>
      <c r="I113" s="6">
        <v>920</v>
      </c>
      <c r="J113" s="6"/>
      <c r="K113" s="6"/>
      <c r="L113" s="6"/>
      <c r="M113" s="6"/>
      <c r="N113" s="6"/>
      <c r="O113" s="6"/>
      <c r="P113" s="6"/>
      <c r="Q113" s="6"/>
      <c r="R113" s="6">
        <v>450</v>
      </c>
      <c r="S113" s="6">
        <v>450</v>
      </c>
      <c r="T113" s="6">
        <v>50</v>
      </c>
      <c r="U113" s="6"/>
      <c r="V113" s="6"/>
      <c r="W113" s="6"/>
      <c r="X113" s="6"/>
    </row>
    <row r="114" spans="1:24" x14ac:dyDescent="0.15">
      <c r="A114" s="21">
        <v>15220406</v>
      </c>
      <c r="B114" s="6">
        <v>1</v>
      </c>
      <c r="C114" s="7" t="str">
        <f>_xlfn.IFNA(_xlfn.IFNA(INDEX('skill.char(效果)'!$C:$C,MATCH($A114,'skill.char(效果)'!$O:$O,0)),INDEX('skill.char(buff)'!$C:$C,MATCH($A114,'skill.char(buff)'!$K:$K,0))),INDEX('skill.char(buff)'!$C:$C,MATCH($A114,'skill.char(buff)'!$L:$L,0)))</f>
        <v>咕叽咕叽血祝术持续加血</v>
      </c>
      <c r="D114" s="7" t="s">
        <v>1372</v>
      </c>
      <c r="E114" s="151">
        <v>1.2</v>
      </c>
      <c r="F114" s="151" t="s">
        <v>366</v>
      </c>
      <c r="G114" s="151">
        <f>技能数值!AT29</f>
        <v>8911</v>
      </c>
      <c r="H114" s="151">
        <f>技能数值!AU29</f>
        <v>9030</v>
      </c>
      <c r="I114" s="151">
        <f>技能数值!AV29</f>
        <v>240</v>
      </c>
      <c r="J114" s="6"/>
      <c r="K114" s="6"/>
      <c r="L114" s="6"/>
      <c r="M114" s="6"/>
      <c r="N114" s="6"/>
      <c r="O114" s="6"/>
      <c r="P114" s="6"/>
      <c r="Q114" s="6"/>
      <c r="R114" s="6"/>
      <c r="S114" s="6"/>
      <c r="T114" s="6"/>
      <c r="U114" s="6"/>
      <c r="V114" s="6"/>
      <c r="W114" s="6"/>
      <c r="X114" s="6"/>
    </row>
    <row r="115" spans="1:24" x14ac:dyDescent="0.15">
      <c r="A115" s="21">
        <v>15220407</v>
      </c>
      <c r="B115" s="6">
        <v>1</v>
      </c>
      <c r="C115" s="7" t="str">
        <f>_xlfn.IFNA(_xlfn.IFNA(INDEX('skill.char(效果)'!$C:$C,MATCH($A115,'skill.char(效果)'!$O:$O,0)),INDEX('skill.char(buff)'!$C:$C,MATCH($A115,'skill.char(buff)'!$K:$K,0))),INDEX('skill.char(buff)'!$C:$C,MATCH($A115,'skill.char(buff)'!$L:$L,0)))</f>
        <v>咕叽咕叽治疗祷言提升防御</v>
      </c>
      <c r="D115" s="7" t="s">
        <v>3757</v>
      </c>
      <c r="E115" s="6">
        <v>1.2</v>
      </c>
      <c r="F115" s="151"/>
      <c r="G115" s="151"/>
      <c r="H115" s="151"/>
      <c r="I115" s="151"/>
      <c r="J115" s="6"/>
      <c r="K115" s="6"/>
      <c r="L115" s="6"/>
      <c r="M115" s="6"/>
      <c r="N115" s="6"/>
      <c r="O115" s="6"/>
      <c r="P115" s="6"/>
      <c r="Q115" s="6"/>
      <c r="R115" s="151">
        <v>500</v>
      </c>
      <c r="S115" s="151">
        <v>500</v>
      </c>
      <c r="T115" s="6">
        <v>20</v>
      </c>
      <c r="U115" s="6"/>
      <c r="V115" s="6"/>
      <c r="W115" s="6"/>
      <c r="X115" s="6"/>
    </row>
    <row r="116" spans="1:24" x14ac:dyDescent="0.15">
      <c r="A116" s="21">
        <v>15220408</v>
      </c>
      <c r="B116" s="6">
        <v>1</v>
      </c>
      <c r="C116" s="7" t="str">
        <f>_xlfn.IFNA(_xlfn.IFNA(INDEX('skill.char(效果)'!$C:$C,MATCH($A116,'skill.char(效果)'!$O:$O,0)),INDEX('skill.char(buff)'!$C:$C,MATCH($A116,'skill.char(buff)'!$K:$K,0))),INDEX('skill.char(buff)'!$C:$C,MATCH($A116,'skill.char(buff)'!$L:$L,0)))</f>
        <v>咕叽咕叽治疗祷言提升魔防</v>
      </c>
      <c r="D116" s="7" t="s">
        <v>3755</v>
      </c>
      <c r="E116" s="6">
        <v>1.2</v>
      </c>
      <c r="F116" s="151"/>
      <c r="G116" s="151"/>
      <c r="H116" s="151"/>
      <c r="I116" s="151"/>
      <c r="J116" s="6"/>
      <c r="K116" s="6"/>
      <c r="L116" s="6"/>
      <c r="M116" s="6"/>
      <c r="N116" s="6"/>
      <c r="O116" s="6"/>
      <c r="P116" s="6"/>
      <c r="Q116" s="6"/>
      <c r="R116" s="151">
        <v>500</v>
      </c>
      <c r="S116" s="151">
        <v>500</v>
      </c>
      <c r="T116" s="6">
        <v>20</v>
      </c>
      <c r="U116" s="6"/>
      <c r="V116" s="6"/>
      <c r="W116" s="6"/>
      <c r="X116" s="6"/>
    </row>
    <row r="117" spans="1:24" x14ac:dyDescent="0.15">
      <c r="A117" s="6">
        <v>15230402</v>
      </c>
      <c r="B117" s="6">
        <v>1</v>
      </c>
      <c r="C117" s="7" t="s">
        <v>3891</v>
      </c>
      <c r="D117" s="29" t="s">
        <v>1479</v>
      </c>
      <c r="E117" s="6">
        <v>1.2</v>
      </c>
      <c r="F117" s="6"/>
      <c r="G117" s="6"/>
      <c r="H117" s="6"/>
      <c r="I117" s="6"/>
      <c r="J117" s="6"/>
      <c r="K117" s="6"/>
      <c r="L117" s="6"/>
      <c r="M117" s="6"/>
      <c r="N117" s="6"/>
      <c r="O117" s="6"/>
      <c r="P117" s="6"/>
      <c r="Q117" s="6"/>
      <c r="R117" s="6">
        <v>10000</v>
      </c>
      <c r="S117" s="6">
        <v>10000</v>
      </c>
      <c r="T117" s="6">
        <v>200</v>
      </c>
      <c r="U117" s="6"/>
      <c r="V117" s="6"/>
      <c r="W117" s="6"/>
      <c r="X117" s="6"/>
    </row>
    <row r="118" spans="1:24" x14ac:dyDescent="0.15">
      <c r="A118" s="6">
        <v>15230403</v>
      </c>
      <c r="B118" s="6">
        <v>1</v>
      </c>
      <c r="C118" s="7" t="s">
        <v>3892</v>
      </c>
      <c r="D118" s="29" t="s">
        <v>1480</v>
      </c>
      <c r="E118" s="6">
        <v>1.2</v>
      </c>
      <c r="F118" s="6"/>
      <c r="G118" s="6"/>
      <c r="H118" s="6"/>
      <c r="I118" s="6"/>
      <c r="J118" s="6"/>
      <c r="K118" s="6"/>
      <c r="L118" s="6"/>
      <c r="M118" s="6"/>
      <c r="N118" s="6"/>
      <c r="O118" s="6"/>
      <c r="P118" s="6"/>
      <c r="Q118" s="6"/>
      <c r="R118" s="6">
        <v>5000</v>
      </c>
      <c r="S118" s="6">
        <v>5000</v>
      </c>
      <c r="T118" s="6">
        <v>0</v>
      </c>
      <c r="U118" s="6"/>
      <c r="V118" s="6"/>
      <c r="W118" s="6"/>
      <c r="X118" s="6"/>
    </row>
    <row r="119" spans="1:24" x14ac:dyDescent="0.15">
      <c r="A119" s="6">
        <v>15240101</v>
      </c>
      <c r="B119" s="6">
        <v>1</v>
      </c>
      <c r="C119" s="7" t="str">
        <f>_xlfn.IFNA(_xlfn.IFNA(INDEX('skill.char(效果)'!$C:$C,MATCH($A119,'skill.char(效果)'!$O:$O,0)),INDEX('skill.char(buff)'!$C:$C,MATCH($A119,'skill.char(buff)'!$K:$K,0))),INDEX('skill.char(buff)'!$C:$C,MATCH($A119,'skill.char(buff)'!$L:$L,0)))</f>
        <v>瘟疫骑士普通攻击伤害</v>
      </c>
      <c r="D119" s="7" t="s">
        <v>1329</v>
      </c>
      <c r="E119" s="6">
        <v>1.2</v>
      </c>
      <c r="F119" s="6" t="s">
        <v>264</v>
      </c>
      <c r="G119" s="6">
        <v>9800</v>
      </c>
      <c r="H119" s="6">
        <v>10200</v>
      </c>
      <c r="I119" s="6"/>
      <c r="J119" s="6"/>
      <c r="K119" s="6"/>
      <c r="L119" s="6"/>
      <c r="M119" s="6"/>
      <c r="N119" s="6"/>
      <c r="O119" s="6"/>
      <c r="P119" s="6"/>
      <c r="Q119" s="6"/>
      <c r="R119" s="6"/>
      <c r="S119" s="6"/>
      <c r="T119" s="6"/>
      <c r="U119" s="6">
        <v>1</v>
      </c>
      <c r="V119" s="6"/>
      <c r="W119" s="6"/>
      <c r="X119" s="6"/>
    </row>
    <row r="120" spans="1:24" x14ac:dyDescent="0.15">
      <c r="A120" s="6">
        <v>15240105</v>
      </c>
      <c r="B120" s="6">
        <v>1</v>
      </c>
      <c r="C120" s="7" t="str">
        <f>_xlfn.IFNA(_xlfn.IFNA(INDEX('skill.char(效果)'!$C:$C,MATCH($A120,'skill.char(效果)'!$O:$O,0)),INDEX('skill.char(buff)'!$C:$C,MATCH($A120,'skill.char(buff)'!$K:$K,0))),INDEX('skill.char(buff)'!$C:$C,MATCH($A120,'skill.char(buff)'!$L:$L,0)))</f>
        <v>瘟疫骑士穿刺箭射伤害</v>
      </c>
      <c r="D120" s="7" t="s">
        <v>1331</v>
      </c>
      <c r="E120" s="6">
        <v>1.2</v>
      </c>
      <c r="F120" s="6" t="s">
        <v>217</v>
      </c>
      <c r="G120" s="6">
        <v>49000</v>
      </c>
      <c r="H120" s="6">
        <v>51000</v>
      </c>
      <c r="I120" s="6">
        <v>400</v>
      </c>
      <c r="J120" s="6"/>
      <c r="K120" s="6"/>
      <c r="L120" s="6"/>
      <c r="M120" s="6"/>
      <c r="N120" s="6"/>
      <c r="O120" s="6"/>
      <c r="P120" s="6"/>
      <c r="Q120" s="6"/>
      <c r="R120" s="6"/>
      <c r="S120" s="6"/>
      <c r="T120" s="6"/>
      <c r="U120" s="6"/>
      <c r="V120" s="6"/>
      <c r="W120" s="6"/>
      <c r="X120" s="6"/>
    </row>
    <row r="121" spans="1:24" x14ac:dyDescent="0.15">
      <c r="A121" s="6">
        <v>15240106</v>
      </c>
      <c r="B121" s="6">
        <v>1</v>
      </c>
      <c r="C121" s="7" t="str">
        <f>_xlfn.IFNA(_xlfn.IFNA(INDEX('skill.char(效果)'!$C:$C,MATCH($A121,'skill.char(效果)'!$O:$O,0)),INDEX('skill.char(buff)'!$C:$C,MATCH($A121,'skill.char(buff)'!$K:$K,0))),INDEX('skill.char(buff)'!$C:$C,MATCH($A121,'skill.char(buff)'!$L:$L,0)))</f>
        <v>瘟疫骑士穿刺箭射减物理防御</v>
      </c>
      <c r="D121" s="7" t="s">
        <v>1332</v>
      </c>
      <c r="E121" s="6">
        <v>1.2</v>
      </c>
      <c r="F121" s="6"/>
      <c r="G121" s="6"/>
      <c r="H121" s="6"/>
      <c r="I121" s="6"/>
      <c r="J121" s="6"/>
      <c r="K121" s="6"/>
      <c r="L121" s="6"/>
      <c r="M121" s="6"/>
      <c r="N121" s="6"/>
      <c r="O121" s="6"/>
      <c r="P121" s="6"/>
      <c r="Q121" s="6"/>
      <c r="R121" s="6">
        <v>-5000</v>
      </c>
      <c r="S121" s="6">
        <v>-5000</v>
      </c>
      <c r="T121" s="6"/>
      <c r="U121" s="6"/>
      <c r="V121" s="6"/>
      <c r="W121" s="6"/>
      <c r="X121" s="6"/>
    </row>
    <row r="122" spans="1:24" x14ac:dyDescent="0.15">
      <c r="A122" s="6">
        <v>15240107</v>
      </c>
      <c r="B122" s="6">
        <v>1</v>
      </c>
      <c r="C122" s="7" t="str">
        <f>_xlfn.IFNA(_xlfn.IFNA(INDEX('skill.char(效果)'!$C:$C,MATCH($A122,'skill.char(效果)'!$O:$O,0)),INDEX('skill.char(buff)'!$C:$C,MATCH($A122,'skill.char(buff)'!$K:$K,0))),INDEX('skill.char(buff)'!$C:$C,MATCH($A122,'skill.char(buff)'!$L:$L,0)))</f>
        <v>瘟疫骑士穿刺箭射减魔法防御</v>
      </c>
      <c r="D122" s="7" t="s">
        <v>1333</v>
      </c>
      <c r="E122" s="6">
        <v>1.2</v>
      </c>
      <c r="F122" s="6"/>
      <c r="G122" s="6"/>
      <c r="H122" s="6"/>
      <c r="I122" s="6"/>
      <c r="J122" s="6"/>
      <c r="K122" s="6"/>
      <c r="L122" s="6"/>
      <c r="M122" s="6"/>
      <c r="N122" s="6"/>
      <c r="O122" s="6"/>
      <c r="P122" s="6"/>
      <c r="Q122" s="6"/>
      <c r="R122" s="6">
        <v>-5000</v>
      </c>
      <c r="S122" s="6">
        <v>-5000</v>
      </c>
      <c r="T122" s="6"/>
      <c r="U122" s="6"/>
      <c r="V122" s="6"/>
      <c r="W122" s="6"/>
      <c r="X122" s="6"/>
    </row>
    <row r="123" spans="1:24" x14ac:dyDescent="0.15">
      <c r="A123" s="6">
        <v>15240108</v>
      </c>
      <c r="B123" s="6">
        <v>1</v>
      </c>
      <c r="C123" s="7" t="str">
        <f>_xlfn.IFNA(_xlfn.IFNA(INDEX('skill.char(效果)'!$C:$C,MATCH($A123,'skill.char(效果)'!$O:$O,0)),INDEX('skill.char(buff)'!$C:$C,MATCH($A123,'skill.char(buff)'!$K:$K,0))),INDEX('skill.char(buff)'!$C:$C,MATCH($A123,'skill.char(buff)'!$L:$L,0)))</f>
        <v>瘟疫骑士冰冻箭雨伤害</v>
      </c>
      <c r="D123" s="7" t="s">
        <v>1334</v>
      </c>
      <c r="E123" s="6">
        <v>1.2</v>
      </c>
      <c r="F123" s="6" t="s">
        <v>217</v>
      </c>
      <c r="G123" s="6">
        <v>34000</v>
      </c>
      <c r="H123" s="6">
        <v>36000</v>
      </c>
      <c r="I123" s="6">
        <v>400</v>
      </c>
      <c r="J123" s="6"/>
      <c r="K123" s="6"/>
      <c r="L123" s="6"/>
      <c r="M123" s="6"/>
      <c r="N123" s="6"/>
      <c r="O123" s="6"/>
      <c r="P123" s="6"/>
      <c r="Q123" s="6"/>
      <c r="R123" s="6">
        <v>120</v>
      </c>
      <c r="S123" s="6">
        <v>120</v>
      </c>
      <c r="T123" s="6">
        <v>15</v>
      </c>
      <c r="U123" s="6"/>
      <c r="V123" s="6"/>
      <c r="W123" s="6"/>
      <c r="X123" s="6"/>
    </row>
    <row r="124" spans="1:24" x14ac:dyDescent="0.15">
      <c r="A124" s="6">
        <v>15240109</v>
      </c>
      <c r="B124" s="6">
        <v>1</v>
      </c>
      <c r="C124" s="7" t="s">
        <v>1487</v>
      </c>
      <c r="D124" s="7" t="s">
        <v>1487</v>
      </c>
      <c r="E124" s="6">
        <v>1.2</v>
      </c>
      <c r="F124" s="6"/>
      <c r="G124" s="6"/>
      <c r="H124" s="6"/>
      <c r="I124" s="6"/>
      <c r="J124" s="6"/>
      <c r="K124" s="6"/>
      <c r="L124" s="6"/>
      <c r="M124" s="6"/>
      <c r="N124" s="6"/>
      <c r="O124" s="6"/>
      <c r="P124" s="6"/>
      <c r="Q124" s="6"/>
      <c r="R124" s="6">
        <v>1500</v>
      </c>
      <c r="S124" s="6">
        <v>1500</v>
      </c>
      <c r="T124" s="6"/>
      <c r="U124" s="6"/>
      <c r="V124" s="6"/>
      <c r="W124" s="6"/>
      <c r="X124" s="6"/>
    </row>
    <row r="125" spans="1:24" x14ac:dyDescent="0.15">
      <c r="A125" s="6">
        <v>15240110</v>
      </c>
      <c r="B125" s="6">
        <v>1</v>
      </c>
      <c r="C125" s="7" t="str">
        <f>_xlfn.IFNA(_xlfn.IFNA(INDEX('skill.char(效果)'!$C:$C,MATCH($A125,'skill.char(效果)'!$O:$O,0)),INDEX('skill.char(buff)'!$C:$C,MATCH($A125,'skill.char(buff)'!$K:$K,0))),INDEX('skill.char(buff)'!$C:$C,MATCH($A125,'skill.char(buff)'!$L:$L,0)))</f>
        <v>瘟疫骑士沉默箭伤害</v>
      </c>
      <c r="D125" s="7" t="s">
        <v>3802</v>
      </c>
      <c r="E125" s="151">
        <v>1.2</v>
      </c>
      <c r="F125" s="151" t="s">
        <v>217</v>
      </c>
      <c r="G125" s="151">
        <f>技能数值!AQ18</f>
        <v>29000</v>
      </c>
      <c r="H125" s="151">
        <f>技能数值!AR18</f>
        <v>31000</v>
      </c>
      <c r="I125" s="151">
        <f>技能数值!AS18</f>
        <v>400</v>
      </c>
      <c r="J125" s="151"/>
      <c r="K125" s="151"/>
      <c r="L125" s="151"/>
      <c r="M125" s="151"/>
      <c r="N125" s="151"/>
      <c r="O125" s="151"/>
      <c r="P125" s="151"/>
      <c r="Q125" s="151"/>
      <c r="R125" s="151"/>
      <c r="S125" s="151"/>
      <c r="T125" s="151"/>
      <c r="U125" s="6"/>
      <c r="V125" s="6"/>
      <c r="W125" s="6"/>
      <c r="X125" s="6"/>
    </row>
    <row r="126" spans="1:24" x14ac:dyDescent="0.15">
      <c r="A126" s="6">
        <v>15240201</v>
      </c>
      <c r="B126" s="6">
        <v>1</v>
      </c>
      <c r="C126" s="7" t="str">
        <f>_xlfn.IFNA(_xlfn.IFNA(INDEX('skill.char(效果)'!$C:$C,MATCH($A126,'skill.char(效果)'!$O:$O,0)),INDEX('skill.char(buff)'!$C:$C,MATCH($A126,'skill.char(buff)'!$K:$K,0))),INDEX('skill.char(buff)'!$C:$C,MATCH($A126,'skill.char(buff)'!$L:$L,0)))</f>
        <v>剑圣普通攻击伤害</v>
      </c>
      <c r="D126" s="7" t="s">
        <v>1781</v>
      </c>
      <c r="E126" s="6">
        <v>1.2</v>
      </c>
      <c r="F126" s="6" t="s">
        <v>217</v>
      </c>
      <c r="G126" s="6">
        <v>9800</v>
      </c>
      <c r="H126" s="6">
        <v>10200</v>
      </c>
      <c r="I126" s="6"/>
      <c r="J126" s="6"/>
      <c r="K126" s="6"/>
      <c r="L126" s="6"/>
      <c r="M126" s="6"/>
      <c r="N126" s="6"/>
      <c r="O126" s="6"/>
      <c r="P126" s="6"/>
      <c r="Q126" s="6"/>
      <c r="R126" s="6"/>
      <c r="S126" s="6"/>
      <c r="T126" s="6"/>
      <c r="U126" s="6">
        <v>1</v>
      </c>
      <c r="V126" s="6"/>
      <c r="W126" s="6"/>
      <c r="X126" s="6"/>
    </row>
    <row r="127" spans="1:24" x14ac:dyDescent="0.15">
      <c r="A127" s="6">
        <v>15240202</v>
      </c>
      <c r="B127" s="6">
        <v>1</v>
      </c>
      <c r="C127" s="7" t="s">
        <v>1787</v>
      </c>
      <c r="D127" s="7" t="s">
        <v>1787</v>
      </c>
      <c r="E127" s="6">
        <v>1.2</v>
      </c>
      <c r="F127" s="6"/>
      <c r="G127" s="6"/>
      <c r="H127" s="6"/>
      <c r="I127" s="6"/>
      <c r="J127" s="6"/>
      <c r="K127" s="6"/>
      <c r="L127" s="6"/>
      <c r="M127" s="6"/>
      <c r="N127" s="6"/>
      <c r="O127" s="6"/>
      <c r="P127" s="6"/>
      <c r="Q127" s="6"/>
      <c r="R127" s="6">
        <v>10000</v>
      </c>
      <c r="S127" s="6">
        <v>10000</v>
      </c>
      <c r="T127" s="6">
        <v>200</v>
      </c>
      <c r="U127" s="6"/>
      <c r="V127" s="6"/>
      <c r="W127" s="6"/>
      <c r="X127" s="6"/>
    </row>
    <row r="128" spans="1:24" x14ac:dyDescent="0.15">
      <c r="A128" s="6">
        <v>15240203</v>
      </c>
      <c r="B128" s="6">
        <v>1</v>
      </c>
      <c r="C128" s="7" t="str">
        <f>_xlfn.IFNA(_xlfn.IFNA(INDEX('skill.char(效果)'!$C:$C,MATCH($A128,'skill.char(效果)'!$O:$O,0)),INDEX('skill.char(buff)'!$C:$C,MATCH($A128,'skill.char(buff)'!$K:$K,0))),INDEX('skill.char(buff)'!$C:$C,MATCH($A128,'skill.char(buff)'!$L:$L,0)))</f>
        <v>剑圣瓦解怒吼伤害</v>
      </c>
      <c r="D128" s="7" t="s">
        <v>1782</v>
      </c>
      <c r="E128" s="6">
        <v>1.2</v>
      </c>
      <c r="F128" s="6" t="s">
        <v>217</v>
      </c>
      <c r="G128" s="6">
        <v>24000</v>
      </c>
      <c r="H128" s="6">
        <v>26000</v>
      </c>
      <c r="I128" s="6">
        <v>400</v>
      </c>
      <c r="J128" s="6"/>
      <c r="K128" s="6"/>
      <c r="L128" s="6"/>
      <c r="M128" s="6"/>
      <c r="N128" s="6"/>
      <c r="O128" s="6"/>
      <c r="P128" s="6"/>
      <c r="Q128" s="6"/>
      <c r="R128" s="6"/>
      <c r="S128" s="6"/>
      <c r="T128" s="6"/>
      <c r="U128" s="6"/>
      <c r="V128" s="6"/>
      <c r="W128" s="6"/>
      <c r="X128" s="6"/>
    </row>
    <row r="129" spans="1:24" x14ac:dyDescent="0.15">
      <c r="A129" s="6">
        <v>15240204</v>
      </c>
      <c r="B129" s="6">
        <v>1</v>
      </c>
      <c r="C129" s="7" t="str">
        <f>_xlfn.IFNA(_xlfn.IFNA(INDEX('skill.char(效果)'!$C:$C,MATCH($A129,'skill.char(效果)'!$O:$O,0)),INDEX('skill.char(buff)'!$C:$C,MATCH($A129,'skill.char(buff)'!$K:$K,0))),INDEX('skill.char(buff)'!$C:$C,MATCH($A129,'skill.char(buff)'!$L:$L,0)))</f>
        <v>剑圣瓦解怒吼给周围敌人减物理防御</v>
      </c>
      <c r="D129" s="7" t="s">
        <v>1783</v>
      </c>
      <c r="E129" s="6">
        <v>1.2</v>
      </c>
      <c r="F129" s="6"/>
      <c r="G129" s="6"/>
      <c r="H129" s="6"/>
      <c r="I129" s="6"/>
      <c r="J129" s="6"/>
      <c r="K129" s="6"/>
      <c r="L129" s="6"/>
      <c r="M129" s="6"/>
      <c r="N129" s="6"/>
      <c r="O129" s="6"/>
      <c r="P129" s="6"/>
      <c r="Q129" s="6"/>
      <c r="R129" s="6">
        <v>-5000</v>
      </c>
      <c r="S129" s="6">
        <v>-5000</v>
      </c>
      <c r="T129" s="6"/>
      <c r="U129" s="6"/>
      <c r="V129" s="6"/>
      <c r="W129" s="6"/>
      <c r="X129" s="6"/>
    </row>
    <row r="130" spans="1:24" x14ac:dyDescent="0.15">
      <c r="A130" s="6">
        <v>15240205</v>
      </c>
      <c r="B130" s="6">
        <v>1</v>
      </c>
      <c r="C130" s="7" t="str">
        <f>_xlfn.IFNA(_xlfn.IFNA(INDEX('skill.char(效果)'!$C:$C,MATCH($A130,'skill.char(效果)'!$O:$O,0)),INDEX('skill.char(buff)'!$C:$C,MATCH($A130,'skill.char(buff)'!$K:$K,0))),INDEX('skill.char(buff)'!$C:$C,MATCH($A130,'skill.char(buff)'!$L:$L,0)))</f>
        <v>剑圣瓦解怒吼给周围敌人减魔法防御</v>
      </c>
      <c r="D130" s="7" t="s">
        <v>1784</v>
      </c>
      <c r="E130" s="6">
        <v>1.2</v>
      </c>
      <c r="F130" s="6"/>
      <c r="G130" s="6"/>
      <c r="H130" s="6"/>
      <c r="I130" s="6"/>
      <c r="J130" s="6"/>
      <c r="K130" s="6"/>
      <c r="L130" s="6"/>
      <c r="M130" s="6"/>
      <c r="N130" s="6"/>
      <c r="O130" s="6"/>
      <c r="P130" s="6"/>
      <c r="Q130" s="6"/>
      <c r="R130" s="6">
        <v>-5000</v>
      </c>
      <c r="S130" s="6">
        <v>-5000</v>
      </c>
      <c r="T130" s="6"/>
      <c r="U130" s="6"/>
      <c r="V130" s="6"/>
      <c r="W130" s="6"/>
      <c r="X130" s="6"/>
    </row>
    <row r="131" spans="1:24" x14ac:dyDescent="0.15">
      <c r="A131" s="6">
        <v>15240206</v>
      </c>
      <c r="B131" s="6">
        <v>1</v>
      </c>
      <c r="C131" s="7" t="str">
        <f>_xlfn.IFNA(_xlfn.IFNA(INDEX('skill.char(效果)'!$C:$C,MATCH($A131,'skill.char(效果)'!$O:$O,0)),INDEX('skill.char(buff)'!$C:$C,MATCH($A131,'skill.char(buff)'!$K:$K,0))),INDEX('skill.char(buff)'!$C:$C,MATCH($A131,'skill.char(buff)'!$L:$L,0)))</f>
        <v>剑圣无敌斩伤害</v>
      </c>
      <c r="D131" s="7" t="s">
        <v>1785</v>
      </c>
      <c r="E131" s="6">
        <v>1.2</v>
      </c>
      <c r="F131" s="6" t="s">
        <v>217</v>
      </c>
      <c r="G131" s="6">
        <v>29000</v>
      </c>
      <c r="H131" s="6">
        <v>31000</v>
      </c>
      <c r="I131" s="6">
        <v>400</v>
      </c>
      <c r="J131" s="6"/>
      <c r="K131" s="6"/>
      <c r="L131" s="6"/>
      <c r="M131" s="6"/>
      <c r="N131" s="6"/>
      <c r="O131" s="6"/>
      <c r="P131" s="6"/>
      <c r="Q131" s="6"/>
      <c r="R131" s="6">
        <v>160</v>
      </c>
      <c r="S131" s="6">
        <v>160</v>
      </c>
      <c r="T131" s="6">
        <v>20</v>
      </c>
      <c r="U131" s="6"/>
      <c r="V131" s="6"/>
      <c r="W131" s="6"/>
      <c r="X131" s="6"/>
    </row>
    <row r="132" spans="1:24" x14ac:dyDescent="0.15">
      <c r="A132" s="6">
        <v>15240207</v>
      </c>
      <c r="B132" s="6">
        <v>1</v>
      </c>
      <c r="C132" s="7" t="s">
        <v>1788</v>
      </c>
      <c r="D132" s="7" t="s">
        <v>1788</v>
      </c>
      <c r="E132" s="6">
        <v>1.2</v>
      </c>
      <c r="F132" s="6"/>
      <c r="G132" s="6"/>
      <c r="H132" s="6"/>
      <c r="I132" s="6"/>
      <c r="J132" s="6"/>
      <c r="K132" s="6"/>
      <c r="L132" s="6"/>
      <c r="M132" s="6"/>
      <c r="N132" s="6"/>
      <c r="O132" s="6"/>
      <c r="P132" s="6"/>
      <c r="Q132" s="6"/>
      <c r="R132" s="6">
        <v>5000</v>
      </c>
      <c r="S132" s="6">
        <v>5000</v>
      </c>
      <c r="T132" s="6">
        <v>0</v>
      </c>
      <c r="U132" s="6"/>
      <c r="V132" s="6"/>
      <c r="W132" s="6"/>
      <c r="X132" s="6"/>
    </row>
    <row r="133" spans="1:24" x14ac:dyDescent="0.15">
      <c r="A133" s="6">
        <v>15240301</v>
      </c>
      <c r="B133" s="6">
        <v>1</v>
      </c>
      <c r="C133" s="7" t="str">
        <f>_xlfn.IFNA(_xlfn.IFNA(INDEX('skill.char(效果)'!$C:$C,MATCH($A133,'skill.char(效果)'!$O:$O,0)),INDEX('skill.char(buff)'!$C:$C,MATCH($A133,'skill.char(buff)'!$K:$K,0))),INDEX('skill.char(buff)'!$C:$C,MATCH($A133,'skill.char(buff)'!$L:$L,0)))</f>
        <v>丛林祭司普通攻击伤害</v>
      </c>
      <c r="D133" s="7" t="s">
        <v>1351</v>
      </c>
      <c r="E133" s="6">
        <v>1.2</v>
      </c>
      <c r="F133" s="6" t="s">
        <v>217</v>
      </c>
      <c r="G133" s="6">
        <v>9800</v>
      </c>
      <c r="H133" s="6">
        <v>10200</v>
      </c>
      <c r="I133" s="6"/>
      <c r="J133" s="6"/>
      <c r="K133" s="6"/>
      <c r="L133" s="6"/>
      <c r="M133" s="6"/>
      <c r="N133" s="6"/>
      <c r="O133" s="6"/>
      <c r="P133" s="6"/>
      <c r="Q133" s="6"/>
      <c r="R133" s="6"/>
      <c r="S133" s="6"/>
      <c r="T133" s="6"/>
      <c r="U133" s="6">
        <v>1</v>
      </c>
      <c r="V133" s="6"/>
      <c r="W133" s="6"/>
      <c r="X133" s="6"/>
    </row>
    <row r="134" spans="1:24" x14ac:dyDescent="0.15">
      <c r="A134" s="6">
        <v>15240302</v>
      </c>
      <c r="B134" s="6">
        <v>1</v>
      </c>
      <c r="C134" s="7" t="str">
        <f>_xlfn.IFNA(_xlfn.IFNA(INDEX('skill.char(效果)'!$C:$C,MATCH($A134,'skill.char(效果)'!$O:$O,0)),INDEX('skill.char(buff)'!$C:$C,MATCH($A134,'skill.char(buff)'!$K:$K,0))),INDEX('skill.char(buff)'!$C:$C,MATCH($A134,'skill.char(buff)'!$L:$L,0)))</f>
        <v>丛林祭司变形术伤害</v>
      </c>
      <c r="D134" s="7" t="s">
        <v>1352</v>
      </c>
      <c r="E134" s="6">
        <v>1.2</v>
      </c>
      <c r="F134" s="6" t="s">
        <v>217</v>
      </c>
      <c r="G134" s="6">
        <v>39000</v>
      </c>
      <c r="H134" s="6">
        <v>41000</v>
      </c>
      <c r="I134" s="6">
        <v>400</v>
      </c>
      <c r="J134" s="6"/>
      <c r="K134" s="6"/>
      <c r="L134" s="6"/>
      <c r="M134" s="6"/>
      <c r="N134" s="6"/>
      <c r="O134" s="6"/>
      <c r="P134" s="6"/>
      <c r="Q134" s="6"/>
      <c r="R134" s="6"/>
      <c r="S134" s="6"/>
      <c r="T134" s="6"/>
      <c r="U134" s="6"/>
      <c r="V134" s="6"/>
      <c r="W134" s="6"/>
      <c r="X134" s="6"/>
    </row>
    <row r="135" spans="1:24" x14ac:dyDescent="0.15">
      <c r="A135" s="6">
        <v>15240303</v>
      </c>
      <c r="B135" s="6">
        <v>1</v>
      </c>
      <c r="C135" s="7" t="str">
        <f>_xlfn.IFNA(_xlfn.IFNA(INDEX('skill.char(效果)'!$C:$C,MATCH($A135,'skill.char(效果)'!$O:$O,0)),INDEX('skill.char(buff)'!$C:$C,MATCH($A135,'skill.char(buff)'!$K:$K,0))),INDEX('skill.char(buff)'!$C:$C,MATCH($A135,'skill.char(buff)'!$L:$L,0)))</f>
        <v>丛林祭司变形术之减移动速度</v>
      </c>
      <c r="D135" s="7" t="s">
        <v>1354</v>
      </c>
      <c r="E135" s="6">
        <v>1.2</v>
      </c>
      <c r="F135" s="6"/>
      <c r="G135" s="6"/>
      <c r="H135" s="6"/>
      <c r="I135" s="6"/>
      <c r="J135" s="6"/>
      <c r="K135" s="6"/>
      <c r="L135" s="6"/>
      <c r="M135" s="6"/>
      <c r="N135" s="6"/>
      <c r="O135" s="6"/>
      <c r="P135" s="6"/>
      <c r="Q135" s="6"/>
      <c r="R135" s="6">
        <v>-5000</v>
      </c>
      <c r="S135" s="6">
        <v>-5000</v>
      </c>
      <c r="T135" s="6"/>
      <c r="U135" s="6"/>
      <c r="V135" s="6"/>
      <c r="W135" s="6"/>
      <c r="X135" s="6"/>
    </row>
    <row r="136" spans="1:24" x14ac:dyDescent="0.15">
      <c r="A136" s="6">
        <v>15240304</v>
      </c>
      <c r="B136" s="6">
        <v>1</v>
      </c>
      <c r="C136" s="7" t="str">
        <f>_xlfn.IFNA(_xlfn.IFNA(INDEX('skill.char(效果)'!$C:$C,MATCH($A136,'skill.char(效果)'!$O:$O,0)),INDEX('skill.char(buff)'!$C:$C,MATCH($A136,'skill.char(buff)'!$K:$K,0))),INDEX('skill.char(buff)'!$C:$C,MATCH($A136,'skill.char(buff)'!$L:$L,0)))</f>
        <v>丛林祭司巫毒守护之加伤害减免</v>
      </c>
      <c r="D136" s="7" t="s">
        <v>1356</v>
      </c>
      <c r="E136" s="6">
        <v>1.2</v>
      </c>
      <c r="F136" s="6"/>
      <c r="G136" s="6"/>
      <c r="H136" s="6"/>
      <c r="I136" s="6"/>
      <c r="J136" s="6"/>
      <c r="K136" s="6"/>
      <c r="L136" s="6"/>
      <c r="M136" s="6"/>
      <c r="N136" s="6"/>
      <c r="O136" s="6"/>
      <c r="P136" s="6"/>
      <c r="Q136" s="6"/>
      <c r="R136" s="6">
        <v>1000</v>
      </c>
      <c r="S136" s="6">
        <v>1000</v>
      </c>
      <c r="T136" s="6">
        <v>50</v>
      </c>
      <c r="U136" s="6"/>
      <c r="V136" s="6"/>
      <c r="W136" s="6"/>
      <c r="X136" s="6"/>
    </row>
    <row r="137" spans="1:24" x14ac:dyDescent="0.15">
      <c r="A137" s="6">
        <v>15240305</v>
      </c>
      <c r="B137" s="6">
        <v>1</v>
      </c>
      <c r="C137" s="7" t="s">
        <v>1485</v>
      </c>
      <c r="D137" s="7" t="s">
        <v>1485</v>
      </c>
      <c r="E137" s="6">
        <v>1.2</v>
      </c>
      <c r="F137" s="6"/>
      <c r="G137" s="6"/>
      <c r="H137" s="6"/>
      <c r="I137" s="6"/>
      <c r="J137" s="6"/>
      <c r="K137" s="6"/>
      <c r="L137" s="6"/>
      <c r="M137" s="6"/>
      <c r="N137" s="6"/>
      <c r="O137" s="6"/>
      <c r="P137" s="6"/>
      <c r="Q137" s="6"/>
      <c r="R137" s="6">
        <v>10700</v>
      </c>
      <c r="S137" s="6">
        <v>10800</v>
      </c>
      <c r="T137" s="6">
        <v>300</v>
      </c>
      <c r="U137" s="6"/>
      <c r="V137" s="6"/>
      <c r="W137" s="6"/>
      <c r="X137" s="6"/>
    </row>
    <row r="138" spans="1:24" x14ac:dyDescent="0.15">
      <c r="A138" s="6">
        <v>15240306</v>
      </c>
      <c r="B138" s="6">
        <v>1</v>
      </c>
      <c r="C138" s="7" t="s">
        <v>1486</v>
      </c>
      <c r="D138" s="7" t="s">
        <v>1486</v>
      </c>
      <c r="E138" s="6">
        <v>1.2</v>
      </c>
      <c r="F138" s="6"/>
      <c r="G138" s="6"/>
      <c r="H138" s="6"/>
      <c r="I138" s="6"/>
      <c r="J138" s="6"/>
      <c r="K138" s="6"/>
      <c r="L138" s="6"/>
      <c r="M138" s="6"/>
      <c r="N138" s="6"/>
      <c r="O138" s="6"/>
      <c r="P138" s="6"/>
      <c r="Q138" s="6"/>
      <c r="R138" s="6">
        <v>5000</v>
      </c>
      <c r="S138" s="6">
        <v>5000</v>
      </c>
      <c r="T138" s="6">
        <v>0</v>
      </c>
      <c r="U138" s="6"/>
      <c r="V138" s="6"/>
      <c r="W138" s="6"/>
      <c r="X138" s="6"/>
    </row>
    <row r="139" spans="1:24" x14ac:dyDescent="0.15">
      <c r="A139" s="6">
        <v>15240401</v>
      </c>
      <c r="B139" s="6">
        <v>1</v>
      </c>
      <c r="C139" s="7" t="str">
        <f>_xlfn.IFNA(_xlfn.IFNA(INDEX('skill.char(效果)'!$C:$C,MATCH($A139,'skill.char(效果)'!$O:$O,0)),INDEX('skill.char(buff)'!$C:$C,MATCH($A139,'skill.char(buff)'!$K:$K,0))),INDEX('skill.char(buff)'!$C:$C,MATCH($A139,'skill.char(buff)'!$L:$L,0)))</f>
        <v>哥布林亲王普通攻击伤害</v>
      </c>
      <c r="D139" s="7" t="s">
        <v>1359</v>
      </c>
      <c r="E139" s="6">
        <v>1.2</v>
      </c>
      <c r="F139" s="6" t="s">
        <v>217</v>
      </c>
      <c r="G139" s="6">
        <v>9800</v>
      </c>
      <c r="H139" s="6">
        <v>10200</v>
      </c>
      <c r="I139" s="6"/>
      <c r="J139" s="6"/>
      <c r="K139" s="6"/>
      <c r="L139" s="6"/>
      <c r="M139" s="6"/>
      <c r="N139" s="6"/>
      <c r="O139" s="6"/>
      <c r="P139" s="6"/>
      <c r="Q139" s="6"/>
      <c r="R139" s="6"/>
      <c r="S139" s="6"/>
      <c r="T139" s="6"/>
      <c r="U139" s="6">
        <v>1</v>
      </c>
      <c r="V139" s="6"/>
      <c r="W139" s="6"/>
      <c r="X139" s="6"/>
    </row>
    <row r="140" spans="1:24" x14ac:dyDescent="0.15">
      <c r="A140" s="6">
        <v>15240405</v>
      </c>
      <c r="B140" s="6">
        <v>1</v>
      </c>
      <c r="C140" s="7" t="s">
        <v>1481</v>
      </c>
      <c r="D140" s="7" t="s">
        <v>1481</v>
      </c>
      <c r="E140" s="6">
        <v>1.2</v>
      </c>
      <c r="F140" s="6"/>
      <c r="G140" s="6"/>
      <c r="H140" s="6"/>
      <c r="I140" s="6"/>
      <c r="J140" s="6"/>
      <c r="K140" s="6"/>
      <c r="L140" s="6"/>
      <c r="M140" s="6"/>
      <c r="N140" s="6"/>
      <c r="O140" s="6"/>
      <c r="P140" s="6"/>
      <c r="Q140" s="6"/>
      <c r="R140" s="6">
        <v>10000</v>
      </c>
      <c r="S140" s="6">
        <v>10000</v>
      </c>
      <c r="T140" s="6">
        <v>200</v>
      </c>
      <c r="U140" s="6"/>
      <c r="V140" s="6"/>
      <c r="W140" s="6"/>
      <c r="X140" s="6"/>
    </row>
    <row r="141" spans="1:24" x14ac:dyDescent="0.15">
      <c r="A141" s="6">
        <v>15240406</v>
      </c>
      <c r="B141" s="6">
        <v>1</v>
      </c>
      <c r="C141" s="7" t="s">
        <v>1482</v>
      </c>
      <c r="D141" s="7" t="s">
        <v>1482</v>
      </c>
      <c r="E141" s="6">
        <v>1.2</v>
      </c>
      <c r="F141" s="6"/>
      <c r="G141" s="6"/>
      <c r="H141" s="6"/>
      <c r="I141" s="6"/>
      <c r="J141" s="6"/>
      <c r="K141" s="6"/>
      <c r="L141" s="6"/>
      <c r="M141" s="6"/>
      <c r="N141" s="6"/>
      <c r="O141" s="6"/>
      <c r="P141" s="6"/>
      <c r="Q141" s="6"/>
      <c r="R141" s="6">
        <v>5000</v>
      </c>
      <c r="S141" s="6">
        <v>5000</v>
      </c>
      <c r="T141" s="6">
        <v>0</v>
      </c>
      <c r="U141" s="6"/>
      <c r="V141" s="6"/>
      <c r="W141" s="6"/>
      <c r="X141" s="6"/>
    </row>
    <row r="142" spans="1:24" x14ac:dyDescent="0.15">
      <c r="A142" s="6">
        <v>15240407</v>
      </c>
      <c r="B142" s="6">
        <v>1</v>
      </c>
      <c r="C142" s="7" t="s">
        <v>1483</v>
      </c>
      <c r="D142" s="7" t="s">
        <v>1483</v>
      </c>
      <c r="E142" s="6">
        <v>1.2</v>
      </c>
      <c r="F142" s="6"/>
      <c r="G142" s="6"/>
      <c r="H142" s="6"/>
      <c r="I142" s="6"/>
      <c r="J142" s="6"/>
      <c r="K142" s="6"/>
      <c r="L142" s="6"/>
      <c r="M142" s="6"/>
      <c r="N142" s="6"/>
      <c r="O142" s="6"/>
      <c r="P142" s="6"/>
      <c r="Q142" s="6"/>
      <c r="R142" s="6">
        <v>10000</v>
      </c>
      <c r="S142" s="6">
        <v>10000</v>
      </c>
      <c r="T142" s="6"/>
      <c r="U142" s="6"/>
      <c r="V142" s="6"/>
      <c r="W142" s="6"/>
      <c r="X142" s="6"/>
    </row>
    <row r="143" spans="1:24" x14ac:dyDescent="0.15">
      <c r="A143" s="6">
        <v>15240408</v>
      </c>
      <c r="B143" s="6">
        <v>1</v>
      </c>
      <c r="C143" s="7" t="s">
        <v>1484</v>
      </c>
      <c r="D143" s="7" t="s">
        <v>1484</v>
      </c>
      <c r="E143" s="6">
        <v>1.2</v>
      </c>
      <c r="F143" s="6"/>
      <c r="G143" s="6"/>
      <c r="H143" s="6"/>
      <c r="I143" s="6"/>
      <c r="J143" s="6"/>
      <c r="K143" s="6"/>
      <c r="L143" s="6"/>
      <c r="M143" s="6"/>
      <c r="N143" s="6"/>
      <c r="O143" s="6"/>
      <c r="P143" s="6"/>
      <c r="Q143" s="6"/>
      <c r="R143" s="6">
        <v>3000</v>
      </c>
      <c r="S143" s="6">
        <v>3000</v>
      </c>
      <c r="T143" s="6"/>
      <c r="U143" s="6"/>
      <c r="V143" s="6"/>
      <c r="W143" s="6"/>
      <c r="X143" s="6"/>
    </row>
    <row r="144" spans="1:24" x14ac:dyDescent="0.15">
      <c r="A144" s="8">
        <v>15240409</v>
      </c>
      <c r="B144" s="6">
        <v>1</v>
      </c>
      <c r="C144" s="7" t="str">
        <f>_xlfn.IFNA(_xlfn.IFNA(INDEX('skill.char(效果)'!$C:$C,MATCH($A144,'skill.char(效果)'!$O:$O,0)),INDEX('skill.char(buff)'!$C:$C,MATCH($A144,'skill.char(buff)'!$K:$K,0))),INDEX('skill.char(buff)'!$C:$C,MATCH($A144,'skill.char(buff)'!$L:$L,0)))</f>
        <v>哥布林亲王召唤黑火炸药爆炸伤害</v>
      </c>
      <c r="D144" s="7" t="s">
        <v>1364</v>
      </c>
      <c r="E144" s="6">
        <v>1.2</v>
      </c>
      <c r="F144" s="6" t="s">
        <v>366</v>
      </c>
      <c r="G144" s="6">
        <v>34000</v>
      </c>
      <c r="H144" s="6">
        <v>36000</v>
      </c>
      <c r="I144" s="6">
        <v>400</v>
      </c>
      <c r="J144" s="6"/>
      <c r="K144" s="6"/>
      <c r="L144" s="6"/>
      <c r="M144" s="6"/>
      <c r="N144" s="6"/>
      <c r="O144" s="6"/>
      <c r="P144" s="6"/>
      <c r="Q144" s="6"/>
      <c r="R144" s="6">
        <v>120</v>
      </c>
      <c r="S144" s="6">
        <v>120</v>
      </c>
      <c r="T144" s="6">
        <v>20</v>
      </c>
      <c r="U144" s="6"/>
      <c r="V144" s="6"/>
      <c r="W144" s="6"/>
      <c r="X144" s="6"/>
    </row>
    <row r="145" spans="1:24" x14ac:dyDescent="0.15">
      <c r="A145" s="17">
        <v>15240413</v>
      </c>
      <c r="B145" s="6">
        <v>1</v>
      </c>
      <c r="C145" s="7" t="str">
        <f>_xlfn.IFNA(_xlfn.IFNA(INDEX('skill.char(效果)'!$C:$C,MATCH($A145,'skill.char(效果)'!$O:$O,0)),INDEX('skill.char(buff)'!$C:$C,MATCH($A145,'skill.char(buff)'!$K:$K,0))),INDEX('skill.char(buff)'!$C:$C,MATCH($A145,'skill.char(buff)'!$L:$L,0)))</f>
        <v>哥布林火焰雨伤害</v>
      </c>
      <c r="D145" s="7" t="s">
        <v>3741</v>
      </c>
      <c r="E145" s="151">
        <v>1.2</v>
      </c>
      <c r="F145" s="151" t="s">
        <v>217</v>
      </c>
      <c r="G145" s="151">
        <f>技能数值!AT18</f>
        <v>23200</v>
      </c>
      <c r="H145" s="151">
        <f>技能数值!AU18</f>
        <v>24800</v>
      </c>
      <c r="I145" s="151">
        <f>技能数值!AV18</f>
        <v>320</v>
      </c>
      <c r="J145" s="151"/>
      <c r="K145" s="151"/>
      <c r="L145" s="151"/>
      <c r="M145" s="151"/>
      <c r="N145" s="151"/>
      <c r="O145" s="151"/>
      <c r="P145" s="151"/>
      <c r="Q145" s="151"/>
      <c r="R145" s="151"/>
      <c r="S145" s="151"/>
      <c r="T145" s="151"/>
      <c r="U145" s="6"/>
      <c r="V145" s="6"/>
      <c r="W145" s="6"/>
      <c r="X145" s="6"/>
    </row>
    <row r="146" spans="1:24" x14ac:dyDescent="0.15">
      <c r="A146" s="17">
        <v>15240415</v>
      </c>
      <c r="B146" s="6">
        <v>1</v>
      </c>
      <c r="C146" s="7" t="str">
        <f>_xlfn.IFNA(_xlfn.IFNA(INDEX('skill.char(效果)'!$C:$C,MATCH($A146,'skill.char(效果)'!$O:$O,0)),INDEX('skill.char(buff)'!$C:$C,MATCH($A146,'skill.char(buff)'!$K:$K,0))),INDEX('skill.char(buff)'!$C:$C,MATCH($A146,'skill.char(buff)'!$L:$L,0)))</f>
        <v>哥布林火焰雨之持续流血血量</v>
      </c>
      <c r="D146" s="7" t="s">
        <v>3744</v>
      </c>
      <c r="E146" s="151">
        <v>1.2</v>
      </c>
      <c r="F146" s="153" t="s">
        <v>217</v>
      </c>
      <c r="G146" s="151">
        <v>2500</v>
      </c>
      <c r="H146" s="151">
        <v>2500</v>
      </c>
      <c r="I146" s="153"/>
      <c r="J146" s="6"/>
      <c r="K146" s="6"/>
      <c r="L146" s="6"/>
      <c r="M146" s="6"/>
      <c r="N146" s="6"/>
      <c r="O146" s="6"/>
      <c r="P146" s="6"/>
      <c r="Q146" s="6"/>
      <c r="R146" s="6"/>
      <c r="S146" s="6"/>
      <c r="T146" s="6"/>
      <c r="U146" s="6"/>
      <c r="V146" s="6"/>
      <c r="W146" s="6"/>
      <c r="X146" s="6">
        <v>1</v>
      </c>
    </row>
    <row r="147" spans="1:24" x14ac:dyDescent="0.15">
      <c r="A147" s="17">
        <v>15240416</v>
      </c>
      <c r="B147" s="6">
        <v>1</v>
      </c>
      <c r="C147" s="7" t="s">
        <v>4048</v>
      </c>
      <c r="D147" s="7" t="s">
        <v>4048</v>
      </c>
      <c r="E147" s="151">
        <v>1.2</v>
      </c>
      <c r="F147" s="153"/>
      <c r="G147" s="151"/>
      <c r="H147" s="151"/>
      <c r="I147" s="153"/>
      <c r="J147" s="151"/>
      <c r="K147" s="151"/>
      <c r="L147" s="151"/>
      <c r="M147" s="151"/>
      <c r="N147" s="151"/>
      <c r="O147" s="151"/>
      <c r="P147" s="151"/>
      <c r="Q147" s="151"/>
      <c r="R147" s="151">
        <v>1500</v>
      </c>
      <c r="S147" s="151">
        <v>1500</v>
      </c>
      <c r="T147" s="151"/>
      <c r="U147" s="6"/>
      <c r="V147" s="6"/>
      <c r="W147" s="6"/>
      <c r="X147" s="6"/>
    </row>
    <row r="148" spans="1:24" x14ac:dyDescent="0.15">
      <c r="A148" s="8">
        <v>15240505</v>
      </c>
      <c r="B148" s="6">
        <v>1</v>
      </c>
      <c r="C148" s="7" t="str">
        <f>_xlfn.IFNA(_xlfn.IFNA(INDEX('skill.char(效果)'!$C:$C,MATCH($A148,'skill.char(效果)'!$O:$O,0)),INDEX('skill.char(buff)'!$C:$C,MATCH($A148,'skill.char(buff)'!$K:$K,0))),INDEX('skill.char(buff)'!$C:$C,MATCH($A148,'skill.char(buff)'!$L:$L,0)))</f>
        <v>鳄鱼雷克普通攻击伤害</v>
      </c>
      <c r="D148" s="7" t="s">
        <v>740</v>
      </c>
      <c r="E148" s="6">
        <v>1.2</v>
      </c>
      <c r="F148" s="6" t="s">
        <v>366</v>
      </c>
      <c r="G148" s="6">
        <v>9500</v>
      </c>
      <c r="H148" s="6">
        <v>10200</v>
      </c>
      <c r="I148" s="6"/>
      <c r="J148" s="6"/>
      <c r="K148" s="6"/>
      <c r="L148" s="6"/>
      <c r="M148" s="6"/>
      <c r="N148" s="6"/>
      <c r="O148" s="6"/>
      <c r="P148" s="6"/>
      <c r="Q148" s="6"/>
      <c r="R148" s="6"/>
      <c r="S148" s="6"/>
      <c r="T148" s="6"/>
      <c r="U148" s="6">
        <v>1</v>
      </c>
      <c r="V148" s="6"/>
      <c r="W148" s="6"/>
      <c r="X148" s="6"/>
    </row>
    <row r="149" spans="1:24" x14ac:dyDescent="0.15">
      <c r="A149" s="8">
        <v>15240506</v>
      </c>
      <c r="B149" s="6">
        <v>1</v>
      </c>
      <c r="C149" s="7" t="str">
        <f>_xlfn.IFNA(_xlfn.IFNA(INDEX('skill.char(效果)'!$C:$C,MATCH($A149,'skill.char(效果)'!$O:$O,0)),INDEX('skill.char(buff)'!$C:$C,MATCH($A149,'skill.char(buff)'!$K:$K,0))),INDEX('skill.char(buff)'!$C:$C,MATCH($A149,'skill.char(buff)'!$L:$L,0)))</f>
        <v>鳄鱼雷克巨浪伤害</v>
      </c>
      <c r="D149" s="7" t="s">
        <v>741</v>
      </c>
      <c r="E149" s="6">
        <v>1.2</v>
      </c>
      <c r="F149" s="6" t="s">
        <v>366</v>
      </c>
      <c r="G149" s="6">
        <v>39000</v>
      </c>
      <c r="H149" s="6">
        <v>41000</v>
      </c>
      <c r="I149" s="6">
        <v>400</v>
      </c>
      <c r="J149" s="6"/>
      <c r="K149" s="6"/>
      <c r="L149" s="6"/>
      <c r="M149" s="6"/>
      <c r="N149" s="6"/>
      <c r="O149" s="6"/>
      <c r="P149" s="6"/>
      <c r="Q149" s="6"/>
      <c r="R149" s="6"/>
      <c r="S149" s="6"/>
      <c r="T149" s="6"/>
      <c r="U149" s="6"/>
      <c r="V149" s="6"/>
      <c r="W149" s="6"/>
      <c r="X149" s="6"/>
    </row>
    <row r="150" spans="1:24" x14ac:dyDescent="0.15">
      <c r="A150" s="8">
        <v>15240507</v>
      </c>
      <c r="B150" s="6">
        <v>1</v>
      </c>
      <c r="C150" s="7" t="str">
        <f>_xlfn.IFNA(_xlfn.IFNA(INDEX('skill.char(效果)'!$C:$C,MATCH($A150,'skill.char(效果)'!$O:$O,0)),INDEX('skill.char(buff)'!$C:$C,MATCH($A150,'skill.char(buff)'!$K:$K,0))),INDEX('skill.char(buff)'!$C:$C,MATCH($A150,'skill.char(buff)'!$L:$L,0)))</f>
        <v>鳄鱼雷克巨浪之降低物防</v>
      </c>
      <c r="D150" s="7" t="s">
        <v>742</v>
      </c>
      <c r="E150" s="6">
        <v>1.2</v>
      </c>
      <c r="F150" s="6"/>
      <c r="G150" s="6"/>
      <c r="H150" s="6"/>
      <c r="I150" s="6"/>
      <c r="J150" s="6"/>
      <c r="K150" s="6"/>
      <c r="L150" s="6"/>
      <c r="M150" s="6"/>
      <c r="N150" s="6"/>
      <c r="O150" s="6"/>
      <c r="P150" s="6"/>
      <c r="Q150" s="6"/>
      <c r="R150" s="6">
        <v>-5000</v>
      </c>
      <c r="S150" s="6">
        <v>-5000</v>
      </c>
      <c r="T150" s="6"/>
      <c r="U150" s="6"/>
      <c r="V150" s="6"/>
      <c r="W150" s="6"/>
      <c r="X150" s="6"/>
    </row>
    <row r="151" spans="1:24" x14ac:dyDescent="0.15">
      <c r="A151" s="8">
        <v>15240508</v>
      </c>
      <c r="B151" s="6">
        <v>1</v>
      </c>
      <c r="C151" s="7" t="str">
        <f>_xlfn.IFNA(_xlfn.IFNA(INDEX('skill.char(效果)'!$C:$C,MATCH($A151,'skill.char(效果)'!$O:$O,0)),INDEX('skill.char(buff)'!$C:$C,MATCH($A151,'skill.char(buff)'!$K:$K,0))),INDEX('skill.char(buff)'!$C:$C,MATCH($A151,'skill.char(buff)'!$L:$L,0)))</f>
        <v>鳄鱼雷克巨浪之降低魔防</v>
      </c>
      <c r="D151" s="7" t="s">
        <v>743</v>
      </c>
      <c r="E151" s="6">
        <v>1.2</v>
      </c>
      <c r="F151" s="6"/>
      <c r="G151" s="6"/>
      <c r="H151" s="6"/>
      <c r="I151" s="6"/>
      <c r="J151" s="6"/>
      <c r="K151" s="6"/>
      <c r="L151" s="6"/>
      <c r="M151" s="6"/>
      <c r="N151" s="6"/>
      <c r="O151" s="6"/>
      <c r="P151" s="6"/>
      <c r="Q151" s="6"/>
      <c r="R151" s="6">
        <v>-5000</v>
      </c>
      <c r="S151" s="6">
        <v>-5000</v>
      </c>
      <c r="T151" s="6"/>
      <c r="U151" s="6"/>
      <c r="V151" s="6"/>
      <c r="W151" s="6"/>
      <c r="X151" s="6"/>
    </row>
    <row r="152" spans="1:24" x14ac:dyDescent="0.15">
      <c r="A152" s="8">
        <v>15240510</v>
      </c>
      <c r="B152" s="6">
        <v>1</v>
      </c>
      <c r="C152" s="7" t="str">
        <f>_xlfn.IFNA(_xlfn.IFNA(INDEX('skill.char(效果)'!$C:$C,MATCH($A152,'skill.char(效果)'!$O:$O,0)),INDEX('skill.char(buff)'!$C:$C,MATCH($A152,'skill.char(buff)'!$K:$K,0))),INDEX('skill.char(buff)'!$C:$C,MATCH($A152,'skill.char(buff)'!$L:$L,0)))</f>
        <v>鳄鱼雷克锚击伤害</v>
      </c>
      <c r="D152" s="7" t="s">
        <v>744</v>
      </c>
      <c r="E152" s="6">
        <v>1.2</v>
      </c>
      <c r="F152" s="6" t="s">
        <v>366</v>
      </c>
      <c r="G152" s="6">
        <v>19000</v>
      </c>
      <c r="H152" s="6">
        <v>21000</v>
      </c>
      <c r="I152" s="6">
        <v>400</v>
      </c>
      <c r="J152" s="6"/>
      <c r="K152" s="6"/>
      <c r="L152" s="6"/>
      <c r="M152" s="6"/>
      <c r="N152" s="6"/>
      <c r="O152" s="6"/>
      <c r="P152" s="6"/>
      <c r="Q152" s="6"/>
      <c r="R152" s="6"/>
      <c r="S152" s="6"/>
      <c r="T152" s="6"/>
      <c r="U152" s="6"/>
      <c r="V152" s="6"/>
      <c r="W152" s="6"/>
      <c r="X152" s="6"/>
    </row>
    <row r="153" spans="1:24" x14ac:dyDescent="0.15">
      <c r="A153" s="8">
        <v>15240511</v>
      </c>
      <c r="B153" s="6">
        <v>1</v>
      </c>
      <c r="C153" s="7" t="str">
        <f>_xlfn.IFNA(_xlfn.IFNA(INDEX('skill.char(效果)'!$C:$C,MATCH($A153,'skill.char(效果)'!$O:$O,0)),INDEX('skill.char(buff)'!$C:$C,MATCH($A153,'skill.char(buff)'!$K:$K,0))),INDEX('skill.char(buff)'!$C:$C,MATCH($A153,'skill.char(buff)'!$L:$L,0)))</f>
        <v>鳄鱼雷克毁灭伤害</v>
      </c>
      <c r="D153" s="7" t="s">
        <v>747</v>
      </c>
      <c r="E153" s="6">
        <v>1.2</v>
      </c>
      <c r="F153" s="6" t="s">
        <v>366</v>
      </c>
      <c r="G153" s="6">
        <v>24000</v>
      </c>
      <c r="H153" s="6">
        <v>26000</v>
      </c>
      <c r="I153" s="6">
        <v>400</v>
      </c>
      <c r="J153" s="6"/>
      <c r="K153" s="6"/>
      <c r="L153" s="6"/>
      <c r="M153" s="6"/>
      <c r="N153" s="6"/>
      <c r="O153" s="6"/>
      <c r="P153" s="6"/>
      <c r="Q153" s="6"/>
      <c r="R153" s="6">
        <v>100</v>
      </c>
      <c r="S153" s="6">
        <v>100</v>
      </c>
      <c r="T153" s="6">
        <v>20</v>
      </c>
      <c r="U153" s="6"/>
      <c r="V153" s="6"/>
      <c r="W153" s="6"/>
      <c r="X153" s="6"/>
    </row>
    <row r="154" spans="1:24" x14ac:dyDescent="0.15">
      <c r="A154" s="8">
        <v>15240601</v>
      </c>
      <c r="B154" s="6">
        <v>1</v>
      </c>
      <c r="C154" s="7" t="str">
        <f>_xlfn.IFNA(_xlfn.IFNA(INDEX('skill.char(效果)'!$C:$C,MATCH($A154,'skill.char(效果)'!$O:$O,0)),INDEX('skill.char(buff)'!$C:$C,MATCH($A154,'skill.char(buff)'!$K:$K,0))),INDEX('skill.char(buff)'!$C:$C,MATCH($A154,'skill.char(buff)'!$L:$L,0)))</f>
        <v>胡尔克普通攻击伤害</v>
      </c>
      <c r="D154" s="7" t="s">
        <v>1812</v>
      </c>
      <c r="E154" s="6">
        <v>1.2</v>
      </c>
      <c r="F154" s="6" t="s">
        <v>217</v>
      </c>
      <c r="G154" s="6">
        <v>9800</v>
      </c>
      <c r="H154" s="6">
        <v>10200</v>
      </c>
      <c r="I154" s="6"/>
      <c r="J154" s="6"/>
      <c r="K154" s="6"/>
      <c r="L154" s="6"/>
      <c r="M154" s="6"/>
      <c r="N154" s="6"/>
      <c r="O154" s="6"/>
      <c r="P154" s="6"/>
      <c r="Q154" s="6"/>
      <c r="R154" s="6"/>
      <c r="S154" s="6"/>
      <c r="T154" s="6"/>
      <c r="U154" s="6">
        <v>1</v>
      </c>
      <c r="V154" s="6"/>
      <c r="W154" s="6"/>
      <c r="X154" s="6"/>
    </row>
    <row r="155" spans="1:24" x14ac:dyDescent="0.15">
      <c r="A155" s="8">
        <v>15240602</v>
      </c>
      <c r="B155" s="6">
        <v>1</v>
      </c>
      <c r="C155" s="7" t="str">
        <f>_xlfn.IFNA(_xlfn.IFNA(INDEX('skill.char(效果)'!$C:$C,MATCH($A155,'skill.char(效果)'!$O:$O,0)),INDEX('skill.char(buff)'!$C:$C,MATCH($A155,'skill.char(buff)'!$K:$K,0))),INDEX('skill.char(buff)'!$C:$C,MATCH($A155,'skill.char(buff)'!$L:$L,0)))</f>
        <v>胡尔克大地震击伤害</v>
      </c>
      <c r="D155" s="7" t="s">
        <v>2029</v>
      </c>
      <c r="E155" s="6">
        <v>1.2</v>
      </c>
      <c r="F155" s="6" t="s">
        <v>217</v>
      </c>
      <c r="G155" s="6">
        <v>19000</v>
      </c>
      <c r="H155" s="6">
        <v>21000</v>
      </c>
      <c r="I155" s="6">
        <v>400</v>
      </c>
      <c r="J155" s="6"/>
      <c r="K155" s="6"/>
      <c r="L155" s="6"/>
      <c r="M155" s="6"/>
      <c r="N155" s="6"/>
      <c r="O155" s="6"/>
      <c r="P155" s="6"/>
      <c r="Q155" s="6"/>
      <c r="R155" s="6"/>
      <c r="S155" s="6"/>
      <c r="T155" s="6"/>
      <c r="U155" s="6"/>
      <c r="V155" s="6"/>
      <c r="W155" s="6"/>
      <c r="X155" s="6"/>
    </row>
    <row r="156" spans="1:24" x14ac:dyDescent="0.15">
      <c r="A156" s="8">
        <v>15240603</v>
      </c>
      <c r="B156" s="6">
        <v>1</v>
      </c>
      <c r="C156" s="7" t="str">
        <f>_xlfn.IFNA(_xlfn.IFNA(INDEX('skill.char(效果)'!$C:$C,MATCH($A156,'skill.char(效果)'!$O:$O,0)),INDEX('skill.char(buff)'!$C:$C,MATCH($A156,'skill.char(buff)'!$K:$K,0))),INDEX('skill.char(buff)'!$C:$C,MATCH($A156,'skill.char(buff)'!$L:$L,0)))</f>
        <v>胡尔克复苏之风提升自身物防</v>
      </c>
      <c r="D156" s="7" t="s">
        <v>1813</v>
      </c>
      <c r="E156" s="6">
        <v>1.2</v>
      </c>
      <c r="F156" s="6"/>
      <c r="G156" s="6"/>
      <c r="H156" s="6"/>
      <c r="I156" s="6"/>
      <c r="J156" s="6"/>
      <c r="K156" s="6"/>
      <c r="L156" s="6"/>
      <c r="M156" s="6"/>
      <c r="N156" s="6"/>
      <c r="O156" s="6"/>
      <c r="P156" s="6"/>
      <c r="Q156" s="6"/>
      <c r="R156" s="6">
        <v>5000</v>
      </c>
      <c r="S156" s="6">
        <v>5000</v>
      </c>
      <c r="T156" s="6"/>
      <c r="U156" s="6"/>
      <c r="V156" s="6"/>
      <c r="W156" s="6"/>
      <c r="X156" s="6"/>
    </row>
    <row r="157" spans="1:24" x14ac:dyDescent="0.15">
      <c r="A157" s="8">
        <v>15240604</v>
      </c>
      <c r="B157" s="6">
        <v>1</v>
      </c>
      <c r="C157" s="7" t="str">
        <f>_xlfn.IFNA(_xlfn.IFNA(INDEX('skill.char(效果)'!$C:$C,MATCH($A157,'skill.char(效果)'!$O:$O,0)),INDEX('skill.char(buff)'!$C:$C,MATCH($A157,'skill.char(buff)'!$K:$K,0))),INDEX('skill.char(buff)'!$C:$C,MATCH($A157,'skill.char(buff)'!$L:$L,0)))</f>
        <v>胡尔克复苏之风提升自身魔防</v>
      </c>
      <c r="D157" s="7" t="s">
        <v>1814</v>
      </c>
      <c r="E157" s="6">
        <v>1.2</v>
      </c>
      <c r="F157" s="6"/>
      <c r="G157" s="6"/>
      <c r="H157" s="6"/>
      <c r="I157" s="6"/>
      <c r="J157" s="6"/>
      <c r="K157" s="6"/>
      <c r="L157" s="6"/>
      <c r="M157" s="6"/>
      <c r="N157" s="6"/>
      <c r="O157" s="6"/>
      <c r="P157" s="6"/>
      <c r="Q157" s="6"/>
      <c r="R157" s="6">
        <v>5000</v>
      </c>
      <c r="S157" s="6">
        <v>5000</v>
      </c>
      <c r="T157" s="6"/>
      <c r="U157" s="6"/>
      <c r="V157" s="6"/>
      <c r="W157" s="6"/>
      <c r="X157" s="6"/>
    </row>
    <row r="158" spans="1:24" x14ac:dyDescent="0.15">
      <c r="A158" s="8">
        <v>15240605</v>
      </c>
      <c r="B158" s="6">
        <v>1</v>
      </c>
      <c r="C158" s="7" t="str">
        <f>_xlfn.IFNA(_xlfn.IFNA(INDEX('skill.char(效果)'!$C:$C,MATCH($A158,'skill.char(效果)'!$O:$O,0)),INDEX('skill.char(buff)'!$C:$C,MATCH($A158,'skill.char(buff)'!$K:$K,0))),INDEX('skill.char(buff)'!$C:$C,MATCH($A158,'skill.char(buff)'!$L:$L,0)))</f>
        <v>胡尔克复苏之风自身持续回血血量</v>
      </c>
      <c r="D158" s="7" t="s">
        <v>1816</v>
      </c>
      <c r="E158" s="6">
        <v>1.2</v>
      </c>
      <c r="F158" s="6" t="s">
        <v>366</v>
      </c>
      <c r="G158" s="6">
        <v>8729</v>
      </c>
      <c r="H158" s="6">
        <v>8905</v>
      </c>
      <c r="I158" s="6">
        <v>221</v>
      </c>
      <c r="J158" s="6"/>
      <c r="K158" s="6"/>
      <c r="L158" s="6"/>
      <c r="M158" s="6"/>
      <c r="N158" s="6"/>
      <c r="O158" s="6"/>
      <c r="P158" s="6"/>
      <c r="Q158" s="6"/>
      <c r="R158" s="6"/>
      <c r="S158" s="6"/>
      <c r="T158" s="6"/>
      <c r="U158" s="6"/>
      <c r="V158" s="6"/>
      <c r="W158" s="6"/>
      <c r="X158" s="6"/>
    </row>
    <row r="159" spans="1:24" x14ac:dyDescent="0.15">
      <c r="A159" s="8">
        <v>15240606</v>
      </c>
      <c r="B159" s="6">
        <v>1</v>
      </c>
      <c r="C159" s="7" t="str">
        <f>_xlfn.IFNA(_xlfn.IFNA(INDEX('skill.char(效果)'!$C:$C,MATCH($A159,'skill.char(效果)'!$O:$O,0)),INDEX('skill.char(buff)'!$C:$C,MATCH($A159,'skill.char(buff)'!$K:$K,0))),INDEX('skill.char(buff)'!$C:$C,MATCH($A159,'skill.char(buff)'!$L:$L,0)))</f>
        <v>胡尔克战争践踏伤害</v>
      </c>
      <c r="D159" s="7" t="s">
        <v>1818</v>
      </c>
      <c r="E159" s="6">
        <v>1.2</v>
      </c>
      <c r="F159" s="6" t="s">
        <v>366</v>
      </c>
      <c r="G159" s="6">
        <v>24000</v>
      </c>
      <c r="H159" s="6">
        <v>26000</v>
      </c>
      <c r="I159" s="6">
        <v>400</v>
      </c>
      <c r="J159" s="6"/>
      <c r="K159" s="6"/>
      <c r="L159" s="6"/>
      <c r="M159" s="6"/>
      <c r="N159" s="6"/>
      <c r="O159" s="6"/>
      <c r="P159" s="6"/>
      <c r="Q159" s="6"/>
      <c r="R159" s="6">
        <v>120</v>
      </c>
      <c r="S159" s="6">
        <v>120</v>
      </c>
      <c r="T159" s="6">
        <v>20</v>
      </c>
      <c r="U159" s="6"/>
      <c r="V159" s="6"/>
      <c r="W159" s="6"/>
      <c r="X159" s="6"/>
    </row>
    <row r="160" spans="1:24" x14ac:dyDescent="0.15">
      <c r="A160" s="8">
        <v>15241101</v>
      </c>
      <c r="B160" s="6">
        <v>1</v>
      </c>
      <c r="C160" s="7" t="str">
        <f>_xlfn.IFNA(_xlfn.IFNA(INDEX('skill.char(效果)'!$C:$C,MATCH($A160,'skill.char(效果)'!$O:$O,0)),INDEX('skill.char(buff)'!$C:$C,MATCH($A160,'skill.char(buff)'!$K:$K,0))),INDEX('skill.char(buff)'!$C:$C,MATCH($A160,'skill.char(buff)'!$L:$L,0)))</f>
        <v>九尾妖狐普通攻击伤害</v>
      </c>
      <c r="D160" s="7" t="s">
        <v>1388</v>
      </c>
      <c r="E160" s="6">
        <v>1.2</v>
      </c>
      <c r="F160" s="6" t="s">
        <v>217</v>
      </c>
      <c r="G160" s="6">
        <v>9800</v>
      </c>
      <c r="H160" s="6">
        <v>10200</v>
      </c>
      <c r="I160" s="6"/>
      <c r="J160" s="6"/>
      <c r="K160" s="6"/>
      <c r="L160" s="6"/>
      <c r="M160" s="6"/>
      <c r="N160" s="6"/>
      <c r="O160" s="6"/>
      <c r="P160" s="6"/>
      <c r="Q160" s="6"/>
      <c r="R160" s="6"/>
      <c r="S160" s="6"/>
      <c r="T160" s="6"/>
      <c r="U160" s="6">
        <v>1</v>
      </c>
      <c r="V160" s="6"/>
      <c r="W160" s="6"/>
      <c r="X160" s="6"/>
    </row>
    <row r="161" spans="1:24" x14ac:dyDescent="0.15">
      <c r="A161" s="8">
        <v>15241102</v>
      </c>
      <c r="B161" s="6">
        <v>1</v>
      </c>
      <c r="C161" s="7" t="str">
        <f>_xlfn.IFNA(_xlfn.IFNA(INDEX('skill.char(效果)'!$C:$C,MATCH($A161,'skill.char(效果)'!$O:$O,0)),INDEX('skill.char(buff)'!$C:$C,MATCH($A161,'skill.char(buff)'!$K:$K,0))),INDEX('skill.char(buff)'!$C:$C,MATCH($A161,'skill.char(buff)'!$L:$L,0)))</f>
        <v>九尾妖狐闪电链1传伤害</v>
      </c>
      <c r="D161" s="7" t="s">
        <v>2354</v>
      </c>
      <c r="E161" s="6">
        <v>1.2</v>
      </c>
      <c r="F161" s="6" t="s">
        <v>217</v>
      </c>
      <c r="G161" s="6">
        <v>34800</v>
      </c>
      <c r="H161" s="6">
        <v>37200</v>
      </c>
      <c r="I161" s="6">
        <v>480</v>
      </c>
      <c r="J161" s="6"/>
      <c r="K161" s="6"/>
      <c r="L161" s="6"/>
      <c r="M161" s="6"/>
      <c r="N161" s="6"/>
      <c r="O161" s="6"/>
      <c r="P161" s="6"/>
      <c r="Q161" s="6"/>
      <c r="R161" s="6"/>
      <c r="S161" s="6"/>
      <c r="T161" s="6"/>
      <c r="U161" s="6"/>
      <c r="V161" s="6"/>
      <c r="W161" s="6"/>
      <c r="X161" s="6"/>
    </row>
    <row r="162" spans="1:24" x14ac:dyDescent="0.15">
      <c r="A162" s="8">
        <v>15241103</v>
      </c>
      <c r="B162" s="6">
        <v>1</v>
      </c>
      <c r="C162" s="7" t="str">
        <f>_xlfn.IFNA(_xlfn.IFNA(INDEX('skill.char(效果)'!$C:$C,MATCH($A162,'skill.char(效果)'!$O:$O,0)),INDEX('skill.char(buff)'!$C:$C,MATCH($A162,'skill.char(buff)'!$K:$K,0))),INDEX('skill.char(buff)'!$C:$C,MATCH($A162,'skill.char(buff)'!$L:$L,0)))</f>
        <v>九尾妖狐闪电链2传伤害</v>
      </c>
      <c r="D162" s="7" t="s">
        <v>1389</v>
      </c>
      <c r="E162" s="6">
        <v>1.2</v>
      </c>
      <c r="F162" s="6" t="s">
        <v>217</v>
      </c>
      <c r="G162" s="6">
        <v>31900</v>
      </c>
      <c r="H162" s="6">
        <v>34100</v>
      </c>
      <c r="I162" s="6">
        <v>440</v>
      </c>
      <c r="J162" s="6"/>
      <c r="K162" s="6"/>
      <c r="L162" s="6"/>
      <c r="M162" s="6"/>
      <c r="N162" s="6"/>
      <c r="O162" s="6"/>
      <c r="P162" s="6"/>
      <c r="Q162" s="6"/>
      <c r="R162" s="6"/>
      <c r="S162" s="6"/>
      <c r="T162" s="6"/>
      <c r="U162" s="6"/>
      <c r="V162" s="6"/>
      <c r="W162" s="6"/>
      <c r="X162" s="6"/>
    </row>
    <row r="163" spans="1:24" x14ac:dyDescent="0.15">
      <c r="A163" s="8">
        <v>15241104</v>
      </c>
      <c r="B163" s="6">
        <v>1</v>
      </c>
      <c r="C163" s="7" t="str">
        <f>_xlfn.IFNA(_xlfn.IFNA(INDEX('skill.char(效果)'!$C:$C,MATCH($A163,'skill.char(效果)'!$O:$O,0)),INDEX('skill.char(buff)'!$C:$C,MATCH($A163,'skill.char(buff)'!$K:$K,0))),INDEX('skill.char(buff)'!$C:$C,MATCH($A163,'skill.char(buff)'!$L:$L,0)))</f>
        <v>九尾妖狐闪电链3传伤害</v>
      </c>
      <c r="D163" s="7" t="s">
        <v>1390</v>
      </c>
      <c r="E163" s="6">
        <v>1.2</v>
      </c>
      <c r="F163" s="6" t="s">
        <v>1600</v>
      </c>
      <c r="G163" s="6">
        <v>29000</v>
      </c>
      <c r="H163" s="6">
        <v>31000</v>
      </c>
      <c r="I163" s="6">
        <v>400</v>
      </c>
      <c r="J163" s="6"/>
      <c r="K163" s="6"/>
      <c r="L163" s="6"/>
      <c r="M163" s="6"/>
      <c r="N163" s="6"/>
      <c r="O163" s="6"/>
      <c r="P163" s="6"/>
      <c r="Q163" s="6"/>
      <c r="R163" s="6"/>
      <c r="S163" s="6"/>
      <c r="T163" s="6"/>
      <c r="U163" s="6"/>
      <c r="V163" s="6"/>
      <c r="W163" s="6"/>
      <c r="X163" s="6"/>
    </row>
    <row r="164" spans="1:24" x14ac:dyDescent="0.15">
      <c r="A164" s="8">
        <v>15241105</v>
      </c>
      <c r="B164" s="6">
        <v>1</v>
      </c>
      <c r="C164" s="7" t="str">
        <f>_xlfn.IFNA(_xlfn.IFNA(INDEX('skill.char(效果)'!$C:$C,MATCH($A164,'skill.char(效果)'!$O:$O,0)),INDEX('skill.char(buff)'!$C:$C,MATCH($A164,'skill.char(buff)'!$K:$K,0))),INDEX('skill.char(buff)'!$C:$C,MATCH($A164,'skill.char(buff)'!$L:$L,0)))</f>
        <v>九尾妖狐闪电链4传伤害</v>
      </c>
      <c r="D164" s="7" t="s">
        <v>1391</v>
      </c>
      <c r="E164" s="6">
        <v>1.2</v>
      </c>
      <c r="F164" s="6" t="s">
        <v>217</v>
      </c>
      <c r="G164" s="6">
        <v>26100</v>
      </c>
      <c r="H164" s="6">
        <v>27900</v>
      </c>
      <c r="I164" s="6">
        <v>360</v>
      </c>
      <c r="J164" s="6"/>
      <c r="K164" s="6"/>
      <c r="L164" s="6"/>
      <c r="M164" s="6"/>
      <c r="N164" s="6"/>
      <c r="O164" s="6"/>
      <c r="P164" s="6"/>
      <c r="Q164" s="6"/>
      <c r="R164" s="6"/>
      <c r="S164" s="6"/>
      <c r="T164" s="6"/>
      <c r="U164" s="6"/>
      <c r="V164" s="6"/>
      <c r="W164" s="6"/>
      <c r="X164" s="6"/>
    </row>
    <row r="165" spans="1:24" x14ac:dyDescent="0.15">
      <c r="A165" s="8">
        <v>15241106</v>
      </c>
      <c r="B165" s="6">
        <v>1</v>
      </c>
      <c r="C165" s="7" t="str">
        <f>_xlfn.IFNA(_xlfn.IFNA(INDEX('skill.char(效果)'!$C:$C,MATCH($A165,'skill.char(效果)'!$O:$O,0)),INDEX('skill.char(buff)'!$C:$C,MATCH($A165,'skill.char(buff)'!$K:$K,0))),INDEX('skill.char(buff)'!$C:$C,MATCH($A165,'skill.char(buff)'!$L:$L,0)))</f>
        <v>九尾妖狐闪电链5传伤害</v>
      </c>
      <c r="D165" s="7" t="s">
        <v>1392</v>
      </c>
      <c r="E165" s="6">
        <v>1.2</v>
      </c>
      <c r="F165" s="6" t="s">
        <v>217</v>
      </c>
      <c r="G165" s="6">
        <v>23200</v>
      </c>
      <c r="H165" s="6">
        <v>24800</v>
      </c>
      <c r="I165" s="6">
        <v>320</v>
      </c>
      <c r="J165" s="6"/>
      <c r="K165" s="6"/>
      <c r="L165" s="6"/>
      <c r="M165" s="6"/>
      <c r="N165" s="6"/>
      <c r="O165" s="6"/>
      <c r="P165" s="6"/>
      <c r="Q165" s="6"/>
      <c r="R165" s="6"/>
      <c r="S165" s="6"/>
      <c r="T165" s="6"/>
      <c r="U165" s="6"/>
      <c r="V165" s="6"/>
      <c r="W165" s="6"/>
      <c r="X165" s="6"/>
    </row>
    <row r="166" spans="1:24" x14ac:dyDescent="0.15">
      <c r="A166" s="8">
        <v>15241107</v>
      </c>
      <c r="B166" s="6">
        <v>1</v>
      </c>
      <c r="C166" s="7" t="s">
        <v>1668</v>
      </c>
      <c r="D166" s="7" t="s">
        <v>1668</v>
      </c>
      <c r="E166" s="6">
        <v>1.2</v>
      </c>
      <c r="F166" s="6"/>
      <c r="G166" s="6"/>
      <c r="H166" s="6"/>
      <c r="I166" s="6"/>
      <c r="J166" s="6"/>
      <c r="K166" s="6"/>
      <c r="L166" s="6"/>
      <c r="M166" s="6"/>
      <c r="N166" s="6"/>
      <c r="O166" s="6"/>
      <c r="P166" s="6"/>
      <c r="Q166" s="6"/>
      <c r="R166" s="6">
        <v>5000</v>
      </c>
      <c r="S166" s="6">
        <v>5000</v>
      </c>
      <c r="T166" s="6"/>
      <c r="U166" s="6"/>
      <c r="V166" s="6"/>
      <c r="W166" s="6"/>
      <c r="X166" s="6"/>
    </row>
    <row r="167" spans="1:24" x14ac:dyDescent="0.15">
      <c r="A167" s="8">
        <v>15241108</v>
      </c>
      <c r="B167" s="6">
        <v>1</v>
      </c>
      <c r="C167" s="7" t="s">
        <v>1669</v>
      </c>
      <c r="D167" s="7" t="s">
        <v>1669</v>
      </c>
      <c r="E167" s="6">
        <v>1.2</v>
      </c>
      <c r="F167" s="6"/>
      <c r="G167" s="6"/>
      <c r="H167" s="6"/>
      <c r="I167" s="6"/>
      <c r="J167" s="6"/>
      <c r="K167" s="6"/>
      <c r="L167" s="6"/>
      <c r="M167" s="6"/>
      <c r="N167" s="6"/>
      <c r="O167" s="6"/>
      <c r="P167" s="6"/>
      <c r="Q167" s="6"/>
      <c r="R167" s="6">
        <v>10000</v>
      </c>
      <c r="S167" s="6">
        <v>10000</v>
      </c>
      <c r="T167" s="6">
        <v>200</v>
      </c>
      <c r="U167" s="6"/>
      <c r="V167" s="6"/>
      <c r="W167" s="6"/>
      <c r="X167" s="6"/>
    </row>
    <row r="168" spans="1:24" x14ac:dyDescent="0.15">
      <c r="A168" s="8">
        <v>15241109</v>
      </c>
      <c r="B168" s="6">
        <v>1</v>
      </c>
      <c r="C168" s="7" t="s">
        <v>1670</v>
      </c>
      <c r="D168" s="7" t="s">
        <v>1670</v>
      </c>
      <c r="E168" s="6">
        <v>1.2</v>
      </c>
      <c r="F168" s="6"/>
      <c r="G168" s="6"/>
      <c r="H168" s="6"/>
      <c r="I168" s="6"/>
      <c r="J168" s="6"/>
      <c r="K168" s="6"/>
      <c r="L168" s="6"/>
      <c r="M168" s="6"/>
      <c r="N168" s="6"/>
      <c r="O168" s="6"/>
      <c r="P168" s="6"/>
      <c r="Q168" s="6"/>
      <c r="R168" s="6">
        <v>50000</v>
      </c>
      <c r="S168" s="6">
        <v>50000</v>
      </c>
      <c r="T168" s="6"/>
      <c r="U168" s="6"/>
      <c r="V168" s="6"/>
      <c r="W168" s="6"/>
      <c r="X168" s="6"/>
    </row>
    <row r="169" spans="1:24" x14ac:dyDescent="0.15">
      <c r="A169" s="8">
        <v>15241110</v>
      </c>
      <c r="B169" s="6">
        <v>1</v>
      </c>
      <c r="C169" s="7" t="s">
        <v>1671</v>
      </c>
      <c r="D169" s="7" t="s">
        <v>1671</v>
      </c>
      <c r="E169" s="6">
        <v>1.2</v>
      </c>
      <c r="F169" s="6"/>
      <c r="G169" s="6"/>
      <c r="H169" s="6"/>
      <c r="I169" s="6"/>
      <c r="J169" s="6"/>
      <c r="K169" s="6"/>
      <c r="L169" s="6"/>
      <c r="M169" s="6"/>
      <c r="N169" s="6"/>
      <c r="O169" s="6"/>
      <c r="P169" s="6"/>
      <c r="Q169" s="6"/>
      <c r="R169" s="6">
        <v>10000</v>
      </c>
      <c r="S169" s="6">
        <v>10000</v>
      </c>
      <c r="T169" s="6">
        <v>200</v>
      </c>
      <c r="U169" s="6"/>
      <c r="V169" s="6"/>
      <c r="W169" s="6"/>
      <c r="X169" s="6"/>
    </row>
    <row r="170" spans="1:24" x14ac:dyDescent="0.15">
      <c r="A170" s="8">
        <v>15241301</v>
      </c>
      <c r="B170" s="6">
        <v>1</v>
      </c>
      <c r="C170" s="7" t="str">
        <f>_xlfn.IFNA(_xlfn.IFNA(INDEX('skill.char(效果)'!$C:$C,MATCH($A170,'skill.char(效果)'!$O:$O,0)),INDEX('skill.char(buff)'!$C:$C,MATCH($A170,'skill.char(buff)'!$K:$K,0))),INDEX('skill.char(buff)'!$C:$C,MATCH($A170,'skill.char(buff)'!$L:$L,0)))</f>
        <v>人鱼公主普通攻击伤害</v>
      </c>
      <c r="D170" s="7" t="s">
        <v>1394</v>
      </c>
      <c r="E170" s="6">
        <v>1.2</v>
      </c>
      <c r="F170" s="6" t="s">
        <v>217</v>
      </c>
      <c r="G170" s="6">
        <v>9800</v>
      </c>
      <c r="H170" s="6">
        <v>10200</v>
      </c>
      <c r="I170" s="6"/>
      <c r="J170" s="6"/>
      <c r="K170" s="6"/>
      <c r="L170" s="6"/>
      <c r="M170" s="6"/>
      <c r="N170" s="6"/>
      <c r="O170" s="6"/>
      <c r="P170" s="6"/>
      <c r="Q170" s="6"/>
      <c r="R170" s="6"/>
      <c r="S170" s="6"/>
      <c r="T170" s="6"/>
      <c r="U170" s="6">
        <v>1</v>
      </c>
      <c r="V170" s="6"/>
      <c r="W170" s="6"/>
      <c r="X170" s="6"/>
    </row>
    <row r="171" spans="1:24" x14ac:dyDescent="0.15">
      <c r="A171" s="8">
        <v>15241302</v>
      </c>
      <c r="B171" s="6">
        <v>1</v>
      </c>
      <c r="C171" s="7" t="s">
        <v>3893</v>
      </c>
      <c r="D171" s="7" t="s">
        <v>3893</v>
      </c>
      <c r="E171" s="6">
        <v>1.2</v>
      </c>
      <c r="F171" s="6" t="s">
        <v>217</v>
      </c>
      <c r="G171" s="6">
        <v>20000</v>
      </c>
      <c r="H171" s="6">
        <v>20000</v>
      </c>
      <c r="I171" s="6">
        <v>1000</v>
      </c>
      <c r="J171" s="6"/>
      <c r="K171" s="6"/>
      <c r="L171" s="6"/>
      <c r="M171" s="6"/>
      <c r="N171" s="6"/>
      <c r="O171" s="6"/>
      <c r="P171" s="6"/>
      <c r="Q171" s="6"/>
      <c r="R171" s="6"/>
      <c r="S171" s="6"/>
      <c r="T171" s="6"/>
      <c r="U171" s="6"/>
      <c r="V171" s="6"/>
      <c r="W171" s="6"/>
      <c r="X171" s="6"/>
    </row>
    <row r="172" spans="1:24" x14ac:dyDescent="0.15">
      <c r="A172" s="8">
        <v>15241303</v>
      </c>
      <c r="B172" s="6">
        <v>1</v>
      </c>
      <c r="C172" s="7" t="str">
        <f>_xlfn.IFNA(_xlfn.IFNA(INDEX('skill.char(效果)'!$C:$C,MATCH($A172,'skill.char(效果)'!$O:$O,0)),INDEX('skill.char(buff)'!$C:$C,MATCH($A172,'skill.char(buff)'!$K:$K,0))),INDEX('skill.char(buff)'!$C:$C,MATCH($A172,'skill.char(buff)'!$L:$L,0)))</f>
        <v>人鱼公主水泡术伤害</v>
      </c>
      <c r="D172" s="7" t="s">
        <v>2355</v>
      </c>
      <c r="E172" s="6">
        <v>1.2</v>
      </c>
      <c r="F172" s="6" t="s">
        <v>217</v>
      </c>
      <c r="G172" s="6">
        <v>39000</v>
      </c>
      <c r="H172" s="6">
        <v>41000</v>
      </c>
      <c r="I172" s="6">
        <v>400</v>
      </c>
      <c r="J172" s="6"/>
      <c r="K172" s="6"/>
      <c r="L172" s="6"/>
      <c r="M172" s="6"/>
      <c r="N172" s="6"/>
      <c r="O172" s="6"/>
      <c r="P172" s="6"/>
      <c r="Q172" s="6"/>
      <c r="R172" s="6"/>
      <c r="S172" s="6"/>
      <c r="T172" s="6"/>
      <c r="U172" s="6"/>
      <c r="V172" s="6"/>
      <c r="W172" s="6"/>
      <c r="X172" s="6"/>
    </row>
    <row r="173" spans="1:24" x14ac:dyDescent="0.15">
      <c r="A173" s="8">
        <v>15241304</v>
      </c>
      <c r="B173" s="6">
        <v>1</v>
      </c>
      <c r="C173" s="7" t="str">
        <f>_xlfn.IFNA(_xlfn.IFNA(INDEX('skill.char(效果)'!$C:$C,MATCH($A173,'skill.char(效果)'!$O:$O,0)),INDEX('skill.char(buff)'!$C:$C,MATCH($A173,'skill.char(buff)'!$K:$K,0))),INDEX('skill.char(buff)'!$C:$C,MATCH($A173,'skill.char(buff)'!$L:$L,0)))</f>
        <v>人鱼公主水泡术降低攻速</v>
      </c>
      <c r="D173" s="7" t="s">
        <v>2356</v>
      </c>
      <c r="E173" s="6">
        <v>1.2</v>
      </c>
      <c r="F173" s="6"/>
      <c r="G173" s="6"/>
      <c r="H173" s="6"/>
      <c r="I173" s="6"/>
      <c r="J173" s="6"/>
      <c r="K173" s="6"/>
      <c r="L173" s="6"/>
      <c r="M173" s="6"/>
      <c r="N173" s="6"/>
      <c r="O173" s="6"/>
      <c r="P173" s="6"/>
      <c r="Q173" s="6"/>
      <c r="R173" s="6">
        <v>-5000</v>
      </c>
      <c r="S173" s="6">
        <v>-5000</v>
      </c>
      <c r="T173" s="6"/>
      <c r="U173" s="6"/>
      <c r="V173" s="6"/>
      <c r="W173" s="6"/>
      <c r="X173" s="6"/>
    </row>
    <row r="174" spans="1:24" x14ac:dyDescent="0.15">
      <c r="A174" s="8">
        <v>15241305</v>
      </c>
      <c r="B174" s="6">
        <v>1</v>
      </c>
      <c r="C174" s="7" t="str">
        <f>_xlfn.IFNA(_xlfn.IFNA(INDEX('skill.char(效果)'!$C:$C,MATCH($A174,'skill.char(效果)'!$O:$O,0)),INDEX('skill.char(buff)'!$C:$C,MATCH($A174,'skill.char(buff)'!$K:$K,0))),INDEX('skill.char(buff)'!$C:$C,MATCH($A174,'skill.char(buff)'!$L:$L,0)))</f>
        <v>人鱼公主水泡术降低移速</v>
      </c>
      <c r="D174" s="7" t="s">
        <v>2357</v>
      </c>
      <c r="E174" s="6">
        <v>1.2</v>
      </c>
      <c r="F174" s="6"/>
      <c r="G174" s="6"/>
      <c r="H174" s="6"/>
      <c r="I174" s="6"/>
      <c r="J174" s="6"/>
      <c r="K174" s="6"/>
      <c r="L174" s="6"/>
      <c r="M174" s="6"/>
      <c r="N174" s="6"/>
      <c r="O174" s="6"/>
      <c r="P174" s="6"/>
      <c r="Q174" s="6"/>
      <c r="R174" s="6">
        <v>-5000</v>
      </c>
      <c r="S174" s="6">
        <v>-5000</v>
      </c>
      <c r="T174" s="6"/>
      <c r="U174" s="6"/>
      <c r="V174" s="6"/>
      <c r="W174" s="6"/>
      <c r="X174" s="6"/>
    </row>
    <row r="175" spans="1:24" x14ac:dyDescent="0.15">
      <c r="A175" s="8">
        <v>15241306</v>
      </c>
      <c r="B175" s="6">
        <v>1</v>
      </c>
      <c r="C175" s="7" t="str">
        <f>_xlfn.IFNA(_xlfn.IFNA(INDEX('skill.char(效果)'!$C:$C,MATCH($A175,'skill.char(效果)'!$O:$O,0)),INDEX('skill.char(buff)'!$C:$C,MATCH($A175,'skill.char(buff)'!$K:$K,0))),INDEX('skill.char(buff)'!$C:$C,MATCH($A175,'skill.char(buff)'!$L:$L,0)))</f>
        <v>人鱼公主温玉之水治疗</v>
      </c>
      <c r="D175" s="7" t="s">
        <v>2201</v>
      </c>
      <c r="E175" s="6">
        <v>1.2</v>
      </c>
      <c r="F175" s="6" t="s">
        <v>217</v>
      </c>
      <c r="G175" s="6">
        <v>41170</v>
      </c>
      <c r="H175" s="6">
        <v>41630</v>
      </c>
      <c r="I175" s="6">
        <v>920</v>
      </c>
      <c r="J175" s="6"/>
      <c r="K175" s="6"/>
      <c r="L175" s="6"/>
      <c r="M175" s="6"/>
      <c r="N175" s="6"/>
      <c r="O175" s="6"/>
      <c r="P175" s="6"/>
      <c r="Q175" s="6"/>
      <c r="R175" s="6">
        <v>820</v>
      </c>
      <c r="S175" s="6">
        <v>820</v>
      </c>
      <c r="T175" s="6">
        <v>100</v>
      </c>
      <c r="U175" s="6"/>
      <c r="V175" s="6"/>
      <c r="W175" s="6"/>
      <c r="X175" s="6"/>
    </row>
    <row r="176" spans="1:24" x14ac:dyDescent="0.15">
      <c r="A176" s="8">
        <v>15241307</v>
      </c>
      <c r="B176" s="6">
        <v>1</v>
      </c>
      <c r="C176" s="7" t="str">
        <f>_xlfn.IFNA(_xlfn.IFNA(INDEX('skill.char(效果)'!$C:$C,MATCH($A176,'skill.char(效果)'!$O:$O,0)),INDEX('skill.char(buff)'!$C:$C,MATCH($A176,'skill.char(buff)'!$K:$K,0))),INDEX('skill.char(buff)'!$C:$C,MATCH($A176,'skill.char(buff)'!$L:$L,0)))</f>
        <v>人鱼公主温玉之水增加伤害减免</v>
      </c>
      <c r="D176" s="7" t="s">
        <v>2358</v>
      </c>
      <c r="E176" s="6">
        <v>1.2</v>
      </c>
      <c r="F176" s="6"/>
      <c r="G176" s="6"/>
      <c r="H176" s="6"/>
      <c r="I176" s="6"/>
      <c r="J176" s="6"/>
      <c r="K176" s="6"/>
      <c r="L176" s="6"/>
      <c r="M176" s="6"/>
      <c r="N176" s="6"/>
      <c r="O176" s="6"/>
      <c r="P176" s="6"/>
      <c r="Q176" s="6"/>
      <c r="R176" s="6">
        <v>1000</v>
      </c>
      <c r="S176" s="6">
        <v>1000</v>
      </c>
      <c r="T176" s="6">
        <v>50</v>
      </c>
      <c r="U176" s="6"/>
      <c r="V176" s="6"/>
      <c r="W176" s="6"/>
      <c r="X176" s="6"/>
    </row>
    <row r="177" spans="1:24" x14ac:dyDescent="0.15">
      <c r="A177" s="8">
        <v>15320101</v>
      </c>
      <c r="B177" s="6">
        <v>1</v>
      </c>
      <c r="C177" s="7" t="str">
        <f>_xlfn.IFNA(_xlfn.IFNA(INDEX('skill.char(效果)'!$C:$C,MATCH($A177,'skill.char(效果)'!$O:$O,0)),INDEX('skill.char(buff)'!$C:$C,MATCH($A177,'skill.char(buff)'!$K:$K,0))),INDEX('skill.char(buff)'!$C:$C,MATCH($A177,'skill.char(buff)'!$L:$L,0)))</f>
        <v>格斗小子普通攻击伤害</v>
      </c>
      <c r="D177" s="7" t="s">
        <v>1374</v>
      </c>
      <c r="E177" s="6">
        <v>1.2</v>
      </c>
      <c r="F177" s="6" t="s">
        <v>264</v>
      </c>
      <c r="G177" s="6">
        <v>9500</v>
      </c>
      <c r="H177" s="6">
        <v>10200</v>
      </c>
      <c r="I177" s="6"/>
      <c r="J177" s="6"/>
      <c r="K177" s="6"/>
      <c r="L177" s="6"/>
      <c r="M177" s="6"/>
      <c r="N177" s="6"/>
      <c r="O177" s="6"/>
      <c r="P177" s="6"/>
      <c r="Q177" s="6"/>
      <c r="R177" s="6"/>
      <c r="S177" s="6"/>
      <c r="T177" s="6"/>
      <c r="U177" s="6">
        <v>1</v>
      </c>
      <c r="V177" s="6"/>
      <c r="W177" s="6"/>
      <c r="X177" s="6"/>
    </row>
    <row r="178" spans="1:24" x14ac:dyDescent="0.15">
      <c r="A178" s="8">
        <v>15320102</v>
      </c>
      <c r="B178" s="6">
        <v>1</v>
      </c>
      <c r="C178" s="7" t="str">
        <f>_xlfn.IFNA(_xlfn.IFNA(INDEX('skill.char(效果)'!$C:$C,MATCH($A178,'skill.char(效果)'!$O:$O,0)),INDEX('skill.char(buff)'!$C:$C,MATCH($A178,'skill.char(buff)'!$K:$K,0))),INDEX('skill.char(buff)'!$C:$C,MATCH($A178,'skill.char(buff)'!$L:$L,0)))</f>
        <v>格斗小子飞天一击伤害</v>
      </c>
      <c r="D178" s="7" t="s">
        <v>1378</v>
      </c>
      <c r="E178" s="6">
        <v>1.2</v>
      </c>
      <c r="F178" s="6" t="s">
        <v>264</v>
      </c>
      <c r="G178" s="6">
        <v>54000</v>
      </c>
      <c r="H178" s="6">
        <v>56000</v>
      </c>
      <c r="I178" s="6">
        <v>400</v>
      </c>
      <c r="J178" s="6"/>
      <c r="K178" s="6"/>
      <c r="L178" s="6"/>
      <c r="M178" s="6"/>
      <c r="N178" s="6"/>
      <c r="O178" s="6"/>
      <c r="P178" s="6"/>
      <c r="Q178" s="6"/>
      <c r="R178" s="6">
        <v>130</v>
      </c>
      <c r="S178" s="6">
        <v>130</v>
      </c>
      <c r="T178" s="6">
        <v>20</v>
      </c>
      <c r="U178" s="6"/>
      <c r="V178" s="6"/>
      <c r="W178" s="6"/>
      <c r="X178" s="6">
        <v>1</v>
      </c>
    </row>
    <row r="179" spans="1:24" x14ac:dyDescent="0.15">
      <c r="A179" s="12">
        <v>15320107</v>
      </c>
      <c r="B179" s="6">
        <v>1</v>
      </c>
      <c r="C179" s="7" t="str">
        <f>_xlfn.IFNA(_xlfn.IFNA(INDEX('skill.char(效果)'!$C:$C,MATCH($A179,'skill.char(效果)'!$O:$O,0)),INDEX('skill.char(buff)'!$C:$C,MATCH($A179,'skill.char(buff)'!$K:$K,0))),INDEX('skill.char(buff)'!$C:$C,MATCH($A179,'skill.char(buff)'!$L:$L,0)))</f>
        <v>格斗小子投掷伤害</v>
      </c>
      <c r="D179" s="7"/>
      <c r="E179" s="151">
        <v>1.2</v>
      </c>
      <c r="F179" s="151" t="s">
        <v>366</v>
      </c>
      <c r="G179" s="151">
        <f>技能数值!AQ16</f>
        <v>24000</v>
      </c>
      <c r="H179" s="151">
        <f>技能数值!AR16</f>
        <v>26000</v>
      </c>
      <c r="I179" s="151">
        <f>技能数值!AS16</f>
        <v>400</v>
      </c>
      <c r="J179" s="6"/>
      <c r="K179" s="6"/>
      <c r="L179" s="6"/>
      <c r="M179" s="6"/>
      <c r="N179" s="6"/>
      <c r="O179" s="6"/>
      <c r="P179" s="6"/>
      <c r="Q179" s="6"/>
      <c r="R179" s="6"/>
      <c r="S179" s="6"/>
      <c r="T179" s="6"/>
      <c r="U179" s="6"/>
      <c r="V179" s="6"/>
      <c r="W179" s="6"/>
      <c r="X179" s="6"/>
    </row>
    <row r="180" spans="1:24" x14ac:dyDescent="0.15">
      <c r="A180" s="12">
        <v>15320109</v>
      </c>
      <c r="B180" s="6">
        <v>1</v>
      </c>
      <c r="C180" s="7" t="str">
        <f>_xlfn.IFNA(_xlfn.IFNA(INDEX('skill.char(效果)'!$C:$C,MATCH($A180,'skill.char(效果)'!$O:$O,0)),INDEX('skill.char(buff)'!$C:$C,MATCH($A180,'skill.char(buff)'!$K:$K,0))),INDEX('skill.char(buff)'!$C:$C,MATCH($A180,'skill.char(buff)'!$L:$L,0)))</f>
        <v>格斗小子投掷酒标记降低物防</v>
      </c>
      <c r="D180" s="7" t="s">
        <v>3733</v>
      </c>
      <c r="E180" s="151">
        <v>1.2</v>
      </c>
      <c r="F180" s="151"/>
      <c r="G180" s="151"/>
      <c r="H180" s="151"/>
      <c r="I180" s="151"/>
      <c r="J180" s="6"/>
      <c r="K180" s="6"/>
      <c r="L180" s="6"/>
      <c r="M180" s="6"/>
      <c r="N180" s="6"/>
      <c r="O180" s="6"/>
      <c r="P180" s="6"/>
      <c r="Q180" s="6"/>
      <c r="R180" s="151">
        <v>-1000</v>
      </c>
      <c r="S180" s="151">
        <v>-1000</v>
      </c>
      <c r="T180" s="6"/>
      <c r="U180" s="6"/>
      <c r="V180" s="6"/>
      <c r="W180" s="6"/>
      <c r="X180" s="6"/>
    </row>
    <row r="181" spans="1:24" x14ac:dyDescent="0.15">
      <c r="A181" s="12">
        <v>15320110</v>
      </c>
      <c r="B181" s="6">
        <v>1</v>
      </c>
      <c r="C181" s="7" t="str">
        <f>_xlfn.IFNA(_xlfn.IFNA(INDEX('skill.char(效果)'!$C:$C,MATCH($A181,'skill.char(效果)'!$O:$O,0)),INDEX('skill.char(buff)'!$C:$C,MATCH($A181,'skill.char(buff)'!$K:$K,0))),INDEX('skill.char(buff)'!$C:$C,MATCH($A181,'skill.char(buff)'!$L:$L,0)))</f>
        <v>格斗小子投掷酒标记降低魔防</v>
      </c>
      <c r="D181" s="7" t="s">
        <v>3734</v>
      </c>
      <c r="E181" s="151">
        <v>1.2</v>
      </c>
      <c r="F181" s="151"/>
      <c r="G181" s="151"/>
      <c r="H181" s="151"/>
      <c r="I181" s="151"/>
      <c r="J181" s="6"/>
      <c r="K181" s="6"/>
      <c r="L181" s="6"/>
      <c r="M181" s="6"/>
      <c r="N181" s="6"/>
      <c r="O181" s="6"/>
      <c r="P181" s="6"/>
      <c r="Q181" s="6"/>
      <c r="R181" s="151">
        <v>-1000</v>
      </c>
      <c r="S181" s="151">
        <v>-1000</v>
      </c>
      <c r="T181" s="6"/>
      <c r="U181" s="6"/>
      <c r="V181" s="6"/>
      <c r="W181" s="6"/>
      <c r="X181" s="6"/>
    </row>
    <row r="182" spans="1:24" x14ac:dyDescent="0.15">
      <c r="A182" s="12">
        <v>15320111</v>
      </c>
      <c r="B182" s="6">
        <v>1</v>
      </c>
      <c r="C182" s="7" t="str">
        <f>_xlfn.IFNA(_xlfn.IFNA(INDEX('skill.char(效果)'!$C:$C,MATCH($A182,'skill.char(效果)'!$O:$O,0)),INDEX('skill.char(buff)'!$C:$C,MATCH($A182,'skill.char(buff)'!$K:$K,0))),INDEX('skill.char(buff)'!$C:$C,MATCH($A182,'skill.char(buff)'!$L:$L,0)))</f>
        <v>格斗小子醉拳增加暴击</v>
      </c>
      <c r="D182" s="7" t="s">
        <v>3737</v>
      </c>
      <c r="E182" s="152">
        <v>1.2</v>
      </c>
      <c r="F182" s="152"/>
      <c r="G182" s="152"/>
      <c r="H182" s="152"/>
      <c r="I182" s="152"/>
      <c r="J182" s="152"/>
      <c r="K182" s="152"/>
      <c r="L182" s="152"/>
      <c r="M182" s="152"/>
      <c r="N182" s="152"/>
      <c r="O182" s="152"/>
      <c r="P182" s="152"/>
      <c r="Q182" s="152"/>
      <c r="R182" s="152">
        <v>200</v>
      </c>
      <c r="S182" s="152">
        <v>200</v>
      </c>
      <c r="T182" s="6">
        <v>10</v>
      </c>
      <c r="U182" s="6"/>
      <c r="V182" s="6"/>
      <c r="W182" s="6"/>
      <c r="X182" s="6"/>
    </row>
    <row r="183" spans="1:24" x14ac:dyDescent="0.15">
      <c r="A183" s="12">
        <v>15320112</v>
      </c>
      <c r="B183" s="6">
        <v>1</v>
      </c>
      <c r="C183" s="7" t="str">
        <f>_xlfn.IFNA(_xlfn.IFNA(INDEX('skill.char(效果)'!$C:$C,MATCH($A183,'skill.char(效果)'!$O:$O,0)),INDEX('skill.char(buff)'!$C:$C,MATCH($A183,'skill.char(buff)'!$K:$K,0))),INDEX('skill.char(buff)'!$C:$C,MATCH($A183,'skill.char(buff)'!$L:$L,0)))</f>
        <v>格斗小子醉拳增加闪避</v>
      </c>
      <c r="D183" s="7" t="s">
        <v>3739</v>
      </c>
      <c r="E183" s="151">
        <v>1.2</v>
      </c>
      <c r="F183" s="151"/>
      <c r="G183" s="151"/>
      <c r="H183" s="151"/>
      <c r="I183" s="151"/>
      <c r="J183" s="151"/>
      <c r="K183" s="151"/>
      <c r="L183" s="151"/>
      <c r="M183" s="151"/>
      <c r="N183" s="151"/>
      <c r="O183" s="151"/>
      <c r="P183" s="151"/>
      <c r="Q183" s="151"/>
      <c r="R183" s="152">
        <v>200</v>
      </c>
      <c r="S183" s="152">
        <v>200</v>
      </c>
      <c r="T183" s="6">
        <v>10</v>
      </c>
      <c r="U183" s="6"/>
      <c r="V183" s="6"/>
      <c r="W183" s="6"/>
      <c r="X183" s="6"/>
    </row>
    <row r="184" spans="1:24" ht="17.25" customHeight="1" x14ac:dyDescent="0.15">
      <c r="A184" s="8">
        <v>15320301</v>
      </c>
      <c r="B184" s="6">
        <v>1</v>
      </c>
      <c r="C184" s="7" t="str">
        <f>_xlfn.IFNA(_xlfn.IFNA(INDEX('skill.char(效果)'!$C:$C,MATCH($A184,'skill.char(效果)'!$O:$O,0)),INDEX('skill.char(buff)'!$C:$C,MATCH($A184,'skill.char(buff)'!$K:$K,0))),INDEX('skill.char(buff)'!$C:$C,MATCH($A184,'skill.char(buff)'!$L:$L,0)))</f>
        <v>精灵游侠普通攻击伤害</v>
      </c>
      <c r="D184" s="7" t="s">
        <v>2359</v>
      </c>
      <c r="E184" s="6">
        <v>1.2</v>
      </c>
      <c r="F184" s="6" t="s">
        <v>366</v>
      </c>
      <c r="G184" s="6">
        <v>9800</v>
      </c>
      <c r="H184" s="6">
        <v>10200</v>
      </c>
      <c r="I184" s="6"/>
      <c r="J184" s="6"/>
      <c r="K184" s="6"/>
      <c r="L184" s="6"/>
      <c r="M184" s="6"/>
      <c r="N184" s="6"/>
      <c r="O184" s="6"/>
      <c r="P184" s="6"/>
      <c r="Q184" s="6"/>
      <c r="R184" s="6"/>
      <c r="S184" s="6"/>
      <c r="T184" s="6"/>
      <c r="U184" s="6">
        <v>1</v>
      </c>
      <c r="V184" s="6"/>
      <c r="W184" s="6"/>
      <c r="X184" s="6"/>
    </row>
    <row r="185" spans="1:24" x14ac:dyDescent="0.15">
      <c r="A185" s="8">
        <v>15320302</v>
      </c>
      <c r="B185" s="6">
        <v>1</v>
      </c>
      <c r="C185" s="7" t="str">
        <f>_xlfn.IFNA(_xlfn.IFNA(INDEX('skill.char(效果)'!$C:$C,MATCH($A185,'skill.char(效果)'!$O:$O,0)),INDEX('skill.char(buff)'!$C:$C,MATCH($A185,'skill.char(buff)'!$K:$K,0))),INDEX('skill.char(buff)'!$C:$C,MATCH($A185,'skill.char(buff)'!$L:$L,0)))</f>
        <v>精灵游侠浸毒射击伤害</v>
      </c>
      <c r="D185" s="7" t="s">
        <v>2360</v>
      </c>
      <c r="E185" s="6">
        <v>1.2</v>
      </c>
      <c r="F185" s="6" t="s">
        <v>366</v>
      </c>
      <c r="G185" s="6">
        <v>29000</v>
      </c>
      <c r="H185" s="6">
        <v>31000</v>
      </c>
      <c r="I185" s="6">
        <v>400</v>
      </c>
      <c r="J185" s="6"/>
      <c r="K185" s="6"/>
      <c r="L185" s="6"/>
      <c r="M185" s="6"/>
      <c r="N185" s="6"/>
      <c r="O185" s="6"/>
      <c r="P185" s="6"/>
      <c r="Q185" s="6"/>
      <c r="R185" s="6"/>
      <c r="S185" s="6"/>
      <c r="T185" s="6"/>
      <c r="U185" s="6"/>
      <c r="V185" s="6"/>
      <c r="W185" s="6"/>
      <c r="X185" s="6"/>
    </row>
    <row r="186" spans="1:24" x14ac:dyDescent="0.15">
      <c r="A186" s="8">
        <v>15320303</v>
      </c>
      <c r="B186" s="6">
        <v>1</v>
      </c>
      <c r="C186" s="7" t="str">
        <f>_xlfn.IFNA(_xlfn.IFNA(INDEX('skill.char(效果)'!$C:$C,MATCH($A186,'skill.char(效果)'!$O:$O,0)),INDEX('skill.char(buff)'!$C:$C,MATCH($A186,'skill.char(buff)'!$K:$K,0))),INDEX('skill.char(buff)'!$C:$C,MATCH($A186,'skill.char(buff)'!$L:$L,0)))</f>
        <v>精灵游侠浸毒射击中毒流血</v>
      </c>
      <c r="D186" s="7" t="s">
        <v>2361</v>
      </c>
      <c r="E186" s="6">
        <v>1.2</v>
      </c>
      <c r="F186" s="6" t="s">
        <v>366</v>
      </c>
      <c r="G186" s="6">
        <v>2500</v>
      </c>
      <c r="H186" s="6">
        <v>2500</v>
      </c>
      <c r="I186" s="6"/>
      <c r="J186" s="6"/>
      <c r="K186" s="6"/>
      <c r="L186" s="6"/>
      <c r="M186" s="6"/>
      <c r="N186" s="6"/>
      <c r="O186" s="6"/>
      <c r="P186" s="6"/>
      <c r="Q186" s="6"/>
      <c r="R186" s="6"/>
      <c r="S186" s="6"/>
      <c r="T186" s="6"/>
      <c r="U186" s="6"/>
      <c r="V186" s="6"/>
      <c r="W186" s="6"/>
      <c r="X186" s="6">
        <v>1</v>
      </c>
    </row>
    <row r="187" spans="1:24" x14ac:dyDescent="0.15">
      <c r="A187" s="8">
        <v>15320304</v>
      </c>
      <c r="B187" s="6">
        <v>1</v>
      </c>
      <c r="C187" s="7" t="str">
        <f>_xlfn.IFNA(_xlfn.IFNA(INDEX('skill.char(效果)'!$C:$C,MATCH($A187,'skill.char(效果)'!$O:$O,0)),INDEX('skill.char(buff)'!$C:$C,MATCH($A187,'skill.char(buff)'!$K:$K,0))),INDEX('skill.char(buff)'!$C:$C,MATCH($A187,'skill.char(buff)'!$L:$L,0)))</f>
        <v>精灵游侠击退射击伤害</v>
      </c>
      <c r="D187" s="7" t="s">
        <v>2362</v>
      </c>
      <c r="E187" s="6">
        <v>1.2</v>
      </c>
      <c r="F187" s="6" t="s">
        <v>366</v>
      </c>
      <c r="G187" s="6">
        <v>59000</v>
      </c>
      <c r="H187" s="6">
        <v>61000</v>
      </c>
      <c r="I187" s="6">
        <v>400</v>
      </c>
      <c r="J187" s="6"/>
      <c r="K187" s="6"/>
      <c r="L187" s="6"/>
      <c r="M187" s="6"/>
      <c r="N187" s="6"/>
      <c r="O187" s="6"/>
      <c r="P187" s="6"/>
      <c r="Q187" s="6"/>
      <c r="R187" s="6">
        <v>120</v>
      </c>
      <c r="S187" s="6">
        <v>120</v>
      </c>
      <c r="T187" s="6">
        <v>20</v>
      </c>
      <c r="U187" s="6"/>
      <c r="V187" s="6"/>
      <c r="W187" s="6"/>
      <c r="X187" s="6"/>
    </row>
    <row r="188" spans="1:24" x14ac:dyDescent="0.15">
      <c r="A188" s="8">
        <v>15320305</v>
      </c>
      <c r="B188" s="6">
        <v>1</v>
      </c>
      <c r="C188" s="7" t="str">
        <f>_xlfn.IFNA(_xlfn.IFNA(INDEX('skill.char(效果)'!$C:$C,MATCH($A188,'skill.char(效果)'!$O:$O,0)),INDEX('skill.char(buff)'!$C:$C,MATCH($A188,'skill.char(buff)'!$K:$K,0))),INDEX('skill.char(buff)'!$C:$C,MATCH($A188,'skill.char(buff)'!$L:$L,0)))</f>
        <v>精灵游侠灼热箭雨伤害</v>
      </c>
      <c r="D188" s="7" t="s">
        <v>2196</v>
      </c>
      <c r="E188" s="6">
        <v>1.2</v>
      </c>
      <c r="F188" s="6" t="s">
        <v>217</v>
      </c>
      <c r="G188" s="6">
        <v>29000</v>
      </c>
      <c r="H188" s="6">
        <v>31000</v>
      </c>
      <c r="I188" s="6">
        <v>400</v>
      </c>
      <c r="J188" s="6"/>
      <c r="K188" s="6"/>
      <c r="L188" s="6"/>
      <c r="M188" s="6"/>
      <c r="N188" s="6"/>
      <c r="O188" s="6"/>
      <c r="P188" s="6"/>
      <c r="Q188" s="6"/>
      <c r="R188" s="6"/>
      <c r="S188" s="6"/>
      <c r="T188" s="6"/>
      <c r="U188" s="6"/>
      <c r="V188" s="6"/>
      <c r="W188" s="6"/>
      <c r="X188" s="6"/>
    </row>
    <row r="189" spans="1:24" x14ac:dyDescent="0.15">
      <c r="A189" s="8">
        <v>15320306</v>
      </c>
      <c r="B189" s="6">
        <v>1</v>
      </c>
      <c r="C189" s="7" t="str">
        <f>_xlfn.IFNA(_xlfn.IFNA(INDEX('skill.char(效果)'!$C:$C,MATCH($A189,'skill.char(效果)'!$O:$O,0)),INDEX('skill.char(buff)'!$C:$C,MATCH($A189,'skill.char(buff)'!$K:$K,0))),INDEX('skill.char(buff)'!$C:$C,MATCH($A189,'skill.char(buff)'!$L:$L,0)))</f>
        <v>精灵游侠灼热箭雨酒爆炸伤害</v>
      </c>
      <c r="D189" s="7" t="s">
        <v>2196</v>
      </c>
      <c r="E189" s="151">
        <v>1.2</v>
      </c>
      <c r="F189" s="151" t="s">
        <v>366</v>
      </c>
      <c r="G189" s="151">
        <v>20000</v>
      </c>
      <c r="H189" s="151">
        <v>20000</v>
      </c>
      <c r="I189" s="151"/>
      <c r="J189" s="6"/>
      <c r="K189" s="6"/>
      <c r="L189" s="6"/>
      <c r="M189" s="6"/>
      <c r="N189" s="6"/>
      <c r="O189" s="6"/>
      <c r="P189" s="6"/>
      <c r="Q189" s="6"/>
      <c r="R189" s="6"/>
      <c r="S189" s="6"/>
      <c r="T189" s="6"/>
      <c r="U189" s="6"/>
      <c r="V189" s="6"/>
      <c r="W189" s="6"/>
      <c r="X189" s="6"/>
    </row>
    <row r="190" spans="1:24" x14ac:dyDescent="0.15">
      <c r="A190" s="8">
        <v>15320307</v>
      </c>
      <c r="B190" s="6">
        <v>1</v>
      </c>
      <c r="C190" s="7" t="s">
        <v>2363</v>
      </c>
      <c r="D190" s="7" t="s">
        <v>2363</v>
      </c>
      <c r="E190" s="6">
        <v>1.2</v>
      </c>
      <c r="F190" s="155" t="s">
        <v>366</v>
      </c>
      <c r="G190" s="155">
        <v>2500</v>
      </c>
      <c r="H190" s="155">
        <v>2500</v>
      </c>
      <c r="I190" s="6"/>
      <c r="J190" s="6"/>
      <c r="K190" s="6"/>
      <c r="L190" s="6"/>
      <c r="M190" s="6"/>
      <c r="N190" s="6"/>
      <c r="O190" s="6"/>
      <c r="P190" s="6"/>
      <c r="Q190" s="6"/>
      <c r="R190" s="6"/>
      <c r="S190" s="6"/>
      <c r="T190" s="6"/>
      <c r="U190" s="6"/>
      <c r="V190" s="6"/>
      <c r="W190" s="6"/>
      <c r="X190" s="6">
        <v>1</v>
      </c>
    </row>
    <row r="191" spans="1:24" x14ac:dyDescent="0.15">
      <c r="A191" s="8">
        <v>15330401</v>
      </c>
      <c r="B191" s="6">
        <v>1</v>
      </c>
      <c r="C191" s="7" t="str">
        <f>_xlfn.IFNA(_xlfn.IFNA(INDEX('skill.char(效果)'!$C:$C,MATCH($A191,'skill.char(效果)'!$O:$O,0)),INDEX('skill.char(buff)'!$C:$C,MATCH($A191,'skill.char(buff)'!$K:$K,0))),INDEX('skill.char(buff)'!$C:$C,MATCH($A191,'skill.char(buff)'!$L:$L,0)))</f>
        <v>爱之天使普通攻击伤害</v>
      </c>
      <c r="D191" s="7" t="s">
        <v>1727</v>
      </c>
      <c r="E191" s="6">
        <v>1.2</v>
      </c>
      <c r="F191" s="6" t="s">
        <v>366</v>
      </c>
      <c r="G191" s="6">
        <v>9800</v>
      </c>
      <c r="H191" s="6">
        <v>10200</v>
      </c>
      <c r="I191" s="6"/>
      <c r="J191" s="6"/>
      <c r="K191" s="6"/>
      <c r="L191" s="6"/>
      <c r="M191" s="6"/>
      <c r="N191" s="6"/>
      <c r="O191" s="6"/>
      <c r="P191" s="6"/>
      <c r="Q191" s="6"/>
      <c r="R191" s="6"/>
      <c r="S191" s="6"/>
      <c r="T191" s="6"/>
      <c r="U191" s="6">
        <v>1</v>
      </c>
      <c r="V191" s="6"/>
      <c r="W191" s="6"/>
      <c r="X191" s="6"/>
    </row>
    <row r="192" spans="1:24" x14ac:dyDescent="0.15">
      <c r="A192" s="8">
        <v>15330402</v>
      </c>
      <c r="B192" s="6">
        <v>1</v>
      </c>
      <c r="C192" s="7" t="str">
        <f>_xlfn.IFNA(_xlfn.IFNA(INDEX('skill.char(效果)'!$C:$C,MATCH($A192,'skill.char(效果)'!$O:$O,0)),INDEX('skill.char(buff)'!$C:$C,MATCH($A192,'skill.char(buff)'!$K:$K,0))),INDEX('skill.char(buff)'!$C:$C,MATCH($A192,'skill.char(buff)'!$L:$L,0)))</f>
        <v>爱之天使爱神祝福加攻击</v>
      </c>
      <c r="D192" s="7" t="s">
        <v>2184</v>
      </c>
      <c r="E192" s="6">
        <v>1.2</v>
      </c>
      <c r="F192" s="6"/>
      <c r="G192" s="6"/>
      <c r="H192" s="6"/>
      <c r="I192" s="6"/>
      <c r="J192" s="6"/>
      <c r="K192" s="6"/>
      <c r="L192" s="6"/>
      <c r="M192" s="6"/>
      <c r="N192" s="6"/>
      <c r="O192" s="6"/>
      <c r="P192" s="6"/>
      <c r="Q192" s="6"/>
      <c r="R192" s="6">
        <v>1000</v>
      </c>
      <c r="S192" s="6">
        <v>1000</v>
      </c>
      <c r="T192" s="6">
        <v>50</v>
      </c>
      <c r="U192" s="6"/>
      <c r="V192" s="6"/>
      <c r="W192" s="6"/>
      <c r="X192" s="6"/>
    </row>
    <row r="193" spans="1:24" x14ac:dyDescent="0.15">
      <c r="A193" s="8">
        <v>15330403</v>
      </c>
      <c r="B193" s="6">
        <v>1</v>
      </c>
      <c r="C193" s="7" t="str">
        <f>_xlfn.IFNA(_xlfn.IFNA(INDEX('skill.char(效果)'!$C:$C,MATCH($A193,'skill.char(效果)'!$O:$O,0)),INDEX('skill.char(buff)'!$C:$C,MATCH($A193,'skill.char(buff)'!$K:$K,0))),INDEX('skill.char(buff)'!$C:$C,MATCH($A193,'skill.char(buff)'!$L:$L,0)))</f>
        <v>爱之天使爱神祝福加物防</v>
      </c>
      <c r="D193" s="7" t="s">
        <v>2185</v>
      </c>
      <c r="E193" s="6">
        <v>1.2</v>
      </c>
      <c r="F193" s="6"/>
      <c r="G193" s="6"/>
      <c r="H193" s="6"/>
      <c r="I193" s="6"/>
      <c r="J193" s="6"/>
      <c r="K193" s="6"/>
      <c r="L193" s="6"/>
      <c r="M193" s="6"/>
      <c r="N193" s="6"/>
      <c r="O193" s="6"/>
      <c r="P193" s="6"/>
      <c r="Q193" s="6"/>
      <c r="R193" s="6">
        <v>1000</v>
      </c>
      <c r="S193" s="6">
        <v>1000</v>
      </c>
      <c r="T193" s="6">
        <v>50</v>
      </c>
      <c r="U193" s="6"/>
      <c r="V193" s="6"/>
      <c r="W193" s="6"/>
      <c r="X193" s="6"/>
    </row>
    <row r="194" spans="1:24" x14ac:dyDescent="0.15">
      <c r="A194" s="8">
        <v>15330404</v>
      </c>
      <c r="B194" s="6">
        <v>1</v>
      </c>
      <c r="C194" s="7" t="str">
        <f>_xlfn.IFNA(_xlfn.IFNA(INDEX('skill.char(效果)'!$C:$C,MATCH($A194,'skill.char(效果)'!$O:$O,0)),INDEX('skill.char(buff)'!$C:$C,MATCH($A194,'skill.char(buff)'!$K:$K,0))),INDEX('skill.char(buff)'!$C:$C,MATCH($A194,'skill.char(buff)'!$L:$L,0)))</f>
        <v>爱之天使爱神祝福加魔防</v>
      </c>
      <c r="D194" s="7" t="s">
        <v>2186</v>
      </c>
      <c r="E194" s="6">
        <v>1.2</v>
      </c>
      <c r="F194" s="6"/>
      <c r="G194" s="6"/>
      <c r="H194" s="6"/>
      <c r="I194" s="6"/>
      <c r="J194" s="6"/>
      <c r="K194" s="6"/>
      <c r="L194" s="6"/>
      <c r="M194" s="6"/>
      <c r="N194" s="6"/>
      <c r="O194" s="6"/>
      <c r="P194" s="6"/>
      <c r="Q194" s="6"/>
      <c r="R194" s="6">
        <v>1000</v>
      </c>
      <c r="S194" s="6">
        <v>1000</v>
      </c>
      <c r="T194" s="6">
        <v>50</v>
      </c>
      <c r="U194" s="6"/>
      <c r="V194" s="6"/>
      <c r="W194" s="6"/>
      <c r="X194" s="6"/>
    </row>
    <row r="195" spans="1:24" x14ac:dyDescent="0.15">
      <c r="A195" s="8">
        <v>15330406</v>
      </c>
      <c r="B195" s="6">
        <v>1</v>
      </c>
      <c r="C195" s="7" t="str">
        <f>_xlfn.IFNA(_xlfn.IFNA(INDEX('skill.char(效果)'!$C:$C,MATCH($A195,'skill.char(效果)'!$O:$O,0)),INDEX('skill.char(buff)'!$C:$C,MATCH($A195,'skill.char(buff)'!$K:$K,0))),INDEX('skill.char(buff)'!$C:$C,MATCH($A195,'skill.char(buff)'!$L:$L,0)))</f>
        <v>爱之天使爱之源泉加血</v>
      </c>
      <c r="D195" s="7" t="s">
        <v>2183</v>
      </c>
      <c r="E195" s="6">
        <v>1.2</v>
      </c>
      <c r="F195" s="6" t="s">
        <v>366</v>
      </c>
      <c r="G195" s="6">
        <v>41170</v>
      </c>
      <c r="H195" s="6">
        <v>41630</v>
      </c>
      <c r="I195" s="6">
        <v>920</v>
      </c>
      <c r="J195" s="6"/>
      <c r="K195" s="6"/>
      <c r="L195" s="6"/>
      <c r="M195" s="6"/>
      <c r="N195" s="6"/>
      <c r="O195" s="6"/>
      <c r="P195" s="6"/>
      <c r="Q195" s="6"/>
      <c r="R195" s="6">
        <v>450</v>
      </c>
      <c r="S195" s="6">
        <v>450</v>
      </c>
      <c r="T195" s="6">
        <v>60</v>
      </c>
      <c r="U195" s="6"/>
      <c r="V195" s="6"/>
      <c r="W195" s="6"/>
      <c r="X195" s="6"/>
    </row>
    <row r="196" spans="1:24" x14ac:dyDescent="0.15">
      <c r="A196" s="8">
        <v>15330407</v>
      </c>
      <c r="B196" s="6">
        <v>1</v>
      </c>
      <c r="C196" s="7" t="str">
        <f>_xlfn.IFNA(_xlfn.IFNA(INDEX('skill.char(效果)'!$C:$C,MATCH($A196,'skill.char(效果)'!$O:$O,0)),INDEX('skill.char(buff)'!$C:$C,MATCH($A196,'skill.char(buff)'!$K:$K,0))),INDEX('skill.char(buff)'!$C:$C,MATCH($A196,'skill.char(buff)'!$L:$L,0)))</f>
        <v>爱之天使爱神之箭伤害</v>
      </c>
      <c r="D196" s="7" t="s">
        <v>3782</v>
      </c>
      <c r="E196" s="151">
        <v>1.2</v>
      </c>
      <c r="F196" s="151" t="s">
        <v>217</v>
      </c>
      <c r="G196" s="151">
        <f>技能数值!AQ19</f>
        <v>39000</v>
      </c>
      <c r="H196" s="151">
        <f>技能数值!AR19</f>
        <v>41000</v>
      </c>
      <c r="I196" s="151">
        <f>技能数值!AS19</f>
        <v>400</v>
      </c>
      <c r="J196" s="6"/>
      <c r="K196" s="6"/>
      <c r="L196" s="6"/>
      <c r="M196" s="6"/>
      <c r="N196" s="6"/>
      <c r="O196" s="6"/>
      <c r="P196" s="6"/>
      <c r="Q196" s="6"/>
      <c r="R196" s="6"/>
      <c r="S196" s="6"/>
      <c r="T196" s="6"/>
      <c r="U196" s="6"/>
      <c r="V196" s="6"/>
      <c r="W196" s="6"/>
      <c r="X196" s="6"/>
    </row>
    <row r="197" spans="1:24" x14ac:dyDescent="0.15">
      <c r="A197" s="8">
        <v>15330408</v>
      </c>
      <c r="B197" s="6">
        <v>1</v>
      </c>
      <c r="C197" s="7" t="str">
        <f>_xlfn.IFNA(_xlfn.IFNA(INDEX('skill.char(效果)'!$C:$C,MATCH($A197,'skill.char(效果)'!$O:$O,0)),INDEX('skill.char(buff)'!$C:$C,MATCH($A197,'skill.char(buff)'!$K:$K,0))),INDEX('skill.char(buff)'!$C:$C,MATCH($A197,'skill.char(buff)'!$L:$L,0)))</f>
        <v>爱之天使爱神之箭降低攻击</v>
      </c>
      <c r="D197" s="7" t="s">
        <v>3784</v>
      </c>
      <c r="E197" s="151">
        <v>1.2</v>
      </c>
      <c r="F197" s="151"/>
      <c r="G197" s="151"/>
      <c r="H197" s="151"/>
      <c r="I197" s="151"/>
      <c r="J197" s="151"/>
      <c r="K197" s="151"/>
      <c r="L197" s="151"/>
      <c r="M197" s="151"/>
      <c r="N197" s="151"/>
      <c r="O197" s="151"/>
      <c r="P197" s="151"/>
      <c r="Q197" s="151"/>
      <c r="R197" s="151">
        <v>-500</v>
      </c>
      <c r="S197" s="151">
        <v>-500</v>
      </c>
      <c r="T197" s="6">
        <v>-10</v>
      </c>
      <c r="U197" s="6"/>
      <c r="V197" s="6"/>
      <c r="W197" s="6"/>
      <c r="X197" s="6"/>
    </row>
    <row r="198" spans="1:24" x14ac:dyDescent="0.15">
      <c r="A198" s="8">
        <v>15330409</v>
      </c>
      <c r="B198" s="6">
        <v>1</v>
      </c>
      <c r="C198" s="7" t="str">
        <f>_xlfn.IFNA(_xlfn.IFNA(INDEX('skill.char(效果)'!$C:$C,MATCH($A198,'skill.char(效果)'!$O:$O,0)),INDEX('skill.char(buff)'!$C:$C,MATCH($A198,'skill.char(buff)'!$K:$K,0))),INDEX('skill.char(buff)'!$C:$C,MATCH($A198,'skill.char(buff)'!$L:$L,0)))</f>
        <v>爱之天使爱神之箭降低防御</v>
      </c>
      <c r="D198" s="7" t="s">
        <v>3786</v>
      </c>
      <c r="E198" s="151">
        <v>1.2</v>
      </c>
      <c r="F198" s="151"/>
      <c r="G198" s="151"/>
      <c r="H198" s="151"/>
      <c r="I198" s="151"/>
      <c r="J198" s="151"/>
      <c r="K198" s="151"/>
      <c r="L198" s="151"/>
      <c r="M198" s="151"/>
      <c r="N198" s="151"/>
      <c r="O198" s="151"/>
      <c r="P198" s="151"/>
      <c r="Q198" s="151"/>
      <c r="R198" s="151">
        <v>-500</v>
      </c>
      <c r="S198" s="151">
        <v>-500</v>
      </c>
      <c r="T198" s="6">
        <v>-10</v>
      </c>
      <c r="U198" s="6"/>
      <c r="V198" s="6"/>
      <c r="W198" s="6"/>
      <c r="X198" s="6"/>
    </row>
    <row r="199" spans="1:24" x14ac:dyDescent="0.15">
      <c r="A199" s="8">
        <v>15340101</v>
      </c>
      <c r="B199" s="6">
        <v>1</v>
      </c>
      <c r="C199" s="7" t="str">
        <f>_xlfn.IFNA(_xlfn.IFNA(INDEX('skill.char(效果)'!$C:$C,MATCH($A199,'skill.char(效果)'!$O:$O,0)),INDEX('skill.char(buff)'!$C:$C,MATCH($A199,'skill.char(buff)'!$K:$K,0))),INDEX('skill.char(buff)'!$C:$C,MATCH($A199,'skill.char(buff)'!$L:$L,0)))</f>
        <v>半神普通攻击伤害</v>
      </c>
      <c r="D199" s="7" t="s">
        <v>261</v>
      </c>
      <c r="E199" s="6">
        <v>1.2</v>
      </c>
      <c r="F199" s="6" t="s">
        <v>217</v>
      </c>
      <c r="G199" s="6">
        <v>9800</v>
      </c>
      <c r="H199" s="6">
        <v>10200</v>
      </c>
      <c r="I199" s="6"/>
      <c r="J199" s="6"/>
      <c r="K199" s="6"/>
      <c r="L199" s="6"/>
      <c r="M199" s="6"/>
      <c r="N199" s="6"/>
      <c r="O199" s="6"/>
      <c r="P199" s="6"/>
      <c r="Q199" s="6"/>
      <c r="R199" s="6"/>
      <c r="S199" s="6"/>
      <c r="T199" s="6"/>
      <c r="U199" s="6">
        <v>1</v>
      </c>
      <c r="V199" s="6"/>
      <c r="W199" s="6"/>
      <c r="X199" s="6"/>
    </row>
    <row r="200" spans="1:24" x14ac:dyDescent="0.15">
      <c r="A200" s="8">
        <v>15340102</v>
      </c>
      <c r="B200" s="6">
        <v>1</v>
      </c>
      <c r="C200" s="7" t="str">
        <f>_xlfn.IFNA(_xlfn.IFNA(INDEX('skill.char(效果)'!$C:$C,MATCH($A200,'skill.char(效果)'!$O:$O,0)),INDEX('skill.char(buff)'!$C:$C,MATCH($A200,'skill.char(buff)'!$K:$K,0))),INDEX('skill.char(buff)'!$C:$C,MATCH($A200,'skill.char(buff)'!$L:$L,0)))</f>
        <v>半神星火术之伤害</v>
      </c>
      <c r="D200" s="7" t="s">
        <v>2364</v>
      </c>
      <c r="E200" s="6">
        <v>1.2</v>
      </c>
      <c r="F200" s="6" t="s">
        <v>217</v>
      </c>
      <c r="G200" s="6">
        <v>49000</v>
      </c>
      <c r="H200" s="6">
        <v>51000</v>
      </c>
      <c r="I200" s="6">
        <v>400</v>
      </c>
      <c r="J200" s="6"/>
      <c r="K200" s="6"/>
      <c r="L200" s="6"/>
      <c r="M200" s="6"/>
      <c r="N200" s="6"/>
      <c r="O200" s="6"/>
      <c r="P200" s="6"/>
      <c r="Q200" s="6"/>
      <c r="R200" s="6"/>
      <c r="S200" s="6"/>
      <c r="T200" s="6"/>
      <c r="U200" s="6"/>
      <c r="V200" s="6"/>
      <c r="W200" s="6"/>
      <c r="X200" s="6"/>
    </row>
    <row r="201" spans="1:24" x14ac:dyDescent="0.15">
      <c r="A201" s="8">
        <v>15340104</v>
      </c>
      <c r="B201" s="6">
        <v>1</v>
      </c>
      <c r="C201" s="7" t="str">
        <f>_xlfn.IFNA(_xlfn.IFNA(INDEX('skill.char(效果)'!$C:$C,MATCH($A201,'skill.char(效果)'!$O:$O,0)),INDEX('skill.char(buff)'!$C:$C,MATCH($A201,'skill.char(buff)'!$K:$K,0))),INDEX('skill.char(buff)'!$C:$C,MATCH($A201,'skill.char(buff)'!$L:$L,0)))</f>
        <v>半神根须缠绕之伤害</v>
      </c>
      <c r="D201" s="7" t="s">
        <v>2365</v>
      </c>
      <c r="E201" s="6">
        <v>1.2</v>
      </c>
      <c r="F201" s="6" t="s">
        <v>217</v>
      </c>
      <c r="G201" s="6">
        <v>34000</v>
      </c>
      <c r="H201" s="6">
        <v>36000</v>
      </c>
      <c r="I201" s="6">
        <v>400</v>
      </c>
      <c r="J201" s="6"/>
      <c r="K201" s="6"/>
      <c r="L201" s="6"/>
      <c r="M201" s="6"/>
      <c r="N201" s="6"/>
      <c r="O201" s="6"/>
      <c r="P201" s="6"/>
      <c r="Q201" s="6"/>
      <c r="R201" s="6">
        <v>70</v>
      </c>
      <c r="S201" s="6">
        <v>70</v>
      </c>
      <c r="T201" s="6">
        <v>10</v>
      </c>
      <c r="U201" s="6"/>
      <c r="V201" s="6"/>
      <c r="W201" s="6"/>
      <c r="X201" s="6"/>
    </row>
    <row r="202" spans="1:24" x14ac:dyDescent="0.15">
      <c r="A202" s="8">
        <v>15340105</v>
      </c>
      <c r="B202" s="6">
        <v>1</v>
      </c>
      <c r="C202" s="7" t="str">
        <f>_xlfn.IFNA(_xlfn.IFNA(INDEX('skill.char(效果)'!$C:$C,MATCH($A202,'skill.char(效果)'!$O:$O,0)),INDEX('skill.char(buff)'!$C:$C,MATCH($A202,'skill.char(buff)'!$K:$K,0))),INDEX('skill.char(buff)'!$C:$C,MATCH($A202,'skill.char(buff)'!$L:$L,0)))</f>
        <v>半神根须缠绕之持续流血血量</v>
      </c>
      <c r="D202" s="7" t="s">
        <v>2366</v>
      </c>
      <c r="E202" s="6">
        <v>1.2</v>
      </c>
      <c r="F202" s="6" t="s">
        <v>217</v>
      </c>
      <c r="G202" s="6">
        <v>2500</v>
      </c>
      <c r="H202" s="6">
        <v>2500</v>
      </c>
      <c r="I202" s="6"/>
      <c r="J202" s="6"/>
      <c r="K202" s="6"/>
      <c r="L202" s="6"/>
      <c r="M202" s="6"/>
      <c r="N202" s="6"/>
      <c r="O202" s="6"/>
      <c r="P202" s="6"/>
      <c r="Q202" s="6"/>
      <c r="R202" s="6"/>
      <c r="S202" s="6"/>
      <c r="T202" s="6"/>
      <c r="U202" s="6"/>
      <c r="V202" s="6"/>
      <c r="W202" s="6"/>
      <c r="X202" s="6">
        <v>1</v>
      </c>
    </row>
    <row r="203" spans="1:24" x14ac:dyDescent="0.15">
      <c r="A203" s="8">
        <v>15340106</v>
      </c>
      <c r="B203" s="6">
        <v>1</v>
      </c>
      <c r="C203" s="7" t="str">
        <f>_xlfn.IFNA(_xlfn.IFNA(INDEX('skill.char(效果)'!$C:$C,MATCH($A203,'skill.char(效果)'!$O:$O,0)),INDEX('skill.char(buff)'!$C:$C,MATCH($A203,'skill.char(buff)'!$K:$K,0))),INDEX('skill.char(buff)'!$C:$C,MATCH($A203,'skill.char(buff)'!$L:$L,0)))</f>
        <v>丛林半神星火术降低闪避</v>
      </c>
      <c r="D203" s="7" t="s">
        <v>3773</v>
      </c>
      <c r="E203" s="151">
        <v>1.2</v>
      </c>
      <c r="F203" s="151"/>
      <c r="G203" s="151"/>
      <c r="H203" s="151"/>
      <c r="I203" s="151"/>
      <c r="J203" s="151"/>
      <c r="K203" s="151"/>
      <c r="L203" s="151"/>
      <c r="M203" s="151"/>
      <c r="N203" s="151"/>
      <c r="O203" s="151"/>
      <c r="P203" s="151"/>
      <c r="Q203" s="151"/>
      <c r="R203" s="151">
        <v>-100</v>
      </c>
      <c r="S203" s="151">
        <v>-100</v>
      </c>
      <c r="T203" s="6">
        <v>-5</v>
      </c>
      <c r="U203" s="6"/>
      <c r="V203" s="6"/>
      <c r="W203" s="6"/>
      <c r="X203" s="6"/>
    </row>
    <row r="204" spans="1:24" x14ac:dyDescent="0.15">
      <c r="A204" s="8">
        <v>15340107</v>
      </c>
      <c r="B204" s="6">
        <v>1</v>
      </c>
      <c r="C204" s="7" t="str">
        <f>_xlfn.IFNA(_xlfn.IFNA(INDEX('skill.char(效果)'!$C:$C,MATCH($A204,'skill.char(效果)'!$O:$O,0)),INDEX('skill.char(buff)'!$C:$C,MATCH($A204,'skill.char(buff)'!$K:$K,0))),INDEX('skill.char(buff)'!$C:$C,MATCH($A204,'skill.char(buff)'!$L:$L,0)))</f>
        <v>丛林半神星火术降低格挡</v>
      </c>
      <c r="D204" s="7" t="s">
        <v>3775</v>
      </c>
      <c r="E204" s="151">
        <v>1.2</v>
      </c>
      <c r="F204" s="151"/>
      <c r="G204" s="151"/>
      <c r="H204" s="151"/>
      <c r="I204" s="151"/>
      <c r="J204" s="151"/>
      <c r="K204" s="151"/>
      <c r="L204" s="151"/>
      <c r="M204" s="151"/>
      <c r="N204" s="151"/>
      <c r="O204" s="151"/>
      <c r="P204" s="151"/>
      <c r="Q204" s="151"/>
      <c r="R204" s="151">
        <v>-100</v>
      </c>
      <c r="S204" s="151">
        <v>-100</v>
      </c>
      <c r="T204" s="6">
        <v>-5</v>
      </c>
      <c r="U204" s="6"/>
      <c r="V204" s="6"/>
      <c r="W204" s="6"/>
      <c r="X204" s="6"/>
    </row>
    <row r="205" spans="1:24" x14ac:dyDescent="0.15">
      <c r="A205" s="8">
        <v>15340201</v>
      </c>
      <c r="B205" s="6">
        <v>1</v>
      </c>
      <c r="C205" s="7" t="str">
        <f>_xlfn.IFNA(_xlfn.IFNA(INDEX('skill.char(效果)'!$C:$C,MATCH($A205,'skill.char(效果)'!$O:$O,0)),INDEX('skill.char(buff)'!$C:$C,MATCH($A205,'skill.char(buff)'!$K:$K,0))),INDEX('skill.char(buff)'!$C:$C,MATCH($A205,'skill.char(buff)'!$L:$L,0)))</f>
        <v>风暴之灵普通攻击伤害</v>
      </c>
      <c r="D205" s="7" t="s">
        <v>2166</v>
      </c>
      <c r="E205" s="6">
        <v>1.2</v>
      </c>
      <c r="F205" s="6" t="s">
        <v>217</v>
      </c>
      <c r="G205" s="6">
        <v>9800</v>
      </c>
      <c r="H205" s="6">
        <v>10200</v>
      </c>
      <c r="I205" s="6"/>
      <c r="J205" s="6"/>
      <c r="K205" s="6"/>
      <c r="L205" s="6"/>
      <c r="M205" s="6"/>
      <c r="N205" s="6"/>
      <c r="O205" s="6"/>
      <c r="P205" s="6"/>
      <c r="Q205" s="6"/>
      <c r="R205" s="6"/>
      <c r="S205" s="6"/>
      <c r="T205" s="6"/>
      <c r="U205" s="6">
        <v>1</v>
      </c>
      <c r="V205" s="6"/>
      <c r="W205" s="6"/>
      <c r="X205" s="6"/>
    </row>
    <row r="206" spans="1:24" x14ac:dyDescent="0.15">
      <c r="A206" s="8">
        <v>15340202</v>
      </c>
      <c r="B206" s="6">
        <v>1</v>
      </c>
      <c r="C206" s="7" t="str">
        <f>_xlfn.IFNA(_xlfn.IFNA(INDEX('skill.char(效果)'!$C:$C,MATCH($A206,'skill.char(效果)'!$O:$O,0)),INDEX('skill.char(buff)'!$C:$C,MATCH($A206,'skill.char(buff)'!$K:$K,0))),INDEX('skill.char(buff)'!$C:$C,MATCH($A206,'skill.char(buff)'!$L:$L,0)))</f>
        <v>风暴之灵闪电风暴加血</v>
      </c>
      <c r="D206" s="7" t="s">
        <v>2175</v>
      </c>
      <c r="E206" s="6">
        <v>1.2</v>
      </c>
      <c r="F206" s="6" t="s">
        <v>217</v>
      </c>
      <c r="G206" s="6">
        <v>13137</v>
      </c>
      <c r="H206" s="6">
        <v>13314</v>
      </c>
      <c r="I206" s="6">
        <v>265</v>
      </c>
      <c r="J206" s="6"/>
      <c r="K206" s="6"/>
      <c r="L206" s="6"/>
      <c r="M206" s="6"/>
      <c r="N206" s="6"/>
      <c r="O206" s="6"/>
      <c r="P206" s="6"/>
      <c r="Q206" s="6"/>
      <c r="R206" s="6">
        <v>240</v>
      </c>
      <c r="S206" s="6">
        <v>240</v>
      </c>
      <c r="T206" s="6">
        <v>30</v>
      </c>
      <c r="U206" s="6"/>
      <c r="V206" s="6"/>
      <c r="W206" s="6"/>
      <c r="X206" s="6"/>
    </row>
    <row r="207" spans="1:24" x14ac:dyDescent="0.15">
      <c r="A207" s="8">
        <v>15340204</v>
      </c>
      <c r="B207" s="6">
        <v>1</v>
      </c>
      <c r="C207" s="7" t="str">
        <f>_xlfn.IFNA(_xlfn.IFNA(INDEX('skill.char(效果)'!$C:$C,MATCH($A207,'skill.char(效果)'!$O:$O,0)),INDEX('skill.char(buff)'!$C:$C,MATCH($A207,'skill.char(buff)'!$K:$K,0))),INDEX('skill.char(buff)'!$C:$C,MATCH($A207,'skill.char(buff)'!$L:$L,0)))</f>
        <v>风暴之灵闪电球伤害</v>
      </c>
      <c r="D207" s="7" t="s">
        <v>2168</v>
      </c>
      <c r="E207" s="6">
        <v>1.2</v>
      </c>
      <c r="F207" s="6" t="s">
        <v>217</v>
      </c>
      <c r="G207" s="6">
        <v>49000</v>
      </c>
      <c r="H207" s="6">
        <v>51000</v>
      </c>
      <c r="I207" s="6">
        <v>400</v>
      </c>
      <c r="J207" s="6"/>
      <c r="K207" s="6"/>
      <c r="L207" s="6"/>
      <c r="M207" s="6"/>
      <c r="N207" s="6"/>
      <c r="O207" s="6"/>
      <c r="P207" s="6"/>
      <c r="Q207" s="6"/>
      <c r="R207" s="6"/>
      <c r="S207" s="6"/>
      <c r="T207" s="6"/>
      <c r="U207" s="6"/>
      <c r="V207" s="6"/>
      <c r="W207" s="6"/>
      <c r="X207" s="6"/>
    </row>
    <row r="208" spans="1:24" x14ac:dyDescent="0.15">
      <c r="A208" s="8">
        <v>15340205</v>
      </c>
      <c r="B208" s="6">
        <v>1</v>
      </c>
      <c r="C208" s="7" t="str">
        <f>_xlfn.IFNA(_xlfn.IFNA(INDEX('skill.char(效果)'!$C:$C,MATCH($A208,'skill.char(效果)'!$O:$O,0)),INDEX('skill.char(buff)'!$C:$C,MATCH($A208,'skill.char(buff)'!$K:$K,0))),INDEX('skill.char(buff)'!$C:$C,MATCH($A208,'skill.char(buff)'!$L:$L,0)))</f>
        <v>风暴之灵气功波伤害</v>
      </c>
      <c r="D208" s="7" t="s">
        <v>2171</v>
      </c>
      <c r="E208" s="6">
        <v>1.2</v>
      </c>
      <c r="F208" s="6" t="s">
        <v>217</v>
      </c>
      <c r="G208" s="6">
        <v>29000</v>
      </c>
      <c r="H208" s="6">
        <v>31000</v>
      </c>
      <c r="I208" s="6">
        <v>400</v>
      </c>
      <c r="J208" s="6"/>
      <c r="K208" s="6"/>
      <c r="L208" s="6"/>
      <c r="M208" s="6"/>
      <c r="N208" s="6"/>
      <c r="O208" s="6"/>
      <c r="P208" s="6"/>
      <c r="Q208" s="6"/>
      <c r="R208" s="6"/>
      <c r="S208" s="6"/>
      <c r="T208" s="6"/>
      <c r="U208" s="6"/>
      <c r="V208" s="6"/>
      <c r="W208" s="6"/>
      <c r="X208" s="6"/>
    </row>
    <row r="209" spans="1:24" x14ac:dyDescent="0.15">
      <c r="A209" s="8">
        <v>15340206</v>
      </c>
      <c r="B209" s="6">
        <v>1</v>
      </c>
      <c r="C209" s="7" t="str">
        <f>_xlfn.IFNA(_xlfn.IFNA(INDEX('skill.char(效果)'!$C:$C,MATCH($A209,'skill.char(效果)'!$O:$O,0)),INDEX('skill.char(buff)'!$C:$C,MATCH($A209,'skill.char(buff)'!$K:$K,0))),INDEX('skill.char(buff)'!$C:$C,MATCH($A209,'skill.char(buff)'!$L:$L,0)))</f>
        <v>风暴之灵闪电风暴伤害</v>
      </c>
      <c r="D209" s="7" t="s">
        <v>2174</v>
      </c>
      <c r="E209" s="6">
        <v>1.2</v>
      </c>
      <c r="F209" s="6" t="s">
        <v>366</v>
      </c>
      <c r="G209" s="6">
        <v>20400</v>
      </c>
      <c r="H209" s="6">
        <v>21600</v>
      </c>
      <c r="I209" s="6">
        <v>240</v>
      </c>
      <c r="J209" s="6"/>
      <c r="K209" s="6"/>
      <c r="L209" s="6"/>
      <c r="M209" s="6"/>
      <c r="N209" s="6"/>
      <c r="O209" s="6"/>
      <c r="P209" s="6"/>
      <c r="Q209" s="6"/>
      <c r="R209" s="6">
        <v>90</v>
      </c>
      <c r="S209" s="6">
        <v>90</v>
      </c>
      <c r="T209" s="6">
        <v>20</v>
      </c>
      <c r="U209" s="6"/>
      <c r="V209" s="6"/>
      <c r="W209" s="6"/>
      <c r="X209" s="6"/>
    </row>
    <row r="210" spans="1:24" x14ac:dyDescent="0.15">
      <c r="A210" s="8">
        <v>15340207</v>
      </c>
      <c r="B210" s="6">
        <v>1</v>
      </c>
      <c r="C210" s="7" t="str">
        <f>_xlfn.IFNA(_xlfn.IFNA(INDEX('skill.char(效果)'!$C:$C,MATCH($A210,'skill.char(效果)'!$O:$O,0)),INDEX('skill.char(buff)'!$C:$C,MATCH($A210,'skill.char(buff)'!$K:$K,0))),INDEX('skill.char(buff)'!$C:$C,MATCH($A210,'skill.char(buff)'!$L:$L,0)))</f>
        <v>风暴之灵闪电球降攻速</v>
      </c>
      <c r="D210" s="7" t="s">
        <v>2169</v>
      </c>
      <c r="E210" s="6">
        <v>1.2</v>
      </c>
      <c r="F210" s="6"/>
      <c r="G210" s="6"/>
      <c r="H210" s="6"/>
      <c r="I210" s="6"/>
      <c r="J210" s="6"/>
      <c r="K210" s="6"/>
      <c r="L210" s="6"/>
      <c r="M210" s="6"/>
      <c r="N210" s="6"/>
      <c r="O210" s="6"/>
      <c r="P210" s="6"/>
      <c r="Q210" s="6"/>
      <c r="R210" s="52">
        <v>-5000</v>
      </c>
      <c r="S210" s="52">
        <v>-5000</v>
      </c>
      <c r="T210" s="6"/>
      <c r="U210" s="6"/>
      <c r="V210" s="6"/>
      <c r="W210" s="6"/>
      <c r="X210" s="6"/>
    </row>
    <row r="211" spans="1:24" x14ac:dyDescent="0.15">
      <c r="A211" s="8">
        <v>15340208</v>
      </c>
      <c r="B211" s="6">
        <v>1</v>
      </c>
      <c r="C211" s="7" t="str">
        <f>_xlfn.IFNA(_xlfn.IFNA(INDEX('skill.char(效果)'!$C:$C,MATCH($A211,'skill.char(效果)'!$O:$O,0)),INDEX('skill.char(buff)'!$C:$C,MATCH($A211,'skill.char(buff)'!$K:$K,0))),INDEX('skill.char(buff)'!$C:$C,MATCH($A211,'skill.char(buff)'!$L:$L,0)))</f>
        <v>风暴之灵闪电球降移速</v>
      </c>
      <c r="D211" s="7" t="s">
        <v>2170</v>
      </c>
      <c r="E211" s="6">
        <v>1.2</v>
      </c>
      <c r="F211" s="6"/>
      <c r="G211" s="6"/>
      <c r="H211" s="6"/>
      <c r="I211" s="6"/>
      <c r="J211" s="6"/>
      <c r="K211" s="6"/>
      <c r="L211" s="6"/>
      <c r="M211" s="6"/>
      <c r="N211" s="6"/>
      <c r="O211" s="6"/>
      <c r="P211" s="6"/>
      <c r="Q211" s="6"/>
      <c r="R211" s="52">
        <v>-5000</v>
      </c>
      <c r="S211" s="52">
        <v>-5000</v>
      </c>
      <c r="T211" s="6"/>
      <c r="U211" s="6"/>
      <c r="V211" s="6"/>
      <c r="W211" s="6"/>
      <c r="X211" s="6"/>
    </row>
    <row r="212" spans="1:24" x14ac:dyDescent="0.15">
      <c r="A212" s="8">
        <v>15340301</v>
      </c>
      <c r="B212" s="6">
        <v>1</v>
      </c>
      <c r="C212" s="7" t="str">
        <f>_xlfn.IFNA(_xlfn.IFNA(INDEX('skill.char(效果)'!$C:$C,MATCH($A212,'skill.char(效果)'!$O:$O,0)),INDEX('skill.char(buff)'!$C:$C,MATCH($A212,'skill.char(buff)'!$K:$K,0))),INDEX('skill.char(buff)'!$C:$C,MATCH($A212,'skill.char(buff)'!$L:$L,0)))</f>
        <v>黑魔导少女普通攻击伤害</v>
      </c>
      <c r="D212" s="7" t="s">
        <v>1302</v>
      </c>
      <c r="E212" s="6">
        <v>1.2</v>
      </c>
      <c r="F212" s="6" t="s">
        <v>217</v>
      </c>
      <c r="G212" s="6">
        <v>9800</v>
      </c>
      <c r="H212" s="6">
        <v>10200</v>
      </c>
      <c r="I212" s="6"/>
      <c r="J212" s="6"/>
      <c r="K212" s="6"/>
      <c r="L212" s="6"/>
      <c r="M212" s="6"/>
      <c r="N212" s="6"/>
      <c r="O212" s="6"/>
      <c r="P212" s="6"/>
      <c r="Q212" s="6"/>
      <c r="R212" s="6"/>
      <c r="S212" s="6"/>
      <c r="T212" s="6"/>
      <c r="U212" s="6">
        <v>1</v>
      </c>
      <c r="V212" s="6"/>
      <c r="W212" s="6"/>
      <c r="X212" s="6"/>
    </row>
    <row r="213" spans="1:24" x14ac:dyDescent="0.15">
      <c r="A213" s="8">
        <v>15340302</v>
      </c>
      <c r="B213" s="6">
        <v>1</v>
      </c>
      <c r="C213" s="7" t="str">
        <f>_xlfn.IFNA(_xlfn.IFNA(INDEX('skill.char(效果)'!$C:$C,MATCH($A213,'skill.char(效果)'!$O:$O,0)),INDEX('skill.char(buff)'!$C:$C,MATCH($A213,'skill.char(buff)'!$K:$K,0))),INDEX('skill.char(buff)'!$C:$C,MATCH($A213,'skill.char(buff)'!$L:$L,0)))</f>
        <v>黑魔导少女奥术飞弹伤害</v>
      </c>
      <c r="D213" s="7" t="s">
        <v>1303</v>
      </c>
      <c r="E213" s="6">
        <v>1.2</v>
      </c>
      <c r="F213" s="6" t="s">
        <v>217</v>
      </c>
      <c r="G213" s="6">
        <v>39200</v>
      </c>
      <c r="H213" s="6">
        <v>40800</v>
      </c>
      <c r="I213" s="6">
        <v>320</v>
      </c>
      <c r="J213" s="6"/>
      <c r="K213" s="6"/>
      <c r="L213" s="6"/>
      <c r="M213" s="6"/>
      <c r="N213" s="6"/>
      <c r="O213" s="6"/>
      <c r="P213" s="6"/>
      <c r="Q213" s="6"/>
      <c r="R213" s="6"/>
      <c r="S213" s="6"/>
      <c r="T213" s="6"/>
      <c r="U213" s="6"/>
      <c r="V213" s="6"/>
      <c r="W213" s="6"/>
      <c r="X213" s="6"/>
    </row>
    <row r="214" spans="1:24" x14ac:dyDescent="0.15">
      <c r="A214" s="8">
        <v>15340303</v>
      </c>
      <c r="B214" s="6">
        <v>1</v>
      </c>
      <c r="C214" s="7" t="str">
        <f>_xlfn.IFNA(_xlfn.IFNA(INDEX('skill.char(效果)'!$C:$C,MATCH($A214,'skill.char(效果)'!$O:$O,0)),INDEX('skill.char(buff)'!$C:$C,MATCH($A214,'skill.char(buff)'!$K:$K,0))),INDEX('skill.char(buff)'!$C:$C,MATCH($A214,'skill.char(buff)'!$L:$L,0)))</f>
        <v>黑魔导少女抗拒火环之伤害</v>
      </c>
      <c r="D214" s="7" t="s">
        <v>1304</v>
      </c>
      <c r="E214" s="6">
        <v>1.2</v>
      </c>
      <c r="F214" s="6" t="s">
        <v>217</v>
      </c>
      <c r="G214" s="6">
        <v>29000</v>
      </c>
      <c r="H214" s="6">
        <v>31000</v>
      </c>
      <c r="I214" s="6">
        <v>400</v>
      </c>
      <c r="J214" s="6"/>
      <c r="K214" s="6"/>
      <c r="L214" s="6"/>
      <c r="M214" s="6"/>
      <c r="N214" s="6"/>
      <c r="O214" s="6"/>
      <c r="P214" s="6"/>
      <c r="Q214" s="6"/>
      <c r="R214" s="6"/>
      <c r="S214" s="6"/>
      <c r="T214" s="6"/>
      <c r="U214" s="6"/>
      <c r="V214" s="6"/>
      <c r="W214" s="6"/>
      <c r="X214" s="6"/>
    </row>
    <row r="215" spans="1:24" x14ac:dyDescent="0.15">
      <c r="A215" s="8">
        <v>15340305</v>
      </c>
      <c r="B215" s="6">
        <v>1</v>
      </c>
      <c r="C215" s="7" t="str">
        <f>_xlfn.IFNA(_xlfn.IFNA(INDEX('skill.char(效果)'!$C:$C,MATCH($A215,'skill.char(效果)'!$O:$O,0)),INDEX('skill.char(buff)'!$C:$C,MATCH($A215,'skill.char(buff)'!$K:$K,0))),INDEX('skill.char(buff)'!$C:$C,MATCH($A215,'skill.char(buff)'!$L:$L,0)))</f>
        <v>黑魔导少女火焰雨伤害</v>
      </c>
      <c r="D215" s="7" t="s">
        <v>1305</v>
      </c>
      <c r="E215" s="6">
        <v>1.2</v>
      </c>
      <c r="F215" s="6" t="s">
        <v>217</v>
      </c>
      <c r="G215" s="6">
        <v>20400</v>
      </c>
      <c r="H215" s="6">
        <v>21600</v>
      </c>
      <c r="I215" s="6">
        <v>240</v>
      </c>
      <c r="J215" s="6"/>
      <c r="K215" s="6"/>
      <c r="L215" s="6"/>
      <c r="M215" s="6"/>
      <c r="N215" s="6"/>
      <c r="O215" s="6"/>
      <c r="P215" s="6"/>
      <c r="Q215" s="6"/>
      <c r="R215" s="6">
        <v>70</v>
      </c>
      <c r="S215" s="6">
        <v>70</v>
      </c>
      <c r="T215" s="6">
        <v>10</v>
      </c>
      <c r="U215" s="6"/>
      <c r="V215" s="6"/>
      <c r="W215" s="6"/>
      <c r="X215" s="6"/>
    </row>
    <row r="216" spans="1:24" x14ac:dyDescent="0.15">
      <c r="A216" s="8">
        <v>15340306</v>
      </c>
      <c r="B216" s="6">
        <v>1</v>
      </c>
      <c r="C216" s="7" t="s">
        <v>1307</v>
      </c>
      <c r="D216" s="7" t="s">
        <v>1307</v>
      </c>
      <c r="E216" s="6">
        <v>1.2</v>
      </c>
      <c r="F216" s="6"/>
      <c r="G216" s="6"/>
      <c r="H216" s="6"/>
      <c r="I216" s="6"/>
      <c r="J216" s="6"/>
      <c r="K216" s="6"/>
      <c r="L216" s="6"/>
      <c r="M216" s="6"/>
      <c r="N216" s="6"/>
      <c r="O216" s="6"/>
      <c r="P216" s="6"/>
      <c r="Q216" s="6"/>
      <c r="R216" s="6">
        <v>1500</v>
      </c>
      <c r="S216" s="6">
        <v>1500</v>
      </c>
      <c r="T216" s="6"/>
      <c r="U216" s="6"/>
      <c r="V216" s="6"/>
      <c r="W216" s="6"/>
      <c r="X216" s="6"/>
    </row>
    <row r="217" spans="1:24" x14ac:dyDescent="0.15">
      <c r="A217" s="8">
        <v>15340307</v>
      </c>
      <c r="B217" s="6">
        <v>1</v>
      </c>
      <c r="C217" s="7" t="str">
        <f>_xlfn.IFNA(_xlfn.IFNA(INDEX('skill.char(效果)'!$C:$C,MATCH($A217,'skill.char(效果)'!$O:$O,0)),INDEX('skill.char(buff)'!$C:$C,MATCH($A217,'skill.char(buff)'!$K:$K,0))),INDEX('skill.char(buff)'!$C:$C,MATCH($A217,'skill.char(buff)'!$L:$L,0)))</f>
        <v>黑魔导少女火焰雨之遇酒爆炸</v>
      </c>
      <c r="D217" s="7" t="s">
        <v>1306</v>
      </c>
      <c r="E217" s="6">
        <v>1.2</v>
      </c>
      <c r="F217" s="6" t="s">
        <v>217</v>
      </c>
      <c r="G217" s="6">
        <v>40000</v>
      </c>
      <c r="H217" s="6">
        <v>40000</v>
      </c>
      <c r="I217" s="6"/>
      <c r="J217" s="6"/>
      <c r="K217" s="6"/>
      <c r="L217" s="6"/>
      <c r="M217" s="6"/>
      <c r="N217" s="6"/>
      <c r="O217" s="6"/>
      <c r="P217" s="6"/>
      <c r="Q217" s="6"/>
      <c r="R217" s="6"/>
      <c r="S217" s="6"/>
      <c r="T217" s="6"/>
      <c r="U217" s="6"/>
      <c r="V217" s="6"/>
      <c r="W217" s="6"/>
      <c r="X217" s="6"/>
    </row>
    <row r="218" spans="1:24" x14ac:dyDescent="0.15">
      <c r="A218" s="8">
        <v>15340401</v>
      </c>
      <c r="B218" s="6">
        <v>1</v>
      </c>
      <c r="C218" s="7" t="str">
        <f>_xlfn.IFNA(_xlfn.IFNA(INDEX('skill.char(效果)'!$C:$C,MATCH($A218,'skill.char(效果)'!$O:$O,0)),INDEX('skill.char(buff)'!$C:$C,MATCH($A218,'skill.char(buff)'!$K:$K,0))),INDEX('skill.char(buff)'!$C:$C,MATCH($A218,'skill.char(buff)'!$L:$L,0)))</f>
        <v>圣光使者普通攻击伤害</v>
      </c>
      <c r="D218" s="7" t="s">
        <v>1719</v>
      </c>
      <c r="E218" s="6">
        <v>1.2</v>
      </c>
      <c r="F218" s="6" t="s">
        <v>217</v>
      </c>
      <c r="G218" s="6">
        <v>9500</v>
      </c>
      <c r="H218" s="6">
        <v>10200</v>
      </c>
      <c r="I218" s="6"/>
      <c r="J218" s="6"/>
      <c r="K218" s="6"/>
      <c r="L218" s="6"/>
      <c r="M218" s="6"/>
      <c r="N218" s="6"/>
      <c r="O218" s="6"/>
      <c r="P218" s="6"/>
      <c r="Q218" s="6"/>
      <c r="R218" s="6"/>
      <c r="S218" s="6"/>
      <c r="T218" s="6"/>
      <c r="U218" s="6">
        <v>1</v>
      </c>
      <c r="V218" s="6"/>
      <c r="W218" s="6"/>
      <c r="X218" s="6"/>
    </row>
    <row r="219" spans="1:24" x14ac:dyDescent="0.15">
      <c r="A219" s="8">
        <v>15340402</v>
      </c>
      <c r="B219" s="6">
        <v>1</v>
      </c>
      <c r="C219" s="7" t="s">
        <v>1725</v>
      </c>
      <c r="D219" s="7" t="s">
        <v>1725</v>
      </c>
      <c r="E219" s="6">
        <v>1.2</v>
      </c>
      <c r="F219" s="6" t="s">
        <v>217</v>
      </c>
      <c r="G219" s="6">
        <v>20000</v>
      </c>
      <c r="H219" s="6">
        <v>20000</v>
      </c>
      <c r="I219" s="6">
        <v>1000</v>
      </c>
      <c r="J219" s="6"/>
      <c r="K219" s="6"/>
      <c r="L219" s="6"/>
      <c r="M219" s="6"/>
      <c r="N219" s="6"/>
      <c r="O219" s="6"/>
      <c r="P219" s="6"/>
      <c r="Q219" s="6"/>
      <c r="R219" s="6"/>
      <c r="S219" s="6"/>
      <c r="T219" s="6"/>
      <c r="U219" s="6"/>
      <c r="V219" s="6"/>
      <c r="W219" s="6"/>
      <c r="X219" s="6"/>
    </row>
    <row r="220" spans="1:24" x14ac:dyDescent="0.15">
      <c r="A220" s="8">
        <v>15340405</v>
      </c>
      <c r="B220" s="6">
        <v>1</v>
      </c>
      <c r="C220" s="7" t="str">
        <f>_xlfn.IFNA(_xlfn.IFNA(INDEX('skill.char(效果)'!$C:$C,MATCH($A220,'skill.char(效果)'!$O:$O,0)),INDEX('skill.char(buff)'!$C:$C,MATCH($A220,'skill.char(buff)'!$K:$K,0))),INDEX('skill.char(buff)'!$C:$C,MATCH($A220,'skill.char(buff)'!$L:$L,0)))</f>
        <v>圣光使者圣光锁链伤害</v>
      </c>
      <c r="D220" s="7" t="s">
        <v>1724</v>
      </c>
      <c r="E220" s="6">
        <v>1.2</v>
      </c>
      <c r="F220" s="6" t="s">
        <v>217</v>
      </c>
      <c r="G220" s="6">
        <v>24000</v>
      </c>
      <c r="H220" s="6">
        <v>26000</v>
      </c>
      <c r="I220" s="6">
        <v>400</v>
      </c>
      <c r="J220" s="6"/>
      <c r="K220" s="6"/>
      <c r="L220" s="6"/>
      <c r="M220" s="6"/>
      <c r="N220" s="6"/>
      <c r="O220" s="6"/>
      <c r="P220" s="6"/>
      <c r="Q220" s="6"/>
      <c r="R220" s="6">
        <v>70</v>
      </c>
      <c r="S220" s="6">
        <v>70</v>
      </c>
      <c r="T220" s="6">
        <v>10</v>
      </c>
      <c r="U220" s="6"/>
      <c r="V220" s="6"/>
      <c r="W220" s="6"/>
      <c r="X220" s="6"/>
    </row>
    <row r="221" spans="1:24" x14ac:dyDescent="0.15">
      <c r="A221" s="12">
        <v>15340410</v>
      </c>
      <c r="B221" s="6">
        <v>1</v>
      </c>
      <c r="C221" s="7" t="str">
        <f>_xlfn.IFNA(_xlfn.IFNA(INDEX('skill.char(效果)'!$C:$C,MATCH($A221,'skill.char(效果)'!$O:$O,0)),INDEX('skill.char(buff)'!$C:$C,MATCH($A221,'skill.char(buff)'!$K:$K,0))),INDEX('skill.char(buff)'!$C:$C,MATCH($A221,'skill.char(buff)'!$L:$L,0)))</f>
        <v>圣光使者圣光之锤伤害</v>
      </c>
      <c r="D221" s="7" t="s">
        <v>3718</v>
      </c>
      <c r="E221" s="5">
        <v>1.2</v>
      </c>
      <c r="F221" s="5" t="s">
        <v>217</v>
      </c>
      <c r="G221" s="5">
        <v>24000</v>
      </c>
      <c r="H221" s="5">
        <v>26000</v>
      </c>
      <c r="I221" s="5">
        <v>400</v>
      </c>
      <c r="J221" s="5"/>
      <c r="K221" s="5"/>
      <c r="L221" s="5"/>
      <c r="M221" s="5"/>
      <c r="N221" s="5"/>
      <c r="O221" s="5"/>
      <c r="P221" s="5"/>
      <c r="Q221" s="5"/>
      <c r="R221" s="5">
        <v>70</v>
      </c>
      <c r="S221" s="5">
        <v>70</v>
      </c>
      <c r="T221" s="6"/>
      <c r="U221" s="6"/>
      <c r="V221" s="6"/>
      <c r="W221" s="6"/>
      <c r="X221" s="6"/>
    </row>
    <row r="222" spans="1:24" x14ac:dyDescent="0.15">
      <c r="A222" s="8">
        <v>15340501</v>
      </c>
      <c r="B222" s="6">
        <v>1</v>
      </c>
      <c r="C222" s="7" t="str">
        <f>_xlfn.IFNA(_xlfn.IFNA(INDEX('skill.char(效果)'!$C:$C,MATCH($A222,'skill.char(效果)'!$O:$O,0)),INDEX('skill.char(buff)'!$C:$C,MATCH($A222,'skill.char(buff)'!$K:$K,0))),INDEX('skill.char(buff)'!$C:$C,MATCH($A222,'skill.char(buff)'!$L:$L,0)))</f>
        <v>米迦勒普通攻击伤害</v>
      </c>
      <c r="D222" s="7" t="s">
        <v>2367</v>
      </c>
      <c r="E222" s="6">
        <v>1.2</v>
      </c>
      <c r="F222" s="6" t="s">
        <v>217</v>
      </c>
      <c r="G222" s="6">
        <v>9800</v>
      </c>
      <c r="H222" s="6">
        <v>10200</v>
      </c>
      <c r="I222" s="6"/>
      <c r="J222" s="6"/>
      <c r="K222" s="6"/>
      <c r="L222" s="6"/>
      <c r="M222" s="6"/>
      <c r="N222" s="6"/>
      <c r="O222" s="6"/>
      <c r="P222" s="6"/>
      <c r="Q222" s="6"/>
      <c r="R222" s="6"/>
      <c r="S222" s="6"/>
      <c r="T222" s="6"/>
      <c r="U222" s="6">
        <v>1</v>
      </c>
      <c r="V222" s="6"/>
      <c r="W222" s="6"/>
      <c r="X222" s="6"/>
    </row>
    <row r="223" spans="1:24" x14ac:dyDescent="0.15">
      <c r="A223" s="8">
        <v>15340502</v>
      </c>
      <c r="B223" s="6">
        <v>1</v>
      </c>
      <c r="C223" s="7" t="str">
        <f>_xlfn.IFNA(_xlfn.IFNA(INDEX('skill.char(效果)'!$C:$C,MATCH($A223,'skill.char(效果)'!$O:$O,0)),INDEX('skill.char(buff)'!$C:$C,MATCH($A223,'skill.char(buff)'!$K:$K,0))),INDEX('skill.char(buff)'!$C:$C,MATCH($A223,'skill.char(buff)'!$L:$L,0)))</f>
        <v>米迦勒圣光回响持续加血血量</v>
      </c>
      <c r="D223" s="7" t="s">
        <v>2368</v>
      </c>
      <c r="E223" s="6">
        <v>1.2</v>
      </c>
      <c r="F223" s="6" t="s">
        <v>217</v>
      </c>
      <c r="G223" s="6">
        <v>8729</v>
      </c>
      <c r="H223" s="6">
        <v>8905</v>
      </c>
      <c r="I223" s="6">
        <v>221</v>
      </c>
      <c r="J223" s="6"/>
      <c r="K223" s="6"/>
      <c r="L223" s="6"/>
      <c r="M223" s="6"/>
      <c r="N223" s="6"/>
      <c r="O223" s="6"/>
      <c r="P223" s="6"/>
      <c r="Q223" s="6"/>
      <c r="R223" s="6"/>
      <c r="S223" s="6"/>
      <c r="T223" s="6"/>
      <c r="U223" s="6"/>
      <c r="V223" s="6"/>
      <c r="W223" s="6"/>
      <c r="X223" s="6"/>
    </row>
    <row r="224" spans="1:24" x14ac:dyDescent="0.15">
      <c r="A224" s="8">
        <v>15340503</v>
      </c>
      <c r="B224" s="6">
        <v>1</v>
      </c>
      <c r="C224" s="7" t="str">
        <f>_xlfn.IFNA(_xlfn.IFNA(INDEX('skill.char(效果)'!$C:$C,MATCH($A224,'skill.char(效果)'!$O:$O,0)),INDEX('skill.char(buff)'!$C:$C,MATCH($A224,'skill.char(buff)'!$K:$K,0))),INDEX('skill.char(buff)'!$C:$C,MATCH($A224,'skill.char(buff)'!$L:$L,0)))</f>
        <v>米迦勒圣光回响圣光标记增加能量恢复</v>
      </c>
      <c r="D224" s="7" t="s">
        <v>2369</v>
      </c>
      <c r="E224" s="6">
        <v>1.2</v>
      </c>
      <c r="F224" s="6"/>
      <c r="G224" s="6"/>
      <c r="H224" s="6"/>
      <c r="I224" s="6"/>
      <c r="J224" s="6"/>
      <c r="K224" s="6"/>
      <c r="L224" s="6"/>
      <c r="M224" s="6"/>
      <c r="N224" s="6"/>
      <c r="O224" s="6"/>
      <c r="P224" s="6"/>
      <c r="Q224" s="6"/>
      <c r="R224" s="6">
        <v>0.5</v>
      </c>
      <c r="S224" s="6">
        <v>0.5</v>
      </c>
      <c r="T224" s="6"/>
      <c r="U224" s="6"/>
      <c r="V224" s="6"/>
      <c r="W224" s="6"/>
      <c r="X224" s="6"/>
    </row>
    <row r="225" spans="1:24" x14ac:dyDescent="0.15">
      <c r="A225" s="8">
        <v>15340504</v>
      </c>
      <c r="B225" s="6">
        <v>1</v>
      </c>
      <c r="C225" s="26" t="s">
        <v>1103</v>
      </c>
      <c r="D225" s="26" t="s">
        <v>1103</v>
      </c>
      <c r="E225" s="6">
        <v>1.2</v>
      </c>
      <c r="F225" s="6"/>
      <c r="G225" s="6"/>
      <c r="H225" s="6"/>
      <c r="I225" s="6"/>
      <c r="J225" s="6"/>
      <c r="K225" s="6"/>
      <c r="L225" s="6"/>
      <c r="M225" s="6"/>
      <c r="N225" s="6"/>
      <c r="O225" s="6"/>
      <c r="P225" s="6"/>
      <c r="Q225" s="6"/>
      <c r="R225" s="6">
        <v>2000</v>
      </c>
      <c r="S225" s="6">
        <v>2000</v>
      </c>
      <c r="T225" s="6">
        <v>50</v>
      </c>
      <c r="U225" s="6"/>
      <c r="V225" s="6"/>
      <c r="W225" s="6"/>
      <c r="X225" s="6"/>
    </row>
    <row r="226" spans="1:24" x14ac:dyDescent="0.15">
      <c r="A226" s="8">
        <v>15340505</v>
      </c>
      <c r="B226" s="6">
        <v>1</v>
      </c>
      <c r="C226" s="7" t="str">
        <f>_xlfn.IFNA(_xlfn.IFNA(INDEX('skill.char(效果)'!$C:$C,MATCH($A226,'skill.char(效果)'!$O:$O,0)),INDEX('skill.char(buff)'!$C:$C,MATCH($A226,'skill.char(buff)'!$K:$K,0))),INDEX('skill.char(buff)'!$C:$C,MATCH($A226,'skill.char(buff)'!$L:$L,0)))</f>
        <v>米迦勒洗礼加血</v>
      </c>
      <c r="D226" s="7" t="s">
        <v>2370</v>
      </c>
      <c r="E226" s="6">
        <v>1.2</v>
      </c>
      <c r="F226" s="6" t="s">
        <v>217</v>
      </c>
      <c r="G226" s="6">
        <v>49000</v>
      </c>
      <c r="H226" s="6">
        <v>51000</v>
      </c>
      <c r="I226" s="6">
        <v>400</v>
      </c>
      <c r="J226" s="6"/>
      <c r="K226" s="6"/>
      <c r="L226" s="6"/>
      <c r="M226" s="6"/>
      <c r="N226" s="6"/>
      <c r="O226" s="6"/>
      <c r="P226" s="6"/>
      <c r="Q226" s="6"/>
      <c r="R226" s="6">
        <v>820</v>
      </c>
      <c r="S226" s="6">
        <v>820</v>
      </c>
      <c r="T226" s="6">
        <v>100</v>
      </c>
      <c r="U226" s="6"/>
      <c r="V226" s="6"/>
      <c r="W226" s="6"/>
      <c r="X226" s="6"/>
    </row>
    <row r="227" spans="1:24" x14ac:dyDescent="0.15">
      <c r="A227" s="8">
        <v>15340506</v>
      </c>
      <c r="B227" s="6">
        <v>1</v>
      </c>
      <c r="C227" s="7" t="str">
        <f>_xlfn.IFNA(_xlfn.IFNA(INDEX('skill.char(效果)'!$C:$C,MATCH($A227,'skill.char(效果)'!$O:$O,0)),INDEX('skill.char(buff)'!$C:$C,MATCH($A227,'skill.char(buff)'!$K:$K,0))),INDEX('skill.char(buff)'!$C:$C,MATCH($A227,'skill.char(buff)'!$L:$L,0)))</f>
        <v>米迦勒洗礼反伤</v>
      </c>
      <c r="D227" s="7" t="s">
        <v>2371</v>
      </c>
      <c r="E227" s="6">
        <v>1.2</v>
      </c>
      <c r="F227" s="6" t="s">
        <v>217</v>
      </c>
      <c r="G227" s="6">
        <v>3000</v>
      </c>
      <c r="H227" s="6">
        <v>3000</v>
      </c>
      <c r="I227" s="6"/>
      <c r="J227" s="6"/>
      <c r="K227" s="6"/>
      <c r="L227" s="6"/>
      <c r="M227" s="6"/>
      <c r="N227" s="6"/>
      <c r="O227" s="6"/>
      <c r="P227" s="6"/>
      <c r="Q227" s="6"/>
      <c r="R227" s="6"/>
      <c r="S227" s="6"/>
      <c r="T227" s="6"/>
      <c r="U227" s="6"/>
      <c r="V227" s="6"/>
      <c r="W227" s="6"/>
      <c r="X227" s="6">
        <v>1</v>
      </c>
    </row>
    <row r="228" spans="1:24" x14ac:dyDescent="0.15">
      <c r="A228" s="8">
        <v>15340507</v>
      </c>
      <c r="B228" s="6">
        <v>1</v>
      </c>
      <c r="C228" s="7" t="str">
        <f>_xlfn.IFNA(_xlfn.IFNA(INDEX('skill.char(效果)'!$C:$C,MATCH($A228,'skill.char(效果)'!$O:$O,0)),INDEX('skill.char(buff)'!$C:$C,MATCH($A228,'skill.char(buff)'!$K:$K,0))),INDEX('skill.char(buff)'!$C:$C,MATCH($A228,'skill.char(buff)'!$L:$L,0)))</f>
        <v>米迦勒洗礼伤害</v>
      </c>
      <c r="D228" s="7" t="s">
        <v>2372</v>
      </c>
      <c r="E228" s="6">
        <v>1.2</v>
      </c>
      <c r="F228" s="6" t="s">
        <v>217</v>
      </c>
      <c r="G228" s="6">
        <v>24000</v>
      </c>
      <c r="H228" s="6">
        <v>26000</v>
      </c>
      <c r="I228" s="6">
        <v>400</v>
      </c>
      <c r="J228" s="6"/>
      <c r="K228" s="6"/>
      <c r="L228" s="6"/>
      <c r="M228" s="6"/>
      <c r="N228" s="6"/>
      <c r="O228" s="6"/>
      <c r="P228" s="6"/>
      <c r="Q228" s="6"/>
      <c r="R228" s="6">
        <v>130</v>
      </c>
      <c r="S228" s="6">
        <v>130</v>
      </c>
      <c r="T228" s="6">
        <v>20</v>
      </c>
      <c r="U228" s="6"/>
      <c r="V228" s="6"/>
      <c r="W228" s="6"/>
      <c r="X228" s="6"/>
    </row>
    <row r="229" spans="1:24" s="6" customFormat="1" x14ac:dyDescent="0.15">
      <c r="A229" s="8">
        <v>15340701</v>
      </c>
      <c r="B229" s="6">
        <v>1</v>
      </c>
      <c r="C229" s="7" t="str">
        <f>_xlfn.IFNA(_xlfn.IFNA(INDEX('skill.char(效果)'!$C:$C,MATCH($A229,'skill.char(效果)'!$O:$O,0)),INDEX('skill.char(buff)'!$C:$C,MATCH($A229,'skill.char(buff)'!$K:$K,0))),INDEX('skill.char(buff)'!$C:$C,MATCH($A229,'skill.char(buff)'!$L:$L,0)))</f>
        <v>哈迪斯普通攻击伤害</v>
      </c>
      <c r="D229" s="7" t="s">
        <v>2373</v>
      </c>
      <c r="E229" s="6">
        <v>1.2</v>
      </c>
      <c r="F229" s="6" t="s">
        <v>217</v>
      </c>
      <c r="G229" s="6">
        <v>9800</v>
      </c>
      <c r="H229" s="6">
        <v>10200</v>
      </c>
      <c r="U229" s="6">
        <v>1</v>
      </c>
    </row>
    <row r="230" spans="1:24" s="6" customFormat="1" x14ac:dyDescent="0.15">
      <c r="A230" s="8">
        <v>15340702</v>
      </c>
      <c r="B230" s="6">
        <v>1</v>
      </c>
      <c r="C230" s="7" t="str">
        <f>_xlfn.IFNA(_xlfn.IFNA(INDEX('skill.char(效果)'!$C:$C,MATCH($A230,'skill.char(效果)'!$O:$O,0)),INDEX('skill.char(buff)'!$C:$C,MATCH($A230,'skill.char(buff)'!$K:$K,0))),INDEX('skill.char(buff)'!$C:$C,MATCH($A230,'skill.char(buff)'!$L:$L,0)))</f>
        <v>哈迪斯怨念深渊伤害</v>
      </c>
      <c r="D230" s="7" t="s">
        <v>2374</v>
      </c>
      <c r="E230" s="6">
        <v>1.2</v>
      </c>
      <c r="F230" s="6" t="s">
        <v>217</v>
      </c>
      <c r="G230" s="6">
        <v>24000</v>
      </c>
      <c r="H230" s="6">
        <v>26000</v>
      </c>
      <c r="I230" s="6">
        <v>400</v>
      </c>
    </row>
    <row r="231" spans="1:24" s="6" customFormat="1" x14ac:dyDescent="0.15">
      <c r="A231" s="8">
        <v>15340703</v>
      </c>
      <c r="B231" s="6">
        <v>1</v>
      </c>
      <c r="C231" s="7" t="str">
        <f>_xlfn.IFNA(_xlfn.IFNA(INDEX('skill.char(效果)'!$C:$C,MATCH($A231,'skill.char(效果)'!$O:$O,0)),INDEX('skill.char(buff)'!$C:$C,MATCH($A231,'skill.char(buff)'!$K:$K,0))),INDEX('skill.char(buff)'!$C:$C,MATCH($A231,'skill.char(buff)'!$L:$L,0)))</f>
        <v>哈迪斯死亡冲击伤害</v>
      </c>
      <c r="D231" s="7" t="s">
        <v>2375</v>
      </c>
      <c r="E231" s="6">
        <v>1.2</v>
      </c>
      <c r="F231" s="6" t="s">
        <v>217</v>
      </c>
      <c r="G231" s="6">
        <v>24000</v>
      </c>
      <c r="H231" s="6">
        <v>26000</v>
      </c>
      <c r="I231" s="6">
        <v>400</v>
      </c>
    </row>
    <row r="232" spans="1:24" s="6" customFormat="1" x14ac:dyDescent="0.15">
      <c r="A232" s="8">
        <v>15340705</v>
      </c>
      <c r="B232" s="6">
        <v>1</v>
      </c>
      <c r="C232" s="7" t="s">
        <v>1730</v>
      </c>
      <c r="D232" s="7" t="s">
        <v>1730</v>
      </c>
      <c r="E232" s="6">
        <v>1.2</v>
      </c>
      <c r="F232" s="29"/>
      <c r="R232" s="6">
        <v>5000</v>
      </c>
      <c r="S232" s="6">
        <v>5000</v>
      </c>
    </row>
    <row r="233" spans="1:24" s="6" customFormat="1" x14ac:dyDescent="0.15">
      <c r="A233" s="8">
        <v>15340706</v>
      </c>
      <c r="B233" s="6">
        <v>1</v>
      </c>
      <c r="C233" s="7" t="s">
        <v>1126</v>
      </c>
      <c r="D233" s="7" t="s">
        <v>1126</v>
      </c>
      <c r="E233" s="6">
        <v>1.2</v>
      </c>
      <c r="F233" s="29"/>
      <c r="R233" s="6">
        <v>10000</v>
      </c>
      <c r="S233" s="6">
        <v>10000</v>
      </c>
      <c r="T233" s="6">
        <v>200</v>
      </c>
    </row>
    <row r="234" spans="1:24" s="6" customFormat="1" x14ac:dyDescent="0.15">
      <c r="A234" s="8">
        <v>15340707</v>
      </c>
      <c r="B234" s="6">
        <v>1</v>
      </c>
      <c r="C234" s="7" t="s">
        <v>1730</v>
      </c>
      <c r="D234" s="7" t="s">
        <v>1730</v>
      </c>
      <c r="E234" s="6">
        <v>1.2</v>
      </c>
      <c r="F234" s="29"/>
      <c r="R234" s="6">
        <v>6000</v>
      </c>
      <c r="S234" s="6">
        <v>6000</v>
      </c>
    </row>
    <row r="235" spans="1:24" s="6" customFormat="1" x14ac:dyDescent="0.15">
      <c r="A235" s="8">
        <v>15340708</v>
      </c>
      <c r="B235" s="6">
        <v>1</v>
      </c>
      <c r="C235" s="7" t="s">
        <v>1126</v>
      </c>
      <c r="D235" s="7" t="s">
        <v>1126</v>
      </c>
      <c r="E235" s="6">
        <v>1.2</v>
      </c>
      <c r="F235" s="29"/>
      <c r="R235" s="6">
        <v>12000</v>
      </c>
      <c r="S235" s="6">
        <v>12000</v>
      </c>
      <c r="T235" s="6">
        <v>240</v>
      </c>
    </row>
    <row r="236" spans="1:24" s="6" customFormat="1" x14ac:dyDescent="0.15">
      <c r="A236" s="8">
        <v>15340801</v>
      </c>
      <c r="B236" s="6">
        <v>1</v>
      </c>
      <c r="C236" s="7" t="str">
        <f>_xlfn.IFNA(_xlfn.IFNA(INDEX('skill.char(效果)'!$C:$C,MATCH($A236,'skill.char(效果)'!$O:$O,0)),INDEX('skill.char(buff)'!$C:$C,MATCH($A236,'skill.char(buff)'!$K:$K,0))),INDEX('skill.char(buff)'!$C:$C,MATCH($A236,'skill.char(buff)'!$L:$L,0)))</f>
        <v>女神雅典娜普通攻击伤害</v>
      </c>
      <c r="D236" s="7" t="s">
        <v>1395</v>
      </c>
      <c r="E236" s="6">
        <v>1.2</v>
      </c>
      <c r="F236" s="6" t="s">
        <v>217</v>
      </c>
      <c r="G236" s="6">
        <v>9800</v>
      </c>
      <c r="H236" s="6">
        <v>10200</v>
      </c>
      <c r="U236" s="6">
        <v>1</v>
      </c>
    </row>
    <row r="237" spans="1:24" s="6" customFormat="1" x14ac:dyDescent="0.15">
      <c r="A237" s="8">
        <v>15340802</v>
      </c>
      <c r="B237" s="6">
        <v>1</v>
      </c>
      <c r="C237" s="7" t="str">
        <f>_xlfn.IFNA(_xlfn.IFNA(INDEX('skill.char(效果)'!$C:$C,MATCH($A237,'skill.char(效果)'!$O:$O,0)),INDEX('skill.char(buff)'!$C:$C,MATCH($A237,'skill.char(buff)'!$K:$K,0))),INDEX('skill.char(buff)'!$C:$C,MATCH($A237,'skill.char(buff)'!$L:$L,0)))</f>
        <v>女神雅典娜奉献伤害</v>
      </c>
      <c r="D237" s="7" t="s">
        <v>2376</v>
      </c>
      <c r="E237" s="6">
        <v>1.2</v>
      </c>
      <c r="F237" s="6" t="s">
        <v>1672</v>
      </c>
      <c r="G237" s="6">
        <v>29000</v>
      </c>
      <c r="H237" s="6">
        <v>31000</v>
      </c>
      <c r="I237" s="6">
        <v>400</v>
      </c>
    </row>
    <row r="238" spans="1:24" s="6" customFormat="1" x14ac:dyDescent="0.15">
      <c r="A238" s="8">
        <v>15340803</v>
      </c>
      <c r="B238" s="6">
        <v>1</v>
      </c>
      <c r="C238" s="7" t="s">
        <v>1731</v>
      </c>
      <c r="D238" s="7" t="s">
        <v>1731</v>
      </c>
      <c r="E238" s="6">
        <v>1.2</v>
      </c>
      <c r="R238" s="6">
        <v>1500</v>
      </c>
      <c r="S238" s="6">
        <v>1500</v>
      </c>
    </row>
    <row r="239" spans="1:24" s="6" customFormat="1" x14ac:dyDescent="0.15">
      <c r="A239" s="8">
        <v>15340804</v>
      </c>
      <c r="B239" s="6">
        <v>1</v>
      </c>
      <c r="C239" s="7" t="str">
        <f>_xlfn.IFNA(_xlfn.IFNA(INDEX('skill.char(效果)'!$C:$C,MATCH($A239,'skill.char(效果)'!$O:$O,0)),INDEX('skill.char(buff)'!$C:$C,MATCH($A239,'skill.char(buff)'!$K:$K,0))),INDEX('skill.char(buff)'!$C:$C,MATCH($A239,'skill.char(buff)'!$L:$L,0)))</f>
        <v>女神雅典娜奉献几率提升能量恢复</v>
      </c>
      <c r="D239" s="7" t="s">
        <v>2377</v>
      </c>
      <c r="E239" s="6">
        <v>1.2</v>
      </c>
      <c r="R239" s="6">
        <v>0.5</v>
      </c>
      <c r="S239" s="6">
        <v>0.5</v>
      </c>
    </row>
    <row r="240" spans="1:24" s="6" customFormat="1" x14ac:dyDescent="0.15">
      <c r="A240" s="8">
        <v>15340805</v>
      </c>
      <c r="B240" s="6">
        <v>1</v>
      </c>
      <c r="C240" s="7" t="str">
        <f>_xlfn.IFNA(_xlfn.IFNA(INDEX('skill.char(效果)'!$C:$C,MATCH($A240,'skill.char(效果)'!$O:$O,0)),INDEX('skill.char(buff)'!$C:$C,MATCH($A240,'skill.char(buff)'!$K:$K,0))),INDEX('skill.char(buff)'!$C:$C,MATCH($A240,'skill.char(buff)'!$L:$L,0)))</f>
        <v>女神雅典娜圣剑伤害</v>
      </c>
      <c r="D240" s="7" t="s">
        <v>2378</v>
      </c>
      <c r="E240" s="6">
        <v>1.2</v>
      </c>
      <c r="F240" s="6" t="s">
        <v>217</v>
      </c>
      <c r="G240" s="6">
        <v>29000</v>
      </c>
      <c r="H240" s="6">
        <v>31000</v>
      </c>
      <c r="I240" s="6">
        <v>400</v>
      </c>
    </row>
    <row r="241" spans="1:24" s="6" customFormat="1" x14ac:dyDescent="0.15">
      <c r="A241" s="8">
        <v>15340806</v>
      </c>
      <c r="B241" s="6">
        <v>1</v>
      </c>
      <c r="C241" s="7" t="str">
        <f>_xlfn.IFNA(_xlfn.IFNA(INDEX('skill.char(效果)'!$C:$C,MATCH($A241,'skill.char(效果)'!$O:$O,0)),INDEX('skill.char(buff)'!$C:$C,MATCH($A241,'skill.char(buff)'!$K:$K,0))),INDEX('skill.char(buff)'!$C:$C,MATCH($A241,'skill.char(buff)'!$L:$L,0)))</f>
        <v>女神雅典娜圣化提升攻速</v>
      </c>
      <c r="D241" s="7" t="s">
        <v>3206</v>
      </c>
      <c r="E241" s="6">
        <v>1.2</v>
      </c>
      <c r="R241" s="6">
        <v>2000</v>
      </c>
      <c r="S241" s="6">
        <v>2000</v>
      </c>
      <c r="T241" s="6">
        <v>50</v>
      </c>
    </row>
    <row r="242" spans="1:24" s="6" customFormat="1" x14ac:dyDescent="0.15">
      <c r="A242" s="8">
        <v>15340807</v>
      </c>
      <c r="B242" s="6">
        <v>1</v>
      </c>
      <c r="C242" s="7" t="str">
        <f>_xlfn.IFNA(_xlfn.IFNA(INDEX('skill.char(效果)'!$C:$C,MATCH($A242,'skill.char(效果)'!$O:$O,0)),INDEX('skill.char(buff)'!$C:$C,MATCH($A242,'skill.char(buff)'!$K:$K,0))),INDEX('skill.char(buff)'!$C:$C,MATCH($A242,'skill.char(buff)'!$L:$L,0)))</f>
        <v>女神雅典娜圣化持续回血</v>
      </c>
      <c r="D242" s="7" t="s">
        <v>3232</v>
      </c>
      <c r="E242" s="6">
        <v>1.2</v>
      </c>
      <c r="F242" s="6" t="s">
        <v>366</v>
      </c>
      <c r="G242" s="6">
        <v>8911</v>
      </c>
      <c r="H242" s="6">
        <v>9030</v>
      </c>
      <c r="I242" s="6">
        <v>180</v>
      </c>
      <c r="R242" s="6">
        <v>220</v>
      </c>
      <c r="S242" s="6">
        <v>220</v>
      </c>
      <c r="T242" s="6">
        <v>30</v>
      </c>
    </row>
    <row r="243" spans="1:24" s="6" customFormat="1" x14ac:dyDescent="0.15">
      <c r="A243" s="8">
        <v>15340808</v>
      </c>
      <c r="B243" s="6">
        <v>1</v>
      </c>
      <c r="C243" s="7" t="str">
        <f>_xlfn.IFNA(_xlfn.IFNA(INDEX('skill.char(效果)'!$C:$C,MATCH($A243,'skill.char(效果)'!$O:$O,0)),INDEX('skill.char(buff)'!$C:$C,MATCH($A243,'skill.char(buff)'!$K:$K,0))),INDEX('skill.char(buff)'!$C:$C,MATCH($A243,'skill.char(buff)'!$L:$L,0)))</f>
        <v>女神雅典娜圣化自身有光标记则友方提升攻击</v>
      </c>
      <c r="D243" s="7" t="s">
        <v>3233</v>
      </c>
      <c r="E243" s="6">
        <v>1.2</v>
      </c>
      <c r="R243" s="6">
        <v>3000</v>
      </c>
      <c r="S243" s="6">
        <v>3000</v>
      </c>
    </row>
    <row r="244" spans="1:24" s="6" customFormat="1" x14ac:dyDescent="0.15">
      <c r="A244" s="8">
        <v>15341101</v>
      </c>
      <c r="B244" s="6">
        <v>1</v>
      </c>
      <c r="C244" s="7" t="str">
        <f>_xlfn.IFNA(_xlfn.IFNA(INDEX('skill.char(效果)'!$C:$C,MATCH($A244,'skill.char(效果)'!$O:$O,0)),INDEX('skill.char(buff)'!$C:$C,MATCH($A244,'skill.char(buff)'!$K:$K,0))),INDEX('skill.char(buff)'!$C:$C,MATCH($A244,'skill.char(buff)'!$L:$L,0)))</f>
        <v>齐天大圣普通攻击伤害</v>
      </c>
      <c r="D244" s="7" t="s">
        <v>2379</v>
      </c>
      <c r="E244" s="6">
        <v>1.2</v>
      </c>
      <c r="F244" s="6" t="s">
        <v>264</v>
      </c>
      <c r="G244" s="6">
        <v>9800</v>
      </c>
      <c r="H244" s="6">
        <v>10200</v>
      </c>
      <c r="U244" s="6">
        <v>1</v>
      </c>
    </row>
    <row r="245" spans="1:24" s="6" customFormat="1" x14ac:dyDescent="0.15">
      <c r="A245" s="8">
        <v>15341102</v>
      </c>
      <c r="B245" s="6">
        <v>1</v>
      </c>
      <c r="C245" s="7" t="str">
        <f>_xlfn.IFNA(_xlfn.IFNA(INDEX('skill.char(效果)'!$C:$C,MATCH($A245,'skill.char(效果)'!$O:$O,0)),INDEX('skill.char(buff)'!$C:$C,MATCH($A245,'skill.char(buff)'!$K:$K,0))),INDEX('skill.char(buff)'!$C:$C,MATCH($A245,'skill.char(buff)'!$L:$L,0)))</f>
        <v>齐天大圣振奋怒吼提升自身攻击</v>
      </c>
      <c r="D245" s="7" t="s">
        <v>2380</v>
      </c>
      <c r="E245" s="6">
        <v>1.2</v>
      </c>
      <c r="R245" s="6">
        <v>1000</v>
      </c>
      <c r="S245" s="6">
        <v>1000</v>
      </c>
      <c r="T245" s="6">
        <v>50</v>
      </c>
    </row>
    <row r="246" spans="1:24" s="6" customFormat="1" x14ac:dyDescent="0.15">
      <c r="A246" s="8">
        <v>15341103</v>
      </c>
      <c r="B246" s="6">
        <v>1</v>
      </c>
      <c r="C246" s="7" t="str">
        <f>_xlfn.IFNA(_xlfn.IFNA(INDEX('skill.char(效果)'!$C:$C,MATCH($A246,'skill.char(效果)'!$O:$O,0)),INDEX('skill.char(buff)'!$C:$C,MATCH($A246,'skill.char(buff)'!$K:$K,0))),INDEX('skill.char(buff)'!$C:$C,MATCH($A246,'skill.char(buff)'!$L:$L,0)))</f>
        <v>齐天大圣振奋怒吼提升自身格挡</v>
      </c>
      <c r="D246" s="7" t="s">
        <v>2381</v>
      </c>
      <c r="E246" s="6">
        <v>1.2</v>
      </c>
      <c r="R246" s="6">
        <v>2000</v>
      </c>
      <c r="S246" s="6">
        <v>2000</v>
      </c>
      <c r="T246" s="6">
        <v>0</v>
      </c>
    </row>
    <row r="247" spans="1:24" s="6" customFormat="1" x14ac:dyDescent="0.15">
      <c r="A247" s="8">
        <v>15341105</v>
      </c>
      <c r="B247" s="6">
        <v>1</v>
      </c>
      <c r="C247" s="7" t="str">
        <f>_xlfn.IFNA(_xlfn.IFNA(INDEX('skill.char(效果)'!$C:$C,MATCH($A247,'skill.char(效果)'!$O:$O,0)),INDEX('skill.char(buff)'!$C:$C,MATCH($A247,'skill.char(buff)'!$K:$K,0))),INDEX('skill.char(buff)'!$C:$C,MATCH($A247,'skill.char(buff)'!$L:$L,0)))</f>
        <v>齐天大圣定海神针攻击伤害</v>
      </c>
      <c r="D247" s="7" t="s">
        <v>3296</v>
      </c>
      <c r="E247" s="6">
        <v>1.2</v>
      </c>
      <c r="F247" s="6" t="s">
        <v>264</v>
      </c>
      <c r="G247" s="6">
        <v>24000</v>
      </c>
      <c r="H247" s="6">
        <v>26000</v>
      </c>
      <c r="I247" s="6">
        <v>400</v>
      </c>
    </row>
    <row r="248" spans="1:24" s="6" customFormat="1" x14ac:dyDescent="0.15">
      <c r="A248" s="74">
        <v>15341111</v>
      </c>
      <c r="B248" s="6">
        <v>1</v>
      </c>
      <c r="C248" s="7" t="str">
        <f>_xlfn.IFNA(_xlfn.IFNA(INDEX('skill.char(效果)'!$C:$C,MATCH($A248,'skill.char(效果)'!$O:$O,0)),INDEX('skill.char(buff)'!$C:$C,MATCH($A248,'skill.char(buff)'!$K:$K,0))),INDEX('skill.char(buff)'!$C:$C,MATCH($A248,'skill.char(buff)'!$L:$L,0)))</f>
        <v>齐天大圣定海神针降低物防</v>
      </c>
      <c r="D248" s="7" t="s">
        <v>2576</v>
      </c>
      <c r="E248" s="6">
        <v>1.2</v>
      </c>
      <c r="R248" s="6">
        <v>-2000</v>
      </c>
      <c r="S248" s="6">
        <v>-2000</v>
      </c>
    </row>
    <row r="249" spans="1:24" s="6" customFormat="1" x14ac:dyDescent="0.15">
      <c r="A249" s="74">
        <v>15341112</v>
      </c>
      <c r="B249" s="6">
        <v>1</v>
      </c>
      <c r="C249" s="7" t="str">
        <f>_xlfn.IFNA(_xlfn.IFNA(INDEX('skill.char(效果)'!$C:$C,MATCH($A249,'skill.char(效果)'!$O:$O,0)),INDEX('skill.char(buff)'!$C:$C,MATCH($A249,'skill.char(buff)'!$K:$K,0))),INDEX('skill.char(buff)'!$C:$C,MATCH($A249,'skill.char(buff)'!$L:$L,0)))</f>
        <v>齐天大圣定海神针降低魔防</v>
      </c>
      <c r="D249" s="7" t="s">
        <v>2597</v>
      </c>
      <c r="E249" s="6">
        <v>1.2</v>
      </c>
      <c r="R249" s="6">
        <v>-2000</v>
      </c>
      <c r="S249" s="6">
        <v>-2000</v>
      </c>
    </row>
    <row r="250" spans="1:24" s="6" customFormat="1" x14ac:dyDescent="0.15">
      <c r="A250" s="74">
        <v>15341113</v>
      </c>
      <c r="B250" s="6">
        <v>1</v>
      </c>
      <c r="C250" s="7" t="str">
        <f>_xlfn.IFNA(_xlfn.IFNA(INDEX('skill.char(效果)'!$C:$C,MATCH($A250,'skill.char(效果)'!$O:$O,0)),INDEX('skill.char(buff)'!$C:$C,MATCH($A250,'skill.char(buff)'!$K:$K,0))),INDEX('skill.char(buff)'!$C:$C,MATCH($A250,'skill.char(buff)'!$L:$L,0)))</f>
        <v>齐天大圣定海神针降低攻击</v>
      </c>
      <c r="D250" s="7" t="s">
        <v>2579</v>
      </c>
      <c r="E250" s="6">
        <v>1.2</v>
      </c>
      <c r="R250" s="6">
        <v>-2000</v>
      </c>
      <c r="S250" s="6">
        <v>-2000</v>
      </c>
    </row>
    <row r="251" spans="1:24" x14ac:dyDescent="0.15">
      <c r="A251" s="8">
        <v>15341106</v>
      </c>
      <c r="B251" s="6">
        <v>1</v>
      </c>
      <c r="C251" s="7" t="str">
        <f>_xlfn.IFNA(_xlfn.IFNA(INDEX('skill.char(效果)'!$C:$C,MATCH($A251,'skill.char(效果)'!$O:$O,0)),INDEX('skill.char(buff)'!$C:$C,MATCH($A251,'skill.char(buff)'!$K:$K,0))),INDEX('skill.char(buff)'!$C:$C,MATCH($A251,'skill.char(buff)'!$L:$L,0)))</f>
        <v>齐天大圣横冲直撞伤害</v>
      </c>
      <c r="D251" s="7" t="s">
        <v>2382</v>
      </c>
      <c r="E251" s="6">
        <v>1.2</v>
      </c>
      <c r="F251" s="6" t="s">
        <v>366</v>
      </c>
      <c r="G251" s="6">
        <v>29000</v>
      </c>
      <c r="H251" s="6">
        <v>31000</v>
      </c>
      <c r="I251" s="6">
        <v>400</v>
      </c>
      <c r="J251" s="6"/>
      <c r="K251" s="6"/>
      <c r="L251" s="6"/>
      <c r="M251" s="6"/>
      <c r="N251" s="6"/>
      <c r="O251" s="6"/>
      <c r="P251" s="6"/>
      <c r="Q251" s="6"/>
      <c r="R251" s="6">
        <v>280</v>
      </c>
      <c r="S251" s="6">
        <v>280</v>
      </c>
      <c r="T251" s="6">
        <v>40</v>
      </c>
      <c r="U251" s="6"/>
      <c r="V251" s="6"/>
      <c r="W251" s="6"/>
      <c r="X251" s="6"/>
    </row>
    <row r="252" spans="1:24" x14ac:dyDescent="0.15">
      <c r="A252" s="8">
        <v>15341107</v>
      </c>
      <c r="B252" s="6">
        <v>1</v>
      </c>
      <c r="C252" s="7" t="s">
        <v>2598</v>
      </c>
      <c r="D252" s="7" t="s">
        <v>2598</v>
      </c>
      <c r="E252" s="6">
        <v>1.2</v>
      </c>
      <c r="F252" s="6"/>
      <c r="G252" s="6"/>
      <c r="H252" s="6"/>
      <c r="I252" s="6"/>
      <c r="J252" s="6"/>
      <c r="K252" s="6"/>
      <c r="L252" s="6"/>
      <c r="M252" s="6"/>
      <c r="N252" s="6"/>
      <c r="O252" s="6"/>
      <c r="P252" s="6"/>
      <c r="Q252" s="6"/>
      <c r="R252" s="6">
        <v>4000</v>
      </c>
      <c r="S252" s="6">
        <v>4000</v>
      </c>
      <c r="T252" s="6"/>
      <c r="U252" s="6"/>
      <c r="V252" s="6"/>
      <c r="W252" s="6"/>
      <c r="X252" s="6"/>
    </row>
    <row r="253" spans="1:24" x14ac:dyDescent="0.15">
      <c r="A253" s="8">
        <v>15341201</v>
      </c>
      <c r="B253" s="6">
        <v>1</v>
      </c>
      <c r="C253" s="7" t="str">
        <f>_xlfn.IFNA(_xlfn.IFNA(INDEX('skill.char(效果)'!$C:$C,MATCH($A253,'skill.char(效果)'!$O:$O,0)),INDEX('skill.char(buff)'!$C:$C,MATCH($A253,'skill.char(buff)'!$K:$K,0))),INDEX('skill.char(buff)'!$C:$C,MATCH($A253,'skill.char(buff)'!$L:$L,0)))</f>
        <v>吉尔伽美什普通攻击</v>
      </c>
      <c r="D253" s="7" t="s">
        <v>1042</v>
      </c>
      <c r="E253" s="6">
        <v>1.2</v>
      </c>
      <c r="F253" s="6" t="s">
        <v>366</v>
      </c>
      <c r="G253" s="6">
        <v>9800</v>
      </c>
      <c r="H253" s="6">
        <v>10200</v>
      </c>
      <c r="I253" s="6"/>
      <c r="J253" s="6"/>
      <c r="K253" s="6"/>
      <c r="L253" s="6"/>
      <c r="M253" s="6"/>
      <c r="N253" s="6"/>
      <c r="O253" s="6"/>
      <c r="P253" s="6"/>
      <c r="Q253" s="6"/>
      <c r="R253" s="6"/>
      <c r="S253" s="6"/>
      <c r="T253" s="6"/>
      <c r="U253" s="6">
        <v>1</v>
      </c>
      <c r="V253" s="6"/>
      <c r="W253" s="6"/>
      <c r="X253" s="6"/>
    </row>
    <row r="254" spans="1:24" s="6" customFormat="1" x14ac:dyDescent="0.15">
      <c r="A254" s="8">
        <v>15341202</v>
      </c>
      <c r="B254" s="6">
        <v>1</v>
      </c>
      <c r="C254" s="7" t="str">
        <f>_xlfn.IFNA(_xlfn.IFNA(INDEX('skill.char(效果)'!$C:$C,MATCH($A254,'skill.char(效果)'!$O:$O,0)),INDEX('skill.char(buff)'!$C:$C,MATCH($A254,'skill.char(buff)'!$K:$K,0))),INDEX('skill.char(buff)'!$C:$C,MATCH($A254,'skill.char(buff)'!$L:$L,0)))</f>
        <v>吉尔伽美什神圣之甲提升物防</v>
      </c>
      <c r="D254" s="7" t="s">
        <v>2383</v>
      </c>
      <c r="E254" s="6">
        <v>1.2</v>
      </c>
      <c r="R254" s="6">
        <v>2000</v>
      </c>
      <c r="S254" s="6">
        <v>2000</v>
      </c>
      <c r="T254" s="6">
        <v>100</v>
      </c>
    </row>
    <row r="255" spans="1:24" s="6" customFormat="1" x14ac:dyDescent="0.15">
      <c r="A255" s="8">
        <v>15341203</v>
      </c>
      <c r="B255" s="6">
        <v>1</v>
      </c>
      <c r="C255" s="7" t="str">
        <f>_xlfn.IFNA(_xlfn.IFNA(INDEX('skill.char(效果)'!$C:$C,MATCH($A255,'skill.char(效果)'!$O:$O,0)),INDEX('skill.char(buff)'!$C:$C,MATCH($A255,'skill.char(buff)'!$K:$K,0))),INDEX('skill.char(buff)'!$C:$C,MATCH($A255,'skill.char(buff)'!$L:$L,0)))</f>
        <v>吉尔伽美什神圣之甲提升魔防</v>
      </c>
      <c r="D255" s="7" t="s">
        <v>2384</v>
      </c>
      <c r="E255" s="6">
        <v>1.2</v>
      </c>
      <c r="R255" s="6">
        <v>2000</v>
      </c>
      <c r="S255" s="6">
        <v>2000</v>
      </c>
      <c r="T255" s="6">
        <v>100</v>
      </c>
    </row>
    <row r="256" spans="1:24" s="6" customFormat="1" x14ac:dyDescent="0.15">
      <c r="A256" s="8">
        <v>15341205</v>
      </c>
      <c r="B256" s="6">
        <v>1</v>
      </c>
      <c r="C256" s="7" t="str">
        <f>_xlfn.IFNA(_xlfn.IFNA(INDEX('skill.char(效果)'!$C:$C,MATCH($A256,'skill.char(效果)'!$O:$O,0)),INDEX('skill.char(buff)'!$C:$C,MATCH($A256,'skill.char(buff)'!$K:$K,0))),INDEX('skill.char(buff)'!$C:$C,MATCH($A256,'skill.char(buff)'!$L:$L,0)))</f>
        <v>吉尔伽美什圣火漫天伤害</v>
      </c>
      <c r="D256" s="7" t="s">
        <v>2385</v>
      </c>
      <c r="E256" s="6">
        <v>1.2</v>
      </c>
      <c r="F256" s="6" t="s">
        <v>366</v>
      </c>
      <c r="G256" s="6">
        <v>15200</v>
      </c>
      <c r="H256" s="6">
        <v>16800</v>
      </c>
      <c r="I256" s="6">
        <v>320</v>
      </c>
    </row>
    <row r="257" spans="1:24" s="6" customFormat="1" x14ac:dyDescent="0.15">
      <c r="A257" s="8">
        <v>15341206</v>
      </c>
      <c r="B257" s="6">
        <v>1</v>
      </c>
      <c r="C257" s="7" t="str">
        <f>_xlfn.IFNA(_xlfn.IFNA(INDEX('skill.char(效果)'!$C:$C,MATCH($A257,'skill.char(效果)'!$O:$O,0)),INDEX('skill.char(buff)'!$C:$C,MATCH($A257,'skill.char(buff)'!$K:$K,0))),INDEX('skill.char(buff)'!$C:$C,MATCH($A257,'skill.char(buff)'!$L:$L,0)))</f>
        <v>吉尔伽美什神力禁锢伤害</v>
      </c>
      <c r="D257" s="7" t="s">
        <v>2386</v>
      </c>
      <c r="E257" s="6">
        <v>1.2</v>
      </c>
      <c r="F257" s="6" t="s">
        <v>366</v>
      </c>
      <c r="G257" s="6">
        <v>14400</v>
      </c>
      <c r="H257" s="6">
        <v>15600</v>
      </c>
      <c r="I257" s="6">
        <v>240</v>
      </c>
      <c r="R257" s="6">
        <v>60</v>
      </c>
      <c r="S257" s="6">
        <v>60</v>
      </c>
      <c r="T257" s="6">
        <v>10</v>
      </c>
    </row>
    <row r="258" spans="1:24" s="6" customFormat="1" x14ac:dyDescent="0.15">
      <c r="A258" s="8">
        <v>15341401</v>
      </c>
      <c r="B258" s="6">
        <v>1</v>
      </c>
      <c r="C258" s="7" t="str">
        <f>_xlfn.IFNA(_xlfn.IFNA(INDEX('skill.char(效果)'!$C:$C,MATCH($A258,'skill.char(效果)'!$O:$O,0)),INDEX('skill.char(buff)'!$C:$C,MATCH($A258,'skill.char(buff)'!$K:$K,0))),INDEX('skill.char(buff)'!$C:$C,MATCH($A258,'skill.char(buff)'!$L:$L,0)))</f>
        <v>女武神普通攻击伤害</v>
      </c>
      <c r="D258" s="7" t="s">
        <v>2387</v>
      </c>
      <c r="E258" s="6">
        <v>1.2</v>
      </c>
      <c r="F258" s="6" t="s">
        <v>366</v>
      </c>
      <c r="G258" s="6">
        <v>9800</v>
      </c>
      <c r="H258" s="6">
        <v>10200</v>
      </c>
      <c r="U258" s="6">
        <v>1</v>
      </c>
    </row>
    <row r="259" spans="1:24" s="6" customFormat="1" x14ac:dyDescent="0.15">
      <c r="A259" s="8">
        <v>15341402</v>
      </c>
      <c r="B259" s="6">
        <v>1</v>
      </c>
      <c r="C259" s="7" t="str">
        <f>_xlfn.IFNA(_xlfn.IFNA(INDEX('skill.char(效果)'!$C:$C,MATCH($A259,'skill.char(效果)'!$O:$O,0)),INDEX('skill.char(buff)'!$C:$C,MATCH($A259,'skill.char(buff)'!$K:$K,0))),INDEX('skill.char(buff)'!$C:$C,MATCH($A259,'skill.char(buff)'!$L:$L,0)))</f>
        <v>女武神复仇者之盾之1传伤害</v>
      </c>
      <c r="D259" s="7" t="s">
        <v>1160</v>
      </c>
      <c r="E259" s="6">
        <v>1.2</v>
      </c>
      <c r="F259" s="6" t="s">
        <v>366</v>
      </c>
      <c r="G259" s="6">
        <v>22800</v>
      </c>
      <c r="H259" s="6">
        <v>25200</v>
      </c>
      <c r="I259" s="6">
        <v>480</v>
      </c>
    </row>
    <row r="260" spans="1:24" s="6" customFormat="1" x14ac:dyDescent="0.15">
      <c r="A260" s="8">
        <v>15341403</v>
      </c>
      <c r="B260" s="6">
        <v>1</v>
      </c>
      <c r="C260" s="7" t="str">
        <f>_xlfn.IFNA(_xlfn.IFNA(INDEX('skill.char(效果)'!$C:$C,MATCH($A260,'skill.char(效果)'!$O:$O,0)),INDEX('skill.char(buff)'!$C:$C,MATCH($A260,'skill.char(buff)'!$K:$K,0))),INDEX('skill.char(buff)'!$C:$C,MATCH($A260,'skill.char(buff)'!$L:$L,0)))</f>
        <v>女武神复仇者之盾之2传伤害</v>
      </c>
      <c r="D260" s="7" t="s">
        <v>1163</v>
      </c>
      <c r="E260" s="6">
        <v>1.2</v>
      </c>
      <c r="F260" s="6" t="s">
        <v>366</v>
      </c>
      <c r="G260" s="6">
        <v>20900</v>
      </c>
      <c r="H260" s="6">
        <v>23100</v>
      </c>
      <c r="I260" s="6">
        <v>440</v>
      </c>
    </row>
    <row r="261" spans="1:24" s="6" customFormat="1" x14ac:dyDescent="0.15">
      <c r="A261" s="8">
        <v>15341404</v>
      </c>
      <c r="B261" s="6">
        <v>1</v>
      </c>
      <c r="C261" s="7" t="str">
        <f>_xlfn.IFNA(_xlfn.IFNA(INDEX('skill.char(效果)'!$C:$C,MATCH($A261,'skill.char(效果)'!$O:$O,0)),INDEX('skill.char(buff)'!$C:$C,MATCH($A261,'skill.char(buff)'!$K:$K,0))),INDEX('skill.char(buff)'!$C:$C,MATCH($A261,'skill.char(buff)'!$L:$L,0)))</f>
        <v>女武神复仇者之盾之3传伤害</v>
      </c>
      <c r="D261" s="7" t="s">
        <v>1166</v>
      </c>
      <c r="E261" s="6">
        <v>1.2</v>
      </c>
      <c r="F261" s="6" t="s">
        <v>366</v>
      </c>
      <c r="G261" s="6">
        <v>19000</v>
      </c>
      <c r="H261" s="6">
        <v>21000</v>
      </c>
      <c r="I261" s="6">
        <v>400</v>
      </c>
    </row>
    <row r="262" spans="1:24" s="6" customFormat="1" x14ac:dyDescent="0.15">
      <c r="A262" s="8">
        <v>15341405</v>
      </c>
      <c r="B262" s="6">
        <v>1</v>
      </c>
      <c r="C262" s="7" t="str">
        <f>_xlfn.IFNA(_xlfn.IFNA(INDEX('skill.char(效果)'!$C:$C,MATCH($A262,'skill.char(效果)'!$O:$O,0)),INDEX('skill.char(buff)'!$C:$C,MATCH($A262,'skill.char(buff)'!$K:$K,0))),INDEX('skill.char(buff)'!$C:$C,MATCH($A262,'skill.char(buff)'!$L:$L,0)))</f>
        <v>女武神复仇者之盾之4传伤害</v>
      </c>
      <c r="D262" s="7" t="s">
        <v>1169</v>
      </c>
      <c r="E262" s="6">
        <v>1.2</v>
      </c>
      <c r="F262" s="6" t="s">
        <v>366</v>
      </c>
      <c r="G262" s="6">
        <v>17100</v>
      </c>
      <c r="H262" s="6">
        <v>18900</v>
      </c>
      <c r="I262" s="6">
        <v>360</v>
      </c>
    </row>
    <row r="263" spans="1:24" s="6" customFormat="1" x14ac:dyDescent="0.15">
      <c r="A263" s="8">
        <v>15341406</v>
      </c>
      <c r="B263" s="6">
        <v>1</v>
      </c>
      <c r="C263" s="7" t="str">
        <f>_xlfn.IFNA(_xlfn.IFNA(INDEX('skill.char(效果)'!$C:$C,MATCH($A263,'skill.char(效果)'!$O:$O,0)),INDEX('skill.char(buff)'!$C:$C,MATCH($A263,'skill.char(buff)'!$K:$K,0))),INDEX('skill.char(buff)'!$C:$C,MATCH($A263,'skill.char(buff)'!$L:$L,0)))</f>
        <v>女武神剑气激射伤害</v>
      </c>
      <c r="D263" s="7" t="s">
        <v>2388</v>
      </c>
      <c r="E263" s="6">
        <v>1.2</v>
      </c>
      <c r="F263" s="6" t="s">
        <v>366</v>
      </c>
      <c r="G263" s="6">
        <v>24000</v>
      </c>
      <c r="H263" s="6">
        <v>26000</v>
      </c>
      <c r="I263" s="6">
        <v>400</v>
      </c>
      <c r="R263" s="6">
        <v>120</v>
      </c>
      <c r="S263" s="6">
        <v>120</v>
      </c>
      <c r="T263" s="6">
        <v>20</v>
      </c>
    </row>
    <row r="264" spans="1:24" s="6" customFormat="1" x14ac:dyDescent="0.15">
      <c r="A264" s="8">
        <v>15341408</v>
      </c>
      <c r="B264" s="6">
        <v>1</v>
      </c>
      <c r="C264" s="7" t="str">
        <f>_xlfn.IFNA(_xlfn.IFNA(INDEX('skill.char(效果)'!$C:$C,MATCH($A264,'skill.char(效果)'!$O:$O,0)),INDEX('skill.char(buff)'!$C:$C,MATCH($A264,'skill.char(buff)'!$K:$K,0))),INDEX('skill.char(buff)'!$C:$C,MATCH($A264,'skill.char(buff)'!$L:$L,0)))</f>
        <v>女武神复苏之风提升自身物防</v>
      </c>
      <c r="D264" s="7" t="s">
        <v>2210</v>
      </c>
      <c r="E264" s="6">
        <v>1.2</v>
      </c>
      <c r="R264" s="6">
        <v>2000</v>
      </c>
      <c r="S264" s="6">
        <v>2000</v>
      </c>
      <c r="T264" s="6">
        <v>100</v>
      </c>
    </row>
    <row r="265" spans="1:24" s="6" customFormat="1" x14ac:dyDescent="0.15">
      <c r="A265" s="8">
        <v>15341409</v>
      </c>
      <c r="B265" s="6">
        <v>1</v>
      </c>
      <c r="C265" s="7" t="str">
        <f>_xlfn.IFNA(_xlfn.IFNA(INDEX('skill.char(效果)'!$C:$C,MATCH($A265,'skill.char(效果)'!$O:$O,0)),INDEX('skill.char(buff)'!$C:$C,MATCH($A265,'skill.char(buff)'!$K:$K,0))),INDEX('skill.char(buff)'!$C:$C,MATCH($A265,'skill.char(buff)'!$L:$L,0)))</f>
        <v>女武神复苏之风提升自身魔防</v>
      </c>
      <c r="D265" s="7" t="s">
        <v>2211</v>
      </c>
      <c r="E265" s="6">
        <v>1.2</v>
      </c>
      <c r="R265" s="6">
        <v>2000</v>
      </c>
      <c r="S265" s="6">
        <v>2000</v>
      </c>
      <c r="T265" s="6">
        <v>100</v>
      </c>
    </row>
    <row r="266" spans="1:24" s="6" customFormat="1" x14ac:dyDescent="0.15">
      <c r="A266" s="8">
        <v>15341410</v>
      </c>
      <c r="B266" s="6">
        <v>1</v>
      </c>
      <c r="C266" s="7" t="str">
        <f>_xlfn.IFNA(_xlfn.IFNA(INDEX('skill.char(效果)'!$C:$C,MATCH($A266,'skill.char(效果)'!$O:$O,0)),INDEX('skill.char(buff)'!$C:$C,MATCH($A266,'skill.char(buff)'!$K:$K,0))),INDEX('skill.char(buff)'!$C:$C,MATCH($A266,'skill.char(buff)'!$L:$L,0)))</f>
        <v>女武神复苏之风自身持续回血血量</v>
      </c>
      <c r="D266" s="7" t="s">
        <v>2213</v>
      </c>
      <c r="E266" s="6">
        <v>1.2</v>
      </c>
      <c r="F266" s="6" t="s">
        <v>366</v>
      </c>
      <c r="G266" s="6">
        <v>5921</v>
      </c>
      <c r="H266" s="6">
        <v>6040</v>
      </c>
      <c r="I266" s="6">
        <v>150</v>
      </c>
    </row>
    <row r="267" spans="1:24" s="6" customFormat="1" x14ac:dyDescent="0.15">
      <c r="A267" s="8">
        <v>15410101</v>
      </c>
      <c r="B267" s="6">
        <v>1</v>
      </c>
      <c r="C267" s="7" t="str">
        <f>_xlfn.IFNA(_xlfn.IFNA(INDEX('skill.char(效果)'!$C:$C,MATCH($A267,'skill.char(效果)'!$O:$O,0)),INDEX('skill.char(buff)'!$C:$C,MATCH($A267,'skill.char(buff)'!$K:$K,0))),INDEX('skill.char(buff)'!$C:$C,MATCH($A267,'skill.char(buff)'!$L:$L,0)))</f>
        <v>骷髅射手普通攻击伤害</v>
      </c>
      <c r="D267" s="7" t="s">
        <v>2389</v>
      </c>
      <c r="E267" s="6">
        <v>1.2</v>
      </c>
      <c r="F267" s="6" t="s">
        <v>217</v>
      </c>
      <c r="G267" s="6">
        <v>9800</v>
      </c>
      <c r="H267" s="6">
        <v>10200</v>
      </c>
      <c r="U267" s="6">
        <v>1</v>
      </c>
    </row>
    <row r="268" spans="1:24" s="6" customFormat="1" x14ac:dyDescent="0.15">
      <c r="A268" s="8">
        <v>15410102</v>
      </c>
      <c r="B268" s="6">
        <v>1</v>
      </c>
      <c r="C268" s="7" t="str">
        <f>_xlfn.IFNA(_xlfn.IFNA(INDEX('skill.char(效果)'!$C:$C,MATCH($A268,'skill.char(效果)'!$O:$O,0)),INDEX('skill.char(buff)'!$C:$C,MATCH($A268,'skill.char(buff)'!$K:$K,0))),INDEX('skill.char(buff)'!$C:$C,MATCH($A268,'skill.char(buff)'!$L:$L,0)))</f>
        <v>骷髅射手击退射击伤害</v>
      </c>
      <c r="D268" s="7" t="s">
        <v>191</v>
      </c>
      <c r="E268" s="6">
        <v>1.2</v>
      </c>
      <c r="F268" s="6" t="s">
        <v>217</v>
      </c>
      <c r="G268" s="6">
        <v>59000</v>
      </c>
      <c r="H268" s="6">
        <v>61000</v>
      </c>
      <c r="I268" s="6">
        <v>400</v>
      </c>
      <c r="R268" s="6">
        <v>40</v>
      </c>
      <c r="S268" s="6">
        <v>40</v>
      </c>
      <c r="T268" s="6">
        <v>10</v>
      </c>
    </row>
    <row r="269" spans="1:24" s="6" customFormat="1" x14ac:dyDescent="0.15">
      <c r="A269" s="8">
        <v>15410103</v>
      </c>
      <c r="B269" s="6">
        <v>1</v>
      </c>
      <c r="C269" s="7" t="str">
        <f>_xlfn.IFNA(_xlfn.IFNA(INDEX('skill.char(效果)'!$C:$C,MATCH($A269,'skill.char(效果)'!$O:$O,0)),INDEX('skill.char(buff)'!$C:$C,MATCH($A269,'skill.char(buff)'!$K:$K,0))),INDEX('skill.char(buff)'!$C:$C,MATCH($A269,'skill.char(buff)'!$L:$L,0)))</f>
        <v>骷髅射手扫射提升自身攻速</v>
      </c>
      <c r="D269" s="7" t="s">
        <v>3881</v>
      </c>
      <c r="E269" s="151">
        <v>1.2</v>
      </c>
      <c r="F269" s="151"/>
      <c r="G269" s="151"/>
      <c r="H269" s="151"/>
      <c r="I269" s="151"/>
      <c r="J269" s="151"/>
      <c r="K269" s="151"/>
      <c r="L269" s="151"/>
      <c r="M269" s="151"/>
      <c r="N269" s="151"/>
      <c r="O269" s="151"/>
      <c r="P269" s="151"/>
      <c r="Q269" s="151"/>
      <c r="R269" s="151">
        <v>1000</v>
      </c>
      <c r="S269" s="151">
        <v>1000</v>
      </c>
      <c r="T269" s="6">
        <v>100</v>
      </c>
    </row>
    <row r="270" spans="1:24" s="6" customFormat="1" x14ac:dyDescent="0.15">
      <c r="A270" s="8">
        <v>15410104</v>
      </c>
      <c r="B270" s="6">
        <v>1</v>
      </c>
      <c r="C270" s="7" t="str">
        <f>_xlfn.IFNA(_xlfn.IFNA(INDEX('skill.char(效果)'!$C:$C,MATCH($A270,'skill.char(效果)'!$O:$O,0)),INDEX('skill.char(buff)'!$C:$C,MATCH($A270,'skill.char(buff)'!$K:$K,0))),INDEX('skill.char(buff)'!$C:$C,MATCH($A270,'skill.char(buff)'!$L:$L,0)))</f>
        <v>骷髅射手扫射提升自身命中</v>
      </c>
      <c r="D270" s="7" t="s">
        <v>3883</v>
      </c>
      <c r="E270" s="6">
        <v>1.2</v>
      </c>
      <c r="R270" s="152">
        <v>100</v>
      </c>
      <c r="S270" s="152">
        <v>100</v>
      </c>
      <c r="T270" s="6">
        <v>10</v>
      </c>
    </row>
    <row r="271" spans="1:24" s="6" customFormat="1" x14ac:dyDescent="0.15">
      <c r="A271" s="8">
        <v>15410105</v>
      </c>
      <c r="B271" s="6">
        <v>1</v>
      </c>
      <c r="C271" s="7" t="str">
        <f>_xlfn.IFNA(_xlfn.IFNA(INDEX('skill.char(效果)'!$C:$C,MATCH($A271,'skill.char(效果)'!$O:$O,0)),INDEX('skill.char(buff)'!$C:$C,MATCH($A271,'skill.char(buff)'!$K:$K,0))),INDEX('skill.char(buff)'!$C:$C,MATCH($A271,'skill.char(buff)'!$L:$L,0)))</f>
        <v>骷髅射手冰霜箭雨伤害</v>
      </c>
      <c r="D271" s="7" t="s">
        <v>3887</v>
      </c>
      <c r="E271" s="151">
        <v>1.2</v>
      </c>
      <c r="F271" s="151" t="s">
        <v>366</v>
      </c>
      <c r="G271" s="151">
        <f>技能数值!AQ8</f>
        <v>34000</v>
      </c>
      <c r="H271" s="151">
        <f>技能数值!AR8</f>
        <v>36000</v>
      </c>
      <c r="I271" s="151">
        <f>技能数值!AS8</f>
        <v>400</v>
      </c>
      <c r="J271" s="151"/>
      <c r="K271" s="151"/>
      <c r="L271" s="151"/>
      <c r="M271" s="151"/>
      <c r="N271" s="151"/>
      <c r="O271" s="151"/>
      <c r="P271" s="151"/>
      <c r="Q271" s="151"/>
      <c r="R271" s="151">
        <v>200</v>
      </c>
      <c r="S271" s="151">
        <v>200</v>
      </c>
      <c r="T271" s="6">
        <v>50</v>
      </c>
    </row>
    <row r="272" spans="1:24" x14ac:dyDescent="0.15">
      <c r="A272" s="8">
        <v>15420401</v>
      </c>
      <c r="B272" s="6">
        <v>1</v>
      </c>
      <c r="C272" s="7" t="str">
        <f>_xlfn.IFNA(_xlfn.IFNA(INDEX('skill.char(效果)'!$C:$C,MATCH($A272,'skill.char(效果)'!$O:$O,0)),INDEX('skill.char(buff)'!$C:$C,MATCH($A272,'skill.char(buff)'!$K:$K,0))),INDEX('skill.char(buff)'!$C:$C,MATCH($A272,'skill.char(buff)'!$L:$L,0)))</f>
        <v>骷髅巫师普通攻击伤害</v>
      </c>
      <c r="D272" s="7" t="s">
        <v>2390</v>
      </c>
      <c r="E272" s="6">
        <v>1.2</v>
      </c>
      <c r="F272" s="6" t="s">
        <v>366</v>
      </c>
      <c r="G272" s="6">
        <v>9800</v>
      </c>
      <c r="H272" s="6">
        <v>10200</v>
      </c>
      <c r="I272" s="6"/>
      <c r="K272" s="6"/>
      <c r="L272" s="6"/>
      <c r="M272" s="6"/>
      <c r="N272" s="6"/>
      <c r="O272" s="6"/>
      <c r="P272" s="6"/>
      <c r="Q272" s="6"/>
      <c r="R272" s="6"/>
      <c r="S272" s="6"/>
      <c r="T272" s="6"/>
      <c r="U272" s="6"/>
      <c r="V272" s="6"/>
      <c r="W272" s="6"/>
      <c r="X272" s="6"/>
    </row>
    <row r="273" spans="1:24" x14ac:dyDescent="0.15">
      <c r="A273" s="8">
        <v>15420402</v>
      </c>
      <c r="B273" s="6">
        <v>1</v>
      </c>
      <c r="C273" s="7" t="str">
        <f>_xlfn.IFNA(_xlfn.IFNA(INDEX('skill.char(效果)'!$C:$C,MATCH($A273,'skill.char(效果)'!$O:$O,0)),INDEX('skill.char(buff)'!$C:$C,MATCH($A273,'skill.char(buff)'!$K:$K,0))),INDEX('skill.char(buff)'!$C:$C,MATCH($A273,'skill.char(buff)'!$L:$L,0)))</f>
        <v>骷髅巫师恶魔之拥增加韧性</v>
      </c>
      <c r="D273" s="7" t="s">
        <v>3810</v>
      </c>
      <c r="E273" s="151">
        <v>1.2</v>
      </c>
      <c r="F273" s="151"/>
      <c r="G273" s="151"/>
      <c r="H273" s="151"/>
      <c r="I273" s="151"/>
      <c r="K273" s="6"/>
      <c r="L273" s="6"/>
      <c r="M273" s="6"/>
      <c r="N273" s="6"/>
      <c r="O273" s="6"/>
      <c r="P273" s="6"/>
      <c r="Q273" s="6"/>
      <c r="R273" s="151">
        <v>150</v>
      </c>
      <c r="S273" s="151">
        <v>150</v>
      </c>
      <c r="T273" s="151">
        <v>8</v>
      </c>
      <c r="U273" s="6"/>
      <c r="V273" s="6"/>
      <c r="W273" s="6"/>
      <c r="X273" s="6"/>
    </row>
    <row r="274" spans="1:24" x14ac:dyDescent="0.15">
      <c r="A274" s="8">
        <v>15420403</v>
      </c>
      <c r="B274" s="6">
        <v>1</v>
      </c>
      <c r="C274" s="7" t="str">
        <f>_xlfn.IFNA(_xlfn.IFNA(INDEX('skill.char(效果)'!$C:$C,MATCH($A274,'skill.char(效果)'!$O:$O,0)),INDEX('skill.char(buff)'!$C:$C,MATCH($A274,'skill.char(buff)'!$K:$K,0))),INDEX('skill.char(buff)'!$C:$C,MATCH($A274,'skill.char(buff)'!$L:$L,0)))</f>
        <v>骷髅巫师恶魔之拥增加格挡</v>
      </c>
      <c r="D274" s="7" t="s">
        <v>3811</v>
      </c>
      <c r="E274" s="151">
        <v>1.2</v>
      </c>
      <c r="F274" s="151"/>
      <c r="G274" s="151"/>
      <c r="H274" s="151"/>
      <c r="I274" s="151"/>
      <c r="K274" s="6"/>
      <c r="L274" s="6"/>
      <c r="M274" s="6"/>
      <c r="N274" s="6"/>
      <c r="O274" s="6"/>
      <c r="P274" s="6"/>
      <c r="Q274" s="6"/>
      <c r="R274" s="151">
        <v>150</v>
      </c>
      <c r="S274" s="151">
        <v>150</v>
      </c>
      <c r="T274" s="151">
        <v>8</v>
      </c>
      <c r="U274" s="6"/>
      <c r="V274" s="6"/>
      <c r="W274" s="6"/>
      <c r="X274" s="6"/>
    </row>
    <row r="275" spans="1:24" x14ac:dyDescent="0.15">
      <c r="A275" s="8">
        <v>15420404</v>
      </c>
      <c r="B275" s="6">
        <v>1</v>
      </c>
      <c r="C275" s="7" t="str">
        <f>_xlfn.IFNA(_xlfn.IFNA(INDEX('skill.char(效果)'!$C:$C,MATCH($A275,'skill.char(效果)'!$O:$O,0)),INDEX('skill.char(buff)'!$C:$C,MATCH($A275,'skill.char(buff)'!$K:$K,0))),INDEX('skill.char(buff)'!$C:$C,MATCH($A275,'skill.char(buff)'!$L:$L,0)))</f>
        <v>骷髅巫师死亡脉冲伤害</v>
      </c>
      <c r="D275" s="7" t="s">
        <v>3822</v>
      </c>
      <c r="E275" s="6">
        <v>1.2</v>
      </c>
      <c r="F275" s="6" t="s">
        <v>366</v>
      </c>
      <c r="G275" s="6">
        <v>19000</v>
      </c>
      <c r="H275" s="6">
        <v>21000</v>
      </c>
      <c r="I275" s="6">
        <v>400</v>
      </c>
      <c r="K275" s="6"/>
      <c r="L275" s="6"/>
      <c r="M275" s="6"/>
      <c r="N275" s="6"/>
      <c r="O275" s="6"/>
      <c r="P275" s="6"/>
      <c r="Q275" s="6"/>
      <c r="R275" s="6"/>
      <c r="S275" s="6"/>
      <c r="T275" s="6"/>
      <c r="U275" s="6"/>
      <c r="V275" s="6"/>
      <c r="W275" s="6"/>
      <c r="X275" s="6"/>
    </row>
    <row r="276" spans="1:24" s="29" customFormat="1" x14ac:dyDescent="0.15">
      <c r="A276" s="8">
        <v>15420405</v>
      </c>
      <c r="B276" s="6">
        <v>1</v>
      </c>
      <c r="C276" s="7" t="str">
        <f>_xlfn.IFNA(_xlfn.IFNA(INDEX('skill.char(效果)'!$C:$C,MATCH($A276,'skill.char(效果)'!$O:$O,0)),INDEX('skill.char(buff)'!$C:$C,MATCH($A276,'skill.char(buff)'!$K:$K,0))),INDEX('skill.char(buff)'!$C:$C,MATCH($A276,'skill.char(buff)'!$L:$L,0)))</f>
        <v>骷髅巫师死亡脉冲回血</v>
      </c>
      <c r="D276" s="7" t="s">
        <v>3823</v>
      </c>
      <c r="E276" s="6">
        <v>1.2</v>
      </c>
      <c r="F276" s="6" t="s">
        <v>366</v>
      </c>
      <c r="G276" s="6">
        <v>41170</v>
      </c>
      <c r="H276" s="6">
        <v>41630</v>
      </c>
      <c r="I276" s="6">
        <v>920</v>
      </c>
      <c r="K276" s="6"/>
      <c r="L276" s="6"/>
      <c r="M276" s="6"/>
      <c r="N276" s="6"/>
      <c r="O276" s="6"/>
      <c r="P276" s="6"/>
      <c r="Q276" s="6"/>
      <c r="R276" s="6">
        <v>690</v>
      </c>
      <c r="S276" s="6">
        <v>690</v>
      </c>
      <c r="T276" s="6">
        <v>90</v>
      </c>
      <c r="U276" s="6"/>
      <c r="V276" s="6"/>
      <c r="W276" s="6"/>
      <c r="X276" s="6"/>
    </row>
    <row r="277" spans="1:24" s="29" customFormat="1" x14ac:dyDescent="0.15">
      <c r="A277" s="8">
        <v>15420406</v>
      </c>
      <c r="B277" s="6">
        <v>1</v>
      </c>
      <c r="C277" s="7" t="str">
        <f>_xlfn.IFNA(_xlfn.IFNA(INDEX('skill.char(效果)'!$C:$C,MATCH($A277,'skill.char(效果)'!$O:$O,0)),INDEX('skill.char(buff)'!$C:$C,MATCH($A277,'skill.char(buff)'!$K:$K,0))),INDEX('skill.char(buff)'!$C:$C,MATCH($A277,'skill.char(buff)'!$L:$L,0)))</f>
        <v>骷髅巫师暗影波弹道1传治疗</v>
      </c>
      <c r="D277" s="7" t="s">
        <v>3824</v>
      </c>
      <c r="E277" s="6">
        <v>1.2</v>
      </c>
      <c r="F277" s="6" t="s">
        <v>366</v>
      </c>
      <c r="G277" s="6">
        <v>49404</v>
      </c>
      <c r="H277" s="6">
        <v>49956</v>
      </c>
      <c r="I277" s="6">
        <v>1104</v>
      </c>
      <c r="K277" s="6"/>
      <c r="L277" s="6"/>
      <c r="M277" s="6"/>
      <c r="N277" s="6"/>
      <c r="O277" s="6"/>
      <c r="P277" s="6"/>
      <c r="Q277" s="6"/>
      <c r="R277" s="6">
        <v>828</v>
      </c>
      <c r="S277" s="6">
        <v>828</v>
      </c>
      <c r="T277" s="6">
        <v>108</v>
      </c>
      <c r="U277" s="6"/>
      <c r="V277" s="6"/>
      <c r="W277" s="6"/>
      <c r="X277" s="6"/>
    </row>
    <row r="278" spans="1:24" s="29" customFormat="1" x14ac:dyDescent="0.15">
      <c r="A278" s="8">
        <v>15420407</v>
      </c>
      <c r="B278" s="6">
        <v>1</v>
      </c>
      <c r="C278" s="7" t="str">
        <f>_xlfn.IFNA(_xlfn.IFNA(INDEX('skill.char(效果)'!$C:$C,MATCH($A278,'skill.char(效果)'!$O:$O,0)),INDEX('skill.char(buff)'!$C:$C,MATCH($A278,'skill.char(buff)'!$K:$K,0))),INDEX('skill.char(buff)'!$C:$C,MATCH($A278,'skill.char(buff)'!$L:$L,0)))</f>
        <v>骷髅巫师暗影波弹道2传治疗</v>
      </c>
      <c r="D278" s="7" t="s">
        <v>3826</v>
      </c>
      <c r="E278" s="6">
        <v>1.2</v>
      </c>
      <c r="F278" s="6" t="s">
        <v>366</v>
      </c>
      <c r="G278" s="6">
        <v>45287</v>
      </c>
      <c r="H278" s="6">
        <v>45793</v>
      </c>
      <c r="I278" s="6">
        <v>1012</v>
      </c>
      <c r="K278" s="6"/>
      <c r="L278" s="6"/>
      <c r="M278" s="6"/>
      <c r="N278" s="6"/>
      <c r="O278" s="6"/>
      <c r="P278" s="6"/>
      <c r="Q278" s="6"/>
      <c r="R278" s="6">
        <v>759</v>
      </c>
      <c r="S278" s="6">
        <v>759</v>
      </c>
      <c r="T278" s="6">
        <v>99</v>
      </c>
      <c r="U278" s="6"/>
      <c r="V278" s="6"/>
      <c r="W278" s="6"/>
      <c r="X278" s="6"/>
    </row>
    <row r="279" spans="1:24" s="29" customFormat="1" x14ac:dyDescent="0.15">
      <c r="A279" s="8">
        <v>15420408</v>
      </c>
      <c r="B279" s="6">
        <v>1</v>
      </c>
      <c r="C279" s="7" t="str">
        <f>_xlfn.IFNA(_xlfn.IFNA(INDEX('skill.char(效果)'!$C:$C,MATCH($A279,'skill.char(效果)'!$O:$O,0)),INDEX('skill.char(buff)'!$C:$C,MATCH($A279,'skill.char(buff)'!$K:$K,0))),INDEX('skill.char(buff)'!$C:$C,MATCH($A279,'skill.char(buff)'!$L:$L,0)))</f>
        <v>骷髅巫师暗影波弹道3传治疗</v>
      </c>
      <c r="D279" s="7" t="s">
        <v>3828</v>
      </c>
      <c r="E279" s="9">
        <v>1.2</v>
      </c>
      <c r="F279" s="9" t="s">
        <v>366</v>
      </c>
      <c r="G279" s="6">
        <v>41170</v>
      </c>
      <c r="H279" s="6">
        <v>41630</v>
      </c>
      <c r="I279" s="9">
        <v>920</v>
      </c>
      <c r="K279" s="9"/>
      <c r="L279" s="9"/>
      <c r="M279" s="9"/>
      <c r="N279" s="9"/>
      <c r="O279" s="9"/>
      <c r="P279" s="9"/>
      <c r="Q279" s="9"/>
      <c r="R279" s="6">
        <v>690</v>
      </c>
      <c r="S279" s="6">
        <v>690</v>
      </c>
      <c r="T279" s="6">
        <v>90</v>
      </c>
      <c r="U279" s="9"/>
      <c r="V279" s="9"/>
      <c r="W279" s="9"/>
      <c r="X279" s="9"/>
    </row>
    <row r="280" spans="1:24" s="29" customFormat="1" x14ac:dyDescent="0.15">
      <c r="A280" s="8">
        <v>15420409</v>
      </c>
      <c r="B280" s="6">
        <v>1</v>
      </c>
      <c r="C280" s="7" t="str">
        <f>_xlfn.IFNA(_xlfn.IFNA(INDEX('skill.char(效果)'!$C:$C,MATCH($A280,'skill.char(效果)'!$O:$O,0)),INDEX('skill.char(buff)'!$C:$C,MATCH($A280,'skill.char(buff)'!$K:$K,0))),INDEX('skill.char(buff)'!$C:$C,MATCH($A280,'skill.char(buff)'!$L:$L,0)))</f>
        <v>骷髅巫师暗影波弹道4传治疗</v>
      </c>
      <c r="D280" s="7" t="s">
        <v>3830</v>
      </c>
      <c r="E280" s="9">
        <v>1.2</v>
      </c>
      <c r="F280" s="9" t="s">
        <v>366</v>
      </c>
      <c r="G280" s="6">
        <v>37053</v>
      </c>
      <c r="H280" s="6">
        <v>37467</v>
      </c>
      <c r="I280" s="9">
        <v>828</v>
      </c>
      <c r="K280" s="9"/>
      <c r="L280" s="9"/>
      <c r="M280" s="9"/>
      <c r="N280" s="9"/>
      <c r="O280" s="9"/>
      <c r="P280" s="9"/>
      <c r="Q280" s="9"/>
      <c r="R280" s="6">
        <v>621</v>
      </c>
      <c r="S280" s="6">
        <v>621</v>
      </c>
      <c r="T280" s="6">
        <v>81</v>
      </c>
      <c r="U280" s="9"/>
      <c r="V280" s="9"/>
      <c r="W280" s="9"/>
      <c r="X280" s="9"/>
    </row>
    <row r="281" spans="1:24" s="29" customFormat="1" x14ac:dyDescent="0.15">
      <c r="A281" s="8">
        <v>15420410</v>
      </c>
      <c r="B281" s="6">
        <v>1</v>
      </c>
      <c r="C281" s="7" t="str">
        <f>_xlfn.IFNA(_xlfn.IFNA(INDEX('skill.char(效果)'!$C:$C,MATCH($A281,'skill.char(效果)'!$O:$O,0)),INDEX('skill.char(buff)'!$C:$C,MATCH($A281,'skill.char(buff)'!$K:$K,0))),INDEX('skill.char(buff)'!$C:$C,MATCH($A281,'skill.char(buff)'!$L:$L,0)))</f>
        <v>骷髅巫师暗影波弹道5传治疗</v>
      </c>
      <c r="D281" s="7" t="s">
        <v>3832</v>
      </c>
      <c r="E281" s="9">
        <v>1.2</v>
      </c>
      <c r="F281" s="9" t="s">
        <v>366</v>
      </c>
      <c r="G281" s="6">
        <v>32936</v>
      </c>
      <c r="H281" s="6">
        <v>33304</v>
      </c>
      <c r="I281" s="9">
        <v>736</v>
      </c>
      <c r="K281" s="9"/>
      <c r="L281" s="9"/>
      <c r="M281" s="9"/>
      <c r="N281" s="9"/>
      <c r="O281" s="9"/>
      <c r="P281" s="9"/>
      <c r="Q281" s="9"/>
      <c r="R281" s="6">
        <v>552</v>
      </c>
      <c r="S281" s="6">
        <v>552</v>
      </c>
      <c r="T281" s="6">
        <v>72</v>
      </c>
      <c r="U281" s="9"/>
      <c r="V281" s="9"/>
      <c r="W281" s="9"/>
      <c r="X281" s="9"/>
    </row>
    <row r="282" spans="1:24" x14ac:dyDescent="0.15">
      <c r="A282" s="8">
        <v>15420301</v>
      </c>
      <c r="B282" s="6">
        <v>1</v>
      </c>
      <c r="C282" s="7" t="str">
        <f>_xlfn.IFNA(_xlfn.IFNA(INDEX('skill.char(效果)'!$C:$C,MATCH($A282,'skill.char(效果)'!$O:$O,0)),INDEX('skill.char(buff)'!$C:$C,MATCH($A282,'skill.char(buff)'!$K:$K,0))),INDEX('skill.char(buff)'!$C:$C,MATCH($A282,'skill.char(buff)'!$L:$L,0)))</f>
        <v>骷髅战士普通攻击伤害</v>
      </c>
      <c r="D282" s="7" t="s">
        <v>2391</v>
      </c>
      <c r="E282" s="6">
        <v>1.2</v>
      </c>
      <c r="F282" s="6" t="s">
        <v>366</v>
      </c>
      <c r="G282" s="6">
        <v>9800</v>
      </c>
      <c r="H282" s="6">
        <v>10200</v>
      </c>
      <c r="I282" s="6"/>
      <c r="J282" s="6"/>
      <c r="K282" s="6"/>
      <c r="L282" s="6"/>
      <c r="M282" s="6"/>
      <c r="N282" s="6"/>
      <c r="O282" s="6"/>
      <c r="P282" s="6"/>
      <c r="Q282" s="6"/>
      <c r="R282" s="6"/>
      <c r="S282" s="6"/>
      <c r="T282" s="6"/>
      <c r="U282" s="6"/>
      <c r="V282" s="6"/>
      <c r="W282" s="6"/>
      <c r="X282" s="6"/>
    </row>
    <row r="283" spans="1:24" x14ac:dyDescent="0.15">
      <c r="A283" s="8">
        <v>15420302</v>
      </c>
      <c r="B283" s="6">
        <v>1</v>
      </c>
      <c r="C283" s="7" t="str">
        <f>_xlfn.IFNA(_xlfn.IFNA(INDEX('skill.char(效果)'!$C:$C,MATCH($A283,'skill.char(效果)'!$O:$O,0)),INDEX('skill.char(buff)'!$C:$C,MATCH($A283,'skill.char(buff)'!$K:$K,0))),INDEX('skill.char(buff)'!$C:$C,MATCH($A283,'skill.char(buff)'!$L:$L,0)))</f>
        <v>骷髅战士盾牌猛击伤害</v>
      </c>
      <c r="D283" s="7" t="s">
        <v>3873</v>
      </c>
      <c r="E283" s="151">
        <v>1.2</v>
      </c>
      <c r="F283" s="151" t="s">
        <v>217</v>
      </c>
      <c r="G283" s="151">
        <f>技能数值!AQ15</f>
        <v>44000</v>
      </c>
      <c r="H283" s="151">
        <f>技能数值!AR15</f>
        <v>46000</v>
      </c>
      <c r="I283" s="151">
        <f>技能数值!AS15</f>
        <v>400</v>
      </c>
      <c r="J283" s="6"/>
      <c r="K283" s="6"/>
      <c r="L283" s="6"/>
      <c r="M283" s="6"/>
      <c r="N283" s="6"/>
      <c r="O283" s="6"/>
      <c r="P283" s="6"/>
      <c r="Q283" s="6"/>
      <c r="R283" s="6"/>
      <c r="S283" s="6"/>
      <c r="T283" s="6"/>
      <c r="U283" s="6"/>
      <c r="V283" s="6"/>
      <c r="W283" s="6"/>
      <c r="X283" s="6"/>
    </row>
    <row r="284" spans="1:24" x14ac:dyDescent="0.15">
      <c r="A284" s="8">
        <v>15420303</v>
      </c>
      <c r="B284" s="6">
        <v>1</v>
      </c>
      <c r="C284" s="7" t="str">
        <f>_xlfn.IFNA(_xlfn.IFNA(INDEX('skill.char(效果)'!$C:$C,MATCH($A284,'skill.char(效果)'!$O:$O,0)),INDEX('skill.char(buff)'!$C:$C,MATCH($A284,'skill.char(buff)'!$K:$K,0))),INDEX('skill.char(buff)'!$C:$C,MATCH($A284,'skill.char(buff)'!$L:$L,0)))</f>
        <v>骷髅战士盾牌飞射复仇者之盾1传伤害</v>
      </c>
      <c r="D284" s="7" t="s">
        <v>4050</v>
      </c>
      <c r="E284" s="151">
        <v>1.2</v>
      </c>
      <c r="F284" s="151" t="s">
        <v>366</v>
      </c>
      <c r="G284" s="151">
        <v>22800</v>
      </c>
      <c r="H284" s="151">
        <v>25200</v>
      </c>
      <c r="I284" s="151">
        <v>480</v>
      </c>
      <c r="J284" s="6"/>
      <c r="K284" s="6"/>
      <c r="L284" s="6"/>
      <c r="M284" s="6"/>
      <c r="N284" s="6"/>
      <c r="O284" s="6"/>
      <c r="P284" s="6"/>
      <c r="Q284" s="6"/>
      <c r="R284" s="6"/>
      <c r="S284" s="6"/>
      <c r="T284" s="6"/>
      <c r="U284" s="6"/>
      <c r="V284" s="6"/>
      <c r="W284" s="6"/>
      <c r="X284" s="6"/>
    </row>
    <row r="285" spans="1:24" x14ac:dyDescent="0.15">
      <c r="A285" s="8">
        <v>15420304</v>
      </c>
      <c r="B285" s="6">
        <v>1</v>
      </c>
      <c r="C285" s="7" t="str">
        <f>_xlfn.IFNA(_xlfn.IFNA(INDEX('skill.char(效果)'!$C:$C,MATCH($A285,'skill.char(效果)'!$O:$O,0)),INDEX('skill.char(buff)'!$C:$C,MATCH($A285,'skill.char(buff)'!$K:$K,0))),INDEX('skill.char(buff)'!$C:$C,MATCH($A285,'skill.char(buff)'!$L:$L,0)))</f>
        <v>骷髅战士盾牌飞射复仇者之盾2传伤害</v>
      </c>
      <c r="D285" s="7" t="s">
        <v>3860</v>
      </c>
      <c r="E285" s="151">
        <v>1.2</v>
      </c>
      <c r="F285" s="151" t="s">
        <v>366</v>
      </c>
      <c r="G285" s="151">
        <v>20900</v>
      </c>
      <c r="H285" s="151">
        <v>23100</v>
      </c>
      <c r="I285" s="151">
        <v>440</v>
      </c>
      <c r="J285" s="6"/>
      <c r="K285" s="6"/>
      <c r="L285" s="6"/>
      <c r="M285" s="6"/>
      <c r="N285" s="6"/>
      <c r="O285" s="6"/>
      <c r="P285" s="6"/>
      <c r="Q285" s="6"/>
      <c r="R285" s="6"/>
      <c r="S285" s="6"/>
      <c r="T285" s="6"/>
      <c r="U285" s="6"/>
      <c r="V285" s="6"/>
      <c r="W285" s="6"/>
      <c r="X285" s="6"/>
    </row>
    <row r="286" spans="1:24" x14ac:dyDescent="0.15">
      <c r="A286" s="8">
        <v>15420305</v>
      </c>
      <c r="B286" s="6">
        <v>1</v>
      </c>
      <c r="C286" s="7" t="str">
        <f>_xlfn.IFNA(_xlfn.IFNA(INDEX('skill.char(效果)'!$C:$C,MATCH($A286,'skill.char(效果)'!$O:$O,0)),INDEX('skill.char(buff)'!$C:$C,MATCH($A286,'skill.char(buff)'!$K:$K,0))),INDEX('skill.char(buff)'!$C:$C,MATCH($A286,'skill.char(buff)'!$L:$L,0)))</f>
        <v>骷髅战士盾牌飞射复仇者之盾3传伤害</v>
      </c>
      <c r="D286" s="7" t="s">
        <v>3864</v>
      </c>
      <c r="E286" s="151">
        <v>1.2</v>
      </c>
      <c r="F286" s="151" t="s">
        <v>366</v>
      </c>
      <c r="G286" s="151">
        <v>19000</v>
      </c>
      <c r="H286" s="151">
        <v>21000</v>
      </c>
      <c r="I286" s="151">
        <v>400</v>
      </c>
      <c r="J286" s="6"/>
      <c r="K286" s="6"/>
      <c r="L286" s="6"/>
      <c r="M286" s="6"/>
      <c r="N286" s="6"/>
      <c r="O286" s="6"/>
      <c r="P286" s="6"/>
      <c r="Q286" s="6"/>
      <c r="R286" s="6"/>
      <c r="S286" s="6"/>
      <c r="T286" s="6"/>
      <c r="U286" s="6"/>
      <c r="V286" s="6"/>
      <c r="W286" s="6"/>
      <c r="X286" s="6"/>
    </row>
    <row r="287" spans="1:24" x14ac:dyDescent="0.15">
      <c r="A287" s="8">
        <v>15420306</v>
      </c>
      <c r="B287" s="6">
        <v>1</v>
      </c>
      <c r="C287" s="7" t="str">
        <f>_xlfn.IFNA(_xlfn.IFNA(INDEX('skill.char(效果)'!$C:$C,MATCH($A287,'skill.char(效果)'!$O:$O,0)),INDEX('skill.char(buff)'!$C:$C,MATCH($A287,'skill.char(buff)'!$K:$K,0))),INDEX('skill.char(buff)'!$C:$C,MATCH($A287,'skill.char(buff)'!$L:$L,0)))</f>
        <v>骷髅战士盾牌飞射复仇者之盾4传伤害</v>
      </c>
      <c r="D287" s="7" t="s">
        <v>3868</v>
      </c>
      <c r="E287" s="151">
        <v>1.2</v>
      </c>
      <c r="F287" s="151" t="s">
        <v>366</v>
      </c>
      <c r="G287" s="151">
        <v>17100</v>
      </c>
      <c r="H287" s="151">
        <v>18900</v>
      </c>
      <c r="I287" s="151">
        <v>360</v>
      </c>
      <c r="J287" s="6"/>
      <c r="K287" s="6"/>
      <c r="L287" s="6"/>
      <c r="M287" s="6"/>
      <c r="N287" s="6"/>
      <c r="O287" s="6"/>
      <c r="P287" s="6"/>
      <c r="Q287" s="6"/>
      <c r="R287" s="6"/>
      <c r="S287" s="6"/>
      <c r="T287" s="6"/>
      <c r="U287" s="6"/>
      <c r="V287" s="6"/>
      <c r="W287" s="6"/>
      <c r="X287" s="6"/>
    </row>
    <row r="288" spans="1:24" x14ac:dyDescent="0.15">
      <c r="A288" s="8">
        <v>15420307</v>
      </c>
      <c r="B288" s="6">
        <v>1</v>
      </c>
      <c r="C288" s="7" t="str">
        <f>_xlfn.IFNA(_xlfn.IFNA(INDEX('skill.char(效果)'!$C:$C,MATCH($A288,'skill.char(效果)'!$O:$O,0)),INDEX('skill.char(buff)'!$C:$C,MATCH($A288,'skill.char(buff)'!$K:$K,0))),INDEX('skill.char(buff)'!$C:$C,MATCH($A288,'skill.char(buff)'!$L:$L,0)))</f>
        <v>骷髅战士盾牌飞射复仇者之盾1传降低攻击</v>
      </c>
      <c r="D288" s="7" t="s">
        <v>3857</v>
      </c>
      <c r="E288" s="151">
        <v>1.2</v>
      </c>
      <c r="F288" s="151"/>
      <c r="G288" s="151"/>
      <c r="H288" s="151"/>
      <c r="I288" s="151"/>
      <c r="J288" s="6"/>
      <c r="K288" s="6"/>
      <c r="L288" s="6"/>
      <c r="M288" s="6"/>
      <c r="N288" s="6"/>
      <c r="O288" s="6"/>
      <c r="P288" s="6"/>
      <c r="Q288" s="6"/>
      <c r="R288" s="151">
        <v>-2000</v>
      </c>
      <c r="S288" s="151">
        <f>R288</f>
        <v>-2000</v>
      </c>
      <c r="T288" s="6"/>
      <c r="U288" s="6"/>
      <c r="V288" s="6"/>
      <c r="W288" s="6"/>
      <c r="X288" s="6"/>
    </row>
    <row r="289" spans="1:24" x14ac:dyDescent="0.15">
      <c r="A289" s="8">
        <v>15420308</v>
      </c>
      <c r="B289" s="6">
        <v>1</v>
      </c>
      <c r="C289" s="7" t="str">
        <f>_xlfn.IFNA(_xlfn.IFNA(INDEX('skill.char(效果)'!$C:$C,MATCH($A289,'skill.char(效果)'!$O:$O,0)),INDEX('skill.char(buff)'!$C:$C,MATCH($A289,'skill.char(buff)'!$K:$K,0))),INDEX('skill.char(buff)'!$C:$C,MATCH($A289,'skill.char(buff)'!$L:$L,0)))</f>
        <v>骷髅战士盾牌飞射复仇者之盾2传降低攻击</v>
      </c>
      <c r="D289" s="7" t="s">
        <v>3862</v>
      </c>
      <c r="E289" s="151">
        <v>1.2</v>
      </c>
      <c r="F289" s="151"/>
      <c r="G289" s="151"/>
      <c r="H289" s="151"/>
      <c r="I289" s="151"/>
      <c r="J289" s="6"/>
      <c r="K289" s="6"/>
      <c r="L289" s="6"/>
      <c r="M289" s="6"/>
      <c r="N289" s="6"/>
      <c r="O289" s="6"/>
      <c r="P289" s="6"/>
      <c r="Q289" s="6"/>
      <c r="R289" s="151">
        <v>-1500</v>
      </c>
      <c r="S289" s="151">
        <f t="shared" ref="S289:S291" si="0">R289</f>
        <v>-1500</v>
      </c>
      <c r="T289" s="6"/>
      <c r="U289" s="6"/>
      <c r="V289" s="6"/>
      <c r="W289" s="6"/>
      <c r="X289" s="6"/>
    </row>
    <row r="290" spans="1:24" x14ac:dyDescent="0.15">
      <c r="A290" s="8">
        <v>15420309</v>
      </c>
      <c r="B290" s="6">
        <v>1</v>
      </c>
      <c r="C290" s="7" t="str">
        <f>_xlfn.IFNA(_xlfn.IFNA(INDEX('skill.char(效果)'!$C:$C,MATCH($A290,'skill.char(效果)'!$O:$O,0)),INDEX('skill.char(buff)'!$C:$C,MATCH($A290,'skill.char(buff)'!$K:$K,0))),INDEX('skill.char(buff)'!$C:$C,MATCH($A290,'skill.char(buff)'!$L:$L,0)))</f>
        <v>骷髅战士盾牌飞射复仇者之盾3传降低攻击</v>
      </c>
      <c r="D290" s="7" t="s">
        <v>3866</v>
      </c>
      <c r="E290" s="151">
        <v>1.2</v>
      </c>
      <c r="F290" s="151"/>
      <c r="G290" s="151"/>
      <c r="H290" s="151"/>
      <c r="I290" s="151"/>
      <c r="J290" s="6"/>
      <c r="K290" s="6"/>
      <c r="L290" s="6"/>
      <c r="M290" s="6"/>
      <c r="N290" s="6"/>
      <c r="O290" s="6"/>
      <c r="P290" s="6"/>
      <c r="Q290" s="6"/>
      <c r="R290" s="151">
        <v>-1000</v>
      </c>
      <c r="S290" s="151">
        <f t="shared" si="0"/>
        <v>-1000</v>
      </c>
      <c r="T290" s="6"/>
      <c r="U290" s="6"/>
      <c r="V290" s="6"/>
      <c r="W290" s="6"/>
      <c r="X290" s="6"/>
    </row>
    <row r="291" spans="1:24" x14ac:dyDescent="0.15">
      <c r="A291" s="8">
        <v>15420310</v>
      </c>
      <c r="B291" s="6">
        <v>1</v>
      </c>
      <c r="C291" s="7" t="str">
        <f>_xlfn.IFNA(_xlfn.IFNA(INDEX('skill.char(效果)'!$C:$C,MATCH($A291,'skill.char(效果)'!$O:$O,0)),INDEX('skill.char(buff)'!$C:$C,MATCH($A291,'skill.char(buff)'!$K:$K,0))),INDEX('skill.char(buff)'!$C:$C,MATCH($A291,'skill.char(buff)'!$L:$L,0)))</f>
        <v>骷髅战士盾牌飞射复仇者之盾4传降低攻击</v>
      </c>
      <c r="D291" s="7" t="s">
        <v>3870</v>
      </c>
      <c r="E291" s="151">
        <v>1.2</v>
      </c>
      <c r="F291" s="151"/>
      <c r="G291" s="151"/>
      <c r="H291" s="151"/>
      <c r="I291" s="151"/>
      <c r="J291" s="6"/>
      <c r="K291" s="6"/>
      <c r="L291" s="6"/>
      <c r="M291" s="6"/>
      <c r="N291" s="6"/>
      <c r="O291" s="6"/>
      <c r="P291" s="6"/>
      <c r="Q291" s="6"/>
      <c r="R291" s="151">
        <v>-500</v>
      </c>
      <c r="S291" s="151">
        <f t="shared" si="0"/>
        <v>-500</v>
      </c>
      <c r="T291" s="6"/>
      <c r="U291" s="6"/>
      <c r="V291" s="6"/>
      <c r="W291" s="6"/>
      <c r="X291" s="6"/>
    </row>
    <row r="292" spans="1:24" x14ac:dyDescent="0.15">
      <c r="A292" s="8">
        <v>15420311</v>
      </c>
      <c r="B292" s="6">
        <v>1</v>
      </c>
      <c r="C292" s="7" t="str">
        <f>_xlfn.IFNA(_xlfn.IFNA(INDEX('skill.char(效果)'!$C:$C,MATCH($A292,'skill.char(效果)'!$O:$O,0)),INDEX('skill.char(buff)'!$C:$C,MATCH($A292,'skill.char(buff)'!$K:$K,0))),INDEX('skill.char(buff)'!$C:$C,MATCH($A292,'skill.char(buff)'!$L:$L,0)))</f>
        <v>骷髅战士盾牌冲锋伤害</v>
      </c>
      <c r="D292" s="7" t="s">
        <v>3872</v>
      </c>
      <c r="E292" s="151">
        <v>1.2</v>
      </c>
      <c r="F292" s="151" t="s">
        <v>366</v>
      </c>
      <c r="G292" s="151">
        <f>技能数值!AQ5</f>
        <v>54000</v>
      </c>
      <c r="H292" s="151">
        <f>技能数值!AR5</f>
        <v>56000</v>
      </c>
      <c r="I292" s="151">
        <f>技能数值!AS5</f>
        <v>400</v>
      </c>
      <c r="J292" s="6"/>
      <c r="K292" s="6"/>
      <c r="L292" s="6"/>
      <c r="M292" s="6"/>
      <c r="N292" s="6"/>
      <c r="O292" s="6"/>
      <c r="P292" s="6"/>
      <c r="Q292" s="6"/>
      <c r="R292" s="151">
        <v>300</v>
      </c>
      <c r="S292" s="151">
        <v>300</v>
      </c>
      <c r="T292" s="6">
        <v>100</v>
      </c>
      <c r="U292" s="6"/>
      <c r="V292" s="6"/>
      <c r="W292" s="6"/>
      <c r="X292" s="6"/>
    </row>
    <row r="293" spans="1:24" x14ac:dyDescent="0.15">
      <c r="A293" s="12">
        <v>15430205</v>
      </c>
      <c r="B293" s="6">
        <v>1</v>
      </c>
      <c r="C293" s="7" t="str">
        <f>_xlfn.IFNA(_xlfn.IFNA(INDEX('skill.char(效果)'!$C:$C,MATCH($A293,'skill.char(效果)'!$O:$O,0)),INDEX('skill.char(buff)'!$C:$C,MATCH($A293,'skill.char(buff)'!$K:$K,0))),INDEX('skill.char(buff)'!$C:$C,MATCH($A293,'skill.char(buff)'!$L:$L,0)))</f>
        <v>先知圣者惩击降低攻击</v>
      </c>
      <c r="D293" s="7" t="s">
        <v>3721</v>
      </c>
      <c r="E293" s="6">
        <v>1.2</v>
      </c>
      <c r="F293" s="6"/>
      <c r="G293" s="6"/>
      <c r="H293" s="6"/>
      <c r="I293" s="6"/>
      <c r="J293" s="6"/>
      <c r="K293" s="6"/>
      <c r="L293" s="6"/>
      <c r="M293" s="6"/>
      <c r="N293" s="6"/>
      <c r="O293" s="6"/>
      <c r="P293" s="6"/>
      <c r="Q293" s="6"/>
      <c r="R293" s="151">
        <v>-500</v>
      </c>
      <c r="S293" s="151">
        <v>-500</v>
      </c>
      <c r="T293" s="6">
        <v>-20</v>
      </c>
      <c r="U293" s="6"/>
      <c r="V293" s="6"/>
      <c r="W293" s="6"/>
      <c r="X293" s="6"/>
    </row>
    <row r="294" spans="1:24" x14ac:dyDescent="0.15">
      <c r="A294" s="8">
        <v>15430201</v>
      </c>
      <c r="B294" s="6">
        <v>1</v>
      </c>
      <c r="C294" s="7" t="str">
        <f>_xlfn.IFNA(_xlfn.IFNA(INDEX('skill.char(效果)'!$C:$C,MATCH($A294,'skill.char(效果)'!$O:$O,0)),INDEX('skill.char(buff)'!$C:$C,MATCH($A294,'skill.char(buff)'!$K:$K,0))),INDEX('skill.char(buff)'!$C:$C,MATCH($A294,'skill.char(buff)'!$L:$L,0)))</f>
        <v>先知圣者普通攻击伤害</v>
      </c>
      <c r="D294" s="7" t="s">
        <v>1337</v>
      </c>
      <c r="E294" s="6">
        <v>1.2</v>
      </c>
      <c r="F294" s="6" t="s">
        <v>217</v>
      </c>
      <c r="G294" s="6">
        <v>9800</v>
      </c>
      <c r="H294" s="6">
        <v>10200</v>
      </c>
      <c r="I294" s="6"/>
      <c r="J294" s="6"/>
      <c r="K294" s="6"/>
      <c r="L294" s="6"/>
      <c r="M294" s="6"/>
      <c r="N294" s="6"/>
      <c r="O294" s="6"/>
      <c r="P294" s="6"/>
      <c r="Q294" s="6"/>
      <c r="R294" s="6"/>
      <c r="S294" s="6"/>
      <c r="T294" s="6"/>
      <c r="U294" s="6">
        <v>1</v>
      </c>
      <c r="V294" s="6"/>
      <c r="W294" s="6"/>
      <c r="X294" s="6"/>
    </row>
    <row r="295" spans="1:24" s="6" customFormat="1" x14ac:dyDescent="0.15">
      <c r="A295" s="8">
        <v>15430202</v>
      </c>
      <c r="B295" s="6">
        <v>1</v>
      </c>
      <c r="C295" s="7" t="str">
        <f>_xlfn.IFNA(_xlfn.IFNA(INDEX('skill.char(效果)'!$C:$C,MATCH($A295,'skill.char(效果)'!$O:$O,0)),INDEX('skill.char(buff)'!$C:$C,MATCH($A295,'skill.char(buff)'!$K:$K,0))),INDEX('skill.char(buff)'!$C:$C,MATCH($A295,'skill.char(buff)'!$L:$L,0)))</f>
        <v>先知圣者惩击伤害</v>
      </c>
      <c r="D295" s="7" t="s">
        <v>1338</v>
      </c>
      <c r="E295" s="6">
        <v>1.2</v>
      </c>
      <c r="F295" s="6" t="s">
        <v>217</v>
      </c>
      <c r="G295" s="6">
        <f>技能数值!AQ19</f>
        <v>39000</v>
      </c>
      <c r="H295" s="6">
        <f>技能数值!AR19</f>
        <v>41000</v>
      </c>
      <c r="I295" s="6">
        <f>技能数值!AS19</f>
        <v>400</v>
      </c>
    </row>
    <row r="296" spans="1:24" s="6" customFormat="1" x14ac:dyDescent="0.15">
      <c r="A296" s="8">
        <v>15430203</v>
      </c>
      <c r="B296" s="6">
        <v>1</v>
      </c>
      <c r="C296" s="7" t="str">
        <f>_xlfn.IFNA(_xlfn.IFNA(INDEX('skill.char(效果)'!$C:$C,MATCH($A296,'skill.char(效果)'!$O:$O,0)),INDEX('skill.char(buff)'!$C:$C,MATCH($A296,'skill.char(buff)'!$K:$K,0))),INDEX('skill.char(buff)'!$C:$C,MATCH($A296,'skill.char(buff)'!$L:$L,0)))</f>
        <v>先知圣者治疗术</v>
      </c>
      <c r="D296" s="7" t="s">
        <v>1005</v>
      </c>
      <c r="E296" s="6">
        <v>1.2</v>
      </c>
      <c r="F296" s="6" t="s">
        <v>217</v>
      </c>
      <c r="G296" s="6">
        <v>41170</v>
      </c>
      <c r="H296" s="6">
        <v>41630</v>
      </c>
      <c r="I296" s="6">
        <v>920</v>
      </c>
      <c r="R296" s="6">
        <v>500</v>
      </c>
      <c r="S296" s="6">
        <v>500</v>
      </c>
      <c r="T296" s="6">
        <v>80</v>
      </c>
    </row>
    <row r="297" spans="1:24" s="6" customFormat="1" x14ac:dyDescent="0.15">
      <c r="A297" s="8">
        <v>15430204</v>
      </c>
      <c r="B297" s="6">
        <v>1</v>
      </c>
      <c r="C297" s="7" t="s">
        <v>3723</v>
      </c>
      <c r="D297" s="7" t="s">
        <v>3723</v>
      </c>
      <c r="E297" s="151">
        <v>1.2</v>
      </c>
      <c r="F297" s="151" t="s">
        <v>217</v>
      </c>
      <c r="G297" s="151">
        <f>技能数值!AQ38</f>
        <v>20000</v>
      </c>
      <c r="H297" s="151">
        <f>技能数值!AR38</f>
        <v>20000</v>
      </c>
      <c r="I297" s="151">
        <f>技能数值!AS38</f>
        <v>1000</v>
      </c>
      <c r="J297" s="151"/>
    </row>
    <row r="298" spans="1:24" s="6" customFormat="1" x14ac:dyDescent="0.15">
      <c r="A298" s="12">
        <v>15430207</v>
      </c>
      <c r="B298" s="6">
        <v>1</v>
      </c>
      <c r="C298" s="7" t="str">
        <f>_xlfn.IFNA(_xlfn.IFNA(INDEX('skill.char(效果)'!$C:$C,MATCH($A298,'skill.char(效果)'!$O:$O,0)),INDEX('skill.char(buff)'!$C:$C,MATCH($A298,'skill.char(buff)'!$K:$K,0))),INDEX('skill.char(buff)'!$C:$C,MATCH($A298,'skill.char(buff)'!$L:$L,0)))</f>
        <v>先知圣者治疗术增加减免伤害</v>
      </c>
      <c r="D298" s="7" t="s">
        <v>3726</v>
      </c>
      <c r="E298" s="6">
        <v>1.2</v>
      </c>
      <c r="F298" s="151"/>
      <c r="G298" s="151"/>
      <c r="H298" s="151"/>
      <c r="I298" s="151"/>
      <c r="J298" s="151"/>
      <c r="R298" s="151">
        <v>500</v>
      </c>
      <c r="S298" s="151">
        <v>500</v>
      </c>
      <c r="T298" s="151">
        <v>20</v>
      </c>
    </row>
    <row r="299" spans="1:24" s="6" customFormat="1" x14ac:dyDescent="0.15">
      <c r="A299" s="8">
        <v>15440101</v>
      </c>
      <c r="B299" s="6">
        <v>1</v>
      </c>
      <c r="C299" s="7" t="str">
        <f>_xlfn.IFNA(_xlfn.IFNA(INDEX('skill.char(效果)'!$C:$C,MATCH($A299,'skill.char(效果)'!$O:$O,0)),INDEX('skill.char(buff)'!$C:$C,MATCH($A299,'skill.char(buff)'!$K:$K,0))),INDEX('skill.char(buff)'!$C:$C,MATCH($A299,'skill.char(buff)'!$L:$L,0)))</f>
        <v>蛇发女妖普通攻击伤害</v>
      </c>
      <c r="D299" s="7" t="s">
        <v>809</v>
      </c>
      <c r="E299" s="6">
        <v>1.2</v>
      </c>
      <c r="F299" s="6" t="s">
        <v>217</v>
      </c>
      <c r="G299" s="6">
        <v>9800</v>
      </c>
      <c r="H299" s="6">
        <v>10200</v>
      </c>
      <c r="U299" s="6">
        <v>1</v>
      </c>
    </row>
    <row r="300" spans="1:24" s="6" customFormat="1" x14ac:dyDescent="0.15">
      <c r="A300" s="8">
        <v>15440102</v>
      </c>
      <c r="B300" s="6">
        <v>1</v>
      </c>
      <c r="C300" s="7" t="str">
        <f>_xlfn.IFNA(_xlfn.IFNA(INDEX('skill.char(效果)'!$C:$C,MATCH($A300,'skill.char(效果)'!$O:$O,0)),INDEX('skill.char(buff)'!$C:$C,MATCH($A300,'skill.char(buff)'!$K:$K,0))),INDEX('skill.char(buff)'!$C:$C,MATCH($A300,'skill.char(buff)'!$L:$L,0)))</f>
        <v>蛇发女妖叉状闪电伤害</v>
      </c>
      <c r="D300" s="7" t="s">
        <v>810</v>
      </c>
      <c r="E300" s="6">
        <v>1.2</v>
      </c>
      <c r="F300" s="6" t="s">
        <v>217</v>
      </c>
      <c r="G300" s="6">
        <v>29000</v>
      </c>
      <c r="H300" s="6">
        <v>31000</v>
      </c>
      <c r="I300" s="6">
        <v>400</v>
      </c>
    </row>
    <row r="301" spans="1:24" s="6" customFormat="1" x14ac:dyDescent="0.15">
      <c r="A301" s="8">
        <v>15440103</v>
      </c>
      <c r="B301" s="6">
        <v>1</v>
      </c>
      <c r="C301" s="7" t="str">
        <f>_xlfn.IFNA(_xlfn.IFNA(INDEX('skill.char(效果)'!$C:$C,MATCH($A301,'skill.char(效果)'!$O:$O,0)),INDEX('skill.char(buff)'!$C:$C,MATCH($A301,'skill.char(buff)'!$K:$K,0))),INDEX('skill.char(buff)'!$C:$C,MATCH($A301,'skill.char(buff)'!$L:$L,0)))</f>
        <v>蛇发女妖秘术异蛇回血</v>
      </c>
      <c r="D301" s="7" t="s">
        <v>2392</v>
      </c>
      <c r="E301" s="6">
        <v>1.2</v>
      </c>
      <c r="F301" s="6" t="s">
        <v>366</v>
      </c>
      <c r="G301" s="6">
        <v>22770</v>
      </c>
      <c r="H301" s="6">
        <v>23230.000000000004</v>
      </c>
      <c r="I301" s="6">
        <v>574.99999999999636</v>
      </c>
    </row>
    <row r="302" spans="1:24" s="6" customFormat="1" x14ac:dyDescent="0.15">
      <c r="A302" s="8">
        <v>15440104</v>
      </c>
      <c r="B302" s="6">
        <v>1</v>
      </c>
      <c r="C302" s="7" t="str">
        <f>_xlfn.IFNA(_xlfn.IFNA(INDEX('skill.char(效果)'!$C:$C,MATCH($A302,'skill.char(效果)'!$O:$O,0)),INDEX('skill.char(buff)'!$C:$C,MATCH($A302,'skill.char(buff)'!$K:$K,0))),INDEX('skill.char(buff)'!$C:$C,MATCH($A302,'skill.char(buff)'!$L:$L,0)))</f>
        <v>蛇发女妖秘术异蛇之1传伤害</v>
      </c>
      <c r="D302" s="7" t="s">
        <v>2393</v>
      </c>
      <c r="E302" s="6">
        <v>1.2</v>
      </c>
      <c r="F302" s="6" t="s">
        <v>366</v>
      </c>
      <c r="G302" s="6">
        <v>34800</v>
      </c>
      <c r="H302" s="6">
        <v>37200</v>
      </c>
      <c r="I302" s="6">
        <v>480</v>
      </c>
    </row>
    <row r="303" spans="1:24" s="6" customFormat="1" x14ac:dyDescent="0.15">
      <c r="A303" s="8">
        <v>15440105</v>
      </c>
      <c r="B303" s="6">
        <v>1</v>
      </c>
      <c r="C303" s="7" t="str">
        <f>_xlfn.IFNA(_xlfn.IFNA(INDEX('skill.char(效果)'!$C:$C,MATCH($A303,'skill.char(效果)'!$O:$O,0)),INDEX('skill.char(buff)'!$C:$C,MATCH($A303,'skill.char(buff)'!$K:$K,0))),INDEX('skill.char(buff)'!$C:$C,MATCH($A303,'skill.char(buff)'!$L:$L,0)))</f>
        <v>蛇发女妖秘术异蛇之2传伤害</v>
      </c>
      <c r="D303" s="7" t="s">
        <v>821</v>
      </c>
      <c r="E303" s="6">
        <v>1.2</v>
      </c>
      <c r="F303" s="6" t="s">
        <v>366</v>
      </c>
      <c r="G303" s="6">
        <v>31900</v>
      </c>
      <c r="H303" s="6">
        <v>34100</v>
      </c>
      <c r="I303" s="6">
        <v>440</v>
      </c>
    </row>
    <row r="304" spans="1:24" s="6" customFormat="1" x14ac:dyDescent="0.15">
      <c r="A304" s="8">
        <v>15440106</v>
      </c>
      <c r="B304" s="6">
        <v>1</v>
      </c>
      <c r="C304" s="7" t="str">
        <f>_xlfn.IFNA(_xlfn.IFNA(INDEX('skill.char(效果)'!$C:$C,MATCH($A304,'skill.char(效果)'!$O:$O,0)),INDEX('skill.char(buff)'!$C:$C,MATCH($A304,'skill.char(buff)'!$K:$K,0))),INDEX('skill.char(buff)'!$C:$C,MATCH($A304,'skill.char(buff)'!$L:$L,0)))</f>
        <v>蛇发女妖秘术异蛇之3传伤害</v>
      </c>
      <c r="D304" s="7" t="s">
        <v>822</v>
      </c>
      <c r="E304" s="6">
        <v>1.2</v>
      </c>
      <c r="F304" s="6" t="s">
        <v>366</v>
      </c>
      <c r="G304" s="6">
        <v>29000</v>
      </c>
      <c r="H304" s="6">
        <v>31000</v>
      </c>
      <c r="I304" s="6">
        <v>400</v>
      </c>
    </row>
    <row r="305" spans="1:24" s="6" customFormat="1" x14ac:dyDescent="0.15">
      <c r="A305" s="8">
        <v>15440107</v>
      </c>
      <c r="B305" s="6">
        <v>1</v>
      </c>
      <c r="C305" s="7" t="str">
        <f>_xlfn.IFNA(_xlfn.IFNA(INDEX('skill.char(效果)'!$C:$C,MATCH($A305,'skill.char(效果)'!$O:$O,0)),INDEX('skill.char(buff)'!$C:$C,MATCH($A305,'skill.char(buff)'!$K:$K,0))),INDEX('skill.char(buff)'!$C:$C,MATCH($A305,'skill.char(buff)'!$L:$L,0)))</f>
        <v>蛇发女妖秘术异蛇之4传伤害</v>
      </c>
      <c r="D305" s="7" t="s">
        <v>823</v>
      </c>
      <c r="E305" s="6">
        <v>1.2</v>
      </c>
      <c r="F305" s="6" t="s">
        <v>366</v>
      </c>
      <c r="G305" s="6">
        <v>26100</v>
      </c>
      <c r="H305" s="6">
        <v>27900</v>
      </c>
      <c r="I305" s="6">
        <v>360</v>
      </c>
    </row>
    <row r="306" spans="1:24" s="6" customFormat="1" x14ac:dyDescent="0.15">
      <c r="A306" s="8">
        <v>15440108</v>
      </c>
      <c r="B306" s="6">
        <v>1</v>
      </c>
      <c r="C306" s="7" t="str">
        <f>_xlfn.IFNA(_xlfn.IFNA(INDEX('skill.char(效果)'!$C:$C,MATCH($A306,'skill.char(效果)'!$O:$O,0)),INDEX('skill.char(buff)'!$C:$C,MATCH($A306,'skill.char(buff)'!$K:$K,0))),INDEX('skill.char(buff)'!$C:$C,MATCH($A306,'skill.char(buff)'!$L:$L,0)))</f>
        <v>蛇发女妖凛冽寒风伤害</v>
      </c>
      <c r="D306" s="7" t="s">
        <v>812</v>
      </c>
      <c r="E306" s="6">
        <v>1.2</v>
      </c>
      <c r="F306" s="6" t="s">
        <v>217</v>
      </c>
      <c r="G306" s="6">
        <v>34000</v>
      </c>
      <c r="H306" s="6">
        <v>36000</v>
      </c>
      <c r="I306" s="6">
        <v>400</v>
      </c>
      <c r="R306" s="6">
        <v>140</v>
      </c>
      <c r="S306" s="6">
        <v>140</v>
      </c>
      <c r="T306" s="6">
        <v>20</v>
      </c>
    </row>
    <row r="307" spans="1:24" s="6" customFormat="1" x14ac:dyDescent="0.15">
      <c r="A307" s="8">
        <v>15440109</v>
      </c>
      <c r="B307" s="6">
        <v>1</v>
      </c>
      <c r="C307" s="7" t="s">
        <v>825</v>
      </c>
      <c r="D307" s="7" t="s">
        <v>825</v>
      </c>
      <c r="E307" s="6">
        <v>1.2</v>
      </c>
      <c r="R307" s="6">
        <v>1500</v>
      </c>
      <c r="S307" s="6">
        <v>1500</v>
      </c>
    </row>
    <row r="308" spans="1:24" s="6" customFormat="1" x14ac:dyDescent="0.15">
      <c r="A308" s="8">
        <v>15440310</v>
      </c>
      <c r="B308" s="6">
        <v>1</v>
      </c>
      <c r="C308" s="7" t="str">
        <f>_xlfn.IFNA(_xlfn.IFNA(INDEX('skill.char(效果)'!$C:$C,MATCH($A308,'skill.char(效果)'!$O:$O,0)),INDEX('skill.char(buff)'!$C:$C,MATCH($A308,'skill.char(buff)'!$K:$K,0))),INDEX('skill.char(buff)'!$C:$C,MATCH($A308,'skill.char(buff)'!$L:$L,0)))</f>
        <v>死亡骑士普通攻击伤害</v>
      </c>
      <c r="D308" s="7" t="str">
        <f>_xlfn.IFNA(_xlfn.IFNA(INDEX('skill.char(效果)'!$C:$C,MATCH($A308,'skill.char(效果)'!$O:$O,0)),INDEX('skill.char(buff)'!$C:$C,MATCH($A308,'skill.char(buff)'!$K:$K,0))),INDEX('skill.char(buff)'!$C:$C,MATCH($A308,'skill.char(buff)'!$L:$L,0)))</f>
        <v>死亡骑士普通攻击伤害</v>
      </c>
      <c r="E308" s="6">
        <v>1.2</v>
      </c>
      <c r="F308" s="6" t="s">
        <v>217</v>
      </c>
      <c r="G308" s="6">
        <v>9800</v>
      </c>
      <c r="H308" s="6">
        <v>10200</v>
      </c>
      <c r="U308" s="6">
        <v>1</v>
      </c>
    </row>
    <row r="309" spans="1:24" x14ac:dyDescent="0.15">
      <c r="A309" s="8">
        <v>15440311</v>
      </c>
      <c r="B309" s="6">
        <v>1</v>
      </c>
      <c r="C309" s="7" t="s">
        <v>4151</v>
      </c>
      <c r="D309" s="7" t="s">
        <v>4151</v>
      </c>
      <c r="E309" s="6">
        <v>1.2</v>
      </c>
      <c r="F309" s="6" t="s">
        <v>366</v>
      </c>
      <c r="G309" s="6">
        <v>20000</v>
      </c>
      <c r="H309" s="6">
        <v>20000</v>
      </c>
      <c r="I309" s="6">
        <v>1000</v>
      </c>
      <c r="J309" s="6"/>
      <c r="K309" s="6"/>
      <c r="L309" s="6"/>
      <c r="M309" s="6"/>
      <c r="N309" s="6"/>
      <c r="O309" s="6"/>
      <c r="P309" s="6"/>
      <c r="Q309" s="6"/>
      <c r="R309" s="6"/>
      <c r="S309" s="6"/>
      <c r="T309" s="6"/>
      <c r="U309" s="6"/>
      <c r="V309" s="6"/>
      <c r="W309" s="6"/>
      <c r="X309" s="6"/>
    </row>
    <row r="310" spans="1:24" x14ac:dyDescent="0.15">
      <c r="A310" s="8">
        <v>15440312</v>
      </c>
      <c r="B310" s="6">
        <v>1</v>
      </c>
      <c r="C310" s="7" t="str">
        <f>_xlfn.IFNA(_xlfn.IFNA(INDEX('skill.char(效果)'!$C:$C,MATCH($A310,'skill.char(效果)'!$O:$O,0)),INDEX('skill.char(buff)'!$C:$C,MATCH($A310,'skill.char(buff)'!$K:$K,0))),INDEX('skill.char(buff)'!$C:$C,MATCH($A310,'skill.char(buff)'!$L:$L,0)))</f>
        <v>死亡骑士凛风冲击伤害</v>
      </c>
      <c r="D310" s="7" t="str">
        <f>_xlfn.IFNA(_xlfn.IFNA(INDEX('skill.char(效果)'!$C:$C,MATCH($A310,'skill.char(效果)'!$O:$O,0)),INDEX('skill.char(buff)'!$C:$C,MATCH($A310,'skill.char(buff)'!$K:$K,0))),INDEX('skill.char(buff)'!$C:$C,MATCH($A310,'skill.char(buff)'!$L:$L,0)))</f>
        <v>死亡骑士凛风冲击伤害</v>
      </c>
      <c r="E310" s="6">
        <v>1.2</v>
      </c>
      <c r="F310" s="6" t="s">
        <v>366</v>
      </c>
      <c r="G310" s="6">
        <v>19000</v>
      </c>
      <c r="H310" s="6">
        <v>21000</v>
      </c>
      <c r="I310" s="6">
        <v>400</v>
      </c>
      <c r="J310" s="6"/>
      <c r="K310" s="6"/>
      <c r="L310" s="6"/>
      <c r="M310" s="6"/>
      <c r="N310" s="6"/>
      <c r="O310" s="6"/>
      <c r="P310" s="6"/>
      <c r="Q310" s="6"/>
      <c r="R310" s="6"/>
      <c r="S310" s="6"/>
      <c r="T310" s="6"/>
      <c r="U310" s="6"/>
      <c r="V310" s="6"/>
      <c r="W310" s="6"/>
      <c r="X310" s="6"/>
    </row>
    <row r="311" spans="1:24" x14ac:dyDescent="0.15">
      <c r="A311" s="8">
        <v>15440313</v>
      </c>
      <c r="B311" s="6">
        <v>1</v>
      </c>
      <c r="C311" s="7" t="s">
        <v>4152</v>
      </c>
      <c r="D311" s="7" t="s">
        <v>4152</v>
      </c>
      <c r="E311" s="6">
        <v>1.2</v>
      </c>
      <c r="F311" s="6"/>
      <c r="G311" s="6"/>
      <c r="H311" s="6"/>
      <c r="I311" s="6"/>
      <c r="J311" s="6"/>
      <c r="K311" s="6"/>
      <c r="L311" s="6"/>
      <c r="M311" s="6"/>
      <c r="N311" s="6"/>
      <c r="O311" s="6"/>
      <c r="P311" s="6"/>
      <c r="Q311" s="6"/>
      <c r="R311" s="6">
        <v>10000</v>
      </c>
      <c r="S311" s="6">
        <v>10000</v>
      </c>
      <c r="T311" s="6"/>
      <c r="U311" s="6"/>
      <c r="V311" s="6"/>
      <c r="W311" s="6"/>
      <c r="X311" s="6"/>
    </row>
    <row r="312" spans="1:24" x14ac:dyDescent="0.15">
      <c r="A312" s="8">
        <v>15440314</v>
      </c>
      <c r="B312" s="6">
        <v>1</v>
      </c>
      <c r="C312" s="7" t="s">
        <v>4153</v>
      </c>
      <c r="D312" s="7" t="s">
        <v>4153</v>
      </c>
      <c r="E312" s="6">
        <v>1.2</v>
      </c>
      <c r="F312" s="6"/>
      <c r="G312" s="6"/>
      <c r="H312" s="6"/>
      <c r="I312" s="6"/>
      <c r="J312" s="6"/>
      <c r="K312" s="6"/>
      <c r="L312" s="6"/>
      <c r="M312" s="6"/>
      <c r="N312" s="6"/>
      <c r="O312" s="6"/>
      <c r="P312" s="6"/>
      <c r="Q312" s="6"/>
      <c r="R312" s="6">
        <v>1500</v>
      </c>
      <c r="S312" s="6">
        <v>1500</v>
      </c>
      <c r="T312" s="6"/>
      <c r="U312" s="6"/>
      <c r="V312" s="6"/>
      <c r="W312" s="6"/>
      <c r="X312" s="6"/>
    </row>
    <row r="313" spans="1:24" x14ac:dyDescent="0.15">
      <c r="A313" s="8">
        <v>15440315</v>
      </c>
      <c r="B313" s="6">
        <v>1</v>
      </c>
      <c r="C313" s="7" t="str">
        <f>_xlfn.IFNA(_xlfn.IFNA(INDEX('skill.char(效果)'!$C:$C,MATCH($A313,'skill.char(效果)'!$O:$O,0)),INDEX('skill.char(buff)'!$C:$C,MATCH($A313,'skill.char(buff)'!$K:$K,0))),INDEX('skill.char(buff)'!$C:$C,MATCH($A313,'skill.char(buff)'!$L:$L,0)))</f>
        <v>死亡骑士冰霜之环扩散伤害</v>
      </c>
      <c r="D313" s="7" t="str">
        <f>_xlfn.IFNA(_xlfn.IFNA(INDEX('skill.char(效果)'!$C:$C,MATCH($A313,'skill.char(效果)'!$O:$O,0)),INDEX('skill.char(buff)'!$C:$C,MATCH($A313,'skill.char(buff)'!$K:$K,0))),INDEX('skill.char(buff)'!$C:$C,MATCH($A313,'skill.char(buff)'!$L:$L,0)))</f>
        <v>死亡骑士冰霜之环扩散伤害</v>
      </c>
      <c r="E313" s="6">
        <v>1.2</v>
      </c>
      <c r="F313" s="6" t="s">
        <v>366</v>
      </c>
      <c r="G313" s="6">
        <f>技能数值!AT16</f>
        <v>19200</v>
      </c>
      <c r="H313" s="6">
        <f>技能数值!AU16</f>
        <v>20800</v>
      </c>
      <c r="I313" s="6">
        <f>技能数值!AV16</f>
        <v>320</v>
      </c>
      <c r="J313" s="6"/>
      <c r="K313" s="6"/>
      <c r="L313" s="6"/>
      <c r="M313" s="6"/>
      <c r="N313" s="6"/>
      <c r="O313" s="6"/>
      <c r="P313" s="6"/>
      <c r="Q313" s="6"/>
      <c r="R313" s="6"/>
      <c r="S313" s="6"/>
      <c r="T313" s="6"/>
      <c r="U313" s="6"/>
      <c r="V313" s="6"/>
      <c r="W313" s="6"/>
      <c r="X313" s="6"/>
    </row>
    <row r="314" spans="1:24" x14ac:dyDescent="0.15">
      <c r="A314" s="8">
        <v>15440316</v>
      </c>
      <c r="B314" s="6">
        <v>1</v>
      </c>
      <c r="C314" s="7" t="str">
        <f>_xlfn.IFNA(_xlfn.IFNA(INDEX('skill.char(效果)'!$C:$C,MATCH($A314,'skill.char(效果)'!$O:$O,0)),INDEX('skill.char(buff)'!$C:$C,MATCH($A314,'skill.char(buff)'!$K:$K,0))),INDEX('skill.char(buff)'!$C:$C,MATCH($A314,'skill.char(buff)'!$L:$L,0)))</f>
        <v>死亡骑士冰霜之环收缩拉怪伤害</v>
      </c>
      <c r="D314" s="7" t="str">
        <f>_xlfn.IFNA(_xlfn.IFNA(INDEX('skill.char(效果)'!$C:$C,MATCH($A314,'skill.char(效果)'!$O:$O,0)),INDEX('skill.char(buff)'!$C:$C,MATCH($A314,'skill.char(buff)'!$K:$K,0))),INDEX('skill.char(buff)'!$C:$C,MATCH($A314,'skill.char(buff)'!$L:$L,0)))</f>
        <v>死亡骑士冰霜之环收缩拉怪伤害</v>
      </c>
      <c r="E314" s="6">
        <v>1.2</v>
      </c>
      <c r="F314" s="6" t="s">
        <v>366</v>
      </c>
      <c r="G314" s="6">
        <v>22000</v>
      </c>
      <c r="H314" s="6">
        <v>24000</v>
      </c>
      <c r="I314" s="6">
        <v>380</v>
      </c>
      <c r="J314" s="6"/>
      <c r="K314" s="6"/>
      <c r="L314" s="6"/>
      <c r="M314" s="6"/>
      <c r="N314" s="6"/>
      <c r="O314" s="6"/>
      <c r="P314" s="6"/>
      <c r="Q314" s="6"/>
      <c r="R314" s="6">
        <v>120</v>
      </c>
      <c r="S314" s="6">
        <v>120</v>
      </c>
      <c r="T314" s="6">
        <v>20</v>
      </c>
      <c r="U314" s="6"/>
      <c r="V314" s="6"/>
      <c r="W314" s="6"/>
      <c r="X314" s="6"/>
    </row>
    <row r="315" spans="1:24" x14ac:dyDescent="0.15">
      <c r="A315" s="8">
        <v>15440401</v>
      </c>
      <c r="B315" s="6">
        <v>1</v>
      </c>
      <c r="C315" s="7" t="str">
        <f>_xlfn.IFNA(_xlfn.IFNA(INDEX('skill.char(效果)'!$C:$C,MATCH($A315,'skill.char(效果)'!$O:$O,0)),INDEX('skill.char(buff)'!$C:$C,MATCH($A315,'skill.char(buff)'!$K:$K,0))),INDEX('skill.char(buff)'!$C:$C,MATCH($A315,'skill.char(buff)'!$L:$L,0)))</f>
        <v>德古拉普通攻击伤害</v>
      </c>
      <c r="D315" s="7" t="s">
        <v>844</v>
      </c>
      <c r="E315" s="6">
        <v>1.2</v>
      </c>
      <c r="F315" s="6" t="s">
        <v>264</v>
      </c>
      <c r="G315" s="6">
        <v>9800</v>
      </c>
      <c r="H315" s="6">
        <v>12000</v>
      </c>
      <c r="I315" s="6"/>
      <c r="J315" s="6"/>
      <c r="K315" s="6"/>
      <c r="L315" s="6"/>
      <c r="M315" s="6"/>
      <c r="N315" s="6"/>
      <c r="O315" s="6"/>
      <c r="P315" s="6"/>
      <c r="Q315" s="6"/>
      <c r="R315" s="6"/>
      <c r="S315" s="6"/>
      <c r="T315" s="6"/>
      <c r="U315" s="6">
        <v>1</v>
      </c>
      <c r="V315" s="6"/>
      <c r="W315" s="6"/>
      <c r="X315" s="6"/>
    </row>
    <row r="316" spans="1:24" x14ac:dyDescent="0.15">
      <c r="A316" s="8">
        <v>15440402</v>
      </c>
      <c r="B316" s="6">
        <v>1</v>
      </c>
      <c r="C316" s="7" t="str">
        <f>_xlfn.IFNA(_xlfn.IFNA(INDEX('skill.char(效果)'!$C:$C,MATCH($A316,'skill.char(效果)'!$O:$O,0)),INDEX('skill.char(buff)'!$C:$C,MATCH($A316,'skill.char(buff)'!$K:$K,0))),INDEX('skill.char(buff)'!$C:$C,MATCH($A316,'skill.char(buff)'!$L:$L,0)))</f>
        <v>德古拉腐蚀蜂群伤害</v>
      </c>
      <c r="D316" s="7" t="s">
        <v>846</v>
      </c>
      <c r="E316" s="6">
        <v>1.2</v>
      </c>
      <c r="F316" s="6" t="s">
        <v>264</v>
      </c>
      <c r="G316" s="6">
        <v>24000</v>
      </c>
      <c r="H316" s="6">
        <v>26000</v>
      </c>
      <c r="I316" s="6">
        <v>400</v>
      </c>
      <c r="J316" s="6"/>
      <c r="K316" s="6"/>
      <c r="L316" s="6"/>
      <c r="M316" s="6"/>
      <c r="N316" s="6"/>
      <c r="O316" s="6"/>
      <c r="P316" s="6"/>
      <c r="Q316" s="6"/>
      <c r="R316" s="6"/>
      <c r="S316" s="6"/>
      <c r="T316" s="6"/>
      <c r="U316" s="6"/>
      <c r="V316" s="6"/>
      <c r="W316" s="6"/>
      <c r="X316" s="6"/>
    </row>
    <row r="317" spans="1:24" x14ac:dyDescent="0.15">
      <c r="A317" s="8">
        <v>15440403</v>
      </c>
      <c r="B317" s="6">
        <v>1</v>
      </c>
      <c r="C317" s="7" t="str">
        <f>_xlfn.IFNA(_xlfn.IFNA(INDEX('skill.char(效果)'!$C:$C,MATCH($A317,'skill.char(效果)'!$O:$O,0)),INDEX('skill.char(buff)'!$C:$C,MATCH($A317,'skill.char(buff)'!$K:$K,0))),INDEX('skill.char(buff)'!$C:$C,MATCH($A317,'skill.char(buff)'!$L:$L,0)))</f>
        <v>德古拉腐蚀术伤害</v>
      </c>
      <c r="D317" s="7" t="s">
        <v>847</v>
      </c>
      <c r="E317" s="6">
        <v>1.2</v>
      </c>
      <c r="F317" s="6" t="s">
        <v>264</v>
      </c>
      <c r="G317" s="6">
        <v>24000</v>
      </c>
      <c r="H317" s="6">
        <v>26000</v>
      </c>
      <c r="I317" s="6">
        <v>400</v>
      </c>
      <c r="J317" s="6"/>
      <c r="K317" s="6"/>
      <c r="L317" s="6"/>
      <c r="M317" s="6"/>
      <c r="N317" s="6"/>
      <c r="O317" s="6"/>
      <c r="P317" s="6"/>
      <c r="Q317" s="6"/>
      <c r="R317" s="6"/>
      <c r="S317" s="6"/>
      <c r="T317" s="6"/>
      <c r="U317" s="6"/>
      <c r="V317" s="6"/>
      <c r="W317" s="6"/>
      <c r="X317" s="6"/>
    </row>
    <row r="318" spans="1:24" x14ac:dyDescent="0.15">
      <c r="A318" s="8">
        <v>15440406</v>
      </c>
      <c r="B318" s="6">
        <v>1</v>
      </c>
      <c r="C318" s="7" t="str">
        <f>_xlfn.IFNA(_xlfn.IFNA(INDEX('skill.char(效果)'!$C:$C,MATCH($A318,'skill.char(效果)'!$O:$O,0)),INDEX('skill.char(buff)'!$C:$C,MATCH($A318,'skill.char(buff)'!$K:$K,0))),INDEX('skill.char(buff)'!$C:$C,MATCH($A318,'skill.char(buff)'!$L:$L,0)))</f>
        <v>德古拉腐蚀术之持续流血血量</v>
      </c>
      <c r="D318" s="7" t="s">
        <v>849</v>
      </c>
      <c r="E318" s="6">
        <v>1.2</v>
      </c>
      <c r="F318" s="6" t="s">
        <v>264</v>
      </c>
      <c r="G318" s="6">
        <v>2500</v>
      </c>
      <c r="H318" s="6">
        <v>2500</v>
      </c>
      <c r="I318" s="6"/>
      <c r="J318" s="6"/>
      <c r="K318" s="6"/>
      <c r="L318" s="6"/>
      <c r="M318" s="6"/>
      <c r="N318" s="6"/>
      <c r="O318" s="6"/>
      <c r="P318" s="6"/>
      <c r="Q318" s="6"/>
      <c r="R318" s="6"/>
      <c r="S318" s="6"/>
      <c r="T318" s="6"/>
      <c r="U318" s="6"/>
      <c r="V318" s="6"/>
      <c r="W318" s="6"/>
      <c r="X318" s="6">
        <v>1</v>
      </c>
    </row>
    <row r="319" spans="1:24" x14ac:dyDescent="0.15">
      <c r="A319" s="8">
        <v>15440407</v>
      </c>
      <c r="B319" s="6">
        <v>1</v>
      </c>
      <c r="C319" s="7" t="str">
        <f>_xlfn.IFNA(_xlfn.IFNA(INDEX('skill.char(效果)'!$C:$C,MATCH($A319,'skill.char(效果)'!$O:$O,0)),INDEX('skill.char(buff)'!$C:$C,MATCH($A319,'skill.char(buff)'!$K:$K,0))),INDEX('skill.char(buff)'!$C:$C,MATCH($A319,'skill.char(buff)'!$L:$L,0)))</f>
        <v>德古拉吸血鬼之拥伤害</v>
      </c>
      <c r="D319" s="7" t="s">
        <v>850</v>
      </c>
      <c r="E319" s="6">
        <v>1.2</v>
      </c>
      <c r="F319" s="6" t="s">
        <v>264</v>
      </c>
      <c r="G319" s="6">
        <v>17400</v>
      </c>
      <c r="H319" s="6">
        <v>18600</v>
      </c>
      <c r="I319" s="6">
        <v>240</v>
      </c>
      <c r="J319" s="6"/>
      <c r="K319" s="6"/>
      <c r="L319" s="6"/>
      <c r="M319" s="6"/>
      <c r="N319" s="6"/>
      <c r="O319" s="6"/>
      <c r="P319" s="6"/>
      <c r="Q319" s="6"/>
      <c r="R319" s="6">
        <v>70</v>
      </c>
      <c r="S319" s="6">
        <v>70</v>
      </c>
      <c r="T319" s="6">
        <v>10</v>
      </c>
      <c r="U319" s="6"/>
      <c r="V319" s="6"/>
      <c r="W319" s="6"/>
      <c r="X319" s="6"/>
    </row>
    <row r="320" spans="1:24" x14ac:dyDescent="0.15">
      <c r="A320" s="8">
        <v>15440408</v>
      </c>
      <c r="B320" s="6">
        <v>1</v>
      </c>
      <c r="C320" s="7" t="str">
        <f>_xlfn.IFNA(_xlfn.IFNA(INDEX('skill.char(效果)'!$C:$C,MATCH($A320,'skill.char(效果)'!$O:$O,0)),INDEX('skill.char(buff)'!$C:$C,MATCH($A320,'skill.char(buff)'!$K:$K,0))),INDEX('skill.char(buff)'!$C:$C,MATCH($A320,'skill.char(buff)'!$L:$L,0)))</f>
        <v>德古拉吸血鬼之拥之加血</v>
      </c>
      <c r="D320" s="7" t="s">
        <v>2394</v>
      </c>
      <c r="E320" s="6">
        <v>1.2</v>
      </c>
      <c r="F320" s="6" t="s">
        <v>217</v>
      </c>
      <c r="G320" s="6">
        <v>17546</v>
      </c>
      <c r="H320" s="6">
        <v>17722</v>
      </c>
      <c r="I320" s="6">
        <v>353</v>
      </c>
      <c r="J320" s="6"/>
      <c r="K320" s="6"/>
      <c r="L320" s="6"/>
      <c r="M320" s="6"/>
      <c r="N320" s="6"/>
      <c r="O320" s="6"/>
      <c r="P320" s="6"/>
      <c r="Q320" s="6"/>
      <c r="R320" s="6">
        <v>220</v>
      </c>
      <c r="S320" s="6">
        <v>220</v>
      </c>
      <c r="T320" s="6">
        <v>30</v>
      </c>
      <c r="U320" s="6"/>
      <c r="V320" s="6"/>
      <c r="W320" s="6"/>
      <c r="X320" s="6"/>
    </row>
    <row r="321" spans="1:24" x14ac:dyDescent="0.15">
      <c r="A321" s="8">
        <v>15440501</v>
      </c>
      <c r="B321" s="6">
        <v>1</v>
      </c>
      <c r="C321" s="7" t="str">
        <f>_xlfn.IFNA(_xlfn.IFNA(INDEX('skill.char(效果)'!$C:$C,MATCH($A321,'skill.char(效果)'!$O:$O,0)),INDEX('skill.char(buff)'!$C:$C,MATCH($A321,'skill.char(buff)'!$K:$K,0))),INDEX('skill.char(buff)'!$C:$C,MATCH($A321,'skill.char(buff)'!$L:$L,0)))</f>
        <v>月亮女神普通攻击伤害</v>
      </c>
      <c r="D321" s="7" t="s">
        <v>1396</v>
      </c>
      <c r="E321" s="6">
        <v>1.2</v>
      </c>
      <c r="F321" s="6" t="s">
        <v>217</v>
      </c>
      <c r="G321" s="6">
        <v>9800</v>
      </c>
      <c r="H321" s="6">
        <v>10200</v>
      </c>
      <c r="I321" s="6"/>
      <c r="J321" s="6"/>
      <c r="K321" s="6"/>
      <c r="L321" s="6"/>
      <c r="M321" s="6"/>
      <c r="N321" s="6"/>
      <c r="O321" s="6"/>
      <c r="P321" s="6"/>
      <c r="Q321" s="6"/>
      <c r="R321" s="6"/>
      <c r="S321" s="6"/>
      <c r="T321" s="6"/>
      <c r="U321" s="6">
        <v>1</v>
      </c>
      <c r="V321" s="6"/>
      <c r="W321" s="6"/>
      <c r="X321" s="6"/>
    </row>
    <row r="322" spans="1:24" x14ac:dyDescent="0.15">
      <c r="A322" s="8">
        <v>15440502</v>
      </c>
      <c r="B322" s="6">
        <v>1</v>
      </c>
      <c r="C322" s="7" t="str">
        <f>_xlfn.IFNA(_xlfn.IFNA(INDEX('skill.char(效果)'!$C:$C,MATCH($A322,'skill.char(效果)'!$O:$O,0)),INDEX('skill.char(buff)'!$C:$C,MATCH($A322,'skill.char(buff)'!$K:$K,0))),INDEX('skill.char(buff)'!$C:$C,MATCH($A322,'skill.char(buff)'!$L:$L,0)))</f>
        <v>月亮女神新月打击伤害</v>
      </c>
      <c r="D322" s="7" t="s">
        <v>2395</v>
      </c>
      <c r="E322" s="6">
        <v>1.2</v>
      </c>
      <c r="F322" s="6" t="s">
        <v>217</v>
      </c>
      <c r="G322" s="6">
        <v>29000</v>
      </c>
      <c r="H322" s="6">
        <v>31000</v>
      </c>
      <c r="I322" s="6">
        <v>400</v>
      </c>
      <c r="J322" s="6"/>
      <c r="K322" s="6"/>
      <c r="L322" s="6"/>
      <c r="M322" s="6"/>
      <c r="N322" s="6"/>
      <c r="O322" s="6"/>
      <c r="P322" s="6"/>
      <c r="Q322" s="6"/>
      <c r="R322" s="6"/>
      <c r="S322" s="6"/>
      <c r="T322" s="6"/>
      <c r="U322" s="6"/>
      <c r="V322" s="6"/>
      <c r="W322" s="6"/>
      <c r="X322" s="6"/>
    </row>
    <row r="323" spans="1:24" x14ac:dyDescent="0.15">
      <c r="A323" s="8">
        <v>15440503</v>
      </c>
      <c r="B323" s="6">
        <v>1</v>
      </c>
      <c r="C323" s="7" t="str">
        <f>_xlfn.IFNA(_xlfn.IFNA(INDEX('skill.char(效果)'!$C:$C,MATCH($A323,'skill.char(效果)'!$O:$O,0)),INDEX('skill.char(buff)'!$C:$C,MATCH($A323,'skill.char(buff)'!$K:$K,0))),INDEX('skill.char(buff)'!$C:$C,MATCH($A323,'skill.char(buff)'!$L:$L,0)))</f>
        <v>月亮女神新月打击提升自身闪避</v>
      </c>
      <c r="D323" s="7" t="s">
        <v>2396</v>
      </c>
      <c r="E323" s="6">
        <v>1.2</v>
      </c>
      <c r="F323" s="6"/>
      <c r="G323" s="6"/>
      <c r="H323" s="6"/>
      <c r="I323" s="6"/>
      <c r="J323" s="6"/>
      <c r="K323" s="6"/>
      <c r="L323" s="6"/>
      <c r="M323" s="6"/>
      <c r="N323" s="6"/>
      <c r="O323" s="6"/>
      <c r="P323" s="6"/>
      <c r="Q323" s="6"/>
      <c r="R323" s="6">
        <v>2000</v>
      </c>
      <c r="S323" s="6">
        <v>2000</v>
      </c>
      <c r="T323" s="6"/>
      <c r="U323" s="6"/>
      <c r="V323" s="6"/>
      <c r="W323" s="6"/>
      <c r="X323" s="6"/>
    </row>
    <row r="324" spans="1:24" x14ac:dyDescent="0.15">
      <c r="A324" s="92">
        <v>15440505</v>
      </c>
      <c r="B324" s="6">
        <v>1</v>
      </c>
      <c r="C324" s="7" t="str">
        <f>_xlfn.IFNA(_xlfn.IFNA(INDEX('skill.char(效果)'!$C:$C,MATCH($A324,'skill.char(效果)'!$O:$O,0)),INDEX('skill.char(buff)'!$C:$C,MATCH($A324,'skill.char(buff)'!$K:$K,0))),INDEX('skill.char(buff)'!$C:$C,MATCH($A324,'skill.char(buff)'!$L:$L,0)))</f>
        <v>月亮女神月神箭伤害</v>
      </c>
      <c r="D324" s="7" t="s">
        <v>2525</v>
      </c>
      <c r="E324" s="6">
        <v>1.2</v>
      </c>
      <c r="F324" s="6" t="s">
        <v>366</v>
      </c>
      <c r="G324" s="6">
        <v>24500</v>
      </c>
      <c r="H324" s="6">
        <v>25500</v>
      </c>
      <c r="I324" s="6">
        <v>200</v>
      </c>
      <c r="J324" s="6"/>
      <c r="K324" s="6"/>
      <c r="L324" s="6"/>
      <c r="M324" s="6"/>
      <c r="N324" s="6"/>
      <c r="O324" s="6"/>
      <c r="P324" s="6"/>
      <c r="Q324" s="6"/>
      <c r="R324" s="33"/>
      <c r="S324" s="33"/>
      <c r="T324" s="33"/>
      <c r="U324" s="6"/>
      <c r="V324" s="6"/>
      <c r="W324" s="6"/>
      <c r="X324" s="6"/>
    </row>
    <row r="325" spans="1:24" x14ac:dyDescent="0.15">
      <c r="A325" s="93">
        <v>15440506</v>
      </c>
      <c r="B325" s="6">
        <v>1</v>
      </c>
      <c r="C325" s="7" t="str">
        <f>_xlfn.IFNA(_xlfn.IFNA(INDEX('skill.char(效果)'!$C:$C,MATCH($A325,'skill.char(效果)'!$O:$O,0)),INDEX('skill.char(buff)'!$C:$C,MATCH($A325,'skill.char(buff)'!$K:$K,0))),INDEX('skill.char(buff)'!$C:$C,MATCH($A325,'skill.char(buff)'!$L:$L,0)))</f>
        <v>月亮女神月光之束伤害</v>
      </c>
      <c r="D325" s="7" t="s">
        <v>2531</v>
      </c>
      <c r="E325" s="6">
        <v>1.2</v>
      </c>
      <c r="F325" s="6" t="s">
        <v>366</v>
      </c>
      <c r="G325" s="6">
        <v>34000</v>
      </c>
      <c r="H325" s="6">
        <v>36000</v>
      </c>
      <c r="I325" s="6">
        <v>400</v>
      </c>
      <c r="J325" s="6"/>
      <c r="K325" s="6"/>
      <c r="L325" s="6"/>
      <c r="M325" s="6"/>
      <c r="N325" s="6"/>
      <c r="O325" s="6"/>
      <c r="P325" s="6"/>
      <c r="Q325" s="6"/>
      <c r="R325" s="6">
        <v>140</v>
      </c>
      <c r="S325" s="6">
        <v>140</v>
      </c>
      <c r="T325" s="6">
        <v>20</v>
      </c>
      <c r="U325" s="6"/>
      <c r="V325" s="6"/>
      <c r="W325" s="6"/>
      <c r="X325" s="6"/>
    </row>
    <row r="326" spans="1:24" x14ac:dyDescent="0.15">
      <c r="A326" s="93">
        <v>15440508</v>
      </c>
      <c r="B326" s="6">
        <v>1</v>
      </c>
      <c r="C326" s="7" t="str">
        <f>_xlfn.IFNA(_xlfn.IFNA(INDEX('skill.char(效果)'!$C:$C,MATCH($A326,'skill.char(效果)'!$O:$O,0)),INDEX('skill.char(buff)'!$C:$C,MATCH($A326,'skill.char(buff)'!$K:$K,0))),INDEX('skill.char(buff)'!$C:$C,MATCH($A326,'skill.char(buff)'!$L:$L,0)))</f>
        <v>月亮女神月神箭降低格挡</v>
      </c>
      <c r="D326" s="7" t="s">
        <v>2527</v>
      </c>
      <c r="E326" s="6">
        <v>1.2</v>
      </c>
      <c r="F326" s="6"/>
      <c r="G326" s="6"/>
      <c r="H326" s="6"/>
      <c r="I326" s="6"/>
      <c r="J326" s="6"/>
      <c r="K326" s="6"/>
      <c r="L326" s="6"/>
      <c r="M326" s="6"/>
      <c r="N326" s="6"/>
      <c r="O326" s="6"/>
      <c r="P326" s="6"/>
      <c r="Q326" s="6"/>
      <c r="R326" s="6">
        <v>-2000</v>
      </c>
      <c r="S326" s="6">
        <v>-2000</v>
      </c>
      <c r="T326" s="6"/>
      <c r="U326" s="6"/>
      <c r="V326" s="6"/>
      <c r="W326" s="6"/>
      <c r="X326" s="6"/>
    </row>
    <row r="327" spans="1:24" x14ac:dyDescent="0.15">
      <c r="A327" s="8">
        <v>15440701</v>
      </c>
      <c r="B327" s="6">
        <v>1</v>
      </c>
      <c r="C327" s="7" t="str">
        <f>_xlfn.IFNA(_xlfn.IFNA(INDEX('skill.char(效果)'!$C:$C,MATCH($A327,'skill.char(效果)'!$O:$O,0)),INDEX('skill.char(buff)'!$C:$C,MATCH($A327,'skill.char(buff)'!$K:$K,0))),INDEX('skill.char(buff)'!$C:$C,MATCH($A327,'skill.char(buff)'!$L:$L,0)))</f>
        <v>刀锋女皇普通攻击伤害</v>
      </c>
      <c r="D327" s="7" t="s">
        <v>1397</v>
      </c>
      <c r="E327" s="6">
        <v>1.2</v>
      </c>
      <c r="F327" s="6" t="s">
        <v>217</v>
      </c>
      <c r="G327" s="6">
        <v>9800</v>
      </c>
      <c r="H327" s="6">
        <v>10200</v>
      </c>
      <c r="I327" s="6"/>
      <c r="J327" s="6"/>
      <c r="K327" s="6"/>
      <c r="L327" s="6"/>
      <c r="M327" s="6"/>
      <c r="N327" s="6"/>
      <c r="O327" s="6"/>
      <c r="P327" s="6"/>
      <c r="Q327" s="6"/>
      <c r="R327" s="6"/>
      <c r="S327" s="6"/>
      <c r="T327" s="6"/>
      <c r="U327" s="6">
        <v>1</v>
      </c>
      <c r="V327" s="6"/>
      <c r="W327" s="6"/>
      <c r="X327" s="6"/>
    </row>
    <row r="328" spans="1:24" x14ac:dyDescent="0.15">
      <c r="A328" s="8">
        <v>15440702</v>
      </c>
      <c r="B328" s="6">
        <v>1</v>
      </c>
      <c r="C328" s="7" t="str">
        <f>_xlfn.IFNA(_xlfn.IFNA(INDEX('skill.char(效果)'!$C:$C,MATCH($A328,'skill.char(效果)'!$O:$O,0)),INDEX('skill.char(buff)'!$C:$C,MATCH($A328,'skill.char(buff)'!$K:$K,0))),INDEX('skill.char(buff)'!$C:$C,MATCH($A328,'skill.char(buff)'!$L:$L,0)))</f>
        <v>刀锋女皇女王之爪伤害</v>
      </c>
      <c r="D328" s="7" t="s">
        <v>2397</v>
      </c>
      <c r="E328" s="6">
        <v>1.2</v>
      </c>
      <c r="F328" s="6" t="s">
        <v>217</v>
      </c>
      <c r="G328" s="6">
        <v>44000</v>
      </c>
      <c r="H328" s="6">
        <v>46000</v>
      </c>
      <c r="I328" s="6">
        <v>400</v>
      </c>
      <c r="J328" s="6"/>
      <c r="K328" s="6"/>
      <c r="L328" s="6"/>
      <c r="M328" s="6"/>
      <c r="N328" s="6"/>
      <c r="O328" s="6"/>
      <c r="P328" s="6"/>
      <c r="Q328" s="6"/>
      <c r="R328" s="6"/>
      <c r="S328" s="6"/>
      <c r="T328" s="6"/>
      <c r="U328" s="6"/>
      <c r="V328" s="6"/>
      <c r="W328" s="6"/>
      <c r="X328" s="6"/>
    </row>
    <row r="329" spans="1:24" x14ac:dyDescent="0.15">
      <c r="A329" s="8">
        <v>15440703</v>
      </c>
      <c r="B329" s="6">
        <v>1</v>
      </c>
      <c r="C329" s="7" t="s">
        <v>1538</v>
      </c>
      <c r="D329" s="7" t="s">
        <v>1538</v>
      </c>
      <c r="E329" s="6">
        <v>1.2</v>
      </c>
      <c r="F329" s="6"/>
      <c r="G329" s="6"/>
      <c r="H329" s="6"/>
      <c r="I329" s="6"/>
      <c r="J329" s="6"/>
      <c r="K329" s="6"/>
      <c r="L329" s="6"/>
      <c r="M329" s="6"/>
      <c r="N329" s="6"/>
      <c r="O329" s="6"/>
      <c r="P329" s="6"/>
      <c r="Q329" s="6"/>
      <c r="R329" s="6">
        <v>5000</v>
      </c>
      <c r="S329" s="6">
        <v>5000</v>
      </c>
      <c r="T329" s="6"/>
      <c r="U329" s="6"/>
      <c r="V329" s="6"/>
      <c r="W329" s="6"/>
      <c r="X329" s="6"/>
    </row>
    <row r="330" spans="1:24" x14ac:dyDescent="0.15">
      <c r="A330" s="8">
        <v>15440704</v>
      </c>
      <c r="B330" s="6">
        <v>1</v>
      </c>
      <c r="C330" s="7" t="s">
        <v>1539</v>
      </c>
      <c r="D330" s="7" t="s">
        <v>1539</v>
      </c>
      <c r="E330" s="6">
        <v>1.2</v>
      </c>
      <c r="F330" s="6"/>
      <c r="G330" s="6"/>
      <c r="H330" s="6"/>
      <c r="I330" s="6"/>
      <c r="J330" s="6"/>
      <c r="K330" s="6"/>
      <c r="L330" s="6"/>
      <c r="M330" s="6"/>
      <c r="N330" s="6"/>
      <c r="O330" s="6"/>
      <c r="P330" s="6"/>
      <c r="Q330" s="6"/>
      <c r="R330" s="6">
        <v>10000</v>
      </c>
      <c r="S330" s="6">
        <v>10000</v>
      </c>
      <c r="T330" s="6">
        <v>200</v>
      </c>
      <c r="U330" s="6"/>
      <c r="V330" s="6"/>
      <c r="W330" s="6"/>
      <c r="X330" s="6"/>
    </row>
    <row r="331" spans="1:24" x14ac:dyDescent="0.15">
      <c r="A331" s="8">
        <v>15440705</v>
      </c>
      <c r="B331" s="6">
        <v>1</v>
      </c>
      <c r="C331" s="7" t="str">
        <f>_xlfn.IFNA(_xlfn.IFNA(INDEX('skill.char(效果)'!$C:$C,MATCH($A331,'skill.char(效果)'!$O:$O,0)),INDEX('skill.char(buff)'!$C:$C,MATCH($A331,'skill.char(buff)'!$K:$K,0))),INDEX('skill.char(buff)'!$C:$C,MATCH($A331,'skill.char(buff)'!$L:$L,0)))</f>
        <v>刀锋女皇灵能漩涡伤害</v>
      </c>
      <c r="D331" s="7" t="s">
        <v>2398</v>
      </c>
      <c r="E331" s="6">
        <v>1.2</v>
      </c>
      <c r="F331" s="6" t="s">
        <v>217</v>
      </c>
      <c r="G331" s="6">
        <v>17400</v>
      </c>
      <c r="H331" s="6">
        <v>18600</v>
      </c>
      <c r="I331" s="6">
        <v>240</v>
      </c>
      <c r="J331" s="6"/>
      <c r="K331" s="6"/>
      <c r="L331" s="6"/>
      <c r="M331" s="6"/>
      <c r="N331" s="6"/>
      <c r="O331" s="6"/>
      <c r="P331" s="6"/>
      <c r="Q331" s="6"/>
      <c r="R331" s="6">
        <v>100</v>
      </c>
      <c r="S331" s="6">
        <v>100</v>
      </c>
      <c r="T331" s="6">
        <v>20</v>
      </c>
      <c r="U331" s="6"/>
      <c r="V331" s="6"/>
      <c r="W331" s="6"/>
      <c r="X331" s="6"/>
    </row>
    <row r="332" spans="1:24" x14ac:dyDescent="0.15">
      <c r="A332" s="8">
        <v>15440706</v>
      </c>
      <c r="B332" s="6">
        <v>1</v>
      </c>
      <c r="C332" s="7" t="str">
        <f>_xlfn.IFNA(_xlfn.IFNA(INDEX('skill.char(效果)'!$C:$C,MATCH($A332,'skill.char(效果)'!$O:$O,0)),INDEX('skill.char(buff)'!$C:$C,MATCH($A332,'skill.char(buff)'!$K:$K,0))),INDEX('skill.char(buff)'!$C:$C,MATCH($A332,'skill.char(buff)'!$L:$L,0)))</f>
        <v>刀锋女皇灵能漩涡降命中</v>
      </c>
      <c r="D332" s="7" t="s">
        <v>2439</v>
      </c>
      <c r="E332" s="6">
        <v>1.2</v>
      </c>
      <c r="F332" s="6"/>
      <c r="G332" s="6"/>
      <c r="H332" s="6"/>
      <c r="I332" s="6"/>
      <c r="J332" s="6"/>
      <c r="K332" s="6"/>
      <c r="L332" s="6"/>
      <c r="M332" s="6"/>
      <c r="N332" s="6"/>
      <c r="O332" s="6"/>
      <c r="P332" s="6"/>
      <c r="Q332" s="6"/>
      <c r="R332" s="6">
        <v>-5000</v>
      </c>
      <c r="S332" s="6">
        <v>-5000</v>
      </c>
      <c r="T332" s="6"/>
      <c r="U332" s="6"/>
      <c r="V332" s="6"/>
      <c r="W332" s="6"/>
      <c r="X332" s="6"/>
    </row>
    <row r="333" spans="1:24" x14ac:dyDescent="0.15">
      <c r="A333" s="8">
        <v>15440801</v>
      </c>
      <c r="B333" s="6">
        <v>1</v>
      </c>
      <c r="C333" s="7" t="str">
        <f>_xlfn.IFNA(_xlfn.IFNA(INDEX('skill.char(效果)'!$C:$C,MATCH($A333,'skill.char(效果)'!$O:$O,0)),INDEX('skill.char(buff)'!$C:$C,MATCH($A333,'skill.char(buff)'!$K:$K,0))),INDEX('skill.char(buff)'!$C:$C,MATCH($A333,'skill.char(buff)'!$L:$L,0)))</f>
        <v>莉莉丝普通攻击伤害</v>
      </c>
      <c r="D333" s="7" t="s">
        <v>2399</v>
      </c>
      <c r="E333" s="6">
        <v>1.2</v>
      </c>
      <c r="F333" s="6" t="s">
        <v>217</v>
      </c>
      <c r="G333" s="6">
        <v>9800</v>
      </c>
      <c r="H333" s="6">
        <v>10200</v>
      </c>
      <c r="I333" s="6"/>
      <c r="J333" s="6"/>
      <c r="K333" s="6"/>
      <c r="L333" s="6"/>
      <c r="M333" s="6"/>
      <c r="N333" s="6"/>
      <c r="O333" s="6"/>
      <c r="P333" s="6"/>
      <c r="Q333" s="6"/>
      <c r="R333" s="6"/>
      <c r="S333" s="6"/>
      <c r="T333" s="6"/>
      <c r="U333" s="6">
        <v>1</v>
      </c>
      <c r="V333" s="6"/>
      <c r="W333" s="6"/>
      <c r="X333" s="6"/>
    </row>
    <row r="334" spans="1:24" x14ac:dyDescent="0.15">
      <c r="A334" s="18">
        <v>15440802</v>
      </c>
      <c r="B334" s="9">
        <v>1</v>
      </c>
      <c r="C334" s="7" t="str">
        <f>_xlfn.IFNA(_xlfn.IFNA(INDEX('skill.char(效果)'!$C:$C,MATCH($A334,'skill.char(效果)'!$O:$O,0)),INDEX('skill.char(buff)'!$C:$C,MATCH($A334,'skill.char(buff)'!$K:$K,0))),INDEX('skill.char(buff)'!$C:$C,MATCH($A334,'skill.char(buff)'!$L:$L,0)))</f>
        <v>莉莉丝腐蚀术伤害</v>
      </c>
      <c r="D334" s="7" t="s">
        <v>380</v>
      </c>
      <c r="E334" s="9">
        <v>1.2</v>
      </c>
      <c r="F334" s="9" t="s">
        <v>217</v>
      </c>
      <c r="G334" s="9">
        <v>49000</v>
      </c>
      <c r="H334" s="9">
        <v>51000</v>
      </c>
      <c r="I334" s="9">
        <v>400</v>
      </c>
      <c r="J334" s="9"/>
      <c r="K334" s="9"/>
      <c r="L334" s="9"/>
      <c r="M334" s="9"/>
      <c r="N334" s="9"/>
      <c r="O334" s="9"/>
      <c r="P334" s="9"/>
      <c r="Q334" s="9"/>
      <c r="R334" s="9"/>
      <c r="S334" s="9"/>
      <c r="T334" s="9"/>
      <c r="U334" s="9"/>
      <c r="V334" s="9"/>
      <c r="W334" s="9"/>
      <c r="X334" s="9"/>
    </row>
    <row r="335" spans="1:24" x14ac:dyDescent="0.15">
      <c r="A335" s="18">
        <v>15440803</v>
      </c>
      <c r="B335" s="6">
        <v>1</v>
      </c>
      <c r="C335" s="7" t="str">
        <f>_xlfn.IFNA(_xlfn.IFNA(INDEX('skill.char(效果)'!$C:$C,MATCH($A335,'skill.char(效果)'!$O:$O,0)),INDEX('skill.char(buff)'!$C:$C,MATCH($A335,'skill.char(buff)'!$K:$K,0))),INDEX('skill.char(buff)'!$C:$C,MATCH($A335,'skill.char(buff)'!$L:$L,0)))</f>
        <v>莉莉丝地狱之吻提升攻速</v>
      </c>
      <c r="D335" s="7" t="s">
        <v>2400</v>
      </c>
      <c r="E335" s="6">
        <v>1.2</v>
      </c>
      <c r="F335" s="9" t="s">
        <v>366</v>
      </c>
      <c r="G335" s="6">
        <v>5000</v>
      </c>
      <c r="H335" s="6">
        <v>5000</v>
      </c>
      <c r="I335" s="6">
        <v>60</v>
      </c>
      <c r="J335" s="6"/>
      <c r="K335" s="6"/>
      <c r="L335" s="6"/>
      <c r="M335" s="6"/>
      <c r="N335" s="6"/>
      <c r="O335" s="6"/>
      <c r="P335" s="6"/>
      <c r="Q335" s="6"/>
      <c r="R335" s="6"/>
      <c r="S335" s="6"/>
      <c r="T335" s="6"/>
      <c r="U335" s="6"/>
      <c r="V335" s="6"/>
      <c r="W335" s="6"/>
      <c r="X335" s="6"/>
    </row>
    <row r="336" spans="1:24" x14ac:dyDescent="0.15">
      <c r="A336" s="18">
        <v>15440804</v>
      </c>
      <c r="B336" s="6">
        <v>1</v>
      </c>
      <c r="C336" s="7" t="str">
        <f>_xlfn.IFNA(_xlfn.IFNA(INDEX('skill.char(效果)'!$C:$C,MATCH($A336,'skill.char(效果)'!$O:$O,0)),INDEX('skill.char(buff)'!$C:$C,MATCH($A336,'skill.char(buff)'!$K:$K,0))),INDEX('skill.char(buff)'!$C:$C,MATCH($A336,'skill.char(buff)'!$L:$L,0)))</f>
        <v>莉莉丝地狱之吻加攻击</v>
      </c>
      <c r="D336" s="7" t="s">
        <v>2401</v>
      </c>
      <c r="E336" s="6">
        <v>1.2</v>
      </c>
      <c r="F336" s="9" t="s">
        <v>366</v>
      </c>
      <c r="G336" s="6">
        <v>2000</v>
      </c>
      <c r="H336" s="6">
        <v>2000</v>
      </c>
      <c r="I336" s="6">
        <v>100</v>
      </c>
      <c r="J336" s="6"/>
      <c r="K336" s="6"/>
      <c r="L336" s="6"/>
      <c r="M336" s="6"/>
      <c r="N336" s="6"/>
      <c r="O336" s="6"/>
      <c r="P336" s="6"/>
      <c r="Q336" s="6"/>
      <c r="R336" s="6"/>
      <c r="S336" s="6"/>
      <c r="T336" s="6"/>
      <c r="U336" s="6"/>
      <c r="V336" s="6"/>
      <c r="W336" s="6"/>
      <c r="X336" s="6"/>
    </row>
    <row r="337" spans="1:24" x14ac:dyDescent="0.15">
      <c r="A337" s="9">
        <v>15440805</v>
      </c>
      <c r="B337" s="6">
        <v>1</v>
      </c>
      <c r="C337" s="7" t="str">
        <f>_xlfn.IFNA(_xlfn.IFNA(INDEX('skill.char(效果)'!$C:$C,MATCH($A337,'skill.char(效果)'!$O:$O,0)),INDEX('skill.char(buff)'!$C:$C,MATCH($A337,'skill.char(buff)'!$K:$K,0))),INDEX('skill.char(buff)'!$C:$C,MATCH($A337,'skill.char(buff)'!$L:$L,0)))</f>
        <v>莉莉丝腐蚀术之持续流血血量</v>
      </c>
      <c r="D337" s="7" t="s">
        <v>382</v>
      </c>
      <c r="E337" s="6">
        <v>1.2</v>
      </c>
      <c r="F337" s="9" t="s">
        <v>217</v>
      </c>
      <c r="G337" s="6">
        <v>2500</v>
      </c>
      <c r="H337" s="6">
        <v>2500</v>
      </c>
      <c r="I337" s="9">
        <v>400</v>
      </c>
      <c r="J337" s="6"/>
      <c r="K337" s="6"/>
      <c r="L337" s="6"/>
      <c r="M337" s="6"/>
      <c r="N337" s="6"/>
      <c r="O337" s="6"/>
      <c r="P337" s="6"/>
      <c r="Q337" s="6"/>
      <c r="R337" s="6"/>
      <c r="S337" s="6"/>
      <c r="T337" s="6"/>
      <c r="U337" s="6"/>
      <c r="V337" s="6"/>
      <c r="W337" s="6"/>
      <c r="X337" s="6">
        <v>1</v>
      </c>
    </row>
    <row r="338" spans="1:24" x14ac:dyDescent="0.15">
      <c r="A338" s="9">
        <v>15440806</v>
      </c>
      <c r="B338" s="6">
        <v>1</v>
      </c>
      <c r="C338" s="7" t="str">
        <f>_xlfn.IFNA(_xlfn.IFNA(INDEX('skill.char(效果)'!$C:$C,MATCH($A338,'skill.char(效果)'!$O:$O,0)),INDEX('skill.char(buff)'!$C:$C,MATCH($A338,'skill.char(buff)'!$K:$K,0))),INDEX('skill.char(buff)'!$C:$C,MATCH($A338,'skill.char(buff)'!$L:$L,0)))</f>
        <v>莉莉丝恶魔之镰伤害</v>
      </c>
      <c r="D338" s="7" t="s">
        <v>2402</v>
      </c>
      <c r="E338" s="6">
        <v>1.2</v>
      </c>
      <c r="F338" s="6" t="s">
        <v>217</v>
      </c>
      <c r="G338" s="6">
        <v>34000</v>
      </c>
      <c r="H338" s="6">
        <v>36000</v>
      </c>
      <c r="I338" s="6">
        <v>400</v>
      </c>
      <c r="J338" s="6"/>
      <c r="K338" s="6"/>
      <c r="L338" s="6"/>
      <c r="M338" s="6"/>
      <c r="N338" s="6"/>
      <c r="O338" s="6"/>
      <c r="P338" s="6"/>
      <c r="Q338" s="6"/>
      <c r="R338" s="6">
        <v>120</v>
      </c>
      <c r="S338" s="6">
        <v>120</v>
      </c>
      <c r="T338" s="6">
        <v>20</v>
      </c>
      <c r="U338" s="6">
        <v>1</v>
      </c>
      <c r="V338" s="6"/>
      <c r="W338" s="6"/>
      <c r="X338" s="6"/>
    </row>
    <row r="339" spans="1:24" x14ac:dyDescent="0.15">
      <c r="A339" s="9">
        <v>15440807</v>
      </c>
      <c r="B339" s="6">
        <v>1</v>
      </c>
      <c r="C339" s="7" t="str">
        <f>_xlfn.IFNA(_xlfn.IFNA(INDEX('skill.char(效果)'!$C:$C,MATCH($A339,'skill.char(效果)'!$O:$O,0)),INDEX('skill.char(buff)'!$C:$C,MATCH($A339,'skill.char(buff)'!$K:$K,0))),INDEX('skill.char(buff)'!$C:$C,MATCH($A339,'skill.char(buff)'!$L:$L,0)))</f>
        <v>莉莉丝恶魔之镰添加冰标记降低攻速</v>
      </c>
      <c r="D339" s="7" t="s">
        <v>2403</v>
      </c>
      <c r="E339" s="6">
        <v>1.2</v>
      </c>
      <c r="F339" s="6"/>
      <c r="G339" s="6"/>
      <c r="H339" s="6"/>
      <c r="I339" s="6"/>
      <c r="J339" s="6"/>
      <c r="K339" s="6"/>
      <c r="L339" s="6"/>
      <c r="M339" s="6"/>
      <c r="N339" s="6"/>
      <c r="O339" s="6"/>
      <c r="P339" s="6"/>
      <c r="Q339" s="6"/>
      <c r="R339" s="6">
        <v>-5000</v>
      </c>
      <c r="S339" s="6">
        <v>-5000</v>
      </c>
      <c r="T339" s="6"/>
      <c r="U339" s="6"/>
      <c r="V339" s="6"/>
      <c r="W339" s="6"/>
      <c r="X339" s="6"/>
    </row>
    <row r="340" spans="1:24" x14ac:dyDescent="0.15">
      <c r="A340" s="9">
        <v>15440808</v>
      </c>
      <c r="B340" s="6">
        <v>1</v>
      </c>
      <c r="C340" s="7" t="str">
        <f>_xlfn.IFNA(_xlfn.IFNA(INDEX('skill.char(效果)'!$C:$C,MATCH($A340,'skill.char(效果)'!$O:$O,0)),INDEX('skill.char(buff)'!$C:$C,MATCH($A340,'skill.char(buff)'!$K:$K,0))),INDEX('skill.char(buff)'!$C:$C,MATCH($A340,'skill.char(buff)'!$L:$L,0)))</f>
        <v>莉莉丝恶魔之镰添加冰标记降低移速</v>
      </c>
      <c r="D340" s="7" t="s">
        <v>2220</v>
      </c>
      <c r="E340" s="6">
        <v>1.2</v>
      </c>
      <c r="F340" s="6"/>
      <c r="G340" s="6"/>
      <c r="H340" s="6"/>
      <c r="I340" s="6"/>
      <c r="J340" s="6"/>
      <c r="K340" s="6"/>
      <c r="L340" s="6"/>
      <c r="M340" s="6"/>
      <c r="N340" s="6"/>
      <c r="O340" s="6"/>
      <c r="P340" s="6"/>
      <c r="Q340" s="6"/>
      <c r="R340" s="6">
        <v>-5000</v>
      </c>
      <c r="S340" s="6">
        <v>-5000</v>
      </c>
      <c r="T340" s="6"/>
      <c r="U340" s="6"/>
      <c r="V340" s="6"/>
      <c r="W340" s="6"/>
      <c r="X340" s="6"/>
    </row>
    <row r="341" spans="1:24" x14ac:dyDescent="0.15">
      <c r="A341" s="9">
        <v>15440809</v>
      </c>
      <c r="B341" s="6">
        <v>1</v>
      </c>
      <c r="C341" s="7" t="s">
        <v>2226</v>
      </c>
      <c r="D341" s="7" t="s">
        <v>2226</v>
      </c>
      <c r="E341" s="6">
        <v>1.2</v>
      </c>
      <c r="F341" s="6"/>
      <c r="G341" s="6"/>
      <c r="H341" s="6"/>
      <c r="I341" s="6"/>
      <c r="J341" s="6"/>
      <c r="K341" s="6"/>
      <c r="L341" s="6"/>
      <c r="M341" s="6"/>
      <c r="N341" s="6"/>
      <c r="O341" s="6"/>
      <c r="P341" s="6"/>
      <c r="Q341" s="6"/>
      <c r="R341" s="6">
        <v>3000</v>
      </c>
      <c r="S341" s="6">
        <v>3000</v>
      </c>
      <c r="T341" s="6"/>
      <c r="U341" s="6"/>
      <c r="V341" s="6"/>
      <c r="W341" s="6"/>
      <c r="X341" s="6"/>
    </row>
    <row r="342" spans="1:24" x14ac:dyDescent="0.15">
      <c r="A342" s="8">
        <v>15441101</v>
      </c>
      <c r="B342" s="6">
        <v>1</v>
      </c>
      <c r="C342" s="7" t="str">
        <f>_xlfn.IFNA(_xlfn.IFNA(INDEX('skill.char(效果)'!$C:$C,MATCH($A342,'skill.char(效果)'!$O:$O,0)),INDEX('skill.char(buff)'!$C:$C,MATCH($A342,'skill.char(buff)'!$K:$K,0))),INDEX('skill.char(buff)'!$C:$C,MATCH($A342,'skill.char(buff)'!$L:$L,0)))</f>
        <v>路西法普通攻击伤害</v>
      </c>
      <c r="D342" s="7" t="s">
        <v>1225</v>
      </c>
      <c r="E342" s="6">
        <v>1.2</v>
      </c>
      <c r="F342" s="6" t="s">
        <v>366</v>
      </c>
      <c r="G342" s="6">
        <v>9800</v>
      </c>
      <c r="H342" s="6">
        <v>10200</v>
      </c>
      <c r="I342" s="6"/>
      <c r="J342" s="6"/>
      <c r="K342" s="6"/>
      <c r="L342" s="6"/>
      <c r="M342" s="6"/>
      <c r="N342" s="6"/>
      <c r="O342" s="6"/>
      <c r="P342" s="6"/>
      <c r="Q342" s="6"/>
      <c r="R342" s="6"/>
      <c r="S342" s="6"/>
      <c r="T342" s="6"/>
      <c r="U342" s="6">
        <v>1</v>
      </c>
      <c r="V342" s="6"/>
      <c r="W342" s="6"/>
      <c r="X342" s="6"/>
    </row>
    <row r="343" spans="1:24" x14ac:dyDescent="0.15">
      <c r="A343" s="8">
        <v>15441102</v>
      </c>
      <c r="B343" s="6">
        <v>1</v>
      </c>
      <c r="C343" s="7" t="str">
        <f>_xlfn.IFNA(_xlfn.IFNA(INDEX('skill.char(效果)'!$C:$C,MATCH($A343,'skill.char(效果)'!$O:$O,0)),INDEX('skill.char(buff)'!$C:$C,MATCH($A343,'skill.char(buff)'!$K:$K,0))),INDEX('skill.char(buff)'!$C:$C,MATCH($A343,'skill.char(buff)'!$L:$L,0)))</f>
        <v>路西法冰霜护甲提升物防</v>
      </c>
      <c r="D343" s="7" t="s">
        <v>2404</v>
      </c>
      <c r="E343" s="6">
        <v>1.2</v>
      </c>
      <c r="F343" s="6"/>
      <c r="G343" s="6"/>
      <c r="H343" s="6"/>
      <c r="I343" s="6"/>
      <c r="J343" s="6"/>
      <c r="K343" s="6"/>
      <c r="L343" s="6"/>
      <c r="M343" s="6"/>
      <c r="N343" s="6"/>
      <c r="O343" s="6"/>
      <c r="P343" s="6"/>
      <c r="Q343" s="6"/>
      <c r="R343" s="6">
        <v>1000</v>
      </c>
      <c r="S343" s="6">
        <v>1000</v>
      </c>
      <c r="T343" s="6">
        <v>50</v>
      </c>
      <c r="U343" s="6"/>
      <c r="V343" s="6"/>
      <c r="W343" s="6"/>
      <c r="X343" s="6"/>
    </row>
    <row r="344" spans="1:24" x14ac:dyDescent="0.15">
      <c r="A344" s="8">
        <v>15441103</v>
      </c>
      <c r="B344" s="6">
        <v>1</v>
      </c>
      <c r="C344" s="7" t="str">
        <f>_xlfn.IFNA(_xlfn.IFNA(INDEX('skill.char(效果)'!$C:$C,MATCH($A344,'skill.char(效果)'!$O:$O,0)),INDEX('skill.char(buff)'!$C:$C,MATCH($A344,'skill.char(buff)'!$K:$K,0))),INDEX('skill.char(buff)'!$C:$C,MATCH($A344,'skill.char(buff)'!$L:$L,0)))</f>
        <v>路西法冰霜护甲提升魔防</v>
      </c>
      <c r="D344" s="7" t="s">
        <v>2405</v>
      </c>
      <c r="E344" s="6">
        <v>1.2</v>
      </c>
      <c r="F344" s="6"/>
      <c r="G344" s="6"/>
      <c r="H344" s="6"/>
      <c r="I344" s="6"/>
      <c r="J344" s="6"/>
      <c r="K344" s="6"/>
      <c r="L344" s="6"/>
      <c r="M344" s="6"/>
      <c r="N344" s="6"/>
      <c r="O344" s="6"/>
      <c r="P344" s="6"/>
      <c r="Q344" s="6"/>
      <c r="R344" s="6">
        <v>1000</v>
      </c>
      <c r="S344" s="6">
        <v>1000</v>
      </c>
      <c r="T344" s="6">
        <v>50</v>
      </c>
      <c r="U344" s="6"/>
      <c r="V344" s="6"/>
      <c r="W344" s="6"/>
      <c r="X344" s="6"/>
    </row>
    <row r="345" spans="1:24" x14ac:dyDescent="0.15">
      <c r="A345" s="8">
        <v>15441104</v>
      </c>
      <c r="B345" s="6">
        <v>1</v>
      </c>
      <c r="C345" s="7" t="str">
        <f>_xlfn.IFNA(_xlfn.IFNA(INDEX('skill.char(效果)'!$C:$C,MATCH($A345,'skill.char(效果)'!$O:$O,0)),INDEX('skill.char(buff)'!$C:$C,MATCH($A345,'skill.char(buff)'!$K:$K,0))),INDEX('skill.char(buff)'!$C:$C,MATCH($A345,'skill.char(buff)'!$L:$L,0)))</f>
        <v>路西法冰霜护甲持续回血血量</v>
      </c>
      <c r="D345" s="7" t="s">
        <v>2406</v>
      </c>
      <c r="E345" s="6">
        <v>1.2</v>
      </c>
      <c r="F345" s="6" t="s">
        <v>366</v>
      </c>
      <c r="G345" s="6">
        <v>5921</v>
      </c>
      <c r="H345" s="6">
        <v>6040</v>
      </c>
      <c r="I345" s="6">
        <v>150</v>
      </c>
      <c r="J345" s="6"/>
      <c r="K345" s="6"/>
      <c r="L345" s="6"/>
      <c r="M345" s="6"/>
      <c r="N345" s="6"/>
      <c r="O345" s="6"/>
      <c r="P345" s="6"/>
      <c r="Q345" s="6"/>
      <c r="R345" s="6"/>
      <c r="S345" s="6"/>
      <c r="T345" s="6"/>
      <c r="U345" s="6"/>
      <c r="V345" s="6"/>
      <c r="W345" s="6"/>
      <c r="X345" s="6"/>
    </row>
    <row r="346" spans="1:24" x14ac:dyDescent="0.15">
      <c r="A346" s="8">
        <v>15441105</v>
      </c>
      <c r="B346" s="6">
        <v>1</v>
      </c>
      <c r="C346" s="7" t="s">
        <v>1238</v>
      </c>
      <c r="D346" s="7" t="s">
        <v>1238</v>
      </c>
      <c r="E346" s="6">
        <v>1.2</v>
      </c>
      <c r="F346" s="6"/>
      <c r="G346" s="6"/>
      <c r="H346" s="6"/>
      <c r="I346" s="6"/>
      <c r="J346" s="6"/>
      <c r="K346" s="6"/>
      <c r="L346" s="6"/>
      <c r="M346" s="6"/>
      <c r="N346" s="6"/>
      <c r="O346" s="6"/>
      <c r="P346" s="6"/>
      <c r="Q346" s="6"/>
      <c r="R346" s="6">
        <v>3000</v>
      </c>
      <c r="S346" s="6">
        <v>3000</v>
      </c>
      <c r="T346" s="6"/>
      <c r="U346" s="6"/>
      <c r="V346" s="6"/>
      <c r="W346" s="6"/>
      <c r="X346" s="6"/>
    </row>
    <row r="347" spans="1:24" x14ac:dyDescent="0.15">
      <c r="A347" s="8">
        <v>15441106</v>
      </c>
      <c r="B347" s="6">
        <v>1</v>
      </c>
      <c r="C347" s="7" t="str">
        <f>_xlfn.IFNA(_xlfn.IFNA(INDEX('skill.char(效果)'!$C:$C,MATCH($A347,'skill.char(效果)'!$O:$O,0)),INDEX('skill.char(buff)'!$C:$C,MATCH($A347,'skill.char(buff)'!$K:$K,0))),INDEX('skill.char(buff)'!$C:$C,MATCH($A347,'skill.char(buff)'!$L:$L,0)))</f>
        <v>路西法冰霜护甲受击降低攻速</v>
      </c>
      <c r="D347" s="7" t="s">
        <v>2407</v>
      </c>
      <c r="E347" s="6">
        <v>1.2</v>
      </c>
      <c r="F347" s="6"/>
      <c r="G347" s="6"/>
      <c r="H347" s="6"/>
      <c r="I347" s="6"/>
      <c r="J347" s="6"/>
      <c r="K347" s="6"/>
      <c r="L347" s="6"/>
      <c r="M347" s="6"/>
      <c r="N347" s="6"/>
      <c r="O347" s="6"/>
      <c r="P347" s="6"/>
      <c r="Q347" s="6"/>
      <c r="R347" s="6">
        <v>-4000</v>
      </c>
      <c r="S347" s="6">
        <v>-4000</v>
      </c>
      <c r="T347" s="6"/>
      <c r="U347" s="6"/>
      <c r="V347" s="6"/>
      <c r="W347" s="6"/>
      <c r="X347" s="6"/>
    </row>
    <row r="348" spans="1:24" x14ac:dyDescent="0.15">
      <c r="A348" s="8">
        <v>15441107</v>
      </c>
      <c r="B348" s="6">
        <v>1</v>
      </c>
      <c r="C348" s="7" t="str">
        <f>_xlfn.IFNA(_xlfn.IFNA(INDEX('skill.char(效果)'!$C:$C,MATCH($A348,'skill.char(效果)'!$O:$O,0)),INDEX('skill.char(buff)'!$C:$C,MATCH($A348,'skill.char(buff)'!$K:$K,0))),INDEX('skill.char(buff)'!$C:$C,MATCH($A348,'skill.char(buff)'!$L:$L,0)))</f>
        <v>路西法冰霜护甲受击降低移速</v>
      </c>
      <c r="D348" s="7" t="s">
        <v>2408</v>
      </c>
      <c r="E348" s="6">
        <v>1.2</v>
      </c>
      <c r="F348" s="6"/>
      <c r="G348" s="6"/>
      <c r="H348" s="6"/>
      <c r="I348" s="6"/>
      <c r="J348" s="6"/>
      <c r="K348" s="6"/>
      <c r="L348" s="6"/>
      <c r="M348" s="6"/>
      <c r="N348" s="6"/>
      <c r="O348" s="6"/>
      <c r="P348" s="6"/>
      <c r="Q348" s="6"/>
      <c r="R348" s="6">
        <v>-4000</v>
      </c>
      <c r="S348" s="6">
        <v>-4000</v>
      </c>
      <c r="T348" s="6"/>
      <c r="U348" s="6"/>
      <c r="V348" s="6"/>
      <c r="W348" s="6"/>
      <c r="X348" s="6"/>
    </row>
    <row r="349" spans="1:24" x14ac:dyDescent="0.15">
      <c r="A349" s="8">
        <v>15441108</v>
      </c>
      <c r="B349" s="6">
        <v>1</v>
      </c>
      <c r="C349" s="7" t="str">
        <f>_xlfn.IFNA(_xlfn.IFNA(INDEX('skill.char(效果)'!$C:$C,MATCH($A349,'skill.char(效果)'!$O:$O,0)),INDEX('skill.char(buff)'!$C:$C,MATCH($A349,'skill.char(buff)'!$K:$K,0))),INDEX('skill.char(buff)'!$C:$C,MATCH($A349,'skill.char(buff)'!$L:$L,0)))</f>
        <v>路西法冰突刺伤害</v>
      </c>
      <c r="D349" s="7" t="s">
        <v>2409</v>
      </c>
      <c r="E349" s="6">
        <v>1.2</v>
      </c>
      <c r="F349" s="6" t="s">
        <v>366</v>
      </c>
      <c r="G349" s="6">
        <v>49000</v>
      </c>
      <c r="H349" s="6">
        <v>51000</v>
      </c>
      <c r="I349" s="6">
        <v>400</v>
      </c>
      <c r="J349" s="6"/>
      <c r="K349" s="6"/>
      <c r="L349" s="6"/>
      <c r="M349" s="6"/>
      <c r="N349" s="6"/>
      <c r="O349" s="6"/>
      <c r="P349" s="6"/>
      <c r="Q349" s="6"/>
      <c r="R349" s="6"/>
      <c r="S349" s="6"/>
      <c r="T349" s="6"/>
      <c r="U349" s="6"/>
      <c r="V349" s="6"/>
      <c r="W349" s="6"/>
      <c r="X349" s="6"/>
    </row>
    <row r="350" spans="1:24" x14ac:dyDescent="0.15">
      <c r="A350" s="8">
        <v>15441109</v>
      </c>
      <c r="B350" s="6">
        <v>1</v>
      </c>
      <c r="C350" s="7" t="str">
        <f>_xlfn.IFNA(_xlfn.IFNA(INDEX('skill.char(效果)'!$C:$C,MATCH($A350,'skill.char(效果)'!$O:$O,0)),INDEX('skill.char(buff)'!$C:$C,MATCH($A350,'skill.char(buff)'!$K:$K,0))),INDEX('skill.char(buff)'!$C:$C,MATCH($A350,'skill.char(buff)'!$L:$L,0)))</f>
        <v>路西法冰突刺添加冰标记降低攻速</v>
      </c>
      <c r="D350" s="7" t="s">
        <v>2410</v>
      </c>
      <c r="E350" s="6">
        <v>1.2</v>
      </c>
      <c r="F350" s="6"/>
      <c r="G350" s="6"/>
      <c r="H350" s="6"/>
      <c r="I350" s="6"/>
      <c r="J350" s="6"/>
      <c r="K350" s="6"/>
      <c r="L350" s="6"/>
      <c r="M350" s="6"/>
      <c r="N350" s="6"/>
      <c r="O350" s="6"/>
      <c r="P350" s="6"/>
      <c r="Q350" s="6"/>
      <c r="R350" s="6">
        <v>-4000</v>
      </c>
      <c r="S350" s="6">
        <v>-4000</v>
      </c>
      <c r="T350" s="6"/>
      <c r="U350" s="6"/>
      <c r="V350" s="6"/>
      <c r="W350" s="6"/>
      <c r="X350" s="6"/>
    </row>
    <row r="351" spans="1:24" x14ac:dyDescent="0.15">
      <c r="A351" s="8">
        <v>15441110</v>
      </c>
      <c r="B351" s="6">
        <v>1</v>
      </c>
      <c r="C351" s="7" t="str">
        <f>_xlfn.IFNA(_xlfn.IFNA(INDEX('skill.char(效果)'!$C:$C,MATCH($A351,'skill.char(效果)'!$O:$O,0)),INDEX('skill.char(buff)'!$C:$C,MATCH($A351,'skill.char(buff)'!$K:$K,0))),INDEX('skill.char(buff)'!$C:$C,MATCH($A351,'skill.char(buff)'!$L:$L,0)))</f>
        <v>路西法冰突刺添加冰标记降低移速</v>
      </c>
      <c r="D351" s="7" t="s">
        <v>2411</v>
      </c>
      <c r="E351" s="6">
        <v>1.2</v>
      </c>
      <c r="F351" s="6"/>
      <c r="G351" s="6"/>
      <c r="H351" s="6"/>
      <c r="I351" s="6"/>
      <c r="J351" s="6"/>
      <c r="K351" s="6"/>
      <c r="L351" s="6"/>
      <c r="M351" s="6"/>
      <c r="N351" s="6"/>
      <c r="O351" s="6"/>
      <c r="P351" s="6"/>
      <c r="Q351" s="6"/>
      <c r="R351" s="6">
        <v>-4000</v>
      </c>
      <c r="S351" s="6">
        <v>-4000</v>
      </c>
      <c r="T351" s="6"/>
      <c r="U351" s="6"/>
      <c r="V351" s="6"/>
      <c r="W351" s="6"/>
      <c r="X351" s="6"/>
    </row>
    <row r="352" spans="1:24" x14ac:dyDescent="0.15">
      <c r="A352" s="8">
        <v>15441111</v>
      </c>
      <c r="B352" s="6">
        <v>1</v>
      </c>
      <c r="C352" s="7" t="str">
        <f>_xlfn.IFNA(_xlfn.IFNA(INDEX('skill.char(效果)'!$C:$C,MATCH($A352,'skill.char(效果)'!$O:$O,0)),INDEX('skill.char(buff)'!$C:$C,MATCH($A352,'skill.char(buff)'!$K:$K,0))),INDEX('skill.char(buff)'!$C:$C,MATCH($A352,'skill.char(buff)'!$L:$L,0)))</f>
        <v>路西法暴风雪伤害</v>
      </c>
      <c r="D352" s="7" t="s">
        <v>2412</v>
      </c>
      <c r="E352" s="6">
        <v>1.2</v>
      </c>
      <c r="F352" s="6" t="s">
        <v>366</v>
      </c>
      <c r="G352" s="6">
        <v>20400</v>
      </c>
      <c r="H352" s="6">
        <v>21600</v>
      </c>
      <c r="I352" s="6">
        <v>240</v>
      </c>
      <c r="J352" s="6"/>
      <c r="K352" s="6"/>
      <c r="L352" s="6"/>
      <c r="M352" s="6"/>
      <c r="N352" s="6"/>
      <c r="O352" s="6"/>
      <c r="P352" s="6"/>
      <c r="Q352" s="6"/>
      <c r="R352" s="6">
        <v>100</v>
      </c>
      <c r="S352" s="6">
        <v>100</v>
      </c>
      <c r="T352" s="6">
        <v>20</v>
      </c>
      <c r="U352" s="6"/>
      <c r="V352" s="6"/>
      <c r="W352" s="6"/>
      <c r="X352" s="6"/>
    </row>
    <row r="353" spans="1:24" x14ac:dyDescent="0.15">
      <c r="A353" s="8">
        <v>15441112</v>
      </c>
      <c r="B353" s="6">
        <v>1</v>
      </c>
      <c r="C353" s="7" t="s">
        <v>1255</v>
      </c>
      <c r="D353" s="7" t="s">
        <v>1255</v>
      </c>
      <c r="E353" s="6">
        <v>1.2</v>
      </c>
      <c r="F353" s="6"/>
      <c r="G353" s="6"/>
      <c r="H353" s="6"/>
      <c r="I353" s="6"/>
      <c r="J353" s="6"/>
      <c r="K353" s="6"/>
      <c r="L353" s="6"/>
      <c r="M353" s="6"/>
      <c r="N353" s="6"/>
      <c r="O353" s="6"/>
      <c r="P353" s="6"/>
      <c r="Q353" s="6"/>
      <c r="R353" s="6">
        <v>1500</v>
      </c>
      <c r="S353" s="6">
        <v>1500</v>
      </c>
      <c r="T353" s="6"/>
      <c r="U353" s="6"/>
      <c r="V353" s="6"/>
      <c r="W353" s="6"/>
      <c r="X353" s="6"/>
    </row>
    <row r="354" spans="1:24" x14ac:dyDescent="0.15">
      <c r="A354" s="8">
        <v>15441301</v>
      </c>
      <c r="B354" s="6">
        <v>1</v>
      </c>
      <c r="C354" s="7" t="str">
        <f>_xlfn.IFNA(_xlfn.IFNA(INDEX('skill.char(效果)'!$C:$C,MATCH($A354,'skill.char(效果)'!$O:$O,0)),INDEX('skill.char(buff)'!$C:$C,MATCH($A354,'skill.char(buff)'!$K:$K,0))),INDEX('skill.char(buff)'!$C:$C,MATCH($A354,'skill.char(buff)'!$L:$L,0)))</f>
        <v>饥荒骑士普通攻击伤害</v>
      </c>
      <c r="D354" s="7" t="s">
        <v>1379</v>
      </c>
      <c r="E354" s="6">
        <v>1.2</v>
      </c>
      <c r="F354" s="6" t="s">
        <v>366</v>
      </c>
      <c r="G354" s="6">
        <v>9800</v>
      </c>
      <c r="H354" s="6">
        <v>10200</v>
      </c>
      <c r="I354" s="6"/>
      <c r="J354" s="6"/>
      <c r="K354" s="6"/>
      <c r="L354" s="6"/>
      <c r="M354" s="6"/>
      <c r="N354" s="6"/>
      <c r="O354" s="6"/>
      <c r="P354" s="6"/>
      <c r="Q354" s="6"/>
      <c r="R354" s="6"/>
      <c r="S354" s="6"/>
      <c r="T354" s="6"/>
      <c r="U354" s="6">
        <v>1</v>
      </c>
      <c r="V354" s="6"/>
      <c r="W354" s="6"/>
      <c r="X354" s="6"/>
    </row>
    <row r="355" spans="1:24" x14ac:dyDescent="0.15">
      <c r="A355" s="8">
        <v>15441302</v>
      </c>
      <c r="B355" s="6">
        <v>1</v>
      </c>
      <c r="C355" s="7" t="str">
        <f>_xlfn.IFNA(_xlfn.IFNA(INDEX('skill.char(效果)'!$C:$C,MATCH($A355,'skill.char(效果)'!$O:$O,0)),INDEX('skill.char(buff)'!$C:$C,MATCH($A355,'skill.char(buff)'!$K:$K,0))),INDEX('skill.char(buff)'!$C:$C,MATCH($A355,'skill.char(buff)'!$L:$L,0)))</f>
        <v>饥荒骑士暗影冲击伤害</v>
      </c>
      <c r="D355" s="7" t="s">
        <v>2413</v>
      </c>
      <c r="E355" s="6">
        <v>1.2</v>
      </c>
      <c r="F355" s="6" t="s">
        <v>366</v>
      </c>
      <c r="G355" s="6">
        <v>19000</v>
      </c>
      <c r="H355" s="6">
        <v>21000</v>
      </c>
      <c r="I355" s="6">
        <v>400</v>
      </c>
      <c r="J355" s="6"/>
      <c r="K355" s="6"/>
      <c r="L355" s="6"/>
      <c r="M355" s="6"/>
      <c r="N355" s="6"/>
      <c r="O355" s="6"/>
      <c r="P355" s="6"/>
      <c r="Q355" s="6"/>
      <c r="R355" s="6"/>
      <c r="S355" s="6"/>
      <c r="T355" s="6"/>
      <c r="U355" s="6"/>
      <c r="V355" s="6"/>
      <c r="W355" s="6"/>
      <c r="X355" s="6"/>
    </row>
    <row r="356" spans="1:24" x14ac:dyDescent="0.15">
      <c r="A356" s="8">
        <v>15441303</v>
      </c>
      <c r="B356" s="6">
        <v>1</v>
      </c>
      <c r="C356" s="7" t="str">
        <f>_xlfn.IFNA(_xlfn.IFNA(INDEX('skill.char(效果)'!$C:$C,MATCH($A356,'skill.char(效果)'!$O:$O,0)),INDEX('skill.char(buff)'!$C:$C,MATCH($A356,'skill.char(buff)'!$K:$K,0))),INDEX('skill.char(buff)'!$C:$C,MATCH($A356,'skill.char(buff)'!$L:$L,0)))</f>
        <v>饥荒骑士地狱守护提升伤害减免</v>
      </c>
      <c r="D356" s="7" t="s">
        <v>2414</v>
      </c>
      <c r="E356" s="6">
        <v>1.2</v>
      </c>
      <c r="F356" s="6"/>
      <c r="G356" s="6"/>
      <c r="H356" s="6"/>
      <c r="I356" s="6"/>
      <c r="J356" s="6"/>
      <c r="K356" s="6"/>
      <c r="L356" s="6"/>
      <c r="M356" s="6"/>
      <c r="N356" s="6"/>
      <c r="O356" s="6"/>
      <c r="P356" s="6"/>
      <c r="Q356" s="6"/>
      <c r="R356" s="6">
        <v>1000</v>
      </c>
      <c r="S356" s="6">
        <v>1000</v>
      </c>
      <c r="T356" s="6">
        <v>50</v>
      </c>
      <c r="U356" s="6"/>
      <c r="V356" s="6"/>
      <c r="W356" s="6"/>
      <c r="X356" s="6"/>
    </row>
    <row r="357" spans="1:24" x14ac:dyDescent="0.15">
      <c r="A357" s="8">
        <v>15441304</v>
      </c>
      <c r="B357" s="6">
        <v>1</v>
      </c>
      <c r="C357" s="7" t="str">
        <f>_xlfn.IFNA(_xlfn.IFNA(INDEX('skill.char(效果)'!$C:$C,MATCH($A357,'skill.char(效果)'!$O:$O,0)),INDEX('skill.char(buff)'!$C:$C,MATCH($A357,'skill.char(buff)'!$K:$K,0))),INDEX('skill.char(buff)'!$C:$C,MATCH($A357,'skill.char(buff)'!$L:$L,0)))</f>
        <v>饥荒骑士死亡缠绕减自己血</v>
      </c>
      <c r="D357" s="7" t="s">
        <v>2415</v>
      </c>
      <c r="E357" s="6">
        <v>1.2</v>
      </c>
      <c r="F357" s="6" t="s">
        <v>2743</v>
      </c>
      <c r="G357" s="6">
        <v>800</v>
      </c>
      <c r="H357" s="6">
        <v>800</v>
      </c>
      <c r="I357" s="6"/>
      <c r="J357" s="6"/>
      <c r="K357" s="6"/>
      <c r="L357" s="6"/>
      <c r="M357" s="6"/>
      <c r="N357" s="6"/>
      <c r="O357" s="6"/>
      <c r="P357" s="6"/>
      <c r="Q357" s="6"/>
      <c r="R357" s="6"/>
      <c r="S357" s="6"/>
      <c r="T357" s="6"/>
      <c r="U357" s="6"/>
      <c r="V357" s="6"/>
      <c r="W357" s="6"/>
      <c r="X357" s="6"/>
    </row>
    <row r="358" spans="1:24" x14ac:dyDescent="0.15">
      <c r="A358" s="8">
        <v>15441305</v>
      </c>
      <c r="B358" s="6">
        <v>1</v>
      </c>
      <c r="C358" s="7" t="str">
        <f>_xlfn.IFNA(_xlfn.IFNA(INDEX('skill.char(效果)'!$C:$C,MATCH($A358,'skill.char(效果)'!$O:$O,0)),INDEX('skill.char(buff)'!$C:$C,MATCH($A358,'skill.char(buff)'!$K:$K,0))),INDEX('skill.char(buff)'!$C:$C,MATCH($A358,'skill.char(buff)'!$L:$L,0)))</f>
        <v>饥荒骑士死亡缠绕为友方回血血量</v>
      </c>
      <c r="D358" s="7" t="s">
        <v>2416</v>
      </c>
      <c r="E358" s="6">
        <v>1.2</v>
      </c>
      <c r="F358" s="6" t="s">
        <v>366</v>
      </c>
      <c r="G358" s="6">
        <v>13916</v>
      </c>
      <c r="H358" s="6">
        <v>14071</v>
      </c>
      <c r="I358" s="6">
        <v>312</v>
      </c>
      <c r="J358" s="6"/>
      <c r="K358" s="6"/>
      <c r="L358" s="6"/>
      <c r="M358" s="6"/>
      <c r="N358" s="6"/>
      <c r="O358" s="6"/>
      <c r="P358" s="6"/>
      <c r="Q358" s="6"/>
      <c r="R358" s="6">
        <v>330</v>
      </c>
      <c r="S358" s="6">
        <v>330</v>
      </c>
      <c r="T358" s="6">
        <v>40</v>
      </c>
      <c r="U358" s="6"/>
      <c r="V358" s="6"/>
      <c r="W358" s="6"/>
      <c r="X358" s="6"/>
    </row>
    <row r="359" spans="1:24" x14ac:dyDescent="0.15">
      <c r="A359" s="8">
        <v>15441306</v>
      </c>
      <c r="B359" s="6">
        <v>1</v>
      </c>
      <c r="C359" s="7" t="str">
        <f>_xlfn.IFNA(_xlfn.IFNA(INDEX('skill.char(效果)'!$C:$C,MATCH($A359,'skill.char(效果)'!$O:$O,0)),INDEX('skill.char(buff)'!$C:$C,MATCH($A359,'skill.char(buff)'!$K:$K,0))),INDEX('skill.char(buff)'!$C:$C,MATCH($A359,'skill.char(buff)'!$L:$L,0)))</f>
        <v>饥荒骑士暗影冲击友方回血</v>
      </c>
      <c r="D359" s="7" t="s">
        <v>2417</v>
      </c>
      <c r="E359" s="6">
        <v>1.2</v>
      </c>
      <c r="F359" s="6" t="s">
        <v>366</v>
      </c>
      <c r="G359" s="6">
        <v>22770</v>
      </c>
      <c r="H359" s="6">
        <v>23230.000000000004</v>
      </c>
      <c r="I359" s="6">
        <v>574.99999999999636</v>
      </c>
      <c r="J359" s="6"/>
      <c r="K359" s="6"/>
      <c r="L359" s="6"/>
      <c r="M359" s="6"/>
      <c r="N359" s="6"/>
      <c r="O359" s="6"/>
      <c r="P359" s="6"/>
      <c r="Q359" s="6"/>
      <c r="R359" s="6"/>
      <c r="S359" s="6"/>
      <c r="T359" s="6"/>
      <c r="U359" s="6"/>
      <c r="V359" s="6"/>
      <c r="W359" s="6"/>
      <c r="X359" s="6"/>
    </row>
    <row r="360" spans="1:24" x14ac:dyDescent="0.15">
      <c r="A360" s="8">
        <v>15420105</v>
      </c>
      <c r="B360" s="6">
        <v>1</v>
      </c>
      <c r="C360" s="7" t="s">
        <v>2293</v>
      </c>
      <c r="D360" s="7" t="s">
        <v>2293</v>
      </c>
      <c r="E360" s="6">
        <v>1.2</v>
      </c>
      <c r="F360" s="6" t="s">
        <v>366</v>
      </c>
      <c r="G360" s="6">
        <v>2000</v>
      </c>
      <c r="H360" s="6">
        <v>2000</v>
      </c>
      <c r="I360" s="6"/>
    </row>
    <row r="361" spans="1:24" s="39" customFormat="1" x14ac:dyDescent="0.15">
      <c r="A361" s="114">
        <v>15999700</v>
      </c>
      <c r="B361" s="121">
        <v>1</v>
      </c>
      <c r="C361" s="7" t="str">
        <f>_xlfn.IFNA(_xlfn.IFNA(INDEX('skill.char(效果)'!$C:$C,MATCH($A361,'skill.char(效果)'!$O:$O,0)),INDEX('skill.char(buff)'!$C:$C,MATCH($A361,'skill.char(buff)'!$K:$K,0))),INDEX('skill.char(buff)'!$C:$C,MATCH($A361,'skill.char(buff)'!$L:$L,0)))</f>
        <v>小树人普通攻击伤害</v>
      </c>
      <c r="D361" s="121" t="s">
        <v>3973</v>
      </c>
      <c r="E361" s="121">
        <v>1.2</v>
      </c>
      <c r="F361" s="121" t="s">
        <v>366</v>
      </c>
      <c r="G361" s="121">
        <v>9800</v>
      </c>
      <c r="H361" s="121">
        <v>10200</v>
      </c>
      <c r="I361" s="121"/>
      <c r="J361" s="121"/>
      <c r="K361" s="121"/>
      <c r="L361" s="121"/>
      <c r="M361" s="121"/>
      <c r="N361" s="121"/>
      <c r="O361" s="121"/>
      <c r="P361" s="121"/>
      <c r="Q361" s="121"/>
      <c r="U361" s="39">
        <v>1</v>
      </c>
      <c r="X361" s="39">
        <v>1</v>
      </c>
    </row>
    <row r="362" spans="1:24" s="39" customFormat="1" x14ac:dyDescent="0.15">
      <c r="A362" s="114">
        <v>15999702</v>
      </c>
      <c r="B362" s="121">
        <v>1</v>
      </c>
      <c r="C362" s="7" t="str">
        <f>_xlfn.IFNA(_xlfn.IFNA(INDEX('skill.char(效果)'!$C:$C,MATCH($A362,'skill.char(效果)'!$O:$O,0)),INDEX('skill.char(buff)'!$C:$C,MATCH($A362,'skill.char(buff)'!$K:$K,0))),INDEX('skill.char(buff)'!$C:$C,MATCH($A362,'skill.char(buff)'!$L:$L,0)))</f>
        <v>小树人恢复加血血量</v>
      </c>
      <c r="D362" s="121" t="s">
        <v>3972</v>
      </c>
      <c r="E362" s="121">
        <v>1.2</v>
      </c>
      <c r="F362" s="121" t="s">
        <v>2900</v>
      </c>
      <c r="G362" s="121">
        <v>1000</v>
      </c>
      <c r="H362" s="121">
        <v>1000</v>
      </c>
      <c r="I362" s="121"/>
      <c r="J362" s="121"/>
      <c r="K362" s="121"/>
      <c r="L362" s="121"/>
      <c r="M362" s="121"/>
      <c r="N362" s="121"/>
      <c r="O362" s="121"/>
      <c r="P362" s="121"/>
      <c r="Q362" s="121"/>
    </row>
    <row r="363" spans="1:24" s="39" customFormat="1" x14ac:dyDescent="0.15">
      <c r="A363" s="120">
        <v>15998022</v>
      </c>
      <c r="B363" s="121">
        <v>1</v>
      </c>
      <c r="C363" s="7" t="str">
        <f>_xlfn.IFNA(_xlfn.IFNA(INDEX('skill.char(效果)'!$C:$C,MATCH($A363,'skill.char(效果)'!$O:$O,0)),INDEX('skill.char(buff)'!$C:$C,MATCH($A363,'skill.char(buff)'!$K:$K,0))),INDEX('skill.char(buff)'!$C:$C,MATCH($A363,'skill.char(buff)'!$L:$L,0)))</f>
        <v>雪人普通攻击伤害</v>
      </c>
      <c r="D363" s="121" t="s">
        <v>2901</v>
      </c>
      <c r="E363" s="121">
        <v>1.2</v>
      </c>
      <c r="F363" s="121" t="s">
        <v>366</v>
      </c>
      <c r="G363" s="121">
        <v>9800</v>
      </c>
      <c r="H363" s="121">
        <v>10200</v>
      </c>
      <c r="I363" s="121"/>
      <c r="J363" s="121"/>
      <c r="K363" s="121"/>
      <c r="L363" s="121"/>
      <c r="M363" s="121"/>
      <c r="N363" s="121"/>
      <c r="O363" s="121"/>
      <c r="P363" s="121"/>
      <c r="Q363" s="121"/>
      <c r="U363" s="39">
        <v>1</v>
      </c>
      <c r="X363" s="39">
        <v>1</v>
      </c>
    </row>
    <row r="364" spans="1:24" s="39" customFormat="1" x14ac:dyDescent="0.15">
      <c r="A364" s="120">
        <v>15998023</v>
      </c>
      <c r="B364" s="121">
        <v>1</v>
      </c>
      <c r="C364" s="7" t="str">
        <f>_xlfn.IFNA(_xlfn.IFNA(INDEX('skill.char(效果)'!$C:$C,MATCH($A364,'skill.char(效果)'!$O:$O,0)),INDEX('skill.char(buff)'!$C:$C,MATCH($A364,'skill.char(buff)'!$K:$K,0))),INDEX('skill.char(buff)'!$C:$C,MATCH($A364,'skill.char(buff)'!$L:$L,0)))</f>
        <v>雪人被动加格挡</v>
      </c>
      <c r="D364" s="121" t="s">
        <v>2884</v>
      </c>
      <c r="E364" s="121">
        <v>1.2</v>
      </c>
      <c r="F364" s="121"/>
      <c r="G364" s="121"/>
      <c r="H364" s="121"/>
      <c r="I364" s="121"/>
      <c r="J364" s="121"/>
      <c r="K364" s="121"/>
      <c r="L364" s="121"/>
      <c r="M364" s="121"/>
      <c r="N364" s="121"/>
      <c r="O364" s="121"/>
      <c r="P364" s="121"/>
      <c r="Q364" s="121"/>
      <c r="R364" s="39">
        <v>200</v>
      </c>
      <c r="S364" s="39">
        <v>200</v>
      </c>
    </row>
    <row r="365" spans="1:24" s="39" customFormat="1" x14ac:dyDescent="0.15">
      <c r="A365" s="120">
        <v>15998024</v>
      </c>
      <c r="B365" s="121">
        <v>1</v>
      </c>
      <c r="C365" s="7" t="str">
        <f>_xlfn.IFNA(_xlfn.IFNA(INDEX('skill.char(效果)'!$C:$C,MATCH($A365,'skill.char(效果)'!$O:$O,0)),INDEX('skill.char(buff)'!$C:$C,MATCH($A365,'skill.char(buff)'!$K:$K,0))),INDEX('skill.char(buff)'!$C:$C,MATCH($A365,'skill.char(buff)'!$L:$L,0)))</f>
        <v>雪人恢复加血血量</v>
      </c>
      <c r="D365" s="121" t="s">
        <v>2892</v>
      </c>
      <c r="E365" s="121">
        <v>1.2</v>
      </c>
      <c r="F365" s="121" t="s">
        <v>2900</v>
      </c>
      <c r="G365" s="121">
        <v>1000</v>
      </c>
      <c r="H365" s="121">
        <v>1000</v>
      </c>
      <c r="I365" s="121"/>
      <c r="J365" s="121"/>
      <c r="K365" s="121"/>
      <c r="L365" s="121"/>
      <c r="M365" s="121"/>
      <c r="N365" s="121"/>
      <c r="O365" s="121"/>
      <c r="P365" s="121"/>
      <c r="Q365" s="121"/>
    </row>
    <row r="366" spans="1:24" s="39" customFormat="1" x14ac:dyDescent="0.15">
      <c r="A366" s="120">
        <v>15998013</v>
      </c>
      <c r="B366" s="121">
        <v>1</v>
      </c>
      <c r="C366" s="7" t="str">
        <f>_xlfn.IFNA(_xlfn.IFNA(INDEX('skill.char(效果)'!$C:$C,MATCH($A366,'skill.char(效果)'!$O:$O,0)),INDEX('skill.char(buff)'!$C:$C,MATCH($A366,'skill.char(buff)'!$K:$K,0))),INDEX('skill.char(buff)'!$C:$C,MATCH($A366,'skill.char(buff)'!$L:$L,0)))</f>
        <v>小强普通攻击</v>
      </c>
      <c r="D366" s="121" t="s">
        <v>2926</v>
      </c>
      <c r="E366" s="121">
        <v>1.2</v>
      </c>
      <c r="F366" s="121" t="s">
        <v>366</v>
      </c>
      <c r="G366" s="121">
        <v>9800</v>
      </c>
      <c r="H366" s="121">
        <v>10200</v>
      </c>
      <c r="I366" s="121"/>
      <c r="J366" s="121"/>
      <c r="K366" s="121"/>
      <c r="L366" s="121"/>
      <c r="M366" s="121"/>
      <c r="N366" s="121"/>
      <c r="O366" s="121"/>
      <c r="P366" s="121"/>
      <c r="Q366" s="121"/>
      <c r="U366" s="39">
        <v>1</v>
      </c>
    </row>
    <row r="367" spans="1:24" s="39" customFormat="1" x14ac:dyDescent="0.15">
      <c r="A367" s="120">
        <v>15998014</v>
      </c>
      <c r="B367" s="121">
        <v>1</v>
      </c>
      <c r="C367" s="7" t="str">
        <f>_xlfn.IFNA(_xlfn.IFNA(INDEX('skill.char(效果)'!$C:$C,MATCH($A367,'skill.char(效果)'!$O:$O,0)),INDEX('skill.char(buff)'!$C:$C,MATCH($A367,'skill.char(buff)'!$K:$K,0))),INDEX('skill.char(buff)'!$C:$C,MATCH($A367,'skill.char(buff)'!$L:$L,0)))</f>
        <v>小强被动加物防</v>
      </c>
      <c r="D367" s="121" t="s">
        <v>2924</v>
      </c>
      <c r="E367" s="121">
        <v>1.2</v>
      </c>
      <c r="F367" s="121"/>
      <c r="G367" s="121"/>
      <c r="H367" s="121"/>
      <c r="I367" s="121"/>
      <c r="J367" s="121"/>
      <c r="K367" s="121"/>
      <c r="L367" s="121"/>
      <c r="M367" s="121"/>
      <c r="N367" s="121"/>
      <c r="O367" s="121"/>
      <c r="P367" s="121"/>
      <c r="Q367" s="121"/>
    </row>
    <row r="368" spans="1:24" s="39" customFormat="1" x14ac:dyDescent="0.15">
      <c r="A368" s="120">
        <v>15998015</v>
      </c>
      <c r="B368" s="121">
        <v>1</v>
      </c>
      <c r="C368" s="7" t="str">
        <f>_xlfn.IFNA(_xlfn.IFNA(INDEX('skill.char(效果)'!$C:$C,MATCH($A368,'skill.char(效果)'!$O:$O,0)),INDEX('skill.char(buff)'!$C:$C,MATCH($A368,'skill.char(buff)'!$K:$K,0))),INDEX('skill.char(buff)'!$C:$C,MATCH($A368,'skill.char(buff)'!$L:$L,0)))</f>
        <v>小强被动加魔防</v>
      </c>
      <c r="D368" s="121" t="s">
        <v>2925</v>
      </c>
      <c r="E368" s="121">
        <v>1.2</v>
      </c>
      <c r="F368" s="121"/>
      <c r="G368" s="121"/>
      <c r="H368" s="121"/>
      <c r="I368" s="121"/>
      <c r="J368" s="121"/>
      <c r="K368" s="121"/>
      <c r="L368" s="121"/>
      <c r="M368" s="121"/>
      <c r="N368" s="121"/>
      <c r="O368" s="121"/>
      <c r="P368" s="121"/>
      <c r="Q368" s="121"/>
    </row>
    <row r="369" spans="1:24" s="70" customFormat="1" x14ac:dyDescent="0.15">
      <c r="A369" s="120">
        <v>15998007</v>
      </c>
      <c r="B369" s="121">
        <v>1</v>
      </c>
      <c r="C369" s="7" t="str">
        <f>_xlfn.IFNA(_xlfn.IFNA(INDEX('skill.char(效果)'!$C:$C,MATCH($A369,'skill.char(效果)'!$O:$O,0)),INDEX('skill.char(buff)'!$C:$C,MATCH($A369,'skill.char(buff)'!$K:$K,0))),INDEX('skill.char(buff)'!$C:$C,MATCH($A369,'skill.char(buff)'!$L:$L,0)))</f>
        <v>剑圣分身普攻</v>
      </c>
      <c r="D369" s="121" t="s">
        <v>2958</v>
      </c>
      <c r="E369" s="121">
        <v>1.2</v>
      </c>
      <c r="F369" s="121" t="s">
        <v>366</v>
      </c>
      <c r="G369" s="121">
        <v>9800</v>
      </c>
      <c r="H369" s="121">
        <v>10200</v>
      </c>
      <c r="I369" s="121"/>
      <c r="J369" s="121"/>
      <c r="K369" s="121"/>
      <c r="L369" s="121"/>
      <c r="M369" s="121"/>
      <c r="N369" s="121"/>
      <c r="O369" s="121"/>
      <c r="P369" s="121"/>
      <c r="Q369" s="121"/>
      <c r="R369" s="39"/>
      <c r="S369" s="39"/>
      <c r="T369" s="39"/>
      <c r="U369" s="39">
        <v>1</v>
      </c>
      <c r="V369" s="39"/>
      <c r="W369" s="39"/>
      <c r="X369" s="39"/>
    </row>
    <row r="370" spans="1:24" s="70" customFormat="1" x14ac:dyDescent="0.15">
      <c r="A370" s="120">
        <v>15998008</v>
      </c>
      <c r="B370" s="121">
        <v>1</v>
      </c>
      <c r="C370" s="7" t="str">
        <f>_xlfn.IFNA(_xlfn.IFNA(INDEX('skill.char(效果)'!$C:$C,MATCH($A370,'skill.char(效果)'!$O:$O,0)),INDEX('skill.char(buff)'!$C:$C,MATCH($A370,'skill.char(buff)'!$K:$K,0))),INDEX('skill.char(buff)'!$C:$C,MATCH($A370,'skill.char(buff)'!$L:$L,0)))</f>
        <v>剑圣分身暴击</v>
      </c>
      <c r="D370" s="121" t="s">
        <v>2952</v>
      </c>
      <c r="E370" s="121">
        <v>1.2</v>
      </c>
      <c r="F370" s="121"/>
      <c r="G370" s="121"/>
      <c r="H370" s="121"/>
      <c r="I370" s="121"/>
      <c r="J370" s="121"/>
      <c r="K370" s="121"/>
      <c r="L370" s="121"/>
      <c r="M370" s="121"/>
      <c r="N370" s="121"/>
      <c r="O370" s="121"/>
      <c r="P370" s="121"/>
      <c r="Q370" s="121"/>
      <c r="R370" s="39">
        <v>200</v>
      </c>
      <c r="S370" s="39">
        <v>200</v>
      </c>
      <c r="T370" s="39"/>
      <c r="U370" s="39"/>
      <c r="V370" s="39"/>
      <c r="W370" s="39"/>
      <c r="X370" s="39"/>
    </row>
    <row r="371" spans="1:24" s="70" customFormat="1" x14ac:dyDescent="0.15">
      <c r="A371" s="120">
        <v>15998002</v>
      </c>
      <c r="B371" s="121">
        <v>1</v>
      </c>
      <c r="C371" s="7" t="str">
        <f>_xlfn.IFNA(_xlfn.IFNA(INDEX('skill.char(效果)'!$C:$C,MATCH($A371,'skill.char(效果)'!$O:$O,0)),INDEX('skill.char(buff)'!$C:$C,MATCH($A371,'skill.char(buff)'!$K:$K,0))),INDEX('skill.char(buff)'!$C:$C,MATCH($A371,'skill.char(buff)'!$L:$L,0)))</f>
        <v>小地精普通攻击伤害</v>
      </c>
      <c r="D371" s="121" t="s">
        <v>2991</v>
      </c>
      <c r="E371" s="121">
        <v>1.2</v>
      </c>
      <c r="F371" s="121" t="s">
        <v>366</v>
      </c>
      <c r="G371" s="121">
        <v>9800</v>
      </c>
      <c r="H371" s="121">
        <v>10200</v>
      </c>
      <c r="I371" s="121"/>
      <c r="J371" s="121"/>
      <c r="K371" s="121"/>
      <c r="L371" s="121"/>
      <c r="M371" s="121"/>
      <c r="N371" s="121"/>
      <c r="O371" s="121"/>
      <c r="P371" s="121"/>
      <c r="Q371" s="121"/>
      <c r="R371" s="39"/>
      <c r="S371" s="39"/>
      <c r="T371" s="39"/>
      <c r="U371" s="39">
        <v>1</v>
      </c>
      <c r="V371" s="39"/>
      <c r="W371" s="39"/>
      <c r="X371" s="39"/>
    </row>
    <row r="372" spans="1:24" s="70" customFormat="1" x14ac:dyDescent="0.15">
      <c r="A372" s="120">
        <v>15998003</v>
      </c>
      <c r="B372" s="121">
        <v>1</v>
      </c>
      <c r="C372" s="7" t="str">
        <f>_xlfn.IFNA(_xlfn.IFNA(INDEX('skill.char(效果)'!$C:$C,MATCH($A372,'skill.char(效果)'!$O:$O,0)),INDEX('skill.char(buff)'!$C:$C,MATCH($A372,'skill.char(buff)'!$K:$K,0))),INDEX('skill.char(buff)'!$C:$C,MATCH($A372,'skill.char(buff)'!$L:$L,0)))</f>
        <v>小地精被动加闪避</v>
      </c>
      <c r="D372" s="121" t="s">
        <v>2987</v>
      </c>
      <c r="E372" s="121">
        <v>1.2</v>
      </c>
      <c r="F372" s="121"/>
      <c r="G372" s="121"/>
      <c r="H372" s="121"/>
      <c r="I372" s="121"/>
      <c r="J372" s="121"/>
      <c r="K372" s="121"/>
      <c r="L372" s="121"/>
      <c r="M372" s="121"/>
      <c r="N372" s="121"/>
      <c r="O372" s="121"/>
      <c r="P372" s="121"/>
      <c r="Q372" s="121"/>
      <c r="R372" s="39">
        <v>100</v>
      </c>
      <c r="S372" s="39">
        <v>100</v>
      </c>
      <c r="T372" s="39"/>
      <c r="U372" s="39"/>
      <c r="V372" s="39"/>
      <c r="W372" s="39"/>
      <c r="X372" s="39"/>
    </row>
    <row r="373" spans="1:24" s="39" customFormat="1" x14ac:dyDescent="0.15">
      <c r="A373" s="120">
        <v>15998034</v>
      </c>
      <c r="B373" s="121">
        <v>1</v>
      </c>
      <c r="C373" s="7" t="str">
        <f>_xlfn.IFNA(_xlfn.IFNA(INDEX('skill.char(效果)'!$C:$C,MATCH($A373,'skill.char(效果)'!$O:$O,0)),INDEX('skill.char(buff)'!$C:$C,MATCH($A373,'skill.char(buff)'!$K:$K,0))),INDEX('skill.char(buff)'!$C:$C,MATCH($A373,'skill.char(buff)'!$L:$L,0)))</f>
        <v>犬妖贤者-火舌图腾普通攻击伤害</v>
      </c>
      <c r="D373" s="121" t="s">
        <v>3011</v>
      </c>
      <c r="E373" s="121">
        <v>1.2</v>
      </c>
      <c r="F373" s="121" t="s">
        <v>366</v>
      </c>
      <c r="G373" s="121">
        <v>9800</v>
      </c>
      <c r="H373" s="121">
        <v>10200</v>
      </c>
      <c r="I373" s="121"/>
      <c r="J373" s="121"/>
      <c r="K373" s="121"/>
      <c r="L373" s="121"/>
      <c r="M373" s="121"/>
      <c r="N373" s="121"/>
      <c r="O373" s="121"/>
      <c r="P373" s="121"/>
      <c r="Q373" s="121"/>
    </row>
    <row r="374" spans="1:24" s="39" customFormat="1" x14ac:dyDescent="0.15">
      <c r="A374" s="120">
        <v>15998042</v>
      </c>
      <c r="B374" s="121">
        <v>1</v>
      </c>
      <c r="C374" s="7" t="str">
        <f>_xlfn.IFNA(_xlfn.IFNA(INDEX('skill.char(效果)'!$C:$C,MATCH($A374,'skill.char(效果)'!$O:$O,0)),INDEX('skill.char(buff)'!$C:$C,MATCH($A374,'skill.char(buff)'!$K:$K,0))),INDEX('skill.char(buff)'!$C:$C,MATCH($A374,'skill.char(buff)'!$L:$L,0)))</f>
        <v>小地精普攻几率流血血量</v>
      </c>
      <c r="D374" s="121" t="s">
        <v>3051</v>
      </c>
      <c r="E374" s="121">
        <v>1.2</v>
      </c>
      <c r="F374" s="121" t="s">
        <v>366</v>
      </c>
      <c r="G374" s="121">
        <v>2000</v>
      </c>
      <c r="H374" s="121">
        <v>2000</v>
      </c>
      <c r="I374" s="121"/>
      <c r="J374" s="121"/>
      <c r="K374" s="121"/>
      <c r="L374" s="121"/>
      <c r="M374" s="121"/>
      <c r="N374" s="121"/>
      <c r="O374" s="121"/>
      <c r="P374" s="121"/>
      <c r="Q374" s="121"/>
    </row>
    <row r="375" spans="1:24" s="39" customFormat="1" x14ac:dyDescent="0.15">
      <c r="A375" s="120">
        <v>15998025</v>
      </c>
      <c r="B375" s="121">
        <v>1</v>
      </c>
      <c r="C375" s="7" t="str">
        <f>_xlfn.IFNA(_xlfn.IFNA(INDEX('skill.char(效果)'!$C:$C,MATCH($A375,'skill.char(效果)'!$O:$O,0)),INDEX('skill.char(buff)'!$C:$C,MATCH($A375,'skill.char(buff)'!$K:$K,0))),INDEX('skill.char(buff)'!$C:$C,MATCH($A375,'skill.char(buff)'!$L:$L,0)))</f>
        <v>九尾妖狐-幽灵狐普通攻击</v>
      </c>
      <c r="D375" s="121" t="s">
        <v>3052</v>
      </c>
      <c r="E375" s="121">
        <v>1.2</v>
      </c>
      <c r="F375" s="121" t="s">
        <v>366</v>
      </c>
      <c r="G375" s="121">
        <v>9800</v>
      </c>
      <c r="H375" s="121">
        <v>10200</v>
      </c>
      <c r="I375" s="121"/>
      <c r="J375" s="121"/>
      <c r="K375" s="121"/>
      <c r="L375" s="121"/>
      <c r="M375" s="121"/>
      <c r="N375" s="121"/>
      <c r="O375" s="121"/>
      <c r="P375" s="121"/>
      <c r="Q375" s="121"/>
      <c r="U375" s="39">
        <v>1</v>
      </c>
    </row>
    <row r="376" spans="1:24" s="39" customFormat="1" x14ac:dyDescent="0.15">
      <c r="A376" s="120">
        <v>15998026</v>
      </c>
      <c r="B376" s="121">
        <v>1</v>
      </c>
      <c r="C376" s="7" t="str">
        <f>_xlfn.IFNA(_xlfn.IFNA(INDEX('skill.char(效果)'!$C:$C,MATCH($A376,'skill.char(效果)'!$O:$O,0)),INDEX('skill.char(buff)'!$C:$C,MATCH($A376,'skill.char(buff)'!$K:$K,0))),INDEX('skill.char(buff)'!$C:$C,MATCH($A376,'skill.char(buff)'!$L:$L,0)))</f>
        <v>九尾妖狐-幽灵狐被动加攻击</v>
      </c>
      <c r="D376" s="121" t="s">
        <v>3047</v>
      </c>
      <c r="E376" s="121">
        <v>1.2</v>
      </c>
      <c r="F376" s="121"/>
      <c r="G376" s="121"/>
      <c r="H376" s="121"/>
      <c r="I376" s="121"/>
      <c r="J376" s="121"/>
      <c r="K376" s="121"/>
      <c r="L376" s="121"/>
      <c r="M376" s="121"/>
      <c r="N376" s="121"/>
      <c r="O376" s="121"/>
      <c r="P376" s="121"/>
      <c r="Q376" s="121"/>
      <c r="R376" s="39">
        <v>1000</v>
      </c>
      <c r="S376" s="39">
        <v>1000</v>
      </c>
    </row>
    <row r="377" spans="1:24" s="39" customFormat="1" x14ac:dyDescent="0.15">
      <c r="A377" s="120">
        <v>15998030</v>
      </c>
      <c r="B377" s="121">
        <v>1</v>
      </c>
      <c r="C377" s="7" t="str">
        <f>_xlfn.IFNA(_xlfn.IFNA(INDEX('skill.char(效果)'!$C:$C,MATCH($A377,'skill.char(效果)'!$O:$O,0)),INDEX('skill.char(buff)'!$C:$C,MATCH($A377,'skill.char(buff)'!$K:$K,0))),INDEX('skill.char(buff)'!$C:$C,MATCH($A377,'skill.char(buff)'!$L:$L,0)))</f>
        <v>哈迪斯-死神普通攻击伤害</v>
      </c>
      <c r="D377" s="121" t="s">
        <v>3114</v>
      </c>
      <c r="E377" s="121">
        <v>1.2</v>
      </c>
      <c r="F377" s="121" t="s">
        <v>366</v>
      </c>
      <c r="G377" s="121">
        <v>9800</v>
      </c>
      <c r="H377" s="121">
        <v>10200</v>
      </c>
      <c r="I377" s="121"/>
      <c r="J377" s="121"/>
      <c r="K377" s="121"/>
      <c r="L377" s="121"/>
      <c r="M377" s="121"/>
      <c r="N377" s="121"/>
      <c r="O377" s="121"/>
      <c r="P377" s="121"/>
      <c r="Q377" s="121"/>
      <c r="U377" s="39">
        <v>1</v>
      </c>
    </row>
    <row r="378" spans="1:24" s="39" customFormat="1" x14ac:dyDescent="0.15">
      <c r="A378" s="120">
        <v>15998031</v>
      </c>
      <c r="B378" s="121">
        <v>1</v>
      </c>
      <c r="C378" s="7" t="str">
        <f>_xlfn.IFNA(_xlfn.IFNA(INDEX('skill.char(效果)'!$C:$C,MATCH($A378,'skill.char(效果)'!$O:$O,0)),INDEX('skill.char(buff)'!$C:$C,MATCH($A378,'skill.char(buff)'!$K:$K,0))),INDEX('skill.char(buff)'!$C:$C,MATCH($A378,'skill.char(buff)'!$L:$L,0)))</f>
        <v>哈迪斯-死神暗影球伤害</v>
      </c>
      <c r="D378" s="137" t="s">
        <v>3115</v>
      </c>
      <c r="E378" s="137">
        <v>1.2</v>
      </c>
      <c r="F378" s="137" t="s">
        <v>366</v>
      </c>
      <c r="G378" s="137">
        <v>19000</v>
      </c>
      <c r="H378" s="137">
        <v>21000</v>
      </c>
      <c r="I378" s="121"/>
      <c r="J378" s="121"/>
      <c r="K378" s="121"/>
      <c r="L378" s="121"/>
      <c r="M378" s="121"/>
      <c r="N378" s="121"/>
      <c r="O378" s="121"/>
      <c r="P378" s="121"/>
      <c r="Q378" s="121"/>
    </row>
    <row r="379" spans="1:24" s="39" customFormat="1" x14ac:dyDescent="0.15">
      <c r="A379" s="120">
        <v>15998032</v>
      </c>
      <c r="B379" s="121">
        <v>1</v>
      </c>
      <c r="C379" s="7" t="str">
        <f>_xlfn.IFNA(_xlfn.IFNA(INDEX('skill.char(效果)'!$C:$C,MATCH($A379,'skill.char(效果)'!$O:$O,0)),INDEX('skill.char(buff)'!$C:$C,MATCH($A379,'skill.char(buff)'!$K:$K,0))),INDEX('skill.char(buff)'!$C:$C,MATCH($A379,'skill.char(buff)'!$L:$L,0)))</f>
        <v>哈迪斯-死神暗影波伤害</v>
      </c>
      <c r="D379" s="137" t="s">
        <v>3116</v>
      </c>
      <c r="E379" s="137">
        <v>1.2</v>
      </c>
      <c r="F379" s="137" t="s">
        <v>366</v>
      </c>
      <c r="G379" s="137">
        <v>27000</v>
      </c>
      <c r="H379" s="137">
        <v>29000</v>
      </c>
      <c r="I379" s="121"/>
      <c r="J379" s="121"/>
      <c r="K379" s="121"/>
      <c r="L379" s="121"/>
      <c r="M379" s="121"/>
      <c r="N379" s="121"/>
      <c r="O379" s="121"/>
      <c r="P379" s="121"/>
      <c r="Q379" s="121"/>
    </row>
    <row r="380" spans="1:24" s="70" customFormat="1" x14ac:dyDescent="0.15">
      <c r="A380" s="120">
        <v>15998005</v>
      </c>
      <c r="B380" s="121">
        <v>1</v>
      </c>
      <c r="C380" s="7" t="str">
        <f>_xlfn.IFNA(_xlfn.IFNA(INDEX('skill.char(效果)'!$C:$C,MATCH($A380,'skill.char(效果)'!$O:$O,0)),INDEX('skill.char(buff)'!$C:$C,MATCH($A380,'skill.char(buff)'!$K:$K,0))),INDEX('skill.char(buff)'!$C:$C,MATCH($A380,'skill.char(buff)'!$L:$L,0)))</f>
        <v>食尸鬼普通攻击</v>
      </c>
      <c r="D380" s="121" t="s">
        <v>3169</v>
      </c>
      <c r="E380" s="121">
        <v>1.2</v>
      </c>
      <c r="F380" s="121" t="s">
        <v>366</v>
      </c>
      <c r="G380" s="121">
        <v>9800</v>
      </c>
      <c r="H380" s="121">
        <v>10200</v>
      </c>
      <c r="I380" s="121"/>
      <c r="J380" s="121"/>
      <c r="K380" s="121"/>
      <c r="L380" s="121"/>
      <c r="M380" s="121"/>
      <c r="N380" s="121"/>
      <c r="O380" s="121"/>
      <c r="P380" s="121"/>
      <c r="Q380" s="121"/>
      <c r="R380" s="39"/>
      <c r="S380" s="39"/>
      <c r="T380" s="39"/>
      <c r="U380" s="39">
        <v>1</v>
      </c>
      <c r="V380" s="39"/>
      <c r="W380" s="39"/>
      <c r="X380" s="39"/>
    </row>
    <row r="381" spans="1:24" s="70" customFormat="1" x14ac:dyDescent="0.15">
      <c r="A381" s="120">
        <v>15998006</v>
      </c>
      <c r="B381" s="121">
        <v>1</v>
      </c>
      <c r="C381" s="7" t="str">
        <f>_xlfn.IFNA(_xlfn.IFNA(INDEX('skill.char(效果)'!$C:$C,MATCH($A381,'skill.char(效果)'!$O:$O,0)),INDEX('skill.char(buff)'!$C:$C,MATCH($A381,'skill.char(buff)'!$K:$K,0))),INDEX('skill.char(buff)'!$C:$C,MATCH($A381,'skill.char(buff)'!$L:$L,0)))</f>
        <v>食尸鬼被动加命中</v>
      </c>
      <c r="D381" s="121" t="s">
        <v>3165</v>
      </c>
      <c r="E381" s="121">
        <v>1.2</v>
      </c>
      <c r="F381" s="121"/>
      <c r="G381" s="121"/>
      <c r="H381" s="121"/>
      <c r="I381" s="121"/>
      <c r="J381" s="121"/>
      <c r="K381" s="121"/>
      <c r="L381" s="121"/>
      <c r="M381" s="121"/>
      <c r="N381" s="121"/>
      <c r="O381" s="121"/>
      <c r="P381" s="121"/>
      <c r="Q381" s="121"/>
      <c r="R381" s="39">
        <v>1000</v>
      </c>
      <c r="S381" s="39">
        <v>1000</v>
      </c>
      <c r="T381" s="39"/>
      <c r="U381" s="39"/>
      <c r="V381" s="39"/>
      <c r="W381" s="39"/>
      <c r="X381" s="39"/>
    </row>
    <row r="382" spans="1:24" s="39" customFormat="1" x14ac:dyDescent="0.15">
      <c r="A382" s="120">
        <v>15998035</v>
      </c>
      <c r="B382" s="121">
        <v>1</v>
      </c>
      <c r="C382" s="7" t="str">
        <f>_xlfn.IFNA(_xlfn.IFNA(INDEX('skill.char(效果)'!$C:$C,MATCH($A382,'skill.char(效果)'!$O:$O,0)),INDEX('skill.char(buff)'!$C:$C,MATCH($A382,'skill.char(buff)'!$K:$K,0))),INDEX('skill.char(buff)'!$C:$C,MATCH($A382,'skill.char(buff)'!$L:$L,0)))</f>
        <v>邪神洛基召唤恶魔普通攻击伤害</v>
      </c>
      <c r="D382" s="121" t="s">
        <v>3146</v>
      </c>
      <c r="E382" s="121">
        <v>1.2</v>
      </c>
      <c r="F382" s="121" t="s">
        <v>366</v>
      </c>
      <c r="G382" s="121">
        <v>9800</v>
      </c>
      <c r="H382" s="121">
        <v>10200</v>
      </c>
      <c r="I382" s="121"/>
      <c r="J382" s="121"/>
      <c r="K382" s="121"/>
      <c r="L382" s="121"/>
      <c r="M382" s="121"/>
      <c r="N382" s="121"/>
      <c r="O382" s="121"/>
      <c r="P382" s="121"/>
      <c r="Q382" s="121"/>
      <c r="U382" s="39">
        <v>1</v>
      </c>
    </row>
    <row r="383" spans="1:24" s="39" customFormat="1" x14ac:dyDescent="0.15">
      <c r="A383" s="120">
        <v>15998036</v>
      </c>
      <c r="B383" s="121">
        <v>1</v>
      </c>
      <c r="C383" s="7" t="str">
        <f>_xlfn.IFNA(_xlfn.IFNA(INDEX('skill.char(效果)'!$C:$C,MATCH($A383,'skill.char(效果)'!$O:$O,0)),INDEX('skill.char(buff)'!$C:$C,MATCH($A383,'skill.char(buff)'!$K:$K,0))),INDEX('skill.char(buff)'!$C:$C,MATCH($A383,'skill.char(buff)'!$L:$L,0)))</f>
        <v>邪神洛基召唤恶魔治疗</v>
      </c>
      <c r="D383" s="121" t="s">
        <v>3147</v>
      </c>
      <c r="E383" s="121">
        <v>1.2</v>
      </c>
      <c r="F383" s="121" t="s">
        <v>366</v>
      </c>
      <c r="G383" s="121">
        <v>9108</v>
      </c>
      <c r="H383" s="121">
        <v>9292</v>
      </c>
      <c r="I383" s="121"/>
      <c r="J383" s="121"/>
      <c r="K383" s="121"/>
      <c r="L383" s="121"/>
      <c r="M383" s="121"/>
      <c r="N383" s="121"/>
      <c r="O383" s="121"/>
      <c r="P383" s="121"/>
      <c r="Q383" s="121"/>
    </row>
    <row r="384" spans="1:24" s="39" customFormat="1" x14ac:dyDescent="0.15">
      <c r="A384" s="120">
        <v>15998037</v>
      </c>
      <c r="B384" s="121">
        <v>1</v>
      </c>
      <c r="C384" s="7" t="str">
        <f>_xlfn.IFNA(_xlfn.IFNA(INDEX('skill.char(效果)'!$C:$C,MATCH($A384,'skill.char(效果)'!$O:$O,0)),INDEX('skill.char(buff)'!$C:$C,MATCH($A384,'skill.char(buff)'!$K:$K,0))),INDEX('skill.char(buff)'!$C:$C,MATCH($A384,'skill.char(buff)'!$L:$L,0)))</f>
        <v>刺蛇普攻伤害</v>
      </c>
      <c r="D384" s="121" t="s">
        <v>3189</v>
      </c>
      <c r="E384" s="121">
        <v>1.2</v>
      </c>
      <c r="F384" s="121" t="s">
        <v>366</v>
      </c>
      <c r="G384" s="121">
        <v>9800</v>
      </c>
      <c r="H384" s="121">
        <v>10200</v>
      </c>
      <c r="I384" s="121"/>
      <c r="J384" s="121"/>
      <c r="K384" s="121"/>
      <c r="L384" s="121"/>
      <c r="M384" s="121"/>
      <c r="N384" s="121"/>
      <c r="O384" s="121"/>
      <c r="P384" s="121"/>
      <c r="Q384" s="121"/>
      <c r="U384" s="39">
        <v>1</v>
      </c>
    </row>
    <row r="385" spans="1:24" s="39" customFormat="1" x14ac:dyDescent="0.15">
      <c r="A385" s="120">
        <v>15998038</v>
      </c>
      <c r="B385" s="121">
        <v>1</v>
      </c>
      <c r="C385" s="7" t="str">
        <f>_xlfn.IFNA(_xlfn.IFNA(INDEX('skill.char(效果)'!$C:$C,MATCH($A385,'skill.char(效果)'!$O:$O,0)),INDEX('skill.char(buff)'!$C:$C,MATCH($A385,'skill.char(buff)'!$K:$K,0))),INDEX('skill.char(buff)'!$C:$C,MATCH($A385,'skill.char(buff)'!$L:$L,0)))</f>
        <v>被动加攻击</v>
      </c>
      <c r="D385" s="121" t="s">
        <v>3184</v>
      </c>
      <c r="E385" s="121">
        <v>1.2</v>
      </c>
      <c r="F385" s="121"/>
      <c r="G385" s="121"/>
      <c r="H385" s="121"/>
      <c r="I385" s="121"/>
      <c r="J385" s="121"/>
      <c r="K385" s="121"/>
      <c r="L385" s="121"/>
      <c r="M385" s="121"/>
      <c r="N385" s="121"/>
      <c r="O385" s="121"/>
      <c r="P385" s="121"/>
      <c r="Q385" s="121"/>
    </row>
    <row r="386" spans="1:24" s="39" customFormat="1" x14ac:dyDescent="0.15">
      <c r="A386" s="120">
        <v>15998039</v>
      </c>
      <c r="B386" s="121">
        <v>1</v>
      </c>
      <c r="C386" s="7" t="str">
        <f>_xlfn.IFNA(_xlfn.IFNA(INDEX('skill.char(效果)'!$C:$C,MATCH($A386,'skill.char(效果)'!$O:$O,0)),INDEX('skill.char(buff)'!$C:$C,MATCH($A386,'skill.char(buff)'!$K:$K,0))),INDEX('skill.char(buff)'!$C:$C,MATCH($A386,'skill.char(buff)'!$L:$L,0)))</f>
        <v>刺蛇毒镖伤害</v>
      </c>
      <c r="D386" s="121" t="s">
        <v>3190</v>
      </c>
      <c r="E386" s="121">
        <v>1.2</v>
      </c>
      <c r="F386" s="121" t="s">
        <v>366</v>
      </c>
      <c r="G386" s="121">
        <v>19000</v>
      </c>
      <c r="H386" s="121">
        <v>21000</v>
      </c>
      <c r="I386" s="121"/>
      <c r="J386" s="121"/>
      <c r="K386" s="121"/>
      <c r="L386" s="121"/>
      <c r="M386" s="121"/>
      <c r="N386" s="121"/>
      <c r="O386" s="121"/>
      <c r="P386" s="121"/>
      <c r="Q386" s="121"/>
    </row>
    <row r="387" spans="1:24" s="39" customFormat="1" x14ac:dyDescent="0.15">
      <c r="A387" s="120">
        <v>15998040</v>
      </c>
      <c r="B387" s="121">
        <v>1</v>
      </c>
      <c r="C387" s="7" t="str">
        <f>_xlfn.IFNA(_xlfn.IFNA(INDEX('skill.char(效果)'!$C:$C,MATCH($A387,'skill.char(效果)'!$O:$O,0)),INDEX('skill.char(buff)'!$C:$C,MATCH($A387,'skill.char(buff)'!$K:$K,0))),INDEX('skill.char(buff)'!$C:$C,MATCH($A387,'skill.char(buff)'!$L:$L,0)))</f>
        <v>刺蛇毒镖持续流血血量</v>
      </c>
      <c r="D387" s="121" t="s">
        <v>3191</v>
      </c>
      <c r="E387" s="121">
        <v>1.2</v>
      </c>
      <c r="F387" s="121" t="s">
        <v>366</v>
      </c>
      <c r="G387" s="121">
        <v>2000</v>
      </c>
      <c r="H387" s="121">
        <v>2000</v>
      </c>
      <c r="I387" s="121"/>
      <c r="J387" s="121"/>
      <c r="K387" s="121"/>
      <c r="L387" s="121"/>
      <c r="M387" s="121"/>
      <c r="N387" s="121"/>
      <c r="O387" s="121"/>
      <c r="P387" s="121"/>
      <c r="Q387" s="121"/>
      <c r="X387" s="39">
        <v>1</v>
      </c>
    </row>
    <row r="388" spans="1:24" s="39" customFormat="1" x14ac:dyDescent="0.15">
      <c r="A388" s="120">
        <v>15998033</v>
      </c>
      <c r="B388" s="121">
        <v>1</v>
      </c>
      <c r="C388" s="7" t="str">
        <f>_xlfn.IFNA(_xlfn.IFNA(INDEX('skill.char(效果)'!$C:$C,MATCH($A388,'skill.char(效果)'!$O:$O,0)),INDEX('skill.char(buff)'!$C:$C,MATCH($A388,'skill.char(buff)'!$K:$K,0))),INDEX('skill.char(buff)'!$C:$C,MATCH($A388,'skill.char(buff)'!$L:$L,0)))</f>
        <v>哈迪斯-死神侍主持续加血血量</v>
      </c>
      <c r="D388" s="121" t="s">
        <v>3198</v>
      </c>
      <c r="E388" s="121">
        <v>1.2</v>
      </c>
      <c r="F388" s="121" t="s">
        <v>366</v>
      </c>
      <c r="G388" s="121">
        <v>12000</v>
      </c>
      <c r="H388" s="121">
        <v>12000</v>
      </c>
      <c r="I388" s="121">
        <v>300</v>
      </c>
      <c r="J388" s="121"/>
      <c r="K388" s="121"/>
      <c r="L388" s="121"/>
      <c r="M388" s="121"/>
      <c r="N388" s="121"/>
      <c r="O388" s="121"/>
      <c r="P388" s="121"/>
      <c r="Q388" s="121"/>
    </row>
  </sheetData>
  <autoFilter ref="A2:X388">
    <sortState ref="A3:W493">
      <sortCondition ref="A2"/>
    </sortState>
  </autoFilter>
  <phoneticPr fontId="1" type="noConversion"/>
  <conditionalFormatting sqref="H382:H383">
    <cfRule type="cellIs" dxfId="49" priority="2" operator="equal">
      <formula>"attr"</formula>
    </cfRule>
  </conditionalFormatting>
  <conditionalFormatting sqref="I382:I383">
    <cfRule type="cellIs" dxfId="48" priority="1" operator="equal">
      <formula>"attr"</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3" workbookViewId="0">
      <selection activeCell="H29" sqref="H29"/>
    </sheetView>
  </sheetViews>
  <sheetFormatPr defaultColWidth="9" defaultRowHeight="16.5" x14ac:dyDescent="0.15"/>
  <cols>
    <col min="1" max="1" width="16.625" style="1" customWidth="1"/>
    <col min="2" max="2" width="9.75" style="1" bestFit="1" customWidth="1"/>
    <col min="3" max="4" width="33.375" style="1" customWidth="1"/>
    <col min="5" max="5" width="7.5" style="1" customWidth="1"/>
    <col min="6" max="6" width="9.375" style="1" customWidth="1"/>
    <col min="7" max="8" width="6.875" style="1" customWidth="1"/>
    <col min="9" max="9" width="8.875" style="1" bestFit="1" customWidth="1"/>
    <col min="10" max="10" width="23.5" style="1" bestFit="1" customWidth="1"/>
    <col min="11" max="11" width="9.25" style="1" customWidth="1"/>
    <col min="12" max="12" width="8.875" style="1" customWidth="1"/>
    <col min="13" max="13" width="6.5" style="1" customWidth="1"/>
    <col min="14" max="14" width="20.625" style="1" bestFit="1" customWidth="1"/>
    <col min="15" max="16384" width="9" style="1"/>
  </cols>
  <sheetData>
    <row r="1" spans="1:14" ht="84.75" customHeight="1" x14ac:dyDescent="0.15">
      <c r="A1" s="126" t="s">
        <v>4094</v>
      </c>
      <c r="B1" s="126" t="s">
        <v>4095</v>
      </c>
      <c r="C1" s="126" t="s">
        <v>4096</v>
      </c>
      <c r="D1" s="126" t="s">
        <v>4097</v>
      </c>
      <c r="E1" s="126" t="s">
        <v>4098</v>
      </c>
      <c r="F1" s="126" t="s">
        <v>4099</v>
      </c>
      <c r="G1" s="126" t="s">
        <v>4100</v>
      </c>
      <c r="H1" s="126" t="s">
        <v>4101</v>
      </c>
      <c r="I1" s="126" t="s">
        <v>37</v>
      </c>
      <c r="J1" s="126" t="s">
        <v>4102</v>
      </c>
      <c r="K1" s="126" t="s">
        <v>38</v>
      </c>
      <c r="L1" s="126" t="s">
        <v>39</v>
      </c>
      <c r="M1" s="126" t="s">
        <v>23</v>
      </c>
      <c r="N1" s="126" t="s">
        <v>4103</v>
      </c>
    </row>
    <row r="2" spans="1:14" x14ac:dyDescent="0.15">
      <c r="A2" s="1" t="s">
        <v>4104</v>
      </c>
      <c r="B2" s="1" t="s">
        <v>4105</v>
      </c>
      <c r="C2" s="1" t="s">
        <v>4106</v>
      </c>
      <c r="D2" s="1" t="s">
        <v>4107</v>
      </c>
      <c r="E2" s="1" t="s">
        <v>4108</v>
      </c>
      <c r="F2" s="1" t="s">
        <v>4109</v>
      </c>
      <c r="G2" s="1" t="s">
        <v>4110</v>
      </c>
      <c r="H2" s="1" t="s">
        <v>4111</v>
      </c>
      <c r="I2" s="1" t="s">
        <v>5</v>
      </c>
      <c r="J2" s="1" t="s">
        <v>4112</v>
      </c>
      <c r="K2" s="1" t="s">
        <v>4113</v>
      </c>
      <c r="L2" s="1" t="s">
        <v>4114</v>
      </c>
      <c r="M2" s="1" t="s">
        <v>4115</v>
      </c>
      <c r="N2" s="1" t="s">
        <v>4116</v>
      </c>
    </row>
    <row r="3" spans="1:14" x14ac:dyDescent="0.15">
      <c r="A3" s="1">
        <v>13991001</v>
      </c>
      <c r="B3" s="6">
        <v>1</v>
      </c>
      <c r="C3" s="1" t="s">
        <v>4051</v>
      </c>
      <c r="D3" s="1">
        <v>1.5</v>
      </c>
      <c r="E3" s="1">
        <v>10</v>
      </c>
      <c r="F3" s="1" t="s">
        <v>4117</v>
      </c>
      <c r="G3" s="1">
        <v>20</v>
      </c>
      <c r="I3" s="1" t="s">
        <v>4118</v>
      </c>
      <c r="J3" s="1">
        <v>1</v>
      </c>
      <c r="K3" s="1">
        <v>12991002</v>
      </c>
      <c r="N3" s="1" t="s">
        <v>4119</v>
      </c>
    </row>
    <row r="4" spans="1:14" x14ac:dyDescent="0.15">
      <c r="A4" s="1">
        <v>13991002</v>
      </c>
      <c r="B4" s="6">
        <v>1</v>
      </c>
      <c r="C4" s="1" t="s">
        <v>4052</v>
      </c>
      <c r="D4" s="1">
        <v>1.5</v>
      </c>
      <c r="E4" s="1">
        <v>10</v>
      </c>
      <c r="F4" s="1" t="s">
        <v>4117</v>
      </c>
      <c r="G4" s="1">
        <v>20</v>
      </c>
      <c r="I4" s="1" t="s">
        <v>4120</v>
      </c>
      <c r="J4" s="1" t="s">
        <v>4121</v>
      </c>
      <c r="K4" s="1">
        <v>15991002</v>
      </c>
      <c r="N4" s="1" t="s">
        <v>4122</v>
      </c>
    </row>
    <row r="5" spans="1:14" x14ac:dyDescent="0.15">
      <c r="A5" s="1">
        <v>13991003</v>
      </c>
      <c r="B5" s="6">
        <v>1</v>
      </c>
      <c r="C5" s="1" t="s">
        <v>4053</v>
      </c>
      <c r="D5" s="1">
        <v>1.5</v>
      </c>
      <c r="E5" s="1">
        <v>10</v>
      </c>
      <c r="F5" s="1" t="s">
        <v>4117</v>
      </c>
      <c r="G5" s="1">
        <v>20</v>
      </c>
      <c r="I5" s="1" t="s">
        <v>4120</v>
      </c>
      <c r="J5" s="1" t="s">
        <v>4123</v>
      </c>
      <c r="K5" s="1">
        <v>15991003</v>
      </c>
    </row>
    <row r="6" spans="1:14" x14ac:dyDescent="0.15">
      <c r="A6" s="1">
        <v>13991004</v>
      </c>
      <c r="B6" s="6">
        <v>1</v>
      </c>
      <c r="C6" s="1" t="s">
        <v>4054</v>
      </c>
      <c r="D6" s="1">
        <v>1.5</v>
      </c>
      <c r="E6" s="1">
        <v>10</v>
      </c>
      <c r="F6" s="1" t="s">
        <v>4117</v>
      </c>
      <c r="G6" s="1">
        <v>20</v>
      </c>
      <c r="I6" s="1" t="s">
        <v>4124</v>
      </c>
      <c r="J6" s="1" t="s">
        <v>4125</v>
      </c>
    </row>
    <row r="7" spans="1:14" x14ac:dyDescent="0.15">
      <c r="A7" s="1">
        <v>13991005</v>
      </c>
      <c r="B7" s="6">
        <v>1</v>
      </c>
      <c r="C7" s="1" t="s">
        <v>4055</v>
      </c>
      <c r="D7" s="1">
        <v>1.5</v>
      </c>
      <c r="E7" s="1">
        <v>10</v>
      </c>
      <c r="F7" s="1" t="s">
        <v>4117</v>
      </c>
      <c r="G7" s="1">
        <v>20</v>
      </c>
      <c r="I7" s="1" t="s">
        <v>4124</v>
      </c>
      <c r="J7" s="36" t="s">
        <v>4126</v>
      </c>
    </row>
    <row r="8" spans="1:14" x14ac:dyDescent="0.15">
      <c r="A8" s="1">
        <v>13991006</v>
      </c>
      <c r="B8" s="6">
        <v>1</v>
      </c>
      <c r="C8" s="1" t="s">
        <v>4056</v>
      </c>
      <c r="D8" s="1">
        <v>1.5</v>
      </c>
      <c r="E8" s="1">
        <v>10</v>
      </c>
      <c r="F8" s="1" t="s">
        <v>4117</v>
      </c>
      <c r="G8" s="1">
        <v>20</v>
      </c>
      <c r="I8" s="1" t="s">
        <v>4120</v>
      </c>
      <c r="J8" s="1" t="s">
        <v>4123</v>
      </c>
      <c r="K8" s="1">
        <v>15991004</v>
      </c>
      <c r="N8" s="12" t="s">
        <v>4127</v>
      </c>
    </row>
    <row r="9" spans="1:14" x14ac:dyDescent="0.15">
      <c r="A9" s="1">
        <v>13991007</v>
      </c>
      <c r="B9" s="6">
        <v>1</v>
      </c>
      <c r="C9" s="1" t="s">
        <v>4057</v>
      </c>
      <c r="D9" s="1">
        <v>1.5</v>
      </c>
      <c r="E9" s="1">
        <v>10</v>
      </c>
      <c r="F9" s="1" t="s">
        <v>4117</v>
      </c>
      <c r="G9" s="1">
        <v>20</v>
      </c>
      <c r="I9" s="1" t="s">
        <v>4120</v>
      </c>
      <c r="J9" s="1" t="s">
        <v>4121</v>
      </c>
      <c r="K9" s="1">
        <v>15991005</v>
      </c>
    </row>
    <row r="10" spans="1:14" x14ac:dyDescent="0.15">
      <c r="A10" s="1">
        <v>13991008</v>
      </c>
      <c r="B10" s="6">
        <v>1</v>
      </c>
      <c r="C10" s="1" t="s">
        <v>4058</v>
      </c>
      <c r="D10" s="1">
        <v>1.5</v>
      </c>
      <c r="E10" s="1">
        <v>10</v>
      </c>
      <c r="F10" s="1" t="s">
        <v>4117</v>
      </c>
      <c r="G10" s="1">
        <v>20</v>
      </c>
      <c r="I10" s="1" t="s">
        <v>4124</v>
      </c>
      <c r="J10" s="1" t="s">
        <v>4125</v>
      </c>
    </row>
    <row r="11" spans="1:14" x14ac:dyDescent="0.15">
      <c r="A11" s="1">
        <v>13991009</v>
      </c>
      <c r="B11" s="6">
        <v>1</v>
      </c>
      <c r="C11" s="1" t="s">
        <v>4055</v>
      </c>
      <c r="D11" s="1">
        <v>1.5</v>
      </c>
      <c r="E11" s="1">
        <v>10</v>
      </c>
      <c r="F11" s="1" t="s">
        <v>4117</v>
      </c>
      <c r="G11" s="1">
        <v>20</v>
      </c>
      <c r="I11" s="1" t="s">
        <v>4124</v>
      </c>
      <c r="J11" s="36" t="s">
        <v>4126</v>
      </c>
    </row>
    <row r="12" spans="1:14" x14ac:dyDescent="0.15">
      <c r="A12" s="1">
        <v>13991010</v>
      </c>
      <c r="B12" s="6">
        <v>1</v>
      </c>
      <c r="C12" s="1" t="s">
        <v>4059</v>
      </c>
      <c r="D12" s="1">
        <v>1.5</v>
      </c>
      <c r="E12" s="1">
        <v>10</v>
      </c>
      <c r="F12" s="1" t="s">
        <v>4128</v>
      </c>
      <c r="H12" s="1" t="s">
        <v>676</v>
      </c>
      <c r="I12" s="1" t="s">
        <v>676</v>
      </c>
      <c r="J12" s="6">
        <v>31010003</v>
      </c>
      <c r="N12" s="12" t="s">
        <v>4129</v>
      </c>
    </row>
    <row r="13" spans="1:14" x14ac:dyDescent="0.15">
      <c r="A13" s="1">
        <v>13991011</v>
      </c>
      <c r="B13" s="6">
        <v>1</v>
      </c>
      <c r="C13" s="1" t="s">
        <v>4060</v>
      </c>
      <c r="D13" s="1">
        <v>1.5</v>
      </c>
      <c r="E13" s="1">
        <v>3</v>
      </c>
      <c r="F13" s="1" t="s">
        <v>4117</v>
      </c>
      <c r="G13" s="1">
        <v>9</v>
      </c>
      <c r="H13" s="1" t="s">
        <v>4130</v>
      </c>
      <c r="I13" s="6" t="s">
        <v>4124</v>
      </c>
      <c r="J13" s="6" t="s">
        <v>4131</v>
      </c>
      <c r="N13" s="1" t="s">
        <v>149</v>
      </c>
    </row>
    <row r="14" spans="1:14" x14ac:dyDescent="0.15">
      <c r="A14" s="1">
        <v>13991014</v>
      </c>
      <c r="B14" s="1">
        <v>1</v>
      </c>
      <c r="C14" s="1" t="s">
        <v>4061</v>
      </c>
      <c r="D14" s="6">
        <v>1.5</v>
      </c>
      <c r="E14" s="6">
        <v>10</v>
      </c>
      <c r="F14" s="1" t="s">
        <v>4117</v>
      </c>
      <c r="G14" s="1">
        <v>20</v>
      </c>
      <c r="I14" s="1" t="s">
        <v>4120</v>
      </c>
      <c r="J14" s="1" t="s">
        <v>4132</v>
      </c>
      <c r="L14" s="1">
        <v>15991012</v>
      </c>
      <c r="N14" s="1" t="s">
        <v>4133</v>
      </c>
    </row>
    <row r="15" spans="1:14" x14ac:dyDescent="0.15">
      <c r="A15" s="1">
        <v>13991015</v>
      </c>
      <c r="B15" s="1">
        <v>1</v>
      </c>
      <c r="C15" s="1" t="s">
        <v>4062</v>
      </c>
      <c r="D15" s="6">
        <v>1.5</v>
      </c>
      <c r="E15" s="6">
        <v>10</v>
      </c>
      <c r="F15" s="1" t="s">
        <v>4117</v>
      </c>
      <c r="G15" s="1">
        <v>20</v>
      </c>
      <c r="I15" s="1" t="s">
        <v>4120</v>
      </c>
      <c r="J15" s="1" t="s">
        <v>4134</v>
      </c>
      <c r="K15" s="1">
        <v>15991013</v>
      </c>
    </row>
    <row r="16" spans="1:14" x14ac:dyDescent="0.15">
      <c r="A16" s="1">
        <v>13991016</v>
      </c>
      <c r="B16" s="1">
        <v>1</v>
      </c>
      <c r="C16" s="1" t="s">
        <v>4063</v>
      </c>
      <c r="D16" s="6">
        <v>1.5</v>
      </c>
      <c r="E16" s="6">
        <v>10</v>
      </c>
      <c r="F16" s="1" t="s">
        <v>4117</v>
      </c>
      <c r="G16" s="1">
        <v>20</v>
      </c>
      <c r="I16" s="1" t="s">
        <v>4120</v>
      </c>
      <c r="J16" s="1" t="s">
        <v>4135</v>
      </c>
      <c r="L16" s="1">
        <v>15991014</v>
      </c>
    </row>
    <row r="17" spans="1:14" x14ac:dyDescent="0.15">
      <c r="A17" s="1">
        <v>13991017</v>
      </c>
      <c r="B17" s="1">
        <v>1</v>
      </c>
      <c r="C17" s="1" t="s">
        <v>4064</v>
      </c>
      <c r="D17" s="6">
        <v>1.5</v>
      </c>
      <c r="E17" s="6">
        <v>10</v>
      </c>
      <c r="F17" s="1" t="s">
        <v>4117</v>
      </c>
      <c r="G17" s="1">
        <v>20</v>
      </c>
      <c r="I17" s="1" t="s">
        <v>4120</v>
      </c>
      <c r="J17" s="1" t="s">
        <v>4121</v>
      </c>
      <c r="K17" s="1">
        <v>15991015</v>
      </c>
    </row>
    <row r="18" spans="1:14" x14ac:dyDescent="0.15">
      <c r="A18" s="1">
        <v>13991018</v>
      </c>
      <c r="B18" s="1">
        <v>1</v>
      </c>
      <c r="C18" s="1" t="s">
        <v>4065</v>
      </c>
      <c r="D18" s="6">
        <v>1.5</v>
      </c>
      <c r="E18" s="6">
        <v>10</v>
      </c>
      <c r="F18" s="1" t="s">
        <v>4117</v>
      </c>
      <c r="G18" s="1">
        <v>20</v>
      </c>
      <c r="I18" s="1" t="s">
        <v>4120</v>
      </c>
      <c r="J18" s="1" t="s">
        <v>4123</v>
      </c>
      <c r="K18" s="1">
        <v>15991016</v>
      </c>
    </row>
    <row r="19" spans="1:14" x14ac:dyDescent="0.15">
      <c r="A19" s="1">
        <v>13991019</v>
      </c>
      <c r="B19" s="1">
        <v>1</v>
      </c>
      <c r="C19" s="1" t="s">
        <v>4066</v>
      </c>
      <c r="D19" s="6">
        <v>1.5</v>
      </c>
      <c r="E19" s="6">
        <v>10</v>
      </c>
      <c r="F19" s="1" t="s">
        <v>4117</v>
      </c>
      <c r="G19" s="1">
        <v>20</v>
      </c>
      <c r="I19" s="1" t="s">
        <v>4120</v>
      </c>
      <c r="J19" s="1" t="s">
        <v>4132</v>
      </c>
      <c r="L19" s="1">
        <v>15991017</v>
      </c>
      <c r="N19" s="1" t="s">
        <v>4136</v>
      </c>
    </row>
    <row r="20" spans="1:14" x14ac:dyDescent="0.15">
      <c r="A20" s="1">
        <v>13991020</v>
      </c>
      <c r="B20" s="1">
        <v>1</v>
      </c>
      <c r="C20" s="1" t="s">
        <v>4067</v>
      </c>
      <c r="D20" s="6">
        <v>1.5</v>
      </c>
      <c r="E20" s="6">
        <v>10</v>
      </c>
      <c r="F20" s="1" t="s">
        <v>4117</v>
      </c>
      <c r="G20" s="1">
        <v>20</v>
      </c>
      <c r="I20" s="1" t="s">
        <v>4120</v>
      </c>
      <c r="J20" s="1" t="s">
        <v>4134</v>
      </c>
      <c r="K20" s="1">
        <v>15991018</v>
      </c>
    </row>
    <row r="21" spans="1:14" x14ac:dyDescent="0.15">
      <c r="A21" s="1">
        <v>13991021</v>
      </c>
      <c r="B21" s="1">
        <v>1</v>
      </c>
      <c r="C21" s="1" t="s">
        <v>4068</v>
      </c>
      <c r="D21" s="6">
        <v>1.5</v>
      </c>
      <c r="E21" s="6">
        <v>10</v>
      </c>
      <c r="F21" s="1" t="s">
        <v>4117</v>
      </c>
      <c r="G21" s="1">
        <v>20</v>
      </c>
      <c r="I21" s="1" t="s">
        <v>4120</v>
      </c>
      <c r="J21" s="1" t="s">
        <v>4135</v>
      </c>
      <c r="L21" s="1">
        <v>15991019</v>
      </c>
    </row>
    <row r="22" spans="1:14" x14ac:dyDescent="0.15">
      <c r="A22" s="1">
        <v>13991022</v>
      </c>
      <c r="B22" s="1">
        <v>1</v>
      </c>
      <c r="C22" s="1" t="s">
        <v>4069</v>
      </c>
      <c r="D22" s="6">
        <v>1.5</v>
      </c>
      <c r="E22" s="6">
        <v>10</v>
      </c>
      <c r="F22" s="1" t="s">
        <v>4117</v>
      </c>
      <c r="G22" s="1">
        <v>20</v>
      </c>
      <c r="I22" s="1" t="s">
        <v>4120</v>
      </c>
      <c r="J22" s="1" t="s">
        <v>4121</v>
      </c>
      <c r="K22" s="1">
        <v>15991020</v>
      </c>
    </row>
    <row r="23" spans="1:14" x14ac:dyDescent="0.15">
      <c r="A23" s="1">
        <v>13991023</v>
      </c>
      <c r="B23" s="1">
        <v>1</v>
      </c>
      <c r="C23" s="1" t="s">
        <v>4070</v>
      </c>
      <c r="D23" s="6">
        <v>1.5</v>
      </c>
      <c r="E23" s="6">
        <v>10</v>
      </c>
      <c r="F23" s="1" t="s">
        <v>4117</v>
      </c>
      <c r="G23" s="1">
        <v>20</v>
      </c>
      <c r="I23" s="1" t="s">
        <v>4120</v>
      </c>
      <c r="J23" s="1" t="s">
        <v>4123</v>
      </c>
      <c r="K23" s="1">
        <v>15991021</v>
      </c>
    </row>
    <row r="24" spans="1:14" x14ac:dyDescent="0.15">
      <c r="A24" s="1">
        <v>13991024</v>
      </c>
      <c r="B24" s="1">
        <v>1</v>
      </c>
      <c r="C24" s="1" t="s">
        <v>4071</v>
      </c>
      <c r="D24" s="6">
        <v>1.5</v>
      </c>
      <c r="E24" s="6">
        <v>6</v>
      </c>
      <c r="F24" s="1" t="s">
        <v>4117</v>
      </c>
      <c r="G24" s="1">
        <v>20</v>
      </c>
      <c r="H24" s="1" t="s">
        <v>4130</v>
      </c>
      <c r="I24" s="6" t="s">
        <v>4124</v>
      </c>
      <c r="J24" s="6" t="s">
        <v>4131</v>
      </c>
      <c r="N24" s="1" t="s">
        <v>149</v>
      </c>
    </row>
    <row r="25" spans="1:14" x14ac:dyDescent="0.15">
      <c r="A25" s="1">
        <v>13991027</v>
      </c>
      <c r="B25" s="1">
        <v>1</v>
      </c>
      <c r="C25" s="1" t="s">
        <v>4072</v>
      </c>
      <c r="D25" s="6">
        <v>1.5</v>
      </c>
      <c r="E25" s="6">
        <v>6</v>
      </c>
      <c r="F25" s="1" t="s">
        <v>4117</v>
      </c>
      <c r="G25" s="1">
        <v>20</v>
      </c>
      <c r="H25" s="1" t="s">
        <v>4137</v>
      </c>
      <c r="I25" s="6" t="s">
        <v>4124</v>
      </c>
      <c r="J25" s="6" t="s">
        <v>4137</v>
      </c>
      <c r="N25" s="1" t="s">
        <v>4138</v>
      </c>
    </row>
    <row r="26" spans="1:14" x14ac:dyDescent="0.15">
      <c r="A26" s="1">
        <v>13991028</v>
      </c>
      <c r="B26" s="1">
        <v>1</v>
      </c>
      <c r="C26" s="1" t="s">
        <v>4073</v>
      </c>
      <c r="D26" s="6">
        <v>1.5</v>
      </c>
      <c r="E26" s="6">
        <v>0.1</v>
      </c>
      <c r="F26" s="1" t="s">
        <v>4128</v>
      </c>
      <c r="I26" s="6" t="s">
        <v>4118</v>
      </c>
      <c r="J26" s="6">
        <v>0</v>
      </c>
      <c r="K26" s="1">
        <v>12991045</v>
      </c>
    </row>
    <row r="27" spans="1:14" x14ac:dyDescent="0.15">
      <c r="A27" s="1">
        <v>13991029</v>
      </c>
      <c r="B27" s="1">
        <v>1</v>
      </c>
      <c r="C27" s="1" t="s">
        <v>4074</v>
      </c>
      <c r="D27" s="6">
        <v>1.5</v>
      </c>
      <c r="E27" s="6">
        <v>0.1</v>
      </c>
      <c r="F27" s="1" t="s">
        <v>4128</v>
      </c>
      <c r="I27" s="6" t="s">
        <v>4118</v>
      </c>
      <c r="J27" s="6">
        <v>0</v>
      </c>
      <c r="K27" s="5">
        <v>12991047</v>
      </c>
    </row>
    <row r="28" spans="1:14" x14ac:dyDescent="0.15">
      <c r="A28" s="1">
        <v>13991030</v>
      </c>
      <c r="B28" s="1">
        <v>1</v>
      </c>
      <c r="C28" s="1" t="s">
        <v>4075</v>
      </c>
      <c r="D28" s="6">
        <v>1.5</v>
      </c>
      <c r="E28" s="1">
        <v>1</v>
      </c>
      <c r="F28" s="1" t="s">
        <v>4128</v>
      </c>
      <c r="H28" s="1" t="s">
        <v>4139</v>
      </c>
      <c r="I28" s="6" t="s">
        <v>4124</v>
      </c>
      <c r="J28" s="6" t="s">
        <v>4131</v>
      </c>
      <c r="N28" s="8" t="s">
        <v>189</v>
      </c>
    </row>
    <row r="29" spans="1:14" x14ac:dyDescent="0.15">
      <c r="A29" s="1">
        <v>13991030</v>
      </c>
      <c r="B29" s="1">
        <v>2</v>
      </c>
      <c r="C29" s="1" t="s">
        <v>4075</v>
      </c>
      <c r="D29" s="6">
        <v>1.5</v>
      </c>
      <c r="E29" s="1">
        <v>1.5</v>
      </c>
      <c r="F29" s="1" t="s">
        <v>4128</v>
      </c>
      <c r="H29" s="1" t="s">
        <v>4139</v>
      </c>
      <c r="I29" s="6" t="s">
        <v>4124</v>
      </c>
      <c r="J29" s="6" t="s">
        <v>4131</v>
      </c>
      <c r="N29" s="8" t="s">
        <v>189</v>
      </c>
    </row>
    <row r="30" spans="1:14" x14ac:dyDescent="0.15">
      <c r="A30" s="1">
        <v>13991030</v>
      </c>
      <c r="B30" s="1">
        <v>3</v>
      </c>
      <c r="C30" s="1" t="s">
        <v>4075</v>
      </c>
      <c r="D30" s="6">
        <v>1.5</v>
      </c>
      <c r="E30" s="1">
        <v>2</v>
      </c>
      <c r="F30" s="1" t="s">
        <v>4128</v>
      </c>
      <c r="H30" s="1" t="s">
        <v>4139</v>
      </c>
      <c r="I30" s="6" t="s">
        <v>4124</v>
      </c>
      <c r="J30" s="6" t="s">
        <v>4131</v>
      </c>
      <c r="N30" s="8" t="s">
        <v>189</v>
      </c>
    </row>
    <row r="31" spans="1:14" x14ac:dyDescent="0.15">
      <c r="A31" s="1">
        <v>13991030</v>
      </c>
      <c r="B31" s="1">
        <v>4</v>
      </c>
      <c r="C31" s="1" t="s">
        <v>4075</v>
      </c>
      <c r="D31" s="6">
        <v>1.5</v>
      </c>
      <c r="E31" s="1">
        <v>2.5</v>
      </c>
      <c r="F31" s="1" t="s">
        <v>4128</v>
      </c>
      <c r="H31" s="1" t="s">
        <v>4139</v>
      </c>
      <c r="I31" s="6" t="s">
        <v>4124</v>
      </c>
      <c r="J31" s="6" t="s">
        <v>4131</v>
      </c>
      <c r="N31" s="8" t="s">
        <v>189</v>
      </c>
    </row>
    <row r="32" spans="1:14" x14ac:dyDescent="0.15">
      <c r="A32" s="1">
        <v>13991030</v>
      </c>
      <c r="B32" s="1">
        <v>5</v>
      </c>
      <c r="C32" s="1" t="s">
        <v>4075</v>
      </c>
      <c r="D32" s="6">
        <v>1.5</v>
      </c>
      <c r="E32" s="1">
        <v>3</v>
      </c>
      <c r="F32" s="1" t="s">
        <v>4128</v>
      </c>
      <c r="H32" s="1" t="s">
        <v>4139</v>
      </c>
      <c r="I32" s="6" t="s">
        <v>4124</v>
      </c>
      <c r="J32" s="6" t="s">
        <v>4131</v>
      </c>
      <c r="N32" s="8" t="s">
        <v>189</v>
      </c>
    </row>
    <row r="33" spans="1:14" x14ac:dyDescent="0.15">
      <c r="A33" s="1">
        <v>13991031</v>
      </c>
      <c r="B33" s="1">
        <v>1</v>
      </c>
      <c r="C33" s="1" t="s">
        <v>4076</v>
      </c>
      <c r="D33" s="6">
        <v>1.5</v>
      </c>
      <c r="E33" s="1">
        <v>0.1</v>
      </c>
      <c r="F33" s="1" t="s">
        <v>4128</v>
      </c>
      <c r="I33" s="1" t="s">
        <v>4118</v>
      </c>
      <c r="J33" s="1">
        <v>0</v>
      </c>
      <c r="K33" s="5">
        <v>12991049</v>
      </c>
    </row>
    <row r="34" spans="1:14" x14ac:dyDescent="0.15">
      <c r="A34" s="1">
        <v>13991032</v>
      </c>
      <c r="B34" s="1">
        <v>1</v>
      </c>
      <c r="C34" s="1" t="s">
        <v>4077</v>
      </c>
      <c r="D34" s="6">
        <v>1.5</v>
      </c>
      <c r="E34" s="1">
        <v>10</v>
      </c>
      <c r="F34" s="1" t="s">
        <v>4128</v>
      </c>
      <c r="I34" s="1" t="s">
        <v>4140</v>
      </c>
      <c r="J34" s="2">
        <v>16991001</v>
      </c>
      <c r="N34" s="106" t="s">
        <v>4078</v>
      </c>
    </row>
    <row r="35" spans="1:14" x14ac:dyDescent="0.15">
      <c r="A35" s="1">
        <v>13991033</v>
      </c>
      <c r="B35" s="1">
        <v>1</v>
      </c>
      <c r="C35" s="1" t="s">
        <v>4079</v>
      </c>
      <c r="D35" s="6">
        <v>1.5</v>
      </c>
      <c r="E35" s="1">
        <v>0.1</v>
      </c>
      <c r="F35" s="1" t="s">
        <v>4128</v>
      </c>
      <c r="I35" s="1" t="s">
        <v>4118</v>
      </c>
      <c r="J35" s="1">
        <v>0</v>
      </c>
      <c r="K35" s="5">
        <v>12991051</v>
      </c>
    </row>
    <row r="36" spans="1:14" x14ac:dyDescent="0.15">
      <c r="A36" s="1">
        <v>13991034</v>
      </c>
      <c r="B36" s="1">
        <v>1</v>
      </c>
      <c r="C36" s="1" t="s">
        <v>4080</v>
      </c>
      <c r="D36" s="6">
        <v>1.5</v>
      </c>
      <c r="E36" s="1">
        <v>10</v>
      </c>
      <c r="F36" s="1" t="s">
        <v>4128</v>
      </c>
      <c r="I36" s="1" t="s">
        <v>4120</v>
      </c>
      <c r="J36" s="1" t="s">
        <v>4141</v>
      </c>
      <c r="L36" s="1">
        <v>15991026</v>
      </c>
      <c r="N36" s="156" t="s">
        <v>4142</v>
      </c>
    </row>
    <row r="37" spans="1:14" x14ac:dyDescent="0.15">
      <c r="A37" s="1">
        <v>13991035</v>
      </c>
      <c r="B37" s="1">
        <v>1</v>
      </c>
      <c r="C37" s="1" t="s">
        <v>4081</v>
      </c>
      <c r="D37" s="6">
        <v>1.5</v>
      </c>
      <c r="E37" s="1">
        <v>0.1</v>
      </c>
      <c r="F37" s="1" t="s">
        <v>4128</v>
      </c>
      <c r="I37" s="1" t="s">
        <v>4118</v>
      </c>
      <c r="J37" s="1">
        <v>0</v>
      </c>
      <c r="K37" s="5">
        <v>12991053</v>
      </c>
      <c r="L37" s="5">
        <v>12991054</v>
      </c>
    </row>
    <row r="38" spans="1:14" x14ac:dyDescent="0.15">
      <c r="A38" s="1">
        <v>13991036</v>
      </c>
      <c r="B38" s="1">
        <v>1</v>
      </c>
      <c r="C38" s="1" t="s">
        <v>4082</v>
      </c>
      <c r="D38" s="6">
        <v>1.5</v>
      </c>
      <c r="E38" s="1">
        <v>10</v>
      </c>
      <c r="F38" s="1" t="s">
        <v>4128</v>
      </c>
      <c r="I38" s="1" t="s">
        <v>4120</v>
      </c>
      <c r="J38" s="1" t="s">
        <v>4121</v>
      </c>
      <c r="K38" s="1">
        <v>15991027</v>
      </c>
      <c r="N38" s="106" t="s">
        <v>4143</v>
      </c>
    </row>
    <row r="39" spans="1:14" x14ac:dyDescent="0.15">
      <c r="A39" s="1">
        <v>13991037</v>
      </c>
      <c r="B39" s="1">
        <v>1</v>
      </c>
      <c r="C39" s="1" t="s">
        <v>4083</v>
      </c>
      <c r="D39" s="6">
        <v>1.5</v>
      </c>
      <c r="E39" s="1">
        <v>10</v>
      </c>
      <c r="F39" s="1" t="s">
        <v>4128</v>
      </c>
      <c r="I39" s="1" t="s">
        <v>4120</v>
      </c>
      <c r="J39" s="1" t="s">
        <v>4123</v>
      </c>
      <c r="K39" s="1">
        <v>15991028</v>
      </c>
    </row>
    <row r="40" spans="1:14" x14ac:dyDescent="0.15">
      <c r="A40" s="1">
        <v>13991038</v>
      </c>
      <c r="B40" s="1">
        <v>1</v>
      </c>
      <c r="C40" s="1" t="s">
        <v>4084</v>
      </c>
      <c r="D40" s="6">
        <v>1.5</v>
      </c>
      <c r="E40" s="1">
        <v>999</v>
      </c>
      <c r="F40" s="1" t="s">
        <v>4128</v>
      </c>
      <c r="I40" s="1" t="s">
        <v>4120</v>
      </c>
      <c r="J40" s="1" t="s">
        <v>4144</v>
      </c>
      <c r="L40" s="1">
        <v>15991029</v>
      </c>
    </row>
    <row r="41" spans="1:14" x14ac:dyDescent="0.15">
      <c r="A41" s="1">
        <v>13991039</v>
      </c>
      <c r="B41" s="1">
        <v>1</v>
      </c>
      <c r="C41" s="1" t="s">
        <v>4085</v>
      </c>
      <c r="D41" s="6">
        <v>1.5</v>
      </c>
      <c r="E41" s="1">
        <v>999</v>
      </c>
      <c r="F41" s="1" t="s">
        <v>4128</v>
      </c>
      <c r="I41" s="1" t="s">
        <v>4120</v>
      </c>
      <c r="J41" s="1" t="s">
        <v>4086</v>
      </c>
      <c r="L41" s="1">
        <v>15991030</v>
      </c>
    </row>
    <row r="42" spans="1:14" x14ac:dyDescent="0.15">
      <c r="A42" s="1">
        <v>13991040</v>
      </c>
      <c r="B42" s="1">
        <v>1</v>
      </c>
      <c r="C42" s="1" t="s">
        <v>4087</v>
      </c>
      <c r="D42" s="6">
        <v>1.5</v>
      </c>
      <c r="E42" s="1">
        <v>999</v>
      </c>
      <c r="F42" s="1" t="s">
        <v>4128</v>
      </c>
      <c r="I42" s="1" t="s">
        <v>4120</v>
      </c>
      <c r="J42" s="1" t="s">
        <v>4088</v>
      </c>
      <c r="L42" s="1">
        <v>15991031</v>
      </c>
    </row>
    <row r="43" spans="1:14" x14ac:dyDescent="0.15">
      <c r="A43" s="1">
        <v>13991041</v>
      </c>
      <c r="B43" s="1">
        <v>1</v>
      </c>
      <c r="C43" s="1" t="s">
        <v>4089</v>
      </c>
      <c r="D43" s="6">
        <v>1.5</v>
      </c>
      <c r="E43" s="1">
        <v>999</v>
      </c>
      <c r="F43" s="1" t="s">
        <v>4128</v>
      </c>
      <c r="I43" s="1" t="s">
        <v>4120</v>
      </c>
      <c r="J43" s="1" t="s">
        <v>4145</v>
      </c>
      <c r="L43" s="1">
        <v>15991032</v>
      </c>
    </row>
    <row r="44" spans="1:14" x14ac:dyDescent="0.15">
      <c r="A44" s="1">
        <v>13991042</v>
      </c>
      <c r="B44" s="1">
        <v>1</v>
      </c>
      <c r="C44" s="1" t="s">
        <v>4090</v>
      </c>
      <c r="D44" s="6">
        <v>1.5</v>
      </c>
      <c r="E44" s="1">
        <v>999</v>
      </c>
      <c r="F44" s="1" t="s">
        <v>4128</v>
      </c>
      <c r="I44" s="1" t="s">
        <v>4120</v>
      </c>
      <c r="J44" s="1" t="s">
        <v>4146</v>
      </c>
      <c r="L44" s="1">
        <v>15991033</v>
      </c>
    </row>
    <row r="45" spans="1:14" x14ac:dyDescent="0.15">
      <c r="A45" s="1">
        <v>13991043</v>
      </c>
      <c r="B45" s="1">
        <v>1</v>
      </c>
      <c r="C45" s="1" t="s">
        <v>4091</v>
      </c>
      <c r="D45" s="6">
        <v>1.5</v>
      </c>
      <c r="E45" s="1">
        <v>999</v>
      </c>
      <c r="F45" s="1" t="s">
        <v>4128</v>
      </c>
      <c r="I45" s="1" t="s">
        <v>4120</v>
      </c>
      <c r="J45" s="1" t="s">
        <v>4147</v>
      </c>
      <c r="L45" s="1">
        <v>15991034</v>
      </c>
    </row>
    <row r="46" spans="1:14" x14ac:dyDescent="0.15">
      <c r="A46" s="1">
        <v>13991044</v>
      </c>
      <c r="B46" s="1">
        <v>1</v>
      </c>
      <c r="C46" s="1" t="s">
        <v>4092</v>
      </c>
      <c r="D46" s="6">
        <v>1.5</v>
      </c>
      <c r="E46" s="1">
        <v>999</v>
      </c>
      <c r="F46" s="1" t="s">
        <v>4128</v>
      </c>
      <c r="I46" s="1" t="s">
        <v>4120</v>
      </c>
      <c r="J46" s="1" t="s">
        <v>4148</v>
      </c>
      <c r="L46" s="1">
        <v>15991035</v>
      </c>
    </row>
    <row r="47" spans="1:14" x14ac:dyDescent="0.15">
      <c r="A47" s="1">
        <v>13991045</v>
      </c>
      <c r="B47" s="1">
        <v>1</v>
      </c>
      <c r="C47" s="1" t="s">
        <v>4093</v>
      </c>
      <c r="D47" s="6">
        <v>1.5</v>
      </c>
      <c r="E47" s="1">
        <v>999</v>
      </c>
      <c r="F47" s="1" t="s">
        <v>4128</v>
      </c>
      <c r="I47" s="1" t="s">
        <v>4120</v>
      </c>
      <c r="J47" s="1" t="s">
        <v>4149</v>
      </c>
      <c r="L47" s="1">
        <v>15991036</v>
      </c>
    </row>
  </sheetData>
  <phoneticPr fontId="1" type="noConversion"/>
  <conditionalFormatting sqref="I2:I12 I33:I34 I14:I23 I36 I38:I1048576">
    <cfRule type="cellIs" dxfId="47" priority="14" operator="equal">
      <formula>"attr"</formula>
    </cfRule>
  </conditionalFormatting>
  <conditionalFormatting sqref="I24">
    <cfRule type="cellIs" dxfId="46" priority="13" operator="equal">
      <formula>"attr"</formula>
    </cfRule>
  </conditionalFormatting>
  <conditionalFormatting sqref="I25:I26">
    <cfRule type="cellIs" dxfId="45" priority="12" operator="equal">
      <formula>"attr"</formula>
    </cfRule>
  </conditionalFormatting>
  <conditionalFormatting sqref="I13">
    <cfRule type="cellIs" dxfId="44" priority="11" operator="equal">
      <formula>"attr"</formula>
    </cfRule>
  </conditionalFormatting>
  <conditionalFormatting sqref="I1">
    <cfRule type="cellIs" dxfId="43" priority="10" operator="equal">
      <formula>"attr"</formula>
    </cfRule>
  </conditionalFormatting>
  <conditionalFormatting sqref="H12">
    <cfRule type="cellIs" dxfId="42" priority="9" operator="equal">
      <formula>"attr"</formula>
    </cfRule>
  </conditionalFormatting>
  <conditionalFormatting sqref="I28">
    <cfRule type="cellIs" dxfId="41" priority="8" operator="equal">
      <formula>"attr"</formula>
    </cfRule>
  </conditionalFormatting>
  <conditionalFormatting sqref="I27">
    <cfRule type="cellIs" dxfId="40" priority="7" operator="equal">
      <formula>"attr"</formula>
    </cfRule>
  </conditionalFormatting>
  <conditionalFormatting sqref="I35">
    <cfRule type="cellIs" dxfId="39" priority="6" operator="equal">
      <formula>"attr"</formula>
    </cfRule>
  </conditionalFormatting>
  <conditionalFormatting sqref="I37">
    <cfRule type="cellIs" dxfId="38" priority="5" operator="equal">
      <formula>"attr"</formula>
    </cfRule>
  </conditionalFormatting>
  <conditionalFormatting sqref="I29">
    <cfRule type="cellIs" dxfId="37" priority="4" operator="equal">
      <formula>"attr"</formula>
    </cfRule>
  </conditionalFormatting>
  <conditionalFormatting sqref="I30">
    <cfRule type="cellIs" dxfId="36" priority="3" operator="equal">
      <formula>"attr"</formula>
    </cfRule>
  </conditionalFormatting>
  <conditionalFormatting sqref="I31">
    <cfRule type="cellIs" dxfId="35" priority="2" operator="equal">
      <formula>"attr"</formula>
    </cfRule>
  </conditionalFormatting>
  <conditionalFormatting sqref="I32">
    <cfRule type="cellIs" dxfId="34" priority="1" operator="equal">
      <formula>"attr"</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82"/>
  <sheetViews>
    <sheetView topLeftCell="A19" zoomScale="90" zoomScaleNormal="90" workbookViewId="0">
      <selection activeCell="M43" sqref="M43"/>
    </sheetView>
  </sheetViews>
  <sheetFormatPr defaultColWidth="9" defaultRowHeight="16.5" x14ac:dyDescent="0.15"/>
  <cols>
    <col min="1" max="1" width="9" style="1"/>
    <col min="2" max="2" width="8.375" style="1" bestFit="1" customWidth="1"/>
    <col min="3" max="3" width="11.625" style="1" bestFit="1" customWidth="1"/>
    <col min="4" max="4" width="15.25" style="1" customWidth="1"/>
    <col min="5" max="5" width="16.75" style="1" customWidth="1"/>
    <col min="6" max="6" width="15.875" style="1" bestFit="1" customWidth="1"/>
    <col min="7" max="7" width="18.875" style="1" customWidth="1"/>
    <col min="8" max="16384" width="9" style="1"/>
  </cols>
  <sheetData>
    <row r="1" spans="1:7" x14ac:dyDescent="0.15">
      <c r="A1" s="1" t="s">
        <v>247</v>
      </c>
      <c r="B1" s="1" t="s">
        <v>250</v>
      </c>
      <c r="C1" s="1" t="s">
        <v>251</v>
      </c>
      <c r="D1" s="1" t="s">
        <v>680</v>
      </c>
      <c r="E1" s="1" t="s">
        <v>681</v>
      </c>
      <c r="F1" s="1" t="s">
        <v>682</v>
      </c>
      <c r="G1" s="1" t="s">
        <v>684</v>
      </c>
    </row>
    <row r="2" spans="1:7" x14ac:dyDescent="0.15">
      <c r="A2" s="1" t="s">
        <v>248</v>
      </c>
      <c r="B2" s="1" t="s">
        <v>249</v>
      </c>
      <c r="C2" s="1" t="s">
        <v>34</v>
      </c>
      <c r="D2" s="1" t="s">
        <v>669</v>
      </c>
      <c r="E2" s="1" t="s">
        <v>670</v>
      </c>
      <c r="F2" s="1" t="s">
        <v>671</v>
      </c>
      <c r="G2" s="1" t="s">
        <v>683</v>
      </c>
    </row>
    <row r="3" spans="1:7" x14ac:dyDescent="0.15">
      <c r="A3" s="1">
        <v>1</v>
      </c>
      <c r="B3" s="1">
        <v>75</v>
      </c>
      <c r="C3" s="1">
        <v>1</v>
      </c>
      <c r="G3" s="19"/>
    </row>
    <row r="4" spans="1:7" x14ac:dyDescent="0.15">
      <c r="A4" s="1">
        <v>2</v>
      </c>
      <c r="B4" s="1">
        <v>120</v>
      </c>
      <c r="C4" s="1">
        <v>1</v>
      </c>
      <c r="D4" s="1" t="s">
        <v>668</v>
      </c>
      <c r="F4" s="1">
        <f>B3</f>
        <v>75</v>
      </c>
      <c r="G4" s="19">
        <v>1</v>
      </c>
    </row>
    <row r="5" spans="1:7" x14ac:dyDescent="0.15">
      <c r="A5" s="1">
        <v>3</v>
      </c>
      <c r="B5" s="1">
        <v>150</v>
      </c>
      <c r="C5" s="1">
        <v>1</v>
      </c>
      <c r="D5" s="1" t="s">
        <v>668</v>
      </c>
      <c r="F5" s="1">
        <f>F4+B4</f>
        <v>195</v>
      </c>
      <c r="G5" s="19">
        <v>2</v>
      </c>
    </row>
    <row r="6" spans="1:7" x14ac:dyDescent="0.15">
      <c r="A6" s="1">
        <v>4</v>
      </c>
      <c r="B6" s="1">
        <v>300</v>
      </c>
      <c r="C6" s="1">
        <v>1</v>
      </c>
      <c r="D6" s="1" t="s">
        <v>668</v>
      </c>
      <c r="F6" s="1">
        <f t="shared" ref="F6:F69" si="0">F5+B5</f>
        <v>345</v>
      </c>
      <c r="G6" s="19">
        <v>3</v>
      </c>
    </row>
    <row r="7" spans="1:7" x14ac:dyDescent="0.15">
      <c r="A7" s="1">
        <v>5</v>
      </c>
      <c r="B7" s="1">
        <v>450</v>
      </c>
      <c r="C7" s="1">
        <v>1</v>
      </c>
      <c r="D7" s="1" t="s">
        <v>668</v>
      </c>
      <c r="F7" s="1">
        <f t="shared" si="0"/>
        <v>645</v>
      </c>
      <c r="G7" s="19">
        <v>4</v>
      </c>
    </row>
    <row r="8" spans="1:7" x14ac:dyDescent="0.15">
      <c r="A8" s="1">
        <v>6</v>
      </c>
      <c r="B8" s="1">
        <v>600</v>
      </c>
      <c r="C8" s="1">
        <v>1</v>
      </c>
      <c r="D8" s="1" t="s">
        <v>668</v>
      </c>
      <c r="F8" s="1">
        <f t="shared" si="0"/>
        <v>1095</v>
      </c>
      <c r="G8" s="19">
        <v>5</v>
      </c>
    </row>
    <row r="9" spans="1:7" x14ac:dyDescent="0.15">
      <c r="A9" s="1">
        <v>7</v>
      </c>
      <c r="B9" s="1">
        <v>750</v>
      </c>
      <c r="C9" s="1">
        <v>1</v>
      </c>
      <c r="D9" s="1" t="s">
        <v>668</v>
      </c>
      <c r="F9" s="1">
        <f t="shared" si="0"/>
        <v>1695</v>
      </c>
      <c r="G9" s="19">
        <v>6</v>
      </c>
    </row>
    <row r="10" spans="1:7" x14ac:dyDescent="0.15">
      <c r="A10" s="1">
        <v>8</v>
      </c>
      <c r="B10" s="1">
        <v>900</v>
      </c>
      <c r="C10" s="1">
        <v>1</v>
      </c>
      <c r="D10" s="1" t="s">
        <v>668</v>
      </c>
      <c r="F10" s="1">
        <f t="shared" si="0"/>
        <v>2445</v>
      </c>
      <c r="G10" s="19">
        <v>7</v>
      </c>
    </row>
    <row r="11" spans="1:7" x14ac:dyDescent="0.15">
      <c r="A11" s="1">
        <v>9</v>
      </c>
      <c r="B11" s="1">
        <v>1050</v>
      </c>
      <c r="C11" s="1">
        <v>1</v>
      </c>
      <c r="D11" s="1" t="s">
        <v>668</v>
      </c>
      <c r="F11" s="1">
        <f t="shared" si="0"/>
        <v>3345</v>
      </c>
      <c r="G11" s="19">
        <v>8</v>
      </c>
    </row>
    <row r="12" spans="1:7" x14ac:dyDescent="0.15">
      <c r="A12" s="1">
        <v>10</v>
      </c>
      <c r="B12" s="1">
        <v>1200</v>
      </c>
      <c r="C12" s="1">
        <v>1</v>
      </c>
      <c r="D12" s="1" t="s">
        <v>668</v>
      </c>
      <c r="F12" s="1">
        <f t="shared" si="0"/>
        <v>4395</v>
      </c>
      <c r="G12" s="19">
        <v>9</v>
      </c>
    </row>
    <row r="13" spans="1:7" x14ac:dyDescent="0.15">
      <c r="A13" s="1">
        <v>11</v>
      </c>
      <c r="B13" s="1">
        <v>1350</v>
      </c>
      <c r="C13" s="1">
        <v>1</v>
      </c>
      <c r="D13" s="1" t="s">
        <v>668</v>
      </c>
      <c r="F13" s="1">
        <f t="shared" si="0"/>
        <v>5595</v>
      </c>
      <c r="G13" s="19">
        <v>10</v>
      </c>
    </row>
    <row r="14" spans="1:7" x14ac:dyDescent="0.15">
      <c r="A14" s="1">
        <v>12</v>
      </c>
      <c r="B14" s="1">
        <v>1500</v>
      </c>
      <c r="C14" s="1">
        <v>1</v>
      </c>
      <c r="D14" s="1" t="s">
        <v>668</v>
      </c>
      <c r="F14" s="1">
        <f t="shared" si="0"/>
        <v>6945</v>
      </c>
      <c r="G14" s="19">
        <v>11</v>
      </c>
    </row>
    <row r="15" spans="1:7" x14ac:dyDescent="0.15">
      <c r="A15" s="1">
        <v>13</v>
      </c>
      <c r="B15" s="1">
        <v>1800</v>
      </c>
      <c r="C15" s="1">
        <v>1</v>
      </c>
      <c r="D15" s="1" t="s">
        <v>668</v>
      </c>
      <c r="F15" s="1">
        <f t="shared" si="0"/>
        <v>8445</v>
      </c>
      <c r="G15" s="19">
        <v>12</v>
      </c>
    </row>
    <row r="16" spans="1:7" x14ac:dyDescent="0.15">
      <c r="A16" s="1">
        <v>14</v>
      </c>
      <c r="B16" s="1">
        <v>2100</v>
      </c>
      <c r="C16" s="1">
        <v>1</v>
      </c>
      <c r="D16" s="1" t="s">
        <v>668</v>
      </c>
      <c r="F16" s="1">
        <f t="shared" si="0"/>
        <v>10245</v>
      </c>
      <c r="G16" s="19">
        <v>13</v>
      </c>
    </row>
    <row r="17" spans="1:7" x14ac:dyDescent="0.15">
      <c r="A17" s="1">
        <v>15</v>
      </c>
      <c r="B17" s="1">
        <v>2400</v>
      </c>
      <c r="C17" s="1">
        <v>1</v>
      </c>
      <c r="D17" s="1" t="s">
        <v>668</v>
      </c>
      <c r="F17" s="1">
        <f t="shared" si="0"/>
        <v>12345</v>
      </c>
      <c r="G17" s="19">
        <v>14</v>
      </c>
    </row>
    <row r="18" spans="1:7" x14ac:dyDescent="0.15">
      <c r="A18" s="1">
        <v>16</v>
      </c>
      <c r="B18" s="1">
        <v>2700</v>
      </c>
      <c r="C18" s="1">
        <v>1</v>
      </c>
      <c r="D18" s="1" t="s">
        <v>668</v>
      </c>
      <c r="F18" s="1">
        <f t="shared" si="0"/>
        <v>14745</v>
      </c>
      <c r="G18" s="19">
        <v>15</v>
      </c>
    </row>
    <row r="19" spans="1:7" x14ac:dyDescent="0.15">
      <c r="A19" s="1">
        <v>17</v>
      </c>
      <c r="B19" s="1">
        <v>3000</v>
      </c>
      <c r="C19" s="1">
        <v>1</v>
      </c>
      <c r="D19" s="1" t="s">
        <v>668</v>
      </c>
      <c r="F19" s="1">
        <f t="shared" si="0"/>
        <v>17445</v>
      </c>
      <c r="G19" s="19">
        <v>16</v>
      </c>
    </row>
    <row r="20" spans="1:7" x14ac:dyDescent="0.15">
      <c r="A20" s="1">
        <v>18</v>
      </c>
      <c r="B20" s="1">
        <v>3300</v>
      </c>
      <c r="C20" s="1">
        <v>1</v>
      </c>
      <c r="D20" s="1" t="s">
        <v>668</v>
      </c>
      <c r="F20" s="1">
        <f t="shared" si="0"/>
        <v>20445</v>
      </c>
      <c r="G20" s="19">
        <v>17</v>
      </c>
    </row>
    <row r="21" spans="1:7" x14ac:dyDescent="0.15">
      <c r="A21" s="1">
        <v>19</v>
      </c>
      <c r="B21" s="1">
        <v>3600</v>
      </c>
      <c r="C21" s="1">
        <v>1</v>
      </c>
      <c r="D21" s="1" t="s">
        <v>668</v>
      </c>
      <c r="F21" s="1">
        <f t="shared" si="0"/>
        <v>23745</v>
      </c>
      <c r="G21" s="19">
        <v>18</v>
      </c>
    </row>
    <row r="22" spans="1:7" x14ac:dyDescent="0.15">
      <c r="A22" s="1">
        <v>20</v>
      </c>
      <c r="B22" s="1">
        <v>3900</v>
      </c>
      <c r="C22" s="1">
        <v>1</v>
      </c>
      <c r="D22" s="1" t="s">
        <v>668</v>
      </c>
      <c r="F22" s="1">
        <f t="shared" si="0"/>
        <v>27345</v>
      </c>
      <c r="G22" s="19">
        <v>19</v>
      </c>
    </row>
    <row r="23" spans="1:7" x14ac:dyDescent="0.15">
      <c r="A23" s="1">
        <v>21</v>
      </c>
      <c r="B23" s="1">
        <v>4200</v>
      </c>
      <c r="C23" s="1">
        <v>1</v>
      </c>
      <c r="D23" s="1" t="s">
        <v>668</v>
      </c>
      <c r="F23" s="1">
        <f t="shared" si="0"/>
        <v>31245</v>
      </c>
      <c r="G23" s="19">
        <v>20</v>
      </c>
    </row>
    <row r="24" spans="1:7" x14ac:dyDescent="0.15">
      <c r="A24" s="1">
        <v>22</v>
      </c>
      <c r="B24" s="1">
        <v>4500</v>
      </c>
      <c r="C24" s="1">
        <v>1</v>
      </c>
      <c r="D24" s="1" t="s">
        <v>668</v>
      </c>
      <c r="F24" s="1">
        <f t="shared" si="0"/>
        <v>35445</v>
      </c>
      <c r="G24" s="19">
        <v>21</v>
      </c>
    </row>
    <row r="25" spans="1:7" x14ac:dyDescent="0.15">
      <c r="A25" s="1">
        <v>23</v>
      </c>
      <c r="B25" s="1">
        <v>4800</v>
      </c>
      <c r="C25" s="1">
        <v>1</v>
      </c>
      <c r="D25" s="1" t="s">
        <v>668</v>
      </c>
      <c r="F25" s="1">
        <f t="shared" si="0"/>
        <v>39945</v>
      </c>
      <c r="G25" s="19">
        <v>22</v>
      </c>
    </row>
    <row r="26" spans="1:7" x14ac:dyDescent="0.15">
      <c r="A26" s="1">
        <v>24</v>
      </c>
      <c r="B26" s="1">
        <v>5100</v>
      </c>
      <c r="C26" s="1">
        <v>1</v>
      </c>
      <c r="D26" s="1" t="s">
        <v>668</v>
      </c>
      <c r="F26" s="1">
        <f t="shared" si="0"/>
        <v>44745</v>
      </c>
      <c r="G26" s="19">
        <v>23</v>
      </c>
    </row>
    <row r="27" spans="1:7" x14ac:dyDescent="0.15">
      <c r="A27" s="1">
        <v>25</v>
      </c>
      <c r="B27" s="1">
        <v>5400</v>
      </c>
      <c r="C27" s="1">
        <v>1</v>
      </c>
      <c r="D27" s="1" t="s">
        <v>668</v>
      </c>
      <c r="F27" s="1">
        <f t="shared" si="0"/>
        <v>49845</v>
      </c>
      <c r="G27" s="19">
        <v>24</v>
      </c>
    </row>
    <row r="28" spans="1:7" x14ac:dyDescent="0.15">
      <c r="A28" s="1">
        <v>26</v>
      </c>
      <c r="B28" s="1">
        <v>5700</v>
      </c>
      <c r="C28" s="1">
        <v>1</v>
      </c>
      <c r="D28" s="1" t="s">
        <v>668</v>
      </c>
      <c r="F28" s="1">
        <f t="shared" si="0"/>
        <v>55245</v>
      </c>
      <c r="G28" s="19">
        <v>25</v>
      </c>
    </row>
    <row r="29" spans="1:7" x14ac:dyDescent="0.15">
      <c r="A29" s="1">
        <v>27</v>
      </c>
      <c r="B29" s="1">
        <v>6000</v>
      </c>
      <c r="C29" s="1">
        <v>1</v>
      </c>
      <c r="D29" s="1" t="s">
        <v>668</v>
      </c>
      <c r="F29" s="1">
        <f t="shared" si="0"/>
        <v>60945</v>
      </c>
      <c r="G29" s="19">
        <v>26</v>
      </c>
    </row>
    <row r="30" spans="1:7" x14ac:dyDescent="0.15">
      <c r="A30" s="1">
        <v>28</v>
      </c>
      <c r="B30" s="1">
        <v>6300</v>
      </c>
      <c r="C30" s="1">
        <v>1</v>
      </c>
      <c r="D30" s="1" t="s">
        <v>668</v>
      </c>
      <c r="F30" s="1">
        <f t="shared" si="0"/>
        <v>66945</v>
      </c>
      <c r="G30" s="19">
        <v>27</v>
      </c>
    </row>
    <row r="31" spans="1:7" x14ac:dyDescent="0.15">
      <c r="A31" s="1">
        <v>29</v>
      </c>
      <c r="B31" s="1">
        <v>6750</v>
      </c>
      <c r="C31" s="1">
        <v>1</v>
      </c>
      <c r="D31" s="1" t="s">
        <v>668</v>
      </c>
      <c r="F31" s="1">
        <f t="shared" si="0"/>
        <v>73245</v>
      </c>
      <c r="G31" s="19">
        <v>28</v>
      </c>
    </row>
    <row r="32" spans="1:7" x14ac:dyDescent="0.15">
      <c r="A32" s="1">
        <v>30</v>
      </c>
      <c r="B32" s="1">
        <v>7500</v>
      </c>
      <c r="C32" s="1">
        <v>1</v>
      </c>
      <c r="D32" s="1" t="s">
        <v>668</v>
      </c>
      <c r="F32" s="1">
        <f t="shared" si="0"/>
        <v>79995</v>
      </c>
      <c r="G32" s="19">
        <v>29</v>
      </c>
    </row>
    <row r="33" spans="1:7" x14ac:dyDescent="0.15">
      <c r="A33" s="1">
        <v>31</v>
      </c>
      <c r="B33" s="1">
        <v>8250</v>
      </c>
      <c r="C33" s="1">
        <v>1</v>
      </c>
      <c r="D33" s="1" t="s">
        <v>668</v>
      </c>
      <c r="F33" s="1">
        <f t="shared" si="0"/>
        <v>87495</v>
      </c>
      <c r="G33" s="19">
        <v>30</v>
      </c>
    </row>
    <row r="34" spans="1:7" x14ac:dyDescent="0.15">
      <c r="A34" s="1">
        <v>32</v>
      </c>
      <c r="B34" s="1">
        <v>9000</v>
      </c>
      <c r="C34" s="1">
        <v>1</v>
      </c>
      <c r="D34" s="1" t="s">
        <v>668</v>
      </c>
      <c r="F34" s="1">
        <f t="shared" si="0"/>
        <v>95745</v>
      </c>
      <c r="G34" s="19">
        <v>31</v>
      </c>
    </row>
    <row r="35" spans="1:7" x14ac:dyDescent="0.15">
      <c r="A35" s="1">
        <v>33</v>
      </c>
      <c r="B35" s="1">
        <v>9750</v>
      </c>
      <c r="C35" s="1">
        <v>1</v>
      </c>
      <c r="D35" s="1" t="s">
        <v>668</v>
      </c>
      <c r="F35" s="1">
        <f t="shared" si="0"/>
        <v>104745</v>
      </c>
      <c r="G35" s="19">
        <v>32</v>
      </c>
    </row>
    <row r="36" spans="1:7" x14ac:dyDescent="0.15">
      <c r="A36" s="1">
        <v>34</v>
      </c>
      <c r="B36" s="1">
        <v>10500</v>
      </c>
      <c r="C36" s="1">
        <v>1</v>
      </c>
      <c r="D36" s="1" t="s">
        <v>668</v>
      </c>
      <c r="F36" s="1">
        <f t="shared" si="0"/>
        <v>114495</v>
      </c>
      <c r="G36" s="19">
        <v>33</v>
      </c>
    </row>
    <row r="37" spans="1:7" x14ac:dyDescent="0.15">
      <c r="A37" s="1">
        <v>35</v>
      </c>
      <c r="B37" s="1">
        <v>11250</v>
      </c>
      <c r="C37" s="1">
        <v>1</v>
      </c>
      <c r="D37" s="1" t="s">
        <v>668</v>
      </c>
      <c r="F37" s="1">
        <f t="shared" si="0"/>
        <v>124995</v>
      </c>
      <c r="G37" s="19">
        <v>34</v>
      </c>
    </row>
    <row r="38" spans="1:7" x14ac:dyDescent="0.15">
      <c r="A38" s="1">
        <v>36</v>
      </c>
      <c r="B38" s="1">
        <v>12000</v>
      </c>
      <c r="C38" s="1">
        <v>1</v>
      </c>
      <c r="D38" s="1" t="s">
        <v>668</v>
      </c>
      <c r="F38" s="1">
        <f t="shared" si="0"/>
        <v>136245</v>
      </c>
      <c r="G38" s="19">
        <v>35</v>
      </c>
    </row>
    <row r="39" spans="1:7" x14ac:dyDescent="0.15">
      <c r="A39" s="1">
        <v>37</v>
      </c>
      <c r="B39" s="1">
        <v>12750</v>
      </c>
      <c r="C39" s="1">
        <v>1</v>
      </c>
      <c r="D39" s="1" t="s">
        <v>668</v>
      </c>
      <c r="F39" s="1">
        <f t="shared" si="0"/>
        <v>148245</v>
      </c>
      <c r="G39" s="19">
        <v>36</v>
      </c>
    </row>
    <row r="40" spans="1:7" x14ac:dyDescent="0.15">
      <c r="A40" s="1">
        <v>38</v>
      </c>
      <c r="B40" s="1">
        <v>13500</v>
      </c>
      <c r="C40" s="1">
        <v>1</v>
      </c>
      <c r="D40" s="1" t="s">
        <v>668</v>
      </c>
      <c r="F40" s="1">
        <f t="shared" si="0"/>
        <v>160995</v>
      </c>
      <c r="G40" s="19">
        <v>37</v>
      </c>
    </row>
    <row r="41" spans="1:7" x14ac:dyDescent="0.15">
      <c r="A41" s="1">
        <v>39</v>
      </c>
      <c r="B41" s="1">
        <v>15000</v>
      </c>
      <c r="C41" s="1">
        <v>1</v>
      </c>
      <c r="D41" s="1" t="s">
        <v>668</v>
      </c>
      <c r="F41" s="1">
        <f t="shared" si="0"/>
        <v>174495</v>
      </c>
      <c r="G41" s="19">
        <v>38</v>
      </c>
    </row>
    <row r="42" spans="1:7" x14ac:dyDescent="0.15">
      <c r="A42" s="1">
        <v>40</v>
      </c>
      <c r="B42" s="1">
        <v>18000</v>
      </c>
      <c r="C42" s="1">
        <v>1</v>
      </c>
      <c r="D42" s="1" t="s">
        <v>668</v>
      </c>
      <c r="F42" s="1">
        <f t="shared" si="0"/>
        <v>189495</v>
      </c>
      <c r="G42" s="19">
        <v>39</v>
      </c>
    </row>
    <row r="43" spans="1:7" x14ac:dyDescent="0.15">
      <c r="A43" s="1">
        <v>41</v>
      </c>
      <c r="B43" s="1">
        <v>21000</v>
      </c>
      <c r="C43" s="1">
        <v>1</v>
      </c>
      <c r="D43" s="1" t="s">
        <v>668</v>
      </c>
      <c r="F43" s="1">
        <f t="shared" si="0"/>
        <v>207495</v>
      </c>
      <c r="G43" s="19">
        <v>40</v>
      </c>
    </row>
    <row r="44" spans="1:7" x14ac:dyDescent="0.15">
      <c r="A44" s="1">
        <v>42</v>
      </c>
      <c r="B44" s="1">
        <v>24000</v>
      </c>
      <c r="C44" s="1">
        <v>1</v>
      </c>
      <c r="D44" s="1" t="s">
        <v>668</v>
      </c>
      <c r="F44" s="1">
        <f t="shared" si="0"/>
        <v>228495</v>
      </c>
      <c r="G44" s="19">
        <v>40</v>
      </c>
    </row>
    <row r="45" spans="1:7" x14ac:dyDescent="0.15">
      <c r="A45" s="1">
        <v>43</v>
      </c>
      <c r="B45" s="1">
        <v>27000</v>
      </c>
      <c r="C45" s="1">
        <v>1</v>
      </c>
      <c r="D45" s="1" t="s">
        <v>668</v>
      </c>
      <c r="F45" s="1">
        <f t="shared" si="0"/>
        <v>252495</v>
      </c>
      <c r="G45" s="19">
        <v>40</v>
      </c>
    </row>
    <row r="46" spans="1:7" x14ac:dyDescent="0.15">
      <c r="A46" s="1">
        <v>44</v>
      </c>
      <c r="B46" s="1">
        <v>30000</v>
      </c>
      <c r="C46" s="1">
        <v>1</v>
      </c>
      <c r="D46" s="1" t="s">
        <v>668</v>
      </c>
      <c r="F46" s="1">
        <f t="shared" si="0"/>
        <v>279495</v>
      </c>
      <c r="G46" s="19">
        <v>40</v>
      </c>
    </row>
    <row r="47" spans="1:7" x14ac:dyDescent="0.15">
      <c r="A47" s="1">
        <v>45</v>
      </c>
      <c r="B47" s="1">
        <v>33000</v>
      </c>
      <c r="C47" s="1">
        <v>1</v>
      </c>
      <c r="D47" s="1" t="s">
        <v>668</v>
      </c>
      <c r="F47" s="1">
        <f t="shared" si="0"/>
        <v>309495</v>
      </c>
      <c r="G47" s="19">
        <v>40</v>
      </c>
    </row>
    <row r="48" spans="1:7" x14ac:dyDescent="0.15">
      <c r="A48" s="1">
        <v>46</v>
      </c>
      <c r="B48" s="1">
        <v>36000</v>
      </c>
      <c r="C48" s="1">
        <v>1</v>
      </c>
      <c r="D48" s="1" t="s">
        <v>668</v>
      </c>
      <c r="F48" s="1">
        <f t="shared" si="0"/>
        <v>342495</v>
      </c>
      <c r="G48" s="19">
        <v>40</v>
      </c>
    </row>
    <row r="49" spans="1:7" x14ac:dyDescent="0.15">
      <c r="A49" s="1">
        <v>47</v>
      </c>
      <c r="B49" s="1">
        <v>39000</v>
      </c>
      <c r="C49" s="1">
        <v>1</v>
      </c>
      <c r="D49" s="1" t="s">
        <v>668</v>
      </c>
      <c r="F49" s="1">
        <f t="shared" si="0"/>
        <v>378495</v>
      </c>
      <c r="G49" s="19">
        <v>40</v>
      </c>
    </row>
    <row r="50" spans="1:7" x14ac:dyDescent="0.15">
      <c r="A50" s="1">
        <v>48</v>
      </c>
      <c r="B50" s="1">
        <v>42000</v>
      </c>
      <c r="C50" s="1">
        <v>1</v>
      </c>
      <c r="D50" s="1" t="s">
        <v>668</v>
      </c>
      <c r="F50" s="1">
        <f t="shared" si="0"/>
        <v>417495</v>
      </c>
      <c r="G50" s="19">
        <v>40</v>
      </c>
    </row>
    <row r="51" spans="1:7" x14ac:dyDescent="0.15">
      <c r="A51" s="1">
        <v>49</v>
      </c>
      <c r="B51" s="1">
        <v>45000</v>
      </c>
      <c r="C51" s="1">
        <v>1</v>
      </c>
      <c r="D51" s="1" t="s">
        <v>668</v>
      </c>
      <c r="F51" s="1">
        <f t="shared" si="0"/>
        <v>459495</v>
      </c>
      <c r="G51" s="19">
        <v>40</v>
      </c>
    </row>
    <row r="52" spans="1:7" x14ac:dyDescent="0.15">
      <c r="A52" s="1">
        <v>50</v>
      </c>
      <c r="B52" s="1">
        <v>48000</v>
      </c>
      <c r="C52" s="1">
        <v>1</v>
      </c>
      <c r="D52" s="1" t="s">
        <v>668</v>
      </c>
      <c r="F52" s="1">
        <f t="shared" si="0"/>
        <v>504495</v>
      </c>
      <c r="G52" s="19">
        <v>40</v>
      </c>
    </row>
    <row r="53" spans="1:7" x14ac:dyDescent="0.15">
      <c r="A53" s="1">
        <v>51</v>
      </c>
      <c r="B53" s="1">
        <v>51000</v>
      </c>
      <c r="C53" s="1">
        <v>1</v>
      </c>
      <c r="D53" s="1" t="s">
        <v>668</v>
      </c>
      <c r="F53" s="1">
        <f t="shared" si="0"/>
        <v>552495</v>
      </c>
      <c r="G53" s="19">
        <v>40</v>
      </c>
    </row>
    <row r="54" spans="1:7" x14ac:dyDescent="0.15">
      <c r="A54" s="1">
        <v>52</v>
      </c>
      <c r="B54" s="1">
        <v>54000</v>
      </c>
      <c r="C54" s="1">
        <v>1</v>
      </c>
      <c r="D54" s="1" t="s">
        <v>668</v>
      </c>
      <c r="F54" s="1">
        <f t="shared" si="0"/>
        <v>603495</v>
      </c>
      <c r="G54" s="19">
        <v>40</v>
      </c>
    </row>
    <row r="55" spans="1:7" x14ac:dyDescent="0.15">
      <c r="A55" s="1">
        <v>53</v>
      </c>
      <c r="B55" s="1">
        <v>57000</v>
      </c>
      <c r="C55" s="1">
        <v>1</v>
      </c>
      <c r="D55" s="1" t="s">
        <v>668</v>
      </c>
      <c r="F55" s="1">
        <f t="shared" si="0"/>
        <v>657495</v>
      </c>
      <c r="G55" s="19">
        <v>40</v>
      </c>
    </row>
    <row r="56" spans="1:7" x14ac:dyDescent="0.15">
      <c r="A56" s="1">
        <v>54</v>
      </c>
      <c r="B56" s="1">
        <v>60000</v>
      </c>
      <c r="C56" s="1">
        <v>1</v>
      </c>
      <c r="D56" s="1" t="s">
        <v>668</v>
      </c>
      <c r="F56" s="1">
        <f t="shared" si="0"/>
        <v>714495</v>
      </c>
      <c r="G56" s="19">
        <v>40</v>
      </c>
    </row>
    <row r="57" spans="1:7" x14ac:dyDescent="0.15">
      <c r="A57" s="1">
        <v>55</v>
      </c>
      <c r="B57" s="1">
        <v>63000</v>
      </c>
      <c r="C57" s="1">
        <v>1</v>
      </c>
      <c r="D57" s="1" t="s">
        <v>668</v>
      </c>
      <c r="F57" s="1">
        <f t="shared" si="0"/>
        <v>774495</v>
      </c>
      <c r="G57" s="19">
        <v>40</v>
      </c>
    </row>
    <row r="58" spans="1:7" x14ac:dyDescent="0.15">
      <c r="A58" s="1">
        <v>56</v>
      </c>
      <c r="B58" s="1">
        <v>66000</v>
      </c>
      <c r="C58" s="1">
        <v>1</v>
      </c>
      <c r="D58" s="1" t="s">
        <v>668</v>
      </c>
      <c r="F58" s="1">
        <f t="shared" si="0"/>
        <v>837495</v>
      </c>
      <c r="G58" s="19">
        <v>40</v>
      </c>
    </row>
    <row r="59" spans="1:7" x14ac:dyDescent="0.15">
      <c r="A59" s="1">
        <v>57</v>
      </c>
      <c r="B59" s="1">
        <v>69000</v>
      </c>
      <c r="C59" s="1">
        <v>1</v>
      </c>
      <c r="D59" s="1" t="s">
        <v>668</v>
      </c>
      <c r="F59" s="1">
        <f t="shared" si="0"/>
        <v>903495</v>
      </c>
      <c r="G59" s="19">
        <v>40</v>
      </c>
    </row>
    <row r="60" spans="1:7" x14ac:dyDescent="0.15">
      <c r="A60" s="1">
        <v>58</v>
      </c>
      <c r="B60" s="1">
        <v>72000</v>
      </c>
      <c r="C60" s="1">
        <v>1</v>
      </c>
      <c r="D60" s="1" t="s">
        <v>668</v>
      </c>
      <c r="F60" s="1">
        <f t="shared" si="0"/>
        <v>972495</v>
      </c>
      <c r="G60" s="19">
        <v>40</v>
      </c>
    </row>
    <row r="61" spans="1:7" x14ac:dyDescent="0.15">
      <c r="A61" s="1">
        <v>59</v>
      </c>
      <c r="B61" s="1">
        <v>75000</v>
      </c>
      <c r="C61" s="1">
        <v>1</v>
      </c>
      <c r="D61" s="1" t="s">
        <v>668</v>
      </c>
      <c r="F61" s="1">
        <f t="shared" si="0"/>
        <v>1044495</v>
      </c>
      <c r="G61" s="19">
        <v>40</v>
      </c>
    </row>
    <row r="62" spans="1:7" x14ac:dyDescent="0.15">
      <c r="A62" s="1">
        <v>60</v>
      </c>
      <c r="B62" s="1">
        <v>78750</v>
      </c>
      <c r="C62" s="1">
        <v>1</v>
      </c>
      <c r="D62" s="1" t="s">
        <v>668</v>
      </c>
      <c r="F62" s="1">
        <f t="shared" si="0"/>
        <v>1119495</v>
      </c>
      <c r="G62" s="19">
        <v>40</v>
      </c>
    </row>
    <row r="63" spans="1:7" x14ac:dyDescent="0.15">
      <c r="A63" s="1">
        <v>61</v>
      </c>
      <c r="B63" s="1">
        <v>82500</v>
      </c>
      <c r="C63" s="1">
        <v>1</v>
      </c>
      <c r="D63" s="1" t="s">
        <v>668</v>
      </c>
      <c r="F63" s="1">
        <f t="shared" si="0"/>
        <v>1198245</v>
      </c>
      <c r="G63" s="19">
        <v>40</v>
      </c>
    </row>
    <row r="64" spans="1:7" x14ac:dyDescent="0.15">
      <c r="A64" s="1">
        <v>62</v>
      </c>
      <c r="B64" s="1">
        <v>86250</v>
      </c>
      <c r="C64" s="1">
        <v>1</v>
      </c>
      <c r="D64" s="1" t="s">
        <v>668</v>
      </c>
      <c r="F64" s="1">
        <f t="shared" si="0"/>
        <v>1280745</v>
      </c>
      <c r="G64" s="19">
        <v>40</v>
      </c>
    </row>
    <row r="65" spans="1:7" x14ac:dyDescent="0.15">
      <c r="A65" s="1">
        <v>63</v>
      </c>
      <c r="B65" s="1">
        <v>90000</v>
      </c>
      <c r="C65" s="1">
        <v>1</v>
      </c>
      <c r="D65" s="1" t="s">
        <v>668</v>
      </c>
      <c r="F65" s="1">
        <f t="shared" si="0"/>
        <v>1366995</v>
      </c>
      <c r="G65" s="19">
        <v>40</v>
      </c>
    </row>
    <row r="66" spans="1:7" x14ac:dyDescent="0.15">
      <c r="A66" s="1">
        <v>64</v>
      </c>
      <c r="B66" s="1">
        <v>93750</v>
      </c>
      <c r="C66" s="1">
        <v>1</v>
      </c>
      <c r="D66" s="1" t="s">
        <v>668</v>
      </c>
      <c r="F66" s="1">
        <f t="shared" si="0"/>
        <v>1456995</v>
      </c>
      <c r="G66" s="19">
        <v>40</v>
      </c>
    </row>
    <row r="67" spans="1:7" x14ac:dyDescent="0.15">
      <c r="A67" s="1">
        <v>65</v>
      </c>
      <c r="B67" s="1">
        <v>97500</v>
      </c>
      <c r="C67" s="1">
        <v>1</v>
      </c>
      <c r="D67" s="1" t="s">
        <v>668</v>
      </c>
      <c r="F67" s="1">
        <f t="shared" si="0"/>
        <v>1550745</v>
      </c>
      <c r="G67" s="19">
        <v>40</v>
      </c>
    </row>
    <row r="68" spans="1:7" x14ac:dyDescent="0.15">
      <c r="A68" s="1">
        <v>66</v>
      </c>
      <c r="B68" s="1">
        <v>101250</v>
      </c>
      <c r="C68" s="1">
        <v>1</v>
      </c>
      <c r="D68" s="1" t="s">
        <v>668</v>
      </c>
      <c r="F68" s="1">
        <f t="shared" si="0"/>
        <v>1648245</v>
      </c>
      <c r="G68" s="19">
        <v>40</v>
      </c>
    </row>
    <row r="69" spans="1:7" x14ac:dyDescent="0.15">
      <c r="A69" s="1">
        <v>67</v>
      </c>
      <c r="B69" s="1">
        <v>105000</v>
      </c>
      <c r="C69" s="1">
        <v>1</v>
      </c>
      <c r="D69" s="1" t="s">
        <v>668</v>
      </c>
      <c r="F69" s="1">
        <f t="shared" si="0"/>
        <v>1749495</v>
      </c>
      <c r="G69" s="19">
        <v>40</v>
      </c>
    </row>
    <row r="70" spans="1:7" x14ac:dyDescent="0.15">
      <c r="A70" s="1">
        <v>68</v>
      </c>
      <c r="B70" s="1">
        <v>108750</v>
      </c>
      <c r="C70" s="1">
        <v>1</v>
      </c>
      <c r="D70" s="1" t="s">
        <v>668</v>
      </c>
      <c r="F70" s="1">
        <f t="shared" ref="F70:F82" si="1">F69+B69</f>
        <v>1854495</v>
      </c>
      <c r="G70" s="19">
        <v>40</v>
      </c>
    </row>
    <row r="71" spans="1:7" x14ac:dyDescent="0.15">
      <c r="A71" s="1">
        <v>69</v>
      </c>
      <c r="B71" s="1">
        <v>112500</v>
      </c>
      <c r="C71" s="1">
        <v>1</v>
      </c>
      <c r="D71" s="1" t="s">
        <v>668</v>
      </c>
      <c r="F71" s="1">
        <f t="shared" si="1"/>
        <v>1963245</v>
      </c>
      <c r="G71" s="19">
        <v>40</v>
      </c>
    </row>
    <row r="72" spans="1:7" x14ac:dyDescent="0.15">
      <c r="A72" s="1">
        <v>70</v>
      </c>
      <c r="B72" s="1">
        <v>116250</v>
      </c>
      <c r="C72" s="1">
        <v>1</v>
      </c>
      <c r="D72" s="1" t="s">
        <v>668</v>
      </c>
      <c r="F72" s="1">
        <f t="shared" si="1"/>
        <v>2075745</v>
      </c>
      <c r="G72" s="19">
        <v>40</v>
      </c>
    </row>
    <row r="73" spans="1:7" x14ac:dyDescent="0.15">
      <c r="A73" s="1">
        <v>71</v>
      </c>
      <c r="B73" s="1">
        <v>120000</v>
      </c>
      <c r="C73" s="1">
        <v>1</v>
      </c>
      <c r="D73" s="1" t="s">
        <v>668</v>
      </c>
      <c r="F73" s="1">
        <f t="shared" si="1"/>
        <v>2191995</v>
      </c>
      <c r="G73" s="19">
        <v>40</v>
      </c>
    </row>
    <row r="74" spans="1:7" x14ac:dyDescent="0.15">
      <c r="A74" s="1">
        <v>72</v>
      </c>
      <c r="B74" s="1">
        <v>123750</v>
      </c>
      <c r="C74" s="1">
        <v>1</v>
      </c>
      <c r="D74" s="1" t="s">
        <v>668</v>
      </c>
      <c r="F74" s="1">
        <f t="shared" si="1"/>
        <v>2311995</v>
      </c>
      <c r="G74" s="19">
        <v>40</v>
      </c>
    </row>
    <row r="75" spans="1:7" x14ac:dyDescent="0.15">
      <c r="A75" s="1">
        <v>73</v>
      </c>
      <c r="B75" s="1">
        <v>127500</v>
      </c>
      <c r="C75" s="1">
        <v>1</v>
      </c>
      <c r="D75" s="1" t="s">
        <v>668</v>
      </c>
      <c r="F75" s="1">
        <f t="shared" si="1"/>
        <v>2435745</v>
      </c>
      <c r="G75" s="19">
        <v>40</v>
      </c>
    </row>
    <row r="76" spans="1:7" x14ac:dyDescent="0.15">
      <c r="A76" s="1">
        <v>74</v>
      </c>
      <c r="B76" s="1">
        <v>131250</v>
      </c>
      <c r="C76" s="1">
        <v>1</v>
      </c>
      <c r="D76" s="1" t="s">
        <v>668</v>
      </c>
      <c r="F76" s="1">
        <f t="shared" si="1"/>
        <v>2563245</v>
      </c>
      <c r="G76" s="19">
        <v>40</v>
      </c>
    </row>
    <row r="77" spans="1:7" x14ac:dyDescent="0.15">
      <c r="A77" s="1">
        <v>75</v>
      </c>
      <c r="B77" s="1">
        <v>135000</v>
      </c>
      <c r="C77" s="1">
        <v>1</v>
      </c>
      <c r="D77" s="1" t="s">
        <v>668</v>
      </c>
      <c r="F77" s="1">
        <f t="shared" si="1"/>
        <v>2694495</v>
      </c>
      <c r="G77" s="19">
        <v>40</v>
      </c>
    </row>
    <row r="78" spans="1:7" x14ac:dyDescent="0.15">
      <c r="A78" s="1">
        <v>76</v>
      </c>
      <c r="B78" s="1">
        <v>138750</v>
      </c>
      <c r="C78" s="1">
        <v>1</v>
      </c>
      <c r="D78" s="1" t="s">
        <v>668</v>
      </c>
      <c r="F78" s="1">
        <f t="shared" si="1"/>
        <v>2829495</v>
      </c>
      <c r="G78" s="19">
        <v>40</v>
      </c>
    </row>
    <row r="79" spans="1:7" x14ac:dyDescent="0.15">
      <c r="A79" s="1">
        <v>77</v>
      </c>
      <c r="B79" s="1">
        <v>142500</v>
      </c>
      <c r="C79" s="1">
        <v>1</v>
      </c>
      <c r="D79" s="1" t="s">
        <v>668</v>
      </c>
      <c r="F79" s="1">
        <f t="shared" si="1"/>
        <v>2968245</v>
      </c>
      <c r="G79" s="19">
        <v>40</v>
      </c>
    </row>
    <row r="80" spans="1:7" x14ac:dyDescent="0.15">
      <c r="A80" s="1">
        <v>78</v>
      </c>
      <c r="B80" s="1">
        <v>146250</v>
      </c>
      <c r="C80" s="1">
        <v>1</v>
      </c>
      <c r="D80" s="1" t="s">
        <v>668</v>
      </c>
      <c r="F80" s="1">
        <f t="shared" si="1"/>
        <v>3110745</v>
      </c>
      <c r="G80" s="19">
        <v>40</v>
      </c>
    </row>
    <row r="81" spans="1:7" x14ac:dyDescent="0.15">
      <c r="A81" s="1">
        <v>79</v>
      </c>
      <c r="B81" s="1">
        <v>150000</v>
      </c>
      <c r="C81" s="1">
        <v>1</v>
      </c>
      <c r="D81" s="1" t="s">
        <v>668</v>
      </c>
      <c r="F81" s="1">
        <f t="shared" si="1"/>
        <v>3256995</v>
      </c>
      <c r="G81" s="19">
        <v>40</v>
      </c>
    </row>
    <row r="82" spans="1:7" x14ac:dyDescent="0.15">
      <c r="A82" s="1">
        <v>80</v>
      </c>
      <c r="B82" s="1">
        <v>150000</v>
      </c>
      <c r="C82" s="1">
        <v>1</v>
      </c>
      <c r="D82" s="1" t="s">
        <v>668</v>
      </c>
      <c r="F82" s="1">
        <f t="shared" si="1"/>
        <v>3406995</v>
      </c>
      <c r="G82" s="19">
        <v>40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skill.char(技能)</vt:lpstr>
      <vt:lpstr>skill.char(效果)</vt:lpstr>
      <vt:lpstr>skill.char(召唤)</vt:lpstr>
      <vt:lpstr>skill.char(场力)</vt:lpstr>
      <vt:lpstr>skill.char(buff)</vt:lpstr>
      <vt:lpstr>skill.char(mod)</vt:lpstr>
      <vt:lpstr>skill.char(结算)</vt:lpstr>
      <vt:lpstr>skill.miracle(buff)</vt:lpstr>
      <vt:lpstr>skill.char(levelup)</vt:lpstr>
      <vt:lpstr>skill.talent(效果)</vt:lpstr>
      <vt:lpstr>skill.talent(结算)</vt:lpstr>
      <vt:lpstr>技能数值</vt:lpstr>
    </vt:vector>
  </TitlesOfParts>
  <Company>maplegame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brianhong</dc:creator>
  <cp:lastModifiedBy>brianhong</cp:lastModifiedBy>
  <dcterms:created xsi:type="dcterms:W3CDTF">2014-10-30T09:02:45Z</dcterms:created>
  <dcterms:modified xsi:type="dcterms:W3CDTF">2016-06-14T03:43:26Z</dcterms:modified>
</cp:coreProperties>
</file>