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86a15bd67b44d82" /></Relationships>
</file>

<file path=xl/workbook.xml><?xml version="1.0" encoding="utf-8"?>
<x:workbook xmlns:x="http://schemas.openxmlformats.org/spreadsheetml/2006/main">
  <x:sheets>
    <x:sheet xmlns:r="http://schemas.openxmlformats.org/officeDocument/2006/relationships" name="Згадування" sheetId="1" r:id="R69583c8592bb44bc"/>
  </x:sheets>
</x:workbook>
</file>

<file path=xl/_rels/workbook.xml.rels>&#65279;<?xml version="1.0" encoding="utf-8"?><Relationships xmlns="http://schemas.openxmlformats.org/package/2006/relationships"><Relationship Type="http://schemas.openxmlformats.org/officeDocument/2006/relationships/worksheet" Target="/xl/worksheets/sheet1.xml" Id="R69583c8592bb44bc" /></Relationships>
</file>

<file path=xl/worksheets/sheet1.xml><?xml version="1.0" encoding="utf-8"?>
<x:worksheet xmlns:x="http://schemas.openxmlformats.org/spreadsheetml/2006/main">
  <x:sheetData>
    <x:row r="1">
      <x:c t="inlineStr" r="A1">
        <x:is>
          <x:t>Дата</x:t>
        </x:is>
      </x:c>
      <x:c t="inlineStr" r="B1">
        <x:is>
          <x:t>Час</x:t>
        </x:is>
      </x:c>
      <x:c t="inlineStr" r="C1">
        <x:is>
          <x:t>Збережено</x:t>
        </x:is>
      </x:c>
      <x:c t="inlineStr" r="D1">
        <x:is>
          <x:t>Заголовок</x:t>
        </x:is>
      </x:c>
      <x:c t="inlineStr" r="E1">
        <x:is>
          <x:t>Текст</x:t>
        </x:is>
      </x:c>
      <x:c t="inlineStr" r="F1">
        <x:is>
          <x:t>Тип посту</x:t>
        </x:is>
      </x:c>
      <x:c t="inlineStr" r="G1">
        <x:is>
          <x:t>URL</x:t>
        </x:is>
      </x:c>
      <x:c t="inlineStr" r="H1">
        <x:is>
          <x:t>Тональність</x:t>
        </x:is>
      </x:c>
      <x:c t="inlineStr" r="I1">
        <x:is>
          <x:t>Автор</x:t>
        </x:is>
      </x:c>
      <x:c t="inlineStr" r="J1">
        <x:is>
          <x:t>Профіль</x:t>
        </x:is>
      </x:c>
      <x:c t="inlineStr" r="K1">
        <x:is>
          <x:t>Підписники</x:t>
        </x:is>
      </x:c>
      <x:c t="inlineStr" r="L1">
        <x:is>
          <x:t>Демографія</x:t>
        </x:is>
      </x:c>
      <x:c t="inlineStr" r="M1">
        <x:is>
          <x:t>Вік</x:t>
        </x:is>
      </x:c>
      <x:c t="inlineStr" r="N1">
        <x:is>
          <x:t>Джерело</x:t>
        </x:is>
      </x:c>
      <x:c t="inlineStr" r="O1">
        <x:is>
          <x:t>Місце публікації</x:t>
        </x:is>
      </x:c>
      <x:c t="inlineStr" r="P1">
        <x:is>
          <x:t>Профіль місця публікації</x:t>
        </x:is>
      </x:c>
      <x:c t="inlineStr" r="Q1">
        <x:is>
          <x:t>Підписники місця публікації</x:t>
        </x:is>
      </x:c>
      <x:c t="inlineStr" r="R1">
        <x:is>
          <x:t>Тип джерела</x:t>
        </x:is>
      </x:c>
      <x:c t="inlineStr" r="S1">
        <x:is>
          <x:t>Країна</x:t>
        </x:is>
      </x:c>
      <x:c t="inlineStr" r="T1">
        <x:is>
          <x:t>Регіон</x:t>
        </x:is>
      </x:c>
      <x:c t="inlineStr" r="U1">
        <x:is>
          <x:t>Місто</x:t>
        </x:is>
      </x:c>
      <x:c t="inlineStr" r="V1">
        <x:is>
          <x:t>Нотатки</x:t>
        </x:is>
      </x:c>
      <x:c t="inlineStr" r="W1">
        <x:is>
          <x:t>Сума всіх реакцій</x:t>
        </x:is>
      </x:c>
      <x:c t="inlineStr" r="X1">
        <x:is>
          <x:t>Лайки</x:t>
        </x:is>
      </x:c>
      <x:c t="inlineStr" r="Y1">
        <x:is>
          <x:t>Love</x:t>
        </x:is>
      </x:c>
      <x:c t="inlineStr" r="Z1">
        <x:is>
          <x:t>Haha</x:t>
        </x:is>
      </x:c>
      <x:c t="inlineStr" r="AA1">
        <x:is>
          <x:t>Wow</x:t>
        </x:is>
      </x:c>
      <x:c t="inlineStr" r="AB1">
        <x:is>
          <x:t>Sad</x:t>
        </x:is>
      </x:c>
      <x:c t="inlineStr" r="AC1">
        <x:is>
          <x:t>Angry</x:t>
        </x:is>
      </x:c>
      <x:c t="inlineStr" r="AD1">
        <x:is>
          <x:t>Care</x:t>
        </x:is>
      </x:c>
      <x:c t="inlineStr" r="AE1">
        <x:is>
          <x:t>Dislikes</x:t>
        </x:is>
      </x:c>
      <x:c t="inlineStr" r="AF1">
        <x:is>
          <x:t>Коментарі</x:t>
        </x:is>
      </x:c>
      <x:c t="inlineStr" r="AG1">
        <x:is>
          <x:t>Репости</x:t>
        </x:is>
      </x:c>
      <x:c t="inlineStr" r="AH1">
        <x:is>
          <x:t>Перегляди</x:t>
        </x:is>
      </x:c>
      <x:c t="inlineStr" r="AI1">
        <x:is>
          <x:t>Рейтинг</x:t>
        </x:is>
      </x:c>
      <x:c t="inlineStr" r="AJ1">
        <x:is>
          <x:t>URL зображення</x:t>
        </x:is>
      </x:c>
      <x:c t="inlineStr" r="AK1">
        <x:is>
          <x:t>Призначено</x:t>
        </x:is>
      </x:c>
      <x:c t="inlineStr" r="AL1">
        <x:is>
          <x:t>Опрацьоване</x:t>
        </x:is>
      </x:c>
      <x:c t="inlineStr" r="AM1">
        <x:is>
          <x:t>Аспекти</x:t>
        </x:is>
      </x:c>
      <x:c t="inlineStr" r="AN1">
        <x:is>
          <x:t>Тематика</x:t>
        </x:is>
      </x:c>
      <x:c t="inlineStr" r="AO1">
        <x:is>
          <x:t>Автокатегорія</x:t>
        </x:is>
      </x:c>
      <x:c t="inlineStr" r="AP1">
        <x:is>
          <x:t>Потенційне охоплення</x:t>
        </x:is>
      </x:c>
    </x:row>
    <x:row r="2">
      <x:c t="inlineStr" r="A2">
        <x:is>
          <x:t>14.12.2022</x:t>
        </x:is>
      </x:c>
      <x:c t="inlineStr" r="B2">
        <x:is>
          <x:t>02:57</x:t>
        </x:is>
      </x:c>
      <x:c t="inlineStr" r="C2">
        <x:is>
          <x:t>14.12.2022 15:07</x:t>
        </x:is>
      </x:c>
      <x:c t="inlineStr" r="D2">
        <x:is>
          <x:t/>
        </x:is>
      </x:c>
      <x:c t="str" r="E2">
        <x:v>Пластівці Oreo для перепродажу. Ціна в два рази нижче ніж в інтернет магазинах, можна перепродавати з великою націнкою. Якщо зацікавило то пишіть в особисті повідомлення
Пластівці Oreo
$149</x:v>
      </x:c>
      <x:c t="inlineStr" r="F2">
        <x:is>
          <x:t>Пост</x:t>
        </x:is>
      </x:c>
      <x:c r="G2">
        <x:f>HYPERLINK("https://www.facebook.com/groups/102056130574116/permalink/1025169348262785/?sale_post_id=1025169348262785")</x:f>
      </x:c>
      <x:c t="inlineStr" r="H2">
        <x:is>
          <x:t>Нейтральна</x:t>
        </x:is>
      </x:c>
      <x:c t="inlineStr" r="I2">
        <x:is>
          <x:t>Тетяна Крячко</x:t>
        </x:is>
      </x:c>
      <x:c r="J2">
        <x:f>HYPERLINK("https://www.facebook.com/100088392130705")</x:f>
      </x:c>
      <x:c t="inlineStr" r="K2"/>
      <x:c t="inlineStr" r="L2">
        <x:is>
          <x:t>Жінка</x:t>
        </x:is>
      </x:c>
      <x:c t="inlineStr" r="M2"/>
      <x:c t="inlineStr" r="N2">
        <x:is>
          <x:t>facebook.com</x:t>
        </x:is>
      </x:c>
      <x:c t="inlineStr" r="O2">
        <x:is>
          <x:t>БЕСПЛАТНЫЕ ОБЪЯВЛЕНИЯ-УКРАИНА</x:t>
        </x:is>
      </x:c>
      <x:c r="P2">
        <x:f>HYPERLINK("https://www.facebook.com/102056130574116")</x:f>
      </x:c>
      <x:c t="n" r="Q2">
        <x:v>14603</x:v>
      </x:c>
      <x:c t="inlineStr" r="R2">
        <x:is>
          <x:t>Соціальні мережі</x:t>
        </x:is>
      </x:c>
      <x:c t="inlineStr" r="S2">
        <x:is>
          <x:t>Україна</x:t>
        </x:is>
      </x:c>
      <x:c t="inlineStr" r="T2">
        <x:is>
          <x:t>Тернопільська область</x:t>
        </x:is>
      </x:c>
      <x:c t="inlineStr" r="U2">
        <x:is>
          <x:t>Тернопіль</x:t>
        </x:is>
      </x:c>
      <x:c t="inlineStr" r="V2"/>
      <x:c t="inlineStr" r="W2"/>
      <x:c t="inlineStr" r="X2"/>
      <x:c t="inlineStr" r="Y2"/>
      <x:c t="inlineStr" r="Z2"/>
      <x:c t="inlineStr" r="AA2"/>
      <x:c t="inlineStr" r="AB2"/>
      <x:c t="inlineStr" r="AC2"/>
      <x:c t="inlineStr" r="AD2"/>
      <x:c t="inlineStr" r="AE2"/>
      <x:c t="inlineStr" r="AF2"/>
      <x:c t="inlineStr" r="AG2"/>
      <x:c t="inlineStr" r="AH2"/>
      <x:c t="inlineStr" r="AI2"/>
      <x:c t="inlineStr" r="AJ2">
        <x:is>
          <x:t>https://scontent-ssn1-1.xx.fbcdn.net/v/t39.30808-6/319053616_669566931511889_5974678415489808918_n.jpg?stp=dst-jpg_e15_q75_s960x960&amp;_nc_cat=102&amp;ccb=1-7&amp;_nc_sid=5cd70e&amp;_nc_ohc=jH01MfVJGEwAX_Sd597&amp;_nc_ad=z-m&amp;_nc_cid=0&amp;_nc_ht=scontent-ssn1-1.xx&amp;oh=00_AfCHEvRb0vdJ7Zk4TSU_Z6vb72e8wYCYoVkWT3UBJhhVpA&amp;oe=639E48DD</x:t>
        </x:is>
      </x:c>
      <x:c t="inlineStr" r="AK2">
        <x:is>
          <x:t/>
        </x:is>
      </x:c>
      <x:c t="inlineStr" r="AL2">
        <x:is>
          <x:t>Ні</x:t>
        </x:is>
      </x:c>
      <x:c t="inlineStr" r="AM2"/>
      <x:c t="inlineStr" r="AN2">
        <x:is>
          <x:t/>
        </x:is>
      </x:c>
      <x:c t="inlineStr" r="AO2">
        <x:is>
          <x:t>Стаття</x:t>
        </x:is>
      </x:c>
      <x:c t="n" r="AP2">
        <x:v>14603</x:v>
      </x:c>
    </x:row>
    <x:row r="3">
      <x:c t="inlineStr" r="A3">
        <x:is>
          <x:t>13.12.2022</x:t>
        </x:is>
      </x:c>
      <x:c t="inlineStr" r="B3">
        <x:is>
          <x:t>23:33</x:t>
        </x:is>
      </x:c>
      <x:c t="inlineStr" r="C3">
        <x:is>
          <x:t>14.12.2022 15:07</x:t>
        </x:is>
      </x:c>
      <x:c t="inlineStr" r="D3">
        <x:is>
          <x:t/>
        </x:is>
      </x:c>
      <x:c t="str" r="E3">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
        <x:is>
          <x:t>Репост</x:t>
        </x:is>
      </x:c>
      <x:c r="G3">
        <x:f>HYPERLINK("https://www.facebook.com/permalink.php?story_fbid=pfbid02Mbpi6u9JZ4Kyy43JR2b9dGUqLLo8AbFUTHuz4szUNeCUkE6bm6fRYGYxRfGbkPAhl&amp;id=100011435742660")</x:f>
      </x:c>
      <x:c t="inlineStr" r="H3">
        <x:is>
          <x:t>Нейтральна</x:t>
        </x:is>
      </x:c>
      <x:c t="inlineStr" r="I3">
        <x:is>
          <x:t>Наташа Житченко</x:t>
        </x:is>
      </x:c>
      <x:c r="J3">
        <x:f>HYPERLINK("https://www.facebook.com/100011435742660")</x:f>
      </x:c>
      <x:c t="n" r="K3">
        <x:v>504</x:v>
      </x:c>
      <x:c t="inlineStr" r="L3">
        <x:is>
          <x:t>Жінка</x:t>
        </x:is>
      </x:c>
      <x:c t="inlineStr" r="M3"/>
      <x:c t="inlineStr" r="N3">
        <x:is>
          <x:t>facebook.com</x:t>
        </x:is>
      </x:c>
      <x:c t="inlineStr" r="O3">
        <x:is>
          <x:t>Наташа Житченко</x:t>
        </x:is>
      </x:c>
      <x:c r="P3">
        <x:f>HYPERLINK("https://www.facebook.com/100011435742660")</x:f>
      </x:c>
      <x:c t="n" r="Q3">
        <x:v>504</x:v>
      </x:c>
      <x:c t="inlineStr" r="R3">
        <x:is>
          <x:t>Соціальні мережі</x:t>
        </x:is>
      </x:c>
      <x:c t="inlineStr" r="S3">
        <x:is>
          <x:t>Україна</x:t>
        </x:is>
      </x:c>
      <x:c t="inlineStr" r="T3">
        <x:is>
          <x:t>Полтавська область</x:t>
        </x:is>
      </x:c>
      <x:c t="inlineStr" r="U3">
        <x:is>
          <x:t>Гадяч</x:t>
        </x:is>
      </x:c>
      <x:c t="inlineStr" r="V3"/>
      <x:c t="inlineStr" r="W3"/>
      <x:c t="inlineStr" r="X3"/>
      <x:c t="inlineStr" r="Y3"/>
      <x:c t="inlineStr" r="Z3"/>
      <x:c t="inlineStr" r="AA3"/>
      <x:c t="inlineStr" r="AB3"/>
      <x:c t="inlineStr" r="AC3"/>
      <x:c t="inlineStr" r="AD3"/>
      <x:c t="inlineStr" r="AE3"/>
      <x:c t="inlineStr" r="AF3"/>
      <x:c t="inlineStr" r="AG3"/>
      <x:c t="inlineStr" r="AH3"/>
      <x:c t="inlineStr" r="AI3"/>
      <x:c t="inlineStr" r="AJ3">
        <x:is>
          <x:t>https://scontent-lax3-1.xx.fbcdn.net/v/t39.30808-6/319098741_5550137068395479_4969322824394529892_n.png?stp=dst-png_p960x960&amp;_nc_cat=102&amp;ccb=1-7&amp;_nc_sid=730e14&amp;_nc_ohc=vNz4fDY3PesAX_tQNNK&amp;_nc_ad=z-m&amp;_nc_cid=0&amp;_nc_ht=scontent-lax3-1.xx&amp;oh=00_AfDeNoW-7pY0M8D8sKNC4sUjEAV2udZRjq3BcUrEHI7S2Q&amp;oe=639E7352</x:t>
        </x:is>
      </x:c>
      <x:c t="inlineStr" r="AK3">
        <x:is>
          <x:t/>
        </x:is>
      </x:c>
      <x:c t="inlineStr" r="AL3">
        <x:is>
          <x:t>Ні</x:t>
        </x:is>
      </x:c>
      <x:c t="inlineStr" r="AM3"/>
      <x:c t="inlineStr" r="AN3">
        <x:is>
          <x:t/>
        </x:is>
      </x:c>
      <x:c t="inlineStr" r="AO3">
        <x:is>
          <x:t>Промо</x:t>
        </x:is>
      </x:c>
      <x:c t="inlineStr" r="AP3"/>
    </x:row>
    <x:row r="4">
      <x:c t="inlineStr" r="A4">
        <x:is>
          <x:t>13.12.2022</x:t>
        </x:is>
      </x:c>
      <x:c t="inlineStr" r="B4">
        <x:is>
          <x:t>20:31</x:t>
        </x:is>
      </x:c>
      <x:c t="inlineStr" r="C4">
        <x:is>
          <x:t>14.12.2022 15:07</x:t>
        </x:is>
      </x:c>
      <x:c t="inlineStr" r="D4">
        <x:is>
          <x:t/>
        </x:is>
      </x:c>
      <x:c t="str" r="E4">
        <x:v>Українські торгові мережі вирішили боротися з брендами-колаборантами у свій власний спосіб. За словами одного з представників великого рітейлу, до договору з постачальниками, який вони укладають на наступний рік, внесено один важливий пункт. Мережа може в односторонньому порядку розірвати договір або не оплачувати його товар в разі, якщо постачальник спонсорує рф або якась з юридичних одиниць постачальника там досі працює. 
Дуже слушна думка, адже таких компаній, які продовжують працювати на російському ринку, і при цьому представлені на українському – кілька сотень. Вони потерпають від санкцій та репутаційних втрат, зобов’язані подавати списки своїх працівників на мобілізацію на війну в Україні, і при цьому – не квапляться виходити з ринку агресора. А це означає, що вони своїми податками опосередковано фінансують війну в Україні. 
Що це за компанії? Ми всі їх добре знаємо і часто купуємо їхню продукцію. Чіпси Lay’s, цукерки Ferrero, печиво Oreo, чай Greenfield, дезодорант Rexona, крабові палички Vici і багато інших. Компанії-виробники цієї продукції лише обіцяють, що вийдуть з російського ринку, проте вже 9 місяців зволікають з цим рішенням. 
Тож ініціатива українських торговельних мереж дуже корисна і своєчасна. Всидіти на двох стільцях не вдасться: хочеш заробляти криваві гроші в росії – значить, в Україні ти свою продукцію продавати не будеш.</x:v>
      </x:c>
      <x:c t="inlineStr" r="F4">
        <x:is>
          <x:t>Репост</x:t>
        </x:is>
      </x:c>
      <x:c r="G4">
        <x:f>HYPERLINK("https://www.facebook.com/permalink.php?story_fbid=pfbid02C244SkwKvFSDkaWjGECYa1iXGVGWkZML7NgxTvmVB9r4ypRHqMkcLAMFg7TBKHULl&amp;id=100009741405075")</x:f>
      </x:c>
      <x:c t="inlineStr" r="H4">
        <x:is>
          <x:t>Нейтральна</x:t>
        </x:is>
      </x:c>
      <x:c t="inlineStr" r="I4">
        <x:is>
          <x:t>Любінська Л.</x:t>
        </x:is>
      </x:c>
      <x:c r="J4">
        <x:f>HYPERLINK("https://www.facebook.com/100009741405075")</x:f>
      </x:c>
      <x:c t="n" r="K4">
        <x:v>224</x:v>
      </x:c>
      <x:c t="inlineStr" r="L4">
        <x:is>
          <x:t>Жінка</x:t>
        </x:is>
      </x:c>
      <x:c t="inlineStr" r="M4"/>
      <x:c t="inlineStr" r="N4">
        <x:is>
          <x:t>facebook.com</x:t>
        </x:is>
      </x:c>
      <x:c t="inlineStr" r="O4">
        <x:is>
          <x:t>Любінська Л.</x:t>
        </x:is>
      </x:c>
      <x:c r="P4">
        <x:f>HYPERLINK("https://www.facebook.com/100009741405075")</x:f>
      </x:c>
      <x:c t="n" r="Q4">
        <x:v>224</x:v>
      </x:c>
      <x:c t="inlineStr" r="R4">
        <x:is>
          <x:t>Соціальні мережі</x:t>
        </x:is>
      </x:c>
      <x:c t="inlineStr" r="S4">
        <x:is>
          <x:t>Україна</x:t>
        </x:is>
      </x:c>
      <x:c t="inlineStr" r="T4">
        <x:is>
          <x:t>Донецька область</x:t>
        </x:is>
      </x:c>
      <x:c t="inlineStr" r="U4">
        <x:is>
          <x:t>Донецьк</x:t>
        </x:is>
      </x:c>
      <x:c t="inlineStr" r="V4"/>
      <x:c t="inlineStr" r="W4"/>
      <x:c t="inlineStr" r="X4"/>
      <x:c t="inlineStr" r="Y4"/>
      <x:c t="inlineStr" r="Z4"/>
      <x:c t="inlineStr" r="AA4"/>
      <x:c t="inlineStr" r="AB4"/>
      <x:c t="inlineStr" r="AC4"/>
      <x:c t="inlineStr" r="AD4"/>
      <x:c t="inlineStr" r="AE4"/>
      <x:c t="inlineStr" r="AF4"/>
      <x:c t="inlineStr" r="AG4"/>
      <x:c t="inlineStr" r="AH4"/>
      <x:c t="inlineStr" r="AI4"/>
      <x:c t="inlineStr" r="AJ4">
        <x:is>
          <x:t>https://scontent-ssn1-1.xx.fbcdn.net/v/t39.30808-6/317674909_2552563088220304_6623191470442964495_n.jpg?stp=dst-jpg_e15_fr_q75&amp;_nc_cat=100&amp;ccb=1-7&amp;_nc_sid=8bfeb9&amp;_nc_ohc=uTHC8bpabq8AX-Oxwlo&amp;_nc_ad=z-m&amp;_nc_cid=0&amp;_nc_ht=scontent-ssn1-1.xx&amp;oh=00_AfCIkivVyff35HCZZN0FCuG1HICedbmN0oR0HGMPBkYSoQ&amp;oe=639E784B</x:t>
        </x:is>
      </x:c>
      <x:c t="inlineStr" r="AK4">
        <x:is>
          <x:t/>
        </x:is>
      </x:c>
      <x:c t="inlineStr" r="AL4">
        <x:is>
          <x:t>Ні</x:t>
        </x:is>
      </x:c>
      <x:c t="inlineStr" r="AM4"/>
      <x:c t="inlineStr" r="AN4">
        <x:is>
          <x:t>Інциденти (Події)</x:t>
        </x:is>
      </x:c>
      <x:c t="inlineStr" r="AO4">
        <x:is>
          <x:t>Стаття</x:t>
        </x:is>
      </x:c>
      <x:c t="inlineStr" r="AP4"/>
    </x:row>
    <x:row r="5">
      <x:c t="inlineStr" r="A5">
        <x:is>
          <x:t>13.12.2022</x:t>
        </x:is>
      </x:c>
      <x:c t="inlineStr" r="B5">
        <x:is>
          <x:t>10:15</x:t>
        </x:is>
      </x:c>
      <x:c t="inlineStr" r="C5">
        <x:is>
          <x:t>14.12.2022 15:07</x:t>
        </x:is>
      </x:c>
      <x:c t="inlineStr" r="D5">
        <x:is>
          <x:t/>
        </x:is>
      </x:c>
      <x:c t="str" r="E5">
        <x:v>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5">
        <x:is>
          <x:t>Доповнений репост</x:t>
        </x:is>
      </x:c>
      <x:c r="G5">
        <x:f>HYPERLINK("https://www.facebook.com/sholomser/posts/pfbid02tz2bJmK1gwDqBw8mPuAYQhN6STNjtusBYp6g9JPJAGWuMHfh8hHcWKAwArua7fpRl")</x:f>
      </x:c>
      <x:c t="inlineStr" r="H5">
        <x:is>
          <x:t>Нейтральна</x:t>
        </x:is>
      </x:c>
      <x:c t="inlineStr" r="I5">
        <x:is>
          <x:t>Sergey  Sholom</x:t>
        </x:is>
      </x:c>
      <x:c r="J5">
        <x:f>HYPERLINK("https://www.facebook.com/100007048362668")</x:f>
      </x:c>
      <x:c t="n" r="K5">
        <x:v>200</x:v>
      </x:c>
      <x:c t="inlineStr" r="L5">
        <x:is>
          <x:t>Чоловік</x:t>
        </x:is>
      </x:c>
      <x:c t="inlineStr" r="M5"/>
      <x:c t="inlineStr" r="N5">
        <x:is>
          <x:t>facebook.com</x:t>
        </x:is>
      </x:c>
      <x:c t="inlineStr" r="O5">
        <x:is>
          <x:t>Sergey  Sholom</x:t>
        </x:is>
      </x:c>
      <x:c r="P5">
        <x:f>HYPERLINK("https://www.facebook.com/100007048362668")</x:f>
      </x:c>
      <x:c t="n" r="Q5">
        <x:v>200</x:v>
      </x:c>
      <x:c t="inlineStr" r="R5">
        <x:is>
          <x:t>Соціальні мережі</x:t>
        </x:is>
      </x:c>
      <x:c t="inlineStr" r="S5">
        <x:is>
          <x:t>Україна</x:t>
        </x:is>
      </x:c>
      <x:c t="inlineStr" r="T5">
        <x:is>
          <x:t>Одеська область</x:t>
        </x:is>
      </x:c>
      <x:c t="inlineStr" r="U5">
        <x:is>
          <x:t>Одеса</x:t>
        </x:is>
      </x:c>
      <x:c t="inlineStr" r="V5"/>
      <x:c t="inlineStr" r="W5"/>
      <x:c t="inlineStr" r="X5"/>
      <x:c t="inlineStr" r="Y5"/>
      <x:c t="inlineStr" r="Z5"/>
      <x:c t="inlineStr" r="AA5"/>
      <x:c t="inlineStr" r="AB5"/>
      <x:c t="inlineStr" r="AC5"/>
      <x:c t="inlineStr" r="AD5"/>
      <x:c t="inlineStr" r="AE5"/>
      <x:c t="inlineStr" r="AF5"/>
      <x:c t="inlineStr" r="AG5"/>
      <x:c t="inlineStr" r="AH5"/>
      <x:c t="inlineStr" r="AI5"/>
      <x:c t="inlineStr" r="AJ5">
        <x:is>
          <x:t>https://scontent.farn1-2.fna.fbcdn.net/v/t39.30808-6/319098741_5550137068395479_4969322824394529892_n.png?stp=dst-png_p960x960&amp;_nc_cat=102&amp;ccb=1-7&amp;_nc_sid=730e14&amp;_nc_ohc=vNz4fDY3PesAX8iNYJn&amp;_nc_ad=z-m&amp;_nc_cid=0&amp;_nc_ht=scontent.farn1-2.fna&amp;oh=00_AfC_vFpLTv-z0DglHHY9Sz14zYstKVVncVuo3aBTvT6kng&amp;oe=639C7912</x:t>
        </x:is>
      </x:c>
      <x:c t="inlineStr" r="AK5">
        <x:is>
          <x:t/>
        </x:is>
      </x:c>
      <x:c t="inlineStr" r="AL5">
        <x:is>
          <x:t>Ні</x:t>
        </x:is>
      </x:c>
      <x:c t="inlineStr" r="AM5"/>
      <x:c t="inlineStr" r="AN5">
        <x:is>
          <x:t/>
        </x:is>
      </x:c>
      <x:c t="inlineStr" r="AO5">
        <x:is>
          <x:t>Промо</x:t>
        </x:is>
      </x:c>
      <x:c t="inlineStr" r="AP5"/>
    </x:row>
    <x:row r="6">
      <x:c t="inlineStr" r="A6">
        <x:is>
          <x:t>12.12.2022</x:t>
        </x:is>
      </x:c>
      <x:c t="inlineStr" r="B6">
        <x:is>
          <x:t>19:28</x:t>
        </x:is>
      </x:c>
      <x:c t="inlineStr" r="C6">
        <x:is>
          <x:t>14.12.2022 15:07</x:t>
        </x:is>
      </x:c>
      <x:c t="inlineStr" r="D6">
        <x:is>
          <x:t/>
        </x:is>
      </x:c>
      <x:c t="str" r="E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6">
        <x:is>
          <x:t>Репост</x:t>
        </x:is>
      </x:c>
      <x:c r="G6">
        <x:f>HYPERLINK("https://www.facebook.com/permalink.php?story_fbid=pfbid0pTAEvvvYhL1sEhdFNkSywAi4gwnYJaA12iwkmhzCXJfd6nbnm1x6Kwcy9Xu1mobLl&amp;id=100006870753194")</x:f>
      </x:c>
      <x:c t="inlineStr" r="H6">
        <x:is>
          <x:t>Нейтральна</x:t>
        </x:is>
      </x:c>
      <x:c t="inlineStr" r="I6">
        <x:is>
          <x:t>Valentina Bas-Spiridonkina</x:t>
        </x:is>
      </x:c>
      <x:c r="J6">
        <x:f>HYPERLINK("https://www.facebook.com/100006870753194")</x:f>
      </x:c>
      <x:c t="n" r="K6">
        <x:v>3372</x:v>
      </x:c>
      <x:c t="inlineStr" r="L6">
        <x:is>
          <x:t>Жінка</x:t>
        </x:is>
      </x:c>
      <x:c t="inlineStr" r="M6"/>
      <x:c t="inlineStr" r="N6">
        <x:is>
          <x:t>facebook.com</x:t>
        </x:is>
      </x:c>
      <x:c t="inlineStr" r="O6">
        <x:is>
          <x:t>Valentina Bas-Spiridonkina</x:t>
        </x:is>
      </x:c>
      <x:c r="P6">
        <x:f>HYPERLINK("https://www.facebook.com/100006870753194")</x:f>
      </x:c>
      <x:c t="n" r="Q6">
        <x:v>3372</x:v>
      </x:c>
      <x:c t="inlineStr" r="R6">
        <x:is>
          <x:t>Соціальні мережі</x:t>
        </x:is>
      </x:c>
      <x:c t="inlineStr" r="S6">
        <x:is>
          <x:t>Україна</x:t>
        </x:is>
      </x:c>
      <x:c t="inlineStr" r="T6">
        <x:is>
          <x:t>Житомирська область</x:t>
        </x:is>
      </x:c>
      <x:c t="inlineStr" r="U6">
        <x:is>
          <x:t>Коростень</x:t>
        </x:is>
      </x:c>
      <x:c t="inlineStr" r="V6"/>
      <x:c t="inlineStr" r="W6"/>
      <x:c t="inlineStr" r="X6"/>
      <x:c t="inlineStr" r="Y6"/>
      <x:c t="inlineStr" r="Z6"/>
      <x:c t="inlineStr" r="AA6"/>
      <x:c t="inlineStr" r="AB6"/>
      <x:c t="inlineStr" r="AC6"/>
      <x:c t="inlineStr" r="AD6"/>
      <x:c t="inlineStr" r="AE6"/>
      <x:c t="inlineStr" r="AF6"/>
      <x:c t="inlineStr" r="AG6"/>
      <x:c t="inlineStr" r="AH6"/>
      <x:c t="inlineStr" r="AI6"/>
      <x:c t="inlineStr" r="AJ6">
        <x:is>
          <x:t>https://scontent.fpcs1-1.fna.fbcdn.net/v/t39.30808-6/319098741_5550137068395479_4969322824394529892_n.png?stp=dst-png_p960x960&amp;_nc_cat=102&amp;ccb=1-7&amp;_nc_sid=730e14&amp;_nc_ohc=vNz4fDY3PesAX-JgfGa&amp;_nc_ad=z-m&amp;_nc_cid=0&amp;_nc_ht=scontent.fpcs1-1.fna&amp;oh=00_AfBsT3_FLhS7ZESW6ZpYS93ORdmHVjzp-hkbIptOt0TKMQ&amp;oe=639C7912</x:t>
        </x:is>
      </x:c>
      <x:c t="inlineStr" r="AK6">
        <x:is>
          <x:t/>
        </x:is>
      </x:c>
      <x:c t="inlineStr" r="AL6">
        <x:is>
          <x:t>Ні</x:t>
        </x:is>
      </x:c>
      <x:c t="inlineStr" r="AM6"/>
      <x:c t="inlineStr" r="AN6">
        <x:is>
          <x:t/>
        </x:is>
      </x:c>
      <x:c t="inlineStr" r="AO6">
        <x:is>
          <x:t>Промо</x:t>
        </x:is>
      </x:c>
      <x:c t="n" r="AP6">
        <x:v>3372</x:v>
      </x:c>
    </x:row>
    <x:row r="7">
      <x:c t="inlineStr" r="A7">
        <x:is>
          <x:t>12.12.2022</x:t>
        </x:is>
      </x:c>
      <x:c t="inlineStr" r="B7">
        <x:is>
          <x:t>19:22</x:t>
        </x:is>
      </x:c>
      <x:c t="inlineStr" r="C7">
        <x:is>
          <x:t>14.12.2022 15:07</x:t>
        </x:is>
      </x:c>
      <x:c t="inlineStr" r="D7">
        <x:is>
          <x:t/>
        </x:is>
      </x:c>
      <x:c t="str" r="E7">
        <x:v>bykvu.com:
У відкриття нового виробництва у Смолигові Волинської області швейцарська компанія Nestlé інвестує 39,4 мільйона доларів. Виробник харчових продуктів вирішив розширити виробництво вермішелі в Україні. Про це повідомляє Forbes.
Спільно з фабрикою в Торчині, виробнича мережа на Волині стане європейським регіональним хабом компанії для категорії кулінарних продуктів.
Виробництво забезпечуватиме постачання продукції на ринки усієї Європи, зокрема й України. Там працевлаштують 1500 осіб.
Як зазначив гендиректор Nestlé в Україні та Південно-Східній Європі Алессандро Дзанеллі, це важливий крок для компанії, зроблений у дуже складний для країни час.
Ми прагнемо створити хаб із виробництва харчових та кулінарних продуктів, забезпечуючи додаткові робочі місця й задовольняючи потреби українців і громадян інших європейських країн у високоякісних продуктах, – пояснив він.
Варто зауважити, що у березні Nestle зупинила капітальні інвестиції в РФ через її вторгнення в Україну. Водночас компанія надає гуманітарну допомогу необхідними харчовими продуктами й напоями для українців та їхніх домашніх улюбленців. З початку повномасштабного вторгнення компанія передала на допомогу понад 4000 т продукції на суму понад 480 млн грн для підтримки українців як усередині країни, так і в сусідніх державах, де перебувають українські вимушені переселенці.
На російському ринку продовжують працювати 1 169 міжнародних компаній. Близько 38,4% компаній вже заявили про вихід, однак 40,2% ще залишаються у РФ. Також 17,1% вичікують і лише 4,3% вийшли повністю.
У серпні стало відомо, що з російського ринку йде виробник комп’ютерних клавіатур і мишей Logіtech. Співробітників буде звільнено.
Швейцарська компанія Lindt &amp; Spruengli, яка займається виробництвом шоколаду та різних кондитерських виробів, заявила, що повністю йде з російського ринку.
Данський виробник насосів Grundfos заявив, що повністю закриває бізнес у Росії та Білорусі та скорочує співробітників компанії.
На початку вторгнення, виробники “Oreo”, “Nestle” та “Pepsi” зазнаюли тиску на співробітників у Європі. Це відбувається через небажання компаній повністю вийти з ринку Росії, яка розпочала широкомасштабну війну проти України.</x:v>
      </x:c>
      <x:c t="inlineStr" r="F7">
        <x:is>
          <x:t>Пост</x:t>
        </x:is>
      </x:c>
      <x:c r="G7">
        <x:f>HYPERLINK("https://www.facebook.com/spysarenko/posts/pfbid02ARmd72uZmaFHNoRAqNi6xdi3RC3g1pS4dND3XZojXcZhtnVbRwKt2vjQSaG3GvLUl")</x:f>
      </x:c>
      <x:c t="inlineStr" r="H7">
        <x:is>
          <x:t>Нейтральна</x:t>
        </x:is>
      </x:c>
      <x:c t="inlineStr" r="I7">
        <x:is>
          <x:t>Svitlana  Pysarenko</x:t>
        </x:is>
      </x:c>
      <x:c r="J7">
        <x:f>HYPERLINK("https://www.facebook.com/100003506514553")</x:f>
      </x:c>
      <x:c t="n" r="K7">
        <x:v>0</x:v>
      </x:c>
      <x:c t="inlineStr" r="L7">
        <x:is>
          <x:t>Жінка</x:t>
        </x:is>
      </x:c>
      <x:c t="inlineStr" r="M7"/>
      <x:c t="inlineStr" r="N7">
        <x:is>
          <x:t>facebook.com</x:t>
        </x:is>
      </x:c>
      <x:c t="inlineStr" r="O7">
        <x:is>
          <x:t>Svitlana  Pysarenko</x:t>
        </x:is>
      </x:c>
      <x:c r="P7">
        <x:f>HYPERLINK("https://www.facebook.com/100003506514553")</x:f>
      </x:c>
      <x:c t="n" r="Q7">
        <x:v>0</x:v>
      </x:c>
      <x:c t="inlineStr" r="R7">
        <x:is>
          <x:t>Соціальні мережі</x:t>
        </x:is>
      </x:c>
      <x:c t="inlineStr" r="S7">
        <x:is>
          <x:t>Україна</x:t>
        </x:is>
      </x:c>
      <x:c t="inlineStr" r="T7">
        <x:is>
          <x:t>Харківська область</x:t>
        </x:is>
      </x:c>
      <x:c t="inlineStr" r="U7">
        <x:is>
          <x:t>Харків</x:t>
        </x:is>
      </x:c>
      <x:c t="inlineStr" r="V7"/>
      <x:c t="n" r="W7">
        <x:v>2</x:v>
      </x:c>
      <x:c t="n" r="X7">
        <x:v>2</x:v>
      </x:c>
      <x:c t="inlineStr" r="Y7"/>
      <x:c t="inlineStr" r="Z7"/>
      <x:c t="inlineStr" r="AA7"/>
      <x:c t="inlineStr" r="AB7"/>
      <x:c t="inlineStr" r="AC7"/>
      <x:c t="inlineStr" r="AD7"/>
      <x:c t="inlineStr" r="AE7"/>
      <x:c t="n" r="AF7">
        <x:v>6</x:v>
      </x:c>
      <x:c t="inlineStr" r="AG7"/>
      <x:c t="inlineStr" r="AH7"/>
      <x:c t="inlineStr" r="AI7"/>
      <x:c t="inlineStr" r="AJ7">
        <x:is>
          <x:t>https://scontent-ssn1-1.xx.fbcdn.net/v/t39.30808-6/319687298_5776462305813929_1795776741681134654_n.jpg?stp=dst-jpg_e15_fr_q75&amp;_nc_cat=106&amp;ccb=1-7&amp;_nc_sid=730e14&amp;_nc_ohc=h712HkodTuMAX9XGXWY&amp;_nc_ad=z-m&amp;_nc_cid=0&amp;_nc_ht=scontent-ssn1-1.xx&amp;oh=00_AfD9SslFivKtvMzQD--cKLU1SfY64BvzbjlhYZYD_Va0Yg&amp;oe=639D95CB</x:t>
        </x:is>
      </x:c>
      <x:c t="inlineStr" r="AK7">
        <x:is>
          <x:t/>
        </x:is>
      </x:c>
      <x:c t="inlineStr" r="AL7">
        <x:is>
          <x:t>Ні</x:t>
        </x:is>
      </x:c>
      <x:c t="inlineStr" r="AM7"/>
      <x:c t="inlineStr" r="AN7">
        <x:is>
          <x:t/>
        </x:is>
      </x:c>
      <x:c t="inlineStr" r="AO7">
        <x:is>
          <x:t>Стаття</x:t>
        </x:is>
      </x:c>
      <x:c t="inlineStr" r="AP7"/>
    </x:row>
    <x:row r="8">
      <x:c t="inlineStr" r="A8">
        <x:is>
          <x:t>12.12.2022</x:t>
        </x:is>
      </x:c>
      <x:c t="inlineStr" r="B8">
        <x:is>
          <x:t>14:03</x:t>
        </x:is>
      </x:c>
      <x:c t="inlineStr" r="C8">
        <x:is>
          <x:t>14.12.2022 15:07</x:t>
        </x:is>
      </x:c>
      <x:c t="inlineStr" r="D8">
        <x:is>
          <x:t/>
        </x:is>
      </x:c>
      <x:c t="str" r="E8">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8">
        <x:is>
          <x:t>Репост</x:t>
        </x:is>
      </x:c>
      <x:c r="G8">
        <x:f>HYPERLINK("https://www.facebook.com/permalink.php?story_fbid=pfbid02phaHzTedozM46FXo6xwpDWGaBBU9xV9Uc1i9Q5DXphD2pg1eyYg7GkBGfbhQSwYul&amp;id=100055799862049")</x:f>
      </x:c>
      <x:c t="inlineStr" r="H8">
        <x:is>
          <x:t>Нейтральна</x:t>
        </x:is>
      </x:c>
      <x:c t="inlineStr" r="I8">
        <x:is>
          <x:t>Светлана Ларионова</x:t>
        </x:is>
      </x:c>
      <x:c r="J8">
        <x:f>HYPERLINK("https://www.facebook.com/100055799862049")</x:f>
      </x:c>
      <x:c t="n" r="K8">
        <x:v>0</x:v>
      </x:c>
      <x:c t="inlineStr" r="L8">
        <x:is>
          <x:t>Жінка</x:t>
        </x:is>
      </x:c>
      <x:c t="inlineStr" r="M8"/>
      <x:c t="inlineStr" r="N8">
        <x:is>
          <x:t>facebook.com</x:t>
        </x:is>
      </x:c>
      <x:c t="inlineStr" r="O8">
        <x:is>
          <x:t>Светлана Ларионова</x:t>
        </x:is>
      </x:c>
      <x:c r="P8">
        <x:f>HYPERLINK("https://www.facebook.com/100055799862049")</x:f>
      </x:c>
      <x:c t="n" r="Q8">
        <x:v>0</x:v>
      </x:c>
      <x:c t="inlineStr" r="R8">
        <x:is>
          <x:t>Соціальні мережі</x:t>
        </x:is>
      </x:c>
      <x:c t="inlineStr" r="S8">
        <x:is>
          <x:t>Україна</x:t>
        </x:is>
      </x:c>
      <x:c t="inlineStr" r="T8">
        <x:is>
          <x:t>Київ</x:t>
        </x:is>
      </x:c>
      <x:c t="inlineStr" r="U8">
        <x:is>
          <x:t>Київ</x:t>
        </x:is>
      </x:c>
      <x:c t="inlineStr" r="V8"/>
      <x:c t="inlineStr" r="W8"/>
      <x:c t="inlineStr" r="X8"/>
      <x:c t="inlineStr" r="Y8"/>
      <x:c t="inlineStr" r="Z8"/>
      <x:c t="inlineStr" r="AA8"/>
      <x:c t="inlineStr" r="AB8"/>
      <x:c t="inlineStr" r="AC8"/>
      <x:c t="inlineStr" r="AD8"/>
      <x:c t="inlineStr" r="AE8"/>
      <x:c t="inlineStr" r="AF8"/>
      <x:c t="inlineStr" r="AG8"/>
      <x:c t="inlineStr" r="AH8"/>
      <x:c t="inlineStr" r="AI8"/>
      <x:c t="inlineStr" r="AJ8">
        <x:is>
          <x:t>https://scontent-prg1-1.xx.fbcdn.net/v/t39.30808-6/319098741_5550137068395479_4969322824394529892_n.png?stp=dst-png_p960x960&amp;_nc_cat=102&amp;ccb=1-7&amp;_nc_sid=730e14&amp;_nc_ohc=vNz4fDY3PesAX86BV8L&amp;_nc_ad=z-m&amp;_nc_cid=1097&amp;_nc_ht=scontent-prg1-1.xx&amp;oh=00_AfBagyVpGGiZd1LXQIJncA7ehALihKRyNPCHwbiVXY6JIg&amp;oe=639C7912</x:t>
        </x:is>
      </x:c>
      <x:c t="inlineStr" r="AK8">
        <x:is>
          <x:t/>
        </x:is>
      </x:c>
      <x:c t="inlineStr" r="AL8">
        <x:is>
          <x:t>Ні</x:t>
        </x:is>
      </x:c>
      <x:c t="inlineStr" r="AM8"/>
      <x:c t="inlineStr" r="AN8">
        <x:is>
          <x:t/>
        </x:is>
      </x:c>
      <x:c t="inlineStr" r="AO8">
        <x:is>
          <x:t>Промо</x:t>
        </x:is>
      </x:c>
      <x:c t="inlineStr" r="AP8"/>
    </x:row>
    <x:row r="9">
      <x:c t="inlineStr" r="A9">
        <x:is>
          <x:t>12.12.2022</x:t>
        </x:is>
      </x:c>
      <x:c t="inlineStr" r="B9">
        <x:is>
          <x:t>12:31</x:t>
        </x:is>
      </x:c>
      <x:c t="inlineStr" r="C9">
        <x:is>
          <x:t>14.12.2022 15:07</x:t>
        </x:is>
      </x:c>
      <x:c t="inlineStr" r="D9">
        <x:is>
          <x:t/>
        </x:is>
      </x:c>
      <x:c t="str" r="E9">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9">
        <x:is>
          <x:t>Репост</x:t>
        </x:is>
      </x:c>
      <x:c r="G9">
        <x:f>HYPERLINK("https://www.facebook.com/groups/1271660523001915/permalink/2295423383958952/")</x:f>
      </x:c>
      <x:c t="inlineStr" r="H9">
        <x:is>
          <x:t>Нейтральна</x:t>
        </x:is>
      </x:c>
      <x:c t="inlineStr" r="I9">
        <x:is>
          <x:t>Людмила Копирайт</x:t>
        </x:is>
      </x:c>
      <x:c r="J9">
        <x:f>HYPERLINK("https://www.facebook.com/100022218129219")</x:f>
      </x:c>
      <x:c t="n" r="K9">
        <x:v>4257</x:v>
      </x:c>
      <x:c t="inlineStr" r="L9">
        <x:is>
          <x:t>Жінка</x:t>
        </x:is>
      </x:c>
      <x:c t="inlineStr" r="M9"/>
      <x:c t="inlineStr" r="N9">
        <x:is>
          <x:t>facebook.com</x:t>
        </x:is>
      </x:c>
      <x:c t="inlineStr" r="O9">
        <x:is>
          <x:t>Купля Продажа. Саратский р-он!</x:t>
        </x:is>
      </x:c>
      <x:c r="P9">
        <x:f>HYPERLINK("https://www.facebook.com/1271660523001915")</x:f>
      </x:c>
      <x:c t="n" r="Q9">
        <x:v>11608</x:v>
      </x:c>
      <x:c t="inlineStr" r="R9">
        <x:is>
          <x:t>Соціальні мережі</x:t>
        </x:is>
      </x:c>
      <x:c t="inlineStr" r="S9">
        <x:is>
          <x:t>Україна</x:t>
        </x:is>
      </x:c>
      <x:c t="inlineStr" r="T9"/>
      <x:c t="inlineStr" r="U9"/>
      <x:c t="inlineStr" r="V9"/>
      <x:c t="n" r="W9">
        <x:v>2</x:v>
      </x:c>
      <x:c t="n" r="X9">
        <x:v>2</x:v>
      </x:c>
      <x:c t="inlineStr" r="Y9"/>
      <x:c t="inlineStr" r="Z9"/>
      <x:c t="inlineStr" r="AA9"/>
      <x:c t="inlineStr" r="AB9"/>
      <x:c t="inlineStr" r="AC9"/>
      <x:c t="inlineStr" r="AD9"/>
      <x:c t="inlineStr" r="AE9"/>
      <x:c t="inlineStr" r="AF9"/>
      <x:c t="inlineStr" r="AG9"/>
      <x:c t="inlineStr" r="AH9"/>
      <x:c t="inlineStr" r="AI9"/>
      <x:c t="inlineStr" r="AJ9">
        <x:is>
          <x:t>https://scontent-nrt1-2.xx.fbcdn.net/v/t39.30808-6/316963305_1310482509702341_2331505194697479562_n.jpg?stp=dst-jpg_e15_fr_q75&amp;_nc_cat=110&amp;ccb=1-7&amp;_nc_sid=5cd70e&amp;_nc_ohc=QahAyCw1GkwAX9_nPKz&amp;_nc_ad=z-m&amp;_nc_cid=0&amp;_nc_ht=scontent-nrt1-2.xx&amp;oh=00_AfCzlU3uCEqViX3bL4gB41Zo3iS2bjXhvS-LNhcAvlWFoQ&amp;oe=639E8630</x:t>
        </x:is>
      </x:c>
      <x:c t="inlineStr" r="AK9">
        <x:is>
          <x:t/>
        </x:is>
      </x:c>
      <x:c t="inlineStr" r="AL9">
        <x:is>
          <x:t>Ні</x:t>
        </x:is>
      </x:c>
      <x:c t="inlineStr" r="AM9"/>
      <x:c t="inlineStr" r="AN9">
        <x:is>
          <x:t>Їжа</x:t>
        </x:is>
      </x:c>
      <x:c t="inlineStr" r="AO9">
        <x:is>
          <x:t>Комерція</x:t>
        </x:is>
      </x:c>
      <x:c t="n" r="AP9">
        <x:v>11608</x:v>
      </x:c>
    </x:row>
    <x:row r="10">
      <x:c t="inlineStr" r="A10">
        <x:is>
          <x:t>12.12.2022</x:t>
        </x:is>
      </x:c>
      <x:c t="inlineStr" r="B10">
        <x:is>
          <x:t>11:58</x:t>
        </x:is>
      </x:c>
      <x:c t="inlineStr" r="C10">
        <x:is>
          <x:t>14.12.2022 15:07</x:t>
        </x:is>
      </x:c>
      <x:c t="inlineStr" r="D10">
        <x:is>
          <x:t/>
        </x:is>
      </x:c>
      <x:c t="str" r="E10">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0">
        <x:is>
          <x:t>Репост</x:t>
        </x:is>
      </x:c>
      <x:c r="G10">
        <x:f>HYPERLINK("https://www.facebook.com/groups/1927924987255835/permalink/5657916567589973/")</x:f>
      </x:c>
      <x:c t="inlineStr" r="H10">
        <x:is>
          <x:t>Нейтральна</x:t>
        </x:is>
      </x:c>
      <x:c t="inlineStr" r="I10">
        <x:is>
          <x:t>Людмила Копирайт</x:t>
        </x:is>
      </x:c>
      <x:c r="J10">
        <x:f>HYPERLINK("https://www.facebook.com/100022218129219")</x:f>
      </x:c>
      <x:c t="n" r="K10">
        <x:v>4257</x:v>
      </x:c>
      <x:c t="inlineStr" r="L10">
        <x:is>
          <x:t>Жінка</x:t>
        </x:is>
      </x:c>
      <x:c t="inlineStr" r="M10"/>
      <x:c t="inlineStr" r="N10">
        <x:is>
          <x:t>facebook.com</x:t>
        </x:is>
      </x:c>
      <x:c t="inlineStr" r="O10">
        <x:is>
          <x:t>Куплю-Продам-Тростянец</x:t>
        </x:is>
      </x:c>
      <x:c r="P10">
        <x:f>HYPERLINK("https://www.facebook.com/1927924987255835")</x:f>
      </x:c>
      <x:c t="n" r="Q10">
        <x:v>19875</x:v>
      </x:c>
      <x:c t="inlineStr" r="R10">
        <x:is>
          <x:t>Соціальні мережі</x:t>
        </x:is>
      </x:c>
      <x:c t="inlineStr" r="S10">
        <x:is>
          <x:t>Україна</x:t>
        </x:is>
      </x:c>
      <x:c t="inlineStr" r="T10"/>
      <x:c t="inlineStr" r="U10"/>
      <x:c t="inlineStr" r="V10"/>
      <x:c t="inlineStr" r="W10"/>
      <x:c t="inlineStr" r="X10"/>
      <x:c t="inlineStr" r="Y10"/>
      <x:c t="inlineStr" r="Z10"/>
      <x:c t="inlineStr" r="AA10"/>
      <x:c t="inlineStr" r="AB10"/>
      <x:c t="inlineStr" r="AC10"/>
      <x:c t="inlineStr" r="AD10"/>
      <x:c t="inlineStr" r="AE10"/>
      <x:c t="inlineStr" r="AF10"/>
      <x:c t="inlineStr" r="AG10"/>
      <x:c t="inlineStr" r="AH10"/>
      <x:c t="inlineStr" r="AI10"/>
      <x:c t="inlineStr" r="AJ10">
        <x:is>
          <x:t>https://scontent-ssn1-1.xx.fbcdn.net/v/t39.30808-6/316963305_1310482509702341_2331505194697479562_n.jpg?stp=dst-jpg_e15_fr_q75&amp;_nc_cat=110&amp;ccb=1-7&amp;_nc_sid=5cd70e&amp;_nc_ohc=m91sAvin3X0AX-fcQ_O&amp;_nc_ad=z-m&amp;_nc_cid=0&amp;_nc_ht=scontent-ssn1-1.xx&amp;oh=00_AfDjYIuwRBB5y2XF_7akDuxDhDEyrhnt1ej8ilh_mQtoEA&amp;oe=639C8BF0</x:t>
        </x:is>
      </x:c>
      <x:c t="inlineStr" r="AK10">
        <x:is>
          <x:t/>
        </x:is>
      </x:c>
      <x:c t="inlineStr" r="AL10">
        <x:is>
          <x:t>Ні</x:t>
        </x:is>
      </x:c>
      <x:c t="inlineStr" r="AM10"/>
      <x:c t="inlineStr" r="AN10">
        <x:is>
          <x:t>Їжа</x:t>
        </x:is>
      </x:c>
      <x:c t="inlineStr" r="AO10">
        <x:is>
          <x:t>Комерція</x:t>
        </x:is>
      </x:c>
      <x:c t="n" r="AP10">
        <x:v>19875</x:v>
      </x:c>
    </x:row>
    <x:row r="11">
      <x:c t="inlineStr" r="A11">
        <x:is>
          <x:t>12.12.2022</x:t>
        </x:is>
      </x:c>
      <x:c t="inlineStr" r="B11">
        <x:is>
          <x:t>11:06</x:t>
        </x:is>
      </x:c>
      <x:c t="inlineStr" r="C11">
        <x:is>
          <x:t>14.12.2022 15:07</x:t>
        </x:is>
      </x:c>
      <x:c t="inlineStr" r="D11">
        <x:is>
          <x:t/>
        </x:is>
      </x:c>
      <x:c t="str" r="E11">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1">
        <x:is>
          <x:t>Репост</x:t>
        </x:is>
      </x:c>
      <x:c r="G11">
        <x:f>HYPERLINK("https://www.facebook.com/groups/2207006149545888/permalink/3494888310757659/")</x:f>
      </x:c>
      <x:c t="inlineStr" r="H11">
        <x:is>
          <x:t>Нейтральна</x:t>
        </x:is>
      </x:c>
      <x:c t="inlineStr" r="I11">
        <x:is>
          <x:t>Людмила Копирайт</x:t>
        </x:is>
      </x:c>
      <x:c r="J11">
        <x:f>HYPERLINK("https://www.facebook.com/100022218129219")</x:f>
      </x:c>
      <x:c t="n" r="K11">
        <x:v>4257</x:v>
      </x:c>
      <x:c t="inlineStr" r="L11">
        <x:is>
          <x:t>Жінка</x:t>
        </x:is>
      </x:c>
      <x:c t="inlineStr" r="M11"/>
      <x:c t="inlineStr" r="N11">
        <x:is>
          <x:t>facebook.com</x:t>
        </x:is>
      </x:c>
      <x:c t="inlineStr" r="O11">
        <x:is>
          <x:t>*ДЕСНА* ДОШКА ОБ'ЯВ</x:t>
        </x:is>
      </x:c>
      <x:c r="P11">
        <x:f>HYPERLINK("https://www.facebook.com/2207006149545888")</x:f>
      </x:c>
      <x:c t="n" r="Q11">
        <x:v>4764</x:v>
      </x:c>
      <x:c t="inlineStr" r="R11">
        <x:is>
          <x:t>Соціальні мережі</x:t>
        </x:is>
      </x:c>
      <x:c t="inlineStr" r="S11">
        <x:is>
          <x:t>Україна</x:t>
        </x:is>
      </x:c>
      <x:c t="inlineStr" r="T11"/>
      <x:c t="inlineStr" r="U11"/>
      <x:c t="inlineStr" r="V11"/>
      <x:c t="n" r="W11">
        <x:v>2</x:v>
      </x:c>
      <x:c t="n" r="X11">
        <x:v>1</x:v>
      </x:c>
      <x:c t="n" r="Y11">
        <x:v>0</x:v>
      </x:c>
      <x:c t="n" r="Z11">
        <x:v>0</x:v>
      </x:c>
      <x:c t="n" r="AA11">
        <x:v>1</x:v>
      </x:c>
      <x:c t="n" r="AB11">
        <x:v>0</x:v>
      </x:c>
      <x:c t="n" r="AC11">
        <x:v>0</x:v>
      </x:c>
      <x:c t="n" r="AD11">
        <x:v>0</x:v>
      </x:c>
      <x:c t="inlineStr" r="AE11"/>
      <x:c t="inlineStr" r="AF11"/>
      <x:c t="inlineStr" r="AG11"/>
      <x:c t="inlineStr" r="AH11"/>
      <x:c t="inlineStr" r="AI11"/>
      <x:c t="inlineStr" r="AJ11">
        <x:is>
          <x:t>https://scontent-lax3-1.xx.fbcdn.net/v/t39.30808-6/316963305_1310482509702341_2331505194697479562_n.jpg?stp=dst-jpg_e15_fr_q75&amp;_nc_cat=110&amp;ccb=1-7&amp;_nc_sid=5cd70e&amp;_nc_ohc=m91sAvin3X0AX_3S--d&amp;_nc_ad=z-m&amp;_nc_cid=0&amp;_nc_ht=scontent-lax3-1.xx&amp;oh=00_AfBFs39HBaeWsb4r6ig1VqGc1cFj4lvcGzsLZCN-M_Rk5Q&amp;oe=639C8BF0</x:t>
        </x:is>
      </x:c>
      <x:c t="inlineStr" r="AK11">
        <x:is>
          <x:t/>
        </x:is>
      </x:c>
      <x:c t="inlineStr" r="AL11">
        <x:is>
          <x:t>Ні</x:t>
        </x:is>
      </x:c>
      <x:c t="inlineStr" r="AM11"/>
      <x:c t="inlineStr" r="AN11">
        <x:is>
          <x:t>Їжа</x:t>
        </x:is>
      </x:c>
      <x:c t="inlineStr" r="AO11">
        <x:is>
          <x:t>Комерція</x:t>
        </x:is>
      </x:c>
      <x:c t="n" r="AP11">
        <x:v>4764</x:v>
      </x:c>
    </x:row>
    <x:row r="12">
      <x:c t="inlineStr" r="A12">
        <x:is>
          <x:t>12.12.2022</x:t>
        </x:is>
      </x:c>
      <x:c t="inlineStr" r="B12">
        <x:is>
          <x:t>10:11</x:t>
        </x:is>
      </x:c>
      <x:c t="inlineStr" r="C12">
        <x:is>
          <x:t>14.12.2022 15:07</x:t>
        </x:is>
      </x:c>
      <x:c t="inlineStr" r="D12">
        <x:is>
          <x:t/>
        </x:is>
      </x:c>
      <x:c t="str" r="E12">
        <x:v>"Его отпустите, всех остальных расстрелять". Читинца оштрафовали за пересказ сна с Зеленским
В Чите суд оштрафовал на 30 000 рублей 26-летнего Ивана Лосева по административной статье о "дискредитации" армии. Такое наказание он понес, в частности, за то, что ...
https://rferl.link/oREO</x:v>
      </x:c>
      <x:c t="inlineStr" r="F12">
        <x:is>
          <x:t>Пост</x:t>
        </x:is>
      </x:c>
      <x:c r="G12">
        <x:f>HYPERLINK("https://www.facebook.com/boris.boltanskij/posts/pfbid022DPssm7YP3AMd8Wg9HXUrtbnWJA1NVEYcAVyZuWWfhsE5KccxSfuyRiGGM5KFuutl")</x:f>
      </x:c>
      <x:c t="inlineStr" r="H12">
        <x:is>
          <x:t>Нейтральна</x:t>
        </x:is>
      </x:c>
      <x:c t="inlineStr" r="I12">
        <x:is>
          <x:t>Борис Болтянский</x:t>
        </x:is>
      </x:c>
      <x:c r="J12">
        <x:f>HYPERLINK("https://www.facebook.com/100001365144469")</x:f>
      </x:c>
      <x:c t="n" r="K12">
        <x:v>1164</x:v>
      </x:c>
      <x:c t="inlineStr" r="L12">
        <x:is>
          <x:t>Чоловік</x:t>
        </x:is>
      </x:c>
      <x:c t="inlineStr" r="M12"/>
      <x:c t="inlineStr" r="N12">
        <x:is>
          <x:t>facebook.com</x:t>
        </x:is>
      </x:c>
      <x:c t="inlineStr" r="O12">
        <x:is>
          <x:t>Борис Болтянский</x:t>
        </x:is>
      </x:c>
      <x:c r="P12">
        <x:f>HYPERLINK("https://www.facebook.com/100001365144469")</x:f>
      </x:c>
      <x:c t="n" r="Q12">
        <x:v>1164</x:v>
      </x:c>
      <x:c t="inlineStr" r="R12">
        <x:is>
          <x:t>Соціальні мережі</x:t>
        </x:is>
      </x:c>
      <x:c t="inlineStr" r="S12">
        <x:is>
          <x:t>Україна</x:t>
        </x:is>
      </x:c>
      <x:c t="inlineStr" r="T12">
        <x:is>
          <x:t>Дніпропетровська область</x:t>
        </x:is>
      </x:c>
      <x:c t="inlineStr" r="U12">
        <x:is>
          <x:t>Дніпро</x:t>
        </x:is>
      </x:c>
      <x:c t="inlineStr" r="V12"/>
      <x:c t="inlineStr" r="W12"/>
      <x:c t="inlineStr" r="X12"/>
      <x:c t="inlineStr" r="Y12"/>
      <x:c t="inlineStr" r="Z12"/>
      <x:c t="inlineStr" r="AA12"/>
      <x:c t="inlineStr" r="AB12"/>
      <x:c t="inlineStr" r="AC12"/>
      <x:c t="inlineStr" r="AD12"/>
      <x:c t="inlineStr" r="AE12"/>
      <x:c t="inlineStr" r="AF12"/>
      <x:c t="inlineStr" r="AG12"/>
      <x:c t="inlineStr" r="AH12"/>
      <x:c t="inlineStr" r="AI12"/>
      <x:c r="AJ12">
        <x:f>HYPERLINK("https://gdb.rferl.org/C237A74D-0E70-48DB-9184-D3CB9E527C34.jpg")</x:f>
      </x:c>
      <x:c t="inlineStr" r="AK12">
        <x:is>
          <x:t/>
        </x:is>
      </x:c>
      <x:c t="inlineStr" r="AL12">
        <x:is>
          <x:t>Ні</x:t>
        </x:is>
      </x:c>
      <x:c t="inlineStr" r="AM12"/>
      <x:c t="inlineStr" r="AN12">
        <x:is>
          <x:t>Інциденти (Події)</x:t>
        </x:is>
      </x:c>
      <x:c t="inlineStr" r="AO12">
        <x:is>
          <x:t>Стаття</x:t>
        </x:is>
      </x:c>
      <x:c t="n" r="AP12">
        <x:v>1164</x:v>
      </x:c>
    </x:row>
    <x:row r="13">
      <x:c t="inlineStr" r="A13">
        <x:is>
          <x:t>12.12.2022</x:t>
        </x:is>
      </x:c>
      <x:c t="inlineStr" r="B13">
        <x:is>
          <x:t>02:19</x:t>
        </x:is>
      </x:c>
      <x:c t="inlineStr" r="C13">
        <x:is>
          <x:t>14.12.2022 15:07</x:t>
        </x:is>
      </x:c>
      <x:c t="inlineStr" r="D13">
        <x:is>
          <x:t/>
        </x:is>
      </x:c>
      <x:c t="str" r="E13">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
        <x:is>
          <x:t>Репост</x:t>
        </x:is>
      </x:c>
      <x:c r="G13">
        <x:f>HYPERLINK("https://www.facebook.com/groups/505115970175795/permalink/1088795595141160/")</x:f>
      </x:c>
      <x:c t="inlineStr" r="H13">
        <x:is>
          <x:t>Нейтральна</x:t>
        </x:is>
      </x:c>
      <x:c t="inlineStr" r="I13">
        <x:is>
          <x:t>Людмила Копирайт</x:t>
        </x:is>
      </x:c>
      <x:c r="J13">
        <x:f>HYPERLINK("https://www.facebook.com/100022218129219")</x:f>
      </x:c>
      <x:c t="n" r="K13">
        <x:v>4257</x:v>
      </x:c>
      <x:c t="inlineStr" r="L13">
        <x:is>
          <x:t>Жінка</x:t>
        </x:is>
      </x:c>
      <x:c t="inlineStr" r="M13"/>
      <x:c t="inlineStr" r="N13">
        <x:is>
          <x:t>facebook.com</x:t>
        </x:is>
      </x:c>
      <x:c t="inlineStr" r="O13">
        <x:is>
          <x:t>КАРАНТИН! Купи-продай Новотроицкое.</x:t>
        </x:is>
      </x:c>
      <x:c r="P13">
        <x:f>HYPERLINK("https://www.facebook.com/505115970175795")</x:f>
      </x:c>
      <x:c t="n" r="Q13">
        <x:v>1472</x:v>
      </x:c>
      <x:c t="inlineStr" r="R13">
        <x:is>
          <x:t>Соціальні мережі</x:t>
        </x:is>
      </x:c>
      <x:c t="inlineStr" r="S13">
        <x:is>
          <x:t>Україна</x:t>
        </x:is>
      </x:c>
      <x:c t="inlineStr" r="T13"/>
      <x:c t="inlineStr" r="U13"/>
      <x:c t="inlineStr" r="V13"/>
      <x:c t="inlineStr" r="W13"/>
      <x:c t="inlineStr" r="X13"/>
      <x:c t="inlineStr" r="Y13"/>
      <x:c t="inlineStr" r="Z13"/>
      <x:c t="inlineStr" r="AA13"/>
      <x:c t="inlineStr" r="AB13"/>
      <x:c t="inlineStr" r="AC13"/>
      <x:c t="inlineStr" r="AD13"/>
      <x:c t="inlineStr" r="AE13"/>
      <x:c t="inlineStr" r="AF13"/>
      <x:c t="inlineStr" r="AG13"/>
      <x:c t="inlineStr" r="AH13"/>
      <x:c t="inlineStr" r="AI13"/>
      <x:c t="inlineStr" r="AJ13">
        <x:is>
          <x:t>https://scontent-ssn1-1.xx.fbcdn.net/v/t39.30808-6/316963305_1310482509702341_2331505194697479562_n.jpg?stp=dst-jpg_e15_fr_q75&amp;_nc_cat=110&amp;ccb=1-7&amp;_nc_sid=5cd70e&amp;_nc_ohc=QahAyCw1GkwAX-uwipA&amp;_nc_ad=z-m&amp;_nc_cid=0&amp;_nc_ht=scontent-ssn1-1.xx&amp;oh=00_AfA8aW0esRympdbcP4l1xT9z-f1eXU8L0FzXbPlsdoRkmA&amp;oe=639E8630</x:t>
        </x:is>
      </x:c>
      <x:c t="inlineStr" r="AK13">
        <x:is>
          <x:t/>
        </x:is>
      </x:c>
      <x:c t="inlineStr" r="AL13">
        <x:is>
          <x:t>Ні</x:t>
        </x:is>
      </x:c>
      <x:c t="inlineStr" r="AM13"/>
      <x:c t="inlineStr" r="AN13">
        <x:is>
          <x:t>Їжа</x:t>
        </x:is>
      </x:c>
      <x:c t="inlineStr" r="AO13">
        <x:is>
          <x:t>Комерція</x:t>
        </x:is>
      </x:c>
      <x:c t="n" r="AP13">
        <x:v>1472</x:v>
      </x:c>
    </x:row>
    <x:row r="14">
      <x:c t="inlineStr" r="A14">
        <x:is>
          <x:t>12.12.2022</x:t>
        </x:is>
      </x:c>
      <x:c t="inlineStr" r="B14">
        <x:is>
          <x:t>01:54</x:t>
        </x:is>
      </x:c>
      <x:c t="inlineStr" r="C14">
        <x:is>
          <x:t>14.12.2022 15:07</x:t>
        </x:is>
      </x:c>
      <x:c t="inlineStr" r="D14">
        <x:is>
          <x:t/>
        </x:is>
      </x:c>
      <x:c t="str" r="E14">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 ПРОДАНО, ОЧІКУЄМО НОВУ ПАРТІЮ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
        <x:is>
          <x:t>Репост</x:t>
        </x:is>
      </x:c>
      <x:c r="G14">
        <x:f>HYPERLINK("https://www.facebook.com/groups/892119021250067/permalink/1584156045379691/")</x:f>
      </x:c>
      <x:c t="inlineStr" r="H14">
        <x:is>
          <x:t>Нейтральна</x:t>
        </x:is>
      </x:c>
      <x:c t="inlineStr" r="I14">
        <x:is>
          <x:t>Людмила Копирайт</x:t>
        </x:is>
      </x:c>
      <x:c r="J14">
        <x:f>HYPERLINK("https://www.facebook.com/100022218129219")</x:f>
      </x:c>
      <x:c t="n" r="K14">
        <x:v>4257</x:v>
      </x:c>
      <x:c t="inlineStr" r="L14">
        <x:is>
          <x:t>Жінка</x:t>
        </x:is>
      </x:c>
      <x:c t="inlineStr" r="M14"/>
      <x:c t="inlineStr" r="N14">
        <x:is>
          <x:t>facebook.com</x:t>
        </x:is>
      </x:c>
      <x:c t="inlineStr" r="O14">
        <x:is>
          <x:t>СИНЯВА! Купити, продати, обмін, новини...</x:t>
        </x:is>
      </x:c>
      <x:c r="P14">
        <x:f>HYPERLINK("https://www.facebook.com/892119021250067")</x:f>
      </x:c>
      <x:c t="n" r="Q14">
        <x:v>5068</x:v>
      </x:c>
      <x:c t="inlineStr" r="R14">
        <x:is>
          <x:t>Соціальні мережі</x:t>
        </x:is>
      </x:c>
      <x:c t="inlineStr" r="S14">
        <x:is>
          <x:t>Україна</x:t>
        </x:is>
      </x:c>
      <x:c t="inlineStr" r="T14"/>
      <x:c t="inlineStr" r="U14"/>
      <x:c t="inlineStr" r="V14"/>
      <x:c t="inlineStr" r="W14"/>
      <x:c t="inlineStr" r="X14"/>
      <x:c t="inlineStr" r="Y14"/>
      <x:c t="inlineStr" r="Z14"/>
      <x:c t="inlineStr" r="AA14"/>
      <x:c t="inlineStr" r="AB14"/>
      <x:c t="inlineStr" r="AC14"/>
      <x:c t="inlineStr" r="AD14"/>
      <x:c t="inlineStr" r="AE14"/>
      <x:c t="inlineStr" r="AF14"/>
      <x:c t="inlineStr" r="AG14"/>
      <x:c t="inlineStr" r="AH14"/>
      <x:c t="inlineStr" r="AI14"/>
      <x:c t="inlineStr" r="AJ14">
        <x:is>
          <x:t>https://scontent-gmp1-1.xx.fbcdn.net/v/t39.30808-6/316963305_1310482509702341_2331505194697479562_n.jpg?stp=dst-jpg_e15_fr_q75&amp;_nc_cat=110&amp;ccb=1-7&amp;_nc_sid=5cd70e&amp;_nc_ohc=m91sAvin3X0AX8Fr4wg&amp;_nc_ad=z-m&amp;_nc_cid=0&amp;_nc_ht=scontent-gmp1-1.xx&amp;oh=00_AfBKvHMpV3v9e8ybXgL-BrI9s8qjkerRnfmvU_A-XLhEwA&amp;oe=639C8BF0</x:t>
        </x:is>
      </x:c>
      <x:c t="inlineStr" r="AK14">
        <x:is>
          <x:t/>
        </x:is>
      </x:c>
      <x:c t="inlineStr" r="AL14">
        <x:is>
          <x:t>Ні</x:t>
        </x:is>
      </x:c>
      <x:c t="inlineStr" r="AM14"/>
      <x:c t="inlineStr" r="AN14">
        <x:is>
          <x:t>Їжа</x:t>
        </x:is>
      </x:c>
      <x:c t="inlineStr" r="AO14">
        <x:is>
          <x:t>Комерція</x:t>
        </x:is>
      </x:c>
      <x:c t="n" r="AP14">
        <x:v>5068</x:v>
      </x:c>
    </x:row>
    <x:row r="15">
      <x:c t="inlineStr" r="A15">
        <x:is>
          <x:t>12.12.2022</x:t>
        </x:is>
      </x:c>
      <x:c t="inlineStr" r="B15">
        <x:is>
          <x:t>01:52</x:t>
        </x:is>
      </x:c>
      <x:c t="inlineStr" r="C15">
        <x:is>
          <x:t>14.12.2022 15:07</x:t>
        </x:is>
      </x:c>
      <x:c t="inlineStr" r="D15">
        <x:is>
          <x:t/>
        </x:is>
      </x:c>
      <x:c t="str" r="E15">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 ПРОДАНО, ОЧІКУЄМО НОВУ ПАРТІЮ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5">
        <x:is>
          <x:t>Репост</x:t>
        </x:is>
      </x:c>
      <x:c r="G15">
        <x:f>HYPERLINK("https://www.facebook.com/groups/monteciti/permalink/1750346085339076/")</x:f>
      </x:c>
      <x:c t="inlineStr" r="H15">
        <x:is>
          <x:t>Нейтральна</x:t>
        </x:is>
      </x:c>
      <x:c t="inlineStr" r="I15">
        <x:is>
          <x:t>Людмила Копирайт</x:t>
        </x:is>
      </x:c>
      <x:c r="J15">
        <x:f>HYPERLINK("https://www.facebook.com/100022218129219")</x:f>
      </x:c>
      <x:c t="n" r="K15">
        <x:v>4257</x:v>
      </x:c>
      <x:c t="inlineStr" r="L15">
        <x:is>
          <x:t>Жінка</x:t>
        </x:is>
      </x:c>
      <x:c t="inlineStr" r="M15"/>
      <x:c t="inlineStr" r="N15">
        <x:is>
          <x:t>facebook.com</x:t>
        </x:is>
      </x:c>
      <x:c t="inlineStr" r="O15">
        <x:is>
          <x:t>Безкоштовні Монастирищенські Оголошення</x:t>
        </x:is>
      </x:c>
      <x:c r="P15">
        <x:f>HYPERLINK("https://www.facebook.com/905918563115170")</x:f>
      </x:c>
      <x:c t="n" r="Q15">
        <x:v>9567</x:v>
      </x:c>
      <x:c t="inlineStr" r="R15">
        <x:is>
          <x:t>Соціальні мережі</x:t>
        </x:is>
      </x:c>
      <x:c t="inlineStr" r="S15">
        <x:is>
          <x:t>Україна</x:t>
        </x:is>
      </x:c>
      <x:c t="inlineStr" r="T15"/>
      <x:c t="inlineStr" r="U15"/>
      <x:c t="inlineStr" r="V15"/>
      <x:c t="inlineStr" r="W15"/>
      <x:c t="inlineStr" r="X15"/>
      <x:c t="inlineStr" r="Y15"/>
      <x:c t="inlineStr" r="Z15"/>
      <x:c t="inlineStr" r="AA15"/>
      <x:c t="inlineStr" r="AB15"/>
      <x:c t="inlineStr" r="AC15"/>
      <x:c t="inlineStr" r="AD15"/>
      <x:c t="inlineStr" r="AE15"/>
      <x:c t="inlineStr" r="AF15"/>
      <x:c t="inlineStr" r="AG15"/>
      <x:c t="inlineStr" r="AH15"/>
      <x:c t="inlineStr" r="AI15"/>
      <x:c t="inlineStr" r="AJ15">
        <x:is>
          <x:t>https://scontent-nrt1-1.xx.fbcdn.net/v/t39.30808-6/316963305_1310482509702341_2331505194697479562_n.jpg?stp=dst-jpg_e15_fr_q75&amp;_nc_cat=110&amp;ccb=1-7&amp;_nc_sid=5cd70e&amp;_nc_ohc=m91sAvin3X0AX97DDuc&amp;_nc_ad=z-m&amp;_nc_cid=0&amp;_nc_ht=scontent-nrt1-1.xx&amp;oh=00_AfDSrPuHQFn8q5zxC1k-FgG5fWJea-cJvYkTbJ7B7l6Kfg&amp;oe=639C8BF0</x:t>
        </x:is>
      </x:c>
      <x:c t="inlineStr" r="AK15">
        <x:is>
          <x:t/>
        </x:is>
      </x:c>
      <x:c t="inlineStr" r="AL15">
        <x:is>
          <x:t>Ні</x:t>
        </x:is>
      </x:c>
      <x:c t="inlineStr" r="AM15"/>
      <x:c t="inlineStr" r="AN15">
        <x:is>
          <x:t>Їжа</x:t>
        </x:is>
      </x:c>
      <x:c t="inlineStr" r="AO15">
        <x:is>
          <x:t>Комерція</x:t>
        </x:is>
      </x:c>
      <x:c t="n" r="AP15">
        <x:v>9567</x:v>
      </x:c>
    </x:row>
    <x:row r="16">
      <x:c t="inlineStr" r="A16">
        <x:is>
          <x:t>12.12.2022</x:t>
        </x:is>
      </x:c>
      <x:c t="inlineStr" r="B16">
        <x:is>
          <x:t>01:37</x:t>
        </x:is>
      </x:c>
      <x:c t="inlineStr" r="C16">
        <x:is>
          <x:t>14.12.2022 15:07</x:t>
        </x:is>
      </x:c>
      <x:c t="inlineStr" r="D16">
        <x:is>
          <x:t/>
        </x:is>
      </x:c>
      <x:c t="str" r="E16">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 ПРОДАНО, ОЧІКУЄМО НОВУ ПАРТІЮ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6">
        <x:is>
          <x:t>Репост</x:t>
        </x:is>
      </x:c>
      <x:c r="G16">
        <x:f>HYPERLINK("https://www.facebook.com/groups/1047086105433787/permalink/2557578187717897/")</x:f>
      </x:c>
      <x:c t="inlineStr" r="H16">
        <x:is>
          <x:t>Нейтральна</x:t>
        </x:is>
      </x:c>
      <x:c t="inlineStr" r="I16">
        <x:is>
          <x:t>Людмила Копирайт</x:t>
        </x:is>
      </x:c>
      <x:c r="J16">
        <x:f>HYPERLINK("https://www.facebook.com/100022218129219")</x:f>
      </x:c>
      <x:c t="n" r="K16">
        <x:v>4257</x:v>
      </x:c>
      <x:c t="inlineStr" r="L16">
        <x:is>
          <x:t>Жінка</x:t>
        </x:is>
      </x:c>
      <x:c t="inlineStr" r="M16"/>
      <x:c t="inlineStr" r="N16">
        <x:is>
          <x:t>facebook.com</x:t>
        </x:is>
      </x:c>
      <x:c t="inlineStr" r="O16">
        <x:is>
          <x:t>Продажи, работа в Кр. Роге. Без правил.</x:t>
        </x:is>
      </x:c>
      <x:c r="P16">
        <x:f>HYPERLINK("https://www.facebook.com/1047086105433787")</x:f>
      </x:c>
      <x:c t="n" r="Q16">
        <x:v>3263</x:v>
      </x:c>
      <x:c t="inlineStr" r="R16">
        <x:is>
          <x:t>Соціальні мережі</x:t>
        </x:is>
      </x:c>
      <x:c t="inlineStr" r="S16">
        <x:is>
          <x:t>Україна</x:t>
        </x:is>
      </x:c>
      <x:c t="inlineStr" r="T16"/>
      <x:c t="inlineStr" r="U16"/>
      <x:c t="inlineStr" r="V16"/>
      <x:c t="inlineStr" r="W16"/>
      <x:c t="inlineStr" r="X16"/>
      <x:c t="inlineStr" r="Y16"/>
      <x:c t="inlineStr" r="Z16"/>
      <x:c t="inlineStr" r="AA16"/>
      <x:c t="inlineStr" r="AB16"/>
      <x:c t="inlineStr" r="AC16"/>
      <x:c t="inlineStr" r="AD16"/>
      <x:c t="inlineStr" r="AE16"/>
      <x:c t="inlineStr" r="AF16"/>
      <x:c t="inlineStr" r="AG16"/>
      <x:c t="inlineStr" r="AH16"/>
      <x:c t="inlineStr" r="AI16"/>
      <x:c t="inlineStr" r="AJ16">
        <x:is>
          <x:t>https://scontent-nrt1-1.xx.fbcdn.net/v/t39.30808-6/316963305_1310482509702341_2331505194697479562_n.jpg?stp=dst-jpg_e15_fr_q75&amp;_nc_cat=110&amp;ccb=1-7&amp;_nc_sid=5cd70e&amp;_nc_ohc=m91sAvin3X0AX_RRs1K&amp;_nc_ad=z-m&amp;_nc_cid=0&amp;_nc_ht=scontent-nrt1-1.xx&amp;oh=00_AfBDRlLLawHVoS2f97dcz10iduR4iU1isDoTR7sz-qTtCg&amp;oe=639C8BF0</x:t>
        </x:is>
      </x:c>
      <x:c t="inlineStr" r="AK16">
        <x:is>
          <x:t/>
        </x:is>
      </x:c>
      <x:c t="inlineStr" r="AL16">
        <x:is>
          <x:t>Ні</x:t>
        </x:is>
      </x:c>
      <x:c t="inlineStr" r="AM16"/>
      <x:c t="inlineStr" r="AN16">
        <x:is>
          <x:t>Їжа</x:t>
        </x:is>
      </x:c>
      <x:c t="inlineStr" r="AO16">
        <x:is>
          <x:t>Комерція</x:t>
        </x:is>
      </x:c>
      <x:c t="n" r="AP16">
        <x:v>3263</x:v>
      </x:c>
    </x:row>
    <x:row r="17">
      <x:c t="inlineStr" r="A17">
        <x:is>
          <x:t>12.12.2022</x:t>
        </x:is>
      </x:c>
      <x:c t="inlineStr" r="B17">
        <x:is>
          <x:t>01:18</x:t>
        </x:is>
      </x:c>
      <x:c t="inlineStr" r="C17">
        <x:is>
          <x:t>14.12.2022 15:07</x:t>
        </x:is>
      </x:c>
      <x:c t="inlineStr" r="D17">
        <x:is>
          <x:t/>
        </x:is>
      </x:c>
      <x:c t="str" r="E17">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 ПРОДАНО, ОЧІКУЄМО НОВУ ПАРТІЮ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7">
        <x:is>
          <x:t>Репост</x:t>
        </x:is>
      </x:c>
      <x:c r="G17">
        <x:f>HYPERLINK("https://www.facebook.com/groups/Oster.Desk/permalink/5596314200446447/")</x:f>
      </x:c>
      <x:c t="inlineStr" r="H17">
        <x:is>
          <x:t>Нейтральна</x:t>
        </x:is>
      </x:c>
      <x:c t="inlineStr" r="I17">
        <x:is>
          <x:t>Людмила Копирайт</x:t>
        </x:is>
      </x:c>
      <x:c r="J17">
        <x:f>HYPERLINK("https://www.facebook.com/100022218129219")</x:f>
      </x:c>
      <x:c t="n" r="K17">
        <x:v>4257</x:v>
      </x:c>
      <x:c t="inlineStr" r="L17">
        <x:is>
          <x:t>Жінка</x:t>
        </x:is>
      </x:c>
      <x:c t="inlineStr" r="M17"/>
      <x:c t="inlineStr" r="N17">
        <x:is>
          <x:t>facebook.com</x:t>
        </x:is>
      </x:c>
      <x:c t="inlineStr" r="O17">
        <x:is>
          <x:t>Дошка оголошень міста Остер</x:t>
        </x:is>
      </x:c>
      <x:c r="P17">
        <x:f>HYPERLINK("https://www.facebook.com/1348094988601744")</x:f>
      </x:c>
      <x:c t="n" r="Q17">
        <x:v>5550</x:v>
      </x:c>
      <x:c t="inlineStr" r="R17">
        <x:is>
          <x:t>Соціальні мережі</x:t>
        </x:is>
      </x:c>
      <x:c t="inlineStr" r="S17">
        <x:is>
          <x:t>Україна</x:t>
        </x:is>
      </x:c>
      <x:c t="inlineStr" r="T17"/>
      <x:c t="inlineStr" r="U17"/>
      <x:c t="inlineStr" r="V17"/>
      <x:c t="inlineStr" r="W17"/>
      <x:c t="inlineStr" r="X17"/>
      <x:c t="inlineStr" r="Y17"/>
      <x:c t="inlineStr" r="Z17"/>
      <x:c t="inlineStr" r="AA17"/>
      <x:c t="inlineStr" r="AB17"/>
      <x:c t="inlineStr" r="AC17"/>
      <x:c t="inlineStr" r="AD17"/>
      <x:c t="inlineStr" r="AE17"/>
      <x:c t="inlineStr" r="AF17"/>
      <x:c t="inlineStr" r="AG17"/>
      <x:c t="inlineStr" r="AH17"/>
      <x:c t="inlineStr" r="AI17"/>
      <x:c t="inlineStr" r="AJ17">
        <x:is>
          <x:t>https://scontent-nrt1-2.xx.fbcdn.net/v/t39.30808-6/316963305_1310482509702341_2331505194697479562_n.jpg?stp=dst-jpg_e15_fr_q75&amp;_nc_cat=110&amp;ccb=1-7&amp;_nc_sid=5cd70e&amp;_nc_ohc=m91sAvin3X0AX8kVd2g&amp;_nc_ad=z-m&amp;_nc_cid=0&amp;_nc_ht=scontent-nrt1-2.xx&amp;oh=00_AfCVdMVogV1HUhTg-qoC4v-Nl4ogHZV40OSRbmaIAm2AGg&amp;oe=639C8BF0</x:t>
        </x:is>
      </x:c>
      <x:c t="inlineStr" r="AK17">
        <x:is>
          <x:t/>
        </x:is>
      </x:c>
      <x:c t="inlineStr" r="AL17">
        <x:is>
          <x:t>Ні</x:t>
        </x:is>
      </x:c>
      <x:c t="inlineStr" r="AM17"/>
      <x:c t="inlineStr" r="AN17">
        <x:is>
          <x:t>Їжа</x:t>
        </x:is>
      </x:c>
      <x:c t="inlineStr" r="AO17">
        <x:is>
          <x:t>Комерція</x:t>
        </x:is>
      </x:c>
      <x:c t="n" r="AP17">
        <x:v>5550</x:v>
      </x:c>
    </x:row>
    <x:row r="18">
      <x:c t="inlineStr" r="A18">
        <x:is>
          <x:t>12.12.2022</x:t>
        </x:is>
      </x:c>
      <x:c t="inlineStr" r="B18">
        <x:is>
          <x:t>01:17</x:t>
        </x:is>
      </x:c>
      <x:c t="inlineStr" r="C18">
        <x:is>
          <x:t>14.12.2022 15:07</x:t>
        </x:is>
      </x:c>
      <x:c t="inlineStr" r="D18">
        <x:is>
          <x:t/>
        </x:is>
      </x:c>
      <x:c t="str" r="E18">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8">
        <x:is>
          <x:t>Репост</x:t>
        </x:is>
      </x:c>
      <x:c r="G18">
        <x:f>HYPERLINK("https://www.facebook.com/groups/1348561718571620/permalink/5618756954885387/")</x:f>
      </x:c>
      <x:c t="inlineStr" r="H18">
        <x:is>
          <x:t>Нейтральна</x:t>
        </x:is>
      </x:c>
      <x:c t="inlineStr" r="I18">
        <x:is>
          <x:t>Людмила Копирайт</x:t>
        </x:is>
      </x:c>
      <x:c r="J18">
        <x:f>HYPERLINK("https://www.facebook.com/100022218129219")</x:f>
      </x:c>
      <x:c t="n" r="K18">
        <x:v>4257</x:v>
      </x:c>
      <x:c t="inlineStr" r="L18">
        <x:is>
          <x:t>Жінка</x:t>
        </x:is>
      </x:c>
      <x:c t="inlineStr" r="M18"/>
      <x:c t="inlineStr" r="N18">
        <x:is>
          <x:t>facebook.com</x:t>
        </x:is>
      </x:c>
      <x:c t="inlineStr" r="O18">
        <x:is>
          <x:t>Оголошення Тульчина!</x:t>
        </x:is>
      </x:c>
      <x:c r="P18">
        <x:f>HYPERLINK("https://www.facebook.com/1348561718571620")</x:f>
      </x:c>
      <x:c t="n" r="Q18">
        <x:v>11444</x:v>
      </x:c>
      <x:c t="inlineStr" r="R18">
        <x:is>
          <x:t>Соціальні мережі</x:t>
        </x:is>
      </x:c>
      <x:c t="inlineStr" r="S18">
        <x:is>
          <x:t>Україна</x:t>
        </x:is>
      </x:c>
      <x:c t="inlineStr" r="T18"/>
      <x:c t="inlineStr" r="U18"/>
      <x:c t="inlineStr" r="V18"/>
      <x:c t="inlineStr" r="W18"/>
      <x:c t="inlineStr" r="X18"/>
      <x:c t="inlineStr" r="Y18"/>
      <x:c t="inlineStr" r="Z18"/>
      <x:c t="inlineStr" r="AA18"/>
      <x:c t="inlineStr" r="AB18"/>
      <x:c t="inlineStr" r="AC18"/>
      <x:c t="inlineStr" r="AD18"/>
      <x:c t="inlineStr" r="AE18"/>
      <x:c t="inlineStr" r="AF18"/>
      <x:c t="inlineStr" r="AG18"/>
      <x:c t="inlineStr" r="AH18"/>
      <x:c t="inlineStr" r="AI18"/>
      <x:c t="inlineStr" r="AJ18">
        <x:is>
          <x:t>https://scontent-lax3-1.xx.fbcdn.net/v/t39.30808-6/316963305_1310482509702341_2331505194697479562_n.jpg?stp=dst-jpg_e15_fr_q75&amp;_nc_cat=110&amp;ccb=1-7&amp;_nc_sid=5cd70e&amp;_nc_ohc=QahAyCw1GkwAX8ovIJo&amp;_nc_ad=z-m&amp;_nc_cid=0&amp;_nc_ht=scontent-lax3-1.xx&amp;oh=00_AfC4eBxJ6Sx1e73qibooDXc7vyRbmFmPtv6bSmnZHuLiQg&amp;oe=639E8630</x:t>
        </x:is>
      </x:c>
      <x:c t="inlineStr" r="AK18">
        <x:is>
          <x:t/>
        </x:is>
      </x:c>
      <x:c t="inlineStr" r="AL18">
        <x:is>
          <x:t>Ні</x:t>
        </x:is>
      </x:c>
      <x:c t="inlineStr" r="AM18"/>
      <x:c t="inlineStr" r="AN18">
        <x:is>
          <x:t>Їжа</x:t>
        </x:is>
      </x:c>
      <x:c t="inlineStr" r="AO18">
        <x:is>
          <x:t>Комерція</x:t>
        </x:is>
      </x:c>
      <x:c t="n" r="AP18">
        <x:v>11444</x:v>
      </x:c>
    </x:row>
    <x:row r="19">
      <x:c t="inlineStr" r="A19">
        <x:is>
          <x:t>12.12.2022</x:t>
        </x:is>
      </x:c>
      <x:c t="inlineStr" r="B19">
        <x:is>
          <x:t>00:40</x:t>
        </x:is>
      </x:c>
      <x:c t="inlineStr" r="C19">
        <x:is>
          <x:t>14.12.2022 15:07</x:t>
        </x:is>
      </x:c>
      <x:c t="inlineStr" r="D19">
        <x:is>
          <x:t/>
        </x:is>
      </x:c>
      <x:c t="str" r="E19">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9">
        <x:is>
          <x:t>Репост</x:t>
        </x:is>
      </x:c>
      <x:c r="G19">
        <x:f>HYPERLINK("https://www.facebook.com/groups/2286040344984794/permalink/3351490551773096/")</x:f>
      </x:c>
      <x:c t="inlineStr" r="H19">
        <x:is>
          <x:t>Нейтральна</x:t>
        </x:is>
      </x:c>
      <x:c t="inlineStr" r="I19">
        <x:is>
          <x:t>Людмила Копирайт</x:t>
        </x:is>
      </x:c>
      <x:c r="J19">
        <x:f>HYPERLINK("https://www.facebook.com/100022218129219")</x:f>
      </x:c>
      <x:c t="n" r="K19">
        <x:v>4257</x:v>
      </x:c>
      <x:c t="inlineStr" r="L19">
        <x:is>
          <x:t>Жінка</x:t>
        </x:is>
      </x:c>
      <x:c t="inlineStr" r="M19"/>
      <x:c t="inlineStr" r="N19">
        <x:is>
          <x:t>facebook.com</x:t>
        </x:is>
      </x:c>
      <x:c t="inlineStr" r="O19">
        <x:is>
          <x:t>Васищево "Услуги/Товары"</x:t>
        </x:is>
      </x:c>
      <x:c r="P19">
        <x:f>HYPERLINK("https://www.facebook.com/2286040344984794")</x:f>
      </x:c>
      <x:c t="n" r="Q19">
        <x:v>1786</x:v>
      </x:c>
      <x:c t="inlineStr" r="R19">
        <x:is>
          <x:t>Соціальні мережі</x:t>
        </x:is>
      </x:c>
      <x:c t="inlineStr" r="S19">
        <x:is>
          <x:t>Україна</x:t>
        </x:is>
      </x:c>
      <x:c t="inlineStr" r="T19"/>
      <x:c t="inlineStr" r="U19"/>
      <x:c t="inlineStr" r="V19"/>
      <x:c t="inlineStr" r="W19"/>
      <x:c t="inlineStr" r="X19"/>
      <x:c t="inlineStr" r="Y19"/>
      <x:c t="inlineStr" r="Z19"/>
      <x:c t="inlineStr" r="AA19"/>
      <x:c t="inlineStr" r="AB19"/>
      <x:c t="inlineStr" r="AC19"/>
      <x:c t="inlineStr" r="AD19"/>
      <x:c t="inlineStr" r="AE19"/>
      <x:c t="inlineStr" r="AF19"/>
      <x:c t="inlineStr" r="AG19"/>
      <x:c t="inlineStr" r="AH19"/>
      <x:c t="inlineStr" r="AI19"/>
      <x:c t="inlineStr" r="AJ19">
        <x:is>
          <x:t>https://scontent-nrt1-2.xx.fbcdn.net/v/t39.30808-6/316963305_1310482509702341_2331505194697479562_n.jpg?stp=dst-jpg_e15_fr_q75&amp;_nc_cat=110&amp;ccb=1-7&amp;_nc_sid=5cd70e&amp;_nc_ohc=m91sAvin3X0AX8Rakwo&amp;_nc_ad=z-m&amp;_nc_cid=0&amp;_nc_ht=scontent-nrt1-2.xx&amp;oh=00_AfCJZYKwxSwCFgF-70j8dQRLgAmuENuxjqkjcwKSJmVW5w&amp;oe=639C8BF0</x:t>
        </x:is>
      </x:c>
      <x:c t="inlineStr" r="AK19">
        <x:is>
          <x:t/>
        </x:is>
      </x:c>
      <x:c t="inlineStr" r="AL19">
        <x:is>
          <x:t>Ні</x:t>
        </x:is>
      </x:c>
      <x:c t="inlineStr" r="AM19"/>
      <x:c t="inlineStr" r="AN19">
        <x:is>
          <x:t>Їжа</x:t>
        </x:is>
      </x:c>
      <x:c t="inlineStr" r="AO19">
        <x:is>
          <x:t>Комерція</x:t>
        </x:is>
      </x:c>
      <x:c t="n" r="AP19">
        <x:v>1786</x:v>
      </x:c>
    </x:row>
    <x:row r="20">
      <x:c t="inlineStr" r="A20">
        <x:is>
          <x:t>12.12.2022</x:t>
        </x:is>
      </x:c>
      <x:c t="inlineStr" r="B20">
        <x:is>
          <x:t>00:29</x:t>
        </x:is>
      </x:c>
      <x:c t="inlineStr" r="C20">
        <x:is>
          <x:t>14.12.2022 15:07</x:t>
        </x:is>
      </x:c>
      <x:c t="inlineStr" r="D20">
        <x:is>
          <x:t/>
        </x:is>
      </x:c>
      <x:c t="str" r="E20">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20">
        <x:is>
          <x:t>Доповнений репост</x:t>
        </x:is>
      </x:c>
      <x:c r="G20">
        <x:f>HYPERLINK("https://www.facebook.com/SvetlanaSkripkaS/posts/pfbid0Te4TMcCVawM35KwhqJtnL5DMARgmR4TaDbHFRNjqJcgnqs2oMVLVTZcV1CAds63Rl")</x:f>
      </x:c>
      <x:c t="inlineStr" r="H20">
        <x:is>
          <x:t>Нейтральна</x:t>
        </x:is>
      </x:c>
      <x:c t="inlineStr" r="I20">
        <x:is>
          <x:t>Светлана Скрипка</x:t>
        </x:is>
      </x:c>
      <x:c r="J20">
        <x:f>HYPERLINK("https://www.facebook.com/100001613361768")</x:f>
      </x:c>
      <x:c t="n" r="K20">
        <x:v>430</x:v>
      </x:c>
      <x:c t="inlineStr" r="L20">
        <x:is>
          <x:t>Жінка</x:t>
        </x:is>
      </x:c>
      <x:c t="inlineStr" r="M20"/>
      <x:c t="inlineStr" r="N20">
        <x:is>
          <x:t>facebook.com</x:t>
        </x:is>
      </x:c>
      <x:c t="inlineStr" r="O20">
        <x:is>
          <x:t>Светлана Скрипка</x:t>
        </x:is>
      </x:c>
      <x:c r="P20">
        <x:f>HYPERLINK("https://www.facebook.com/100001613361768")</x:f>
      </x:c>
      <x:c t="n" r="Q20">
        <x:v>430</x:v>
      </x:c>
      <x:c t="inlineStr" r="R20">
        <x:is>
          <x:t>Соціальні мережі</x:t>
        </x:is>
      </x:c>
      <x:c t="inlineStr" r="S20">
        <x:is>
          <x:t>Україна</x:t>
        </x:is>
      </x:c>
      <x:c t="inlineStr" r="T20">
        <x:is>
          <x:t>Чернігівська область</x:t>
        </x:is>
      </x:c>
      <x:c t="inlineStr" r="U20">
        <x:is>
          <x:t>Чернігів</x:t>
        </x:is>
      </x:c>
      <x:c t="inlineStr" r="V20"/>
      <x:c t="inlineStr" r="W20"/>
      <x:c t="inlineStr" r="X20"/>
      <x:c t="inlineStr" r="Y20"/>
      <x:c t="inlineStr" r="Z20"/>
      <x:c t="inlineStr" r="AA20"/>
      <x:c t="inlineStr" r="AB20"/>
      <x:c t="inlineStr" r="AC20"/>
      <x:c t="inlineStr" r="AD20"/>
      <x:c t="inlineStr" r="AE20"/>
      <x:c t="inlineStr" r="AF20"/>
      <x:c t="inlineStr" r="AG20"/>
      <x:c t="inlineStr" r="AH20"/>
      <x:c t="inlineStr" r="AI20"/>
      <x:c t="inlineStr" r="AJ20">
        <x:is>
          <x:t>https://scontent-gmp1-1.xx.fbcdn.net/v/t39.30808-6/319098741_5550137068395479_4969322824394529892_n.png?stp=dst-png_p960x960&amp;_nc_cat=102&amp;ccb=1-7&amp;_nc_sid=730e14&amp;_nc_ohc=3oAf3M1rXdcAX-MH7l7&amp;_nc_ad=z-m&amp;_nc_cid=0&amp;_nc_ht=scontent-gmp1-1.xx&amp;oh=00_AfDfR6uofP_XTWiz7Eh8pn8lWTWIcToJWkb-mKeqY5mi5A&amp;oe=639C7912</x:t>
        </x:is>
      </x:c>
      <x:c t="inlineStr" r="AK20">
        <x:is>
          <x:t/>
        </x:is>
      </x:c>
      <x:c t="inlineStr" r="AL20">
        <x:is>
          <x:t>Ні</x:t>
        </x:is>
      </x:c>
      <x:c t="inlineStr" r="AM20"/>
      <x:c t="inlineStr" r="AN20">
        <x:is>
          <x:t/>
        </x:is>
      </x:c>
      <x:c t="inlineStr" r="AO20">
        <x:is>
          <x:t>Промо</x:t>
        </x:is>
      </x:c>
      <x:c t="inlineStr" r="AP20"/>
    </x:row>
    <x:row r="21">
      <x:c t="inlineStr" r="A21">
        <x:is>
          <x:t>12.12.2022</x:t>
        </x:is>
      </x:c>
      <x:c t="inlineStr" r="B21">
        <x:is>
          <x:t>00:08</x:t>
        </x:is>
      </x:c>
      <x:c t="inlineStr" r="C21">
        <x:is>
          <x:t>14.12.2022 15:07</x:t>
        </x:is>
      </x:c>
      <x:c t="inlineStr" r="D21">
        <x:is>
          <x:t/>
        </x:is>
      </x:c>
      <x:c t="str" r="E21">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140 грн/кг
1. Шоколад молочний "Світоч" Berry зі смаком Малини — 160 грн/кг
1. Конфета "Mont Blanc" Крем-праліне с дробленим лісовим горіхом (моноліт) — 160 грн/кг - **продано**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1">
        <x:is>
          <x:t>Репост</x:t>
        </x:is>
      </x:c>
      <x:c r="G21">
        <x:f>HYPERLINK("https://www.facebook.com/groups/menshchyna.ads/permalink/6420318144651972/")</x:f>
      </x:c>
      <x:c t="inlineStr" r="H21">
        <x:is>
          <x:t>Нейтральна</x:t>
        </x:is>
      </x:c>
      <x:c t="inlineStr" r="I21">
        <x:is>
          <x:t>Людмила Копирайт</x:t>
        </x:is>
      </x:c>
      <x:c r="J21">
        <x:f>HYPERLINK("https://www.facebook.com/100022218129219")</x:f>
      </x:c>
      <x:c t="n" r="K21">
        <x:v>4257</x:v>
      </x:c>
      <x:c t="inlineStr" r="L21">
        <x:is>
          <x:t>Жінка</x:t>
        </x:is>
      </x:c>
      <x:c t="inlineStr" r="M21"/>
      <x:c t="inlineStr" r="N21">
        <x:is>
          <x:t>facebook.com</x:t>
        </x:is>
      </x:c>
      <x:c t="inlineStr" r="O21">
        <x:is>
          <x:t>Менщина - Оголошення</x:t>
        </x:is>
      </x:c>
      <x:c r="P21">
        <x:f>HYPERLINK("https://www.facebook.com/2959355054081649")</x:f>
      </x:c>
      <x:c t="n" r="Q21">
        <x:v>19662</x:v>
      </x:c>
      <x:c t="inlineStr" r="R21">
        <x:is>
          <x:t>Соціальні мережі</x:t>
        </x:is>
      </x:c>
      <x:c t="inlineStr" r="S21">
        <x:is>
          <x:t>Україна</x:t>
        </x:is>
      </x:c>
      <x:c t="inlineStr" r="T21"/>
      <x:c t="inlineStr" r="U21"/>
      <x:c t="inlineStr" r="V21"/>
      <x:c t="inlineStr" r="W21"/>
      <x:c t="inlineStr" r="X21"/>
      <x:c t="inlineStr" r="Y21"/>
      <x:c t="inlineStr" r="Z21"/>
      <x:c t="inlineStr" r="AA21"/>
      <x:c t="inlineStr" r="AB21"/>
      <x:c t="inlineStr" r="AC21"/>
      <x:c t="inlineStr" r="AD21"/>
      <x:c t="inlineStr" r="AE21"/>
      <x:c t="inlineStr" r="AF21"/>
      <x:c t="inlineStr" r="AG21"/>
      <x:c t="inlineStr" r="AH21"/>
      <x:c t="inlineStr" r="AI21"/>
      <x:c t="inlineStr" r="AJ21">
        <x:is>
          <x:t>https://scontent-ssn1-1.xx.fbcdn.net/v/t39.30808-6/316963305_1310482509702341_2331505194697479562_n.jpg?stp=dst-jpg_e15_fr_q75&amp;_nc_cat=110&amp;ccb=1-7&amp;_nc_sid=5cd70e&amp;_nc_ohc=m91sAvin3X0AX_fitFd&amp;_nc_ad=z-m&amp;_nc_cid=0&amp;_nc_ht=scontent-ssn1-1.xx&amp;oh=00_AfD0_ddaS4wsgWu4k6Qtz6HvFaDbxoEAXkhdZb6ERSXdMA&amp;oe=639E8630</x:t>
        </x:is>
      </x:c>
      <x:c t="inlineStr" r="AK21">
        <x:is>
          <x:t/>
        </x:is>
      </x:c>
      <x:c t="inlineStr" r="AL21">
        <x:is>
          <x:t>Ні</x:t>
        </x:is>
      </x:c>
      <x:c t="inlineStr" r="AM21"/>
      <x:c t="inlineStr" r="AN21">
        <x:is>
          <x:t>Їжа</x:t>
        </x:is>
      </x:c>
      <x:c t="inlineStr" r="AO21">
        <x:is>
          <x:t>Комерція</x:t>
        </x:is>
      </x:c>
      <x:c t="n" r="AP21">
        <x:v>19662</x:v>
      </x:c>
    </x:row>
    <x:row r="22">
      <x:c t="inlineStr" r="A22">
        <x:is>
          <x:t>11.12.2022</x:t>
        </x:is>
      </x:c>
      <x:c t="inlineStr" r="B22">
        <x:is>
          <x:t>23:58</x:t>
        </x:is>
      </x:c>
      <x:c t="inlineStr" r="C22">
        <x:is>
          <x:t>14.12.2022 15:07</x:t>
        </x:is>
      </x:c>
      <x:c t="inlineStr" r="D22">
        <x:is>
          <x:t/>
        </x:is>
      </x:c>
      <x:c t="str" r="E22">
        <x:v>В продажі шоколад різних видів:
1. Шоколад чорний "Stollwerk" (трубочки) Ціна 20 грн - 100 грам - ПРОДАНО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 ПРОДАНО, ОЧІКУЄМО НОВУ ПАРТІЮ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
        <x:is>
          <x:t>Репост</x:t>
        </x:is>
      </x:c>
      <x:c r="G22">
        <x:f>HYPERLINK("https://www.facebook.com/groups/489974671522376/permalink/1526598701193296/")</x:f>
      </x:c>
      <x:c t="inlineStr" r="H22">
        <x:is>
          <x:t>Нейтральна</x:t>
        </x:is>
      </x:c>
      <x:c t="inlineStr" r="I22">
        <x:is>
          <x:t>Людмила Копирайт</x:t>
        </x:is>
      </x:c>
      <x:c r="J22">
        <x:f>HYPERLINK("https://www.facebook.com/100022218129219")</x:f>
      </x:c>
      <x:c t="n" r="K22">
        <x:v>4257</x:v>
      </x:c>
      <x:c t="inlineStr" r="L22">
        <x:is>
          <x:t>Жінка</x:t>
        </x:is>
      </x:c>
      <x:c t="inlineStr" r="M22"/>
      <x:c t="inlineStr" r="N22">
        <x:is>
          <x:t>facebook.com</x:t>
        </x:is>
      </x:c>
      <x:c t="inlineStr" r="O22">
        <x:is>
          <x:t>БЕЗКОШТОВНІ ОГОЛОШЕННЯ УКРАЇНИ</x:t>
        </x:is>
      </x:c>
      <x:c r="P22">
        <x:f>HYPERLINK("https://www.facebook.com/489974671522376")</x:f>
      </x:c>
      <x:c t="n" r="Q22">
        <x:v>906</x:v>
      </x:c>
      <x:c t="inlineStr" r="R22">
        <x:is>
          <x:t>Соціальні мережі</x:t>
        </x:is>
      </x:c>
      <x:c t="inlineStr" r="S22">
        <x:is>
          <x:t>Україна</x:t>
        </x:is>
      </x:c>
      <x:c t="inlineStr" r="T22"/>
      <x:c t="inlineStr" r="U22"/>
      <x:c t="inlineStr" r="V22"/>
      <x:c t="inlineStr" r="W22"/>
      <x:c t="inlineStr" r="X22"/>
      <x:c t="inlineStr" r="Y22"/>
      <x:c t="inlineStr" r="Z22"/>
      <x:c t="inlineStr" r="AA22"/>
      <x:c t="inlineStr" r="AB22"/>
      <x:c t="inlineStr" r="AC22"/>
      <x:c t="inlineStr" r="AD22"/>
      <x:c t="inlineStr" r="AE22"/>
      <x:c t="inlineStr" r="AF22"/>
      <x:c t="inlineStr" r="AG22"/>
      <x:c t="inlineStr" r="AH22"/>
      <x:c t="inlineStr" r="AI22"/>
      <x:c t="inlineStr" r="AJ22">
        <x:is>
          <x:t>https://scontent-gmp1-1.xx.fbcdn.net/v/t39.30808-6/316963305_1310482509702341_2331505194697479562_n.jpg?stp=dst-jpg_e15_fr_q75&amp;_nc_cat=110&amp;ccb=1-7&amp;_nc_sid=5cd70e&amp;_nc_ohc=m91sAvin3X0AX8Iaxq_&amp;_nc_ad=z-m&amp;_nc_cid=0&amp;_nc_ht=scontent-gmp1-1.xx&amp;oh=00_AfDHSNP3-HZR67S4sS5DThMWOSAbvKWheJi4f6mp12Xbgw&amp;oe=639C8BF0</x:t>
        </x:is>
      </x:c>
      <x:c t="inlineStr" r="AK22">
        <x:is>
          <x:t/>
        </x:is>
      </x:c>
      <x:c t="inlineStr" r="AL22">
        <x:is>
          <x:t>Ні</x:t>
        </x:is>
      </x:c>
      <x:c t="inlineStr" r="AM22"/>
      <x:c t="inlineStr" r="AN22">
        <x:is>
          <x:t>Їжа</x:t>
        </x:is>
      </x:c>
      <x:c t="inlineStr" r="AO22">
        <x:is>
          <x:t>Комерція</x:t>
        </x:is>
      </x:c>
      <x:c t="n" r="AP22">
        <x:v>906</x:v>
      </x:c>
    </x:row>
    <x:row r="23">
      <x:c t="inlineStr" r="A23">
        <x:is>
          <x:t>11.12.2022</x:t>
        </x:is>
      </x:c>
      <x:c t="inlineStr" r="B23">
        <x:is>
          <x:t>23:08</x:t>
        </x:is>
      </x:c>
      <x:c t="inlineStr" r="C23">
        <x:is>
          <x:t>14.12.2022 15:07</x:t>
        </x:is>
      </x:c>
      <x:c t="inlineStr" r="D23">
        <x:is>
          <x:t/>
        </x:is>
      </x:c>
      <x:c t="str" r="E23">
        <x:v>Дерев'яна миска для годування Kitty ‍⬛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15*19*4 см
Ціна 400 грн.
Дерев'яна миска для годування The Cat‍⬛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15*16*4 см
Ціна 400 грн.
Дерев'яна миска для годування Pappy 1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17*15*4 см
Ціна 400 грн.
Дерев'яна миска для годування Рарру 2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17,5*16*4 см
Ціна 400 грн.
Дерев'яна миска для годування Oreo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16*19*4 см
Ціна 400 грн.
Дерев'яна миска для годування Twin 
Стильна та зручна дерев'яна миска прикрасить будь який інтер'єр та стане улюбленим аксесуаром вашого улюбленця. До миски в комплекті додаються спеціальні силіконові наліпки, що не дозволить їй ковзати навіть по слизькій підлозі.
Дерев'яні миски покритті натуральними маслами, тому вони безпечні для тварин і не викликають алергії.
Матеріал: Дерево
Покриття: натуральні масла
Розмір: 15*20*4 см
Ціна 400 грн.</x:v>
      </x:c>
      <x:c t="inlineStr" r="F23">
        <x:is>
          <x:t>Репост</x:t>
        </x:is>
      </x:c>
      <x:c r="G23">
        <x:f>HYPERLINK("https://www.facebook.com/koshkiodezhki/posts/pfbid0oSQRYfEhPizbbz6ZLRPugxJnC1rgxUz4mZ4RwunVzeSv7q5i7Sd55Z6iqpBbusZnl")</x:f>
      </x:c>
      <x:c t="inlineStr" r="H23">
        <x:is>
          <x:t>Нейтральна</x:t>
        </x:is>
      </x:c>
      <x:c t="inlineStr" r="I23">
        <x:is>
          <x:t>Люба Мраморная</x:t>
        </x:is>
      </x:c>
      <x:c r="J23">
        <x:f>HYPERLINK("https://www.facebook.com/100017135233210")</x:f>
      </x:c>
      <x:c t="n" r="K23">
        <x:v>319</x:v>
      </x:c>
      <x:c t="inlineStr" r="L23">
        <x:is>
          <x:t>Жінка</x:t>
        </x:is>
      </x:c>
      <x:c t="inlineStr" r="M23"/>
      <x:c t="inlineStr" r="N23">
        <x:is>
          <x:t>facebook.com</x:t>
        </x:is>
      </x:c>
      <x:c t="inlineStr" r="O23">
        <x:is>
          <x:t>Люба Мраморная</x:t>
        </x:is>
      </x:c>
      <x:c r="P23">
        <x:f>HYPERLINK("https://www.facebook.com/100017135233210")</x:f>
      </x:c>
      <x:c t="n" r="Q23">
        <x:v>319</x:v>
      </x:c>
      <x:c t="inlineStr" r="R23">
        <x:is>
          <x:t>Соціальні мережі</x:t>
        </x:is>
      </x:c>
      <x:c t="inlineStr" r="S23">
        <x:is>
          <x:t>Україна</x:t>
        </x:is>
      </x:c>
      <x:c t="inlineStr" r="T23">
        <x:is>
          <x:t>Вінницька область</x:t>
        </x:is>
      </x:c>
      <x:c t="inlineStr" r="U23">
        <x:is>
          <x:t>Вінниця</x:t>
        </x:is>
      </x:c>
      <x:c t="inlineStr" r="V23"/>
      <x:c t="n" r="W23">
        <x:v>1</x:v>
      </x:c>
      <x:c t="n" r="X23">
        <x:v>1</x:v>
      </x:c>
      <x:c t="inlineStr" r="Y23"/>
      <x:c t="inlineStr" r="Z23"/>
      <x:c t="inlineStr" r="AA23"/>
      <x:c t="inlineStr" r="AB23"/>
      <x:c t="inlineStr" r="AC23"/>
      <x:c t="inlineStr" r="AD23"/>
      <x:c t="inlineStr" r="AE23"/>
      <x:c t="n" r="AF23">
        <x:v>1</x:v>
      </x:c>
      <x:c t="inlineStr" r="AG23"/>
      <x:c t="inlineStr" r="AH23"/>
      <x:c t="inlineStr" r="AI23"/>
      <x:c t="inlineStr" r="AJ23">
        <x:is>
          <x:t>https://scontent.fjed6-1.fna.fbcdn.net/v/t39.30808-6/318878815_1813352082374417_7400585795569226289_n.jpg?stp=dst-jpg_e15_p960x960_q75&amp;_nc_cat=106&amp;ccb=1-7&amp;_nc_sid=0debeb&amp;_nc_ohc=jz4rmfdX9ZcAX8n6bJb&amp;_nc_ad=z-m&amp;_nc_cid=1431&amp;_nc_ht=scontent.fjed6-1.fna&amp;oh=00_AfC0Oso1Qruc2QZ5P_CHSSB1VJB50YsPXC5tfcIof8vjLw&amp;oe=639CCBAB</x:t>
        </x:is>
      </x:c>
      <x:c t="inlineStr" r="AK23">
        <x:is>
          <x:t/>
        </x:is>
      </x:c>
      <x:c t="inlineStr" r="AL23">
        <x:is>
          <x:t>Ні</x:t>
        </x:is>
      </x:c>
      <x:c t="inlineStr" r="AM23"/>
      <x:c t="inlineStr" r="AN23">
        <x:is>
          <x:t>Їжа</x:t>
        </x:is>
      </x:c>
      <x:c t="inlineStr" r="AO23">
        <x:is>
          <x:t>Комерція</x:t>
        </x:is>
      </x:c>
      <x:c t="inlineStr" r="AP23"/>
    </x:row>
    <x:row r="24">
      <x:c t="inlineStr" r="A24">
        <x:is>
          <x:t>11.12.2022</x:t>
        </x:is>
      </x:c>
      <x:c t="inlineStr" r="B24">
        <x:is>
          <x:t>22:49</x:t>
        </x:is>
      </x:c>
      <x:c t="inlineStr" r="C24">
        <x:is>
          <x:t>14.12.2022 15:07</x:t>
        </x:is>
      </x:c>
      <x:c t="inlineStr" r="D24">
        <x:is>
          <x:t/>
        </x:is>
      </x:c>
      <x:c t="str" r="E24">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24">
        <x:is>
          <x:t>Репост</x:t>
        </x:is>
      </x:c>
      <x:c r="G24">
        <x:f>HYPERLINK("https://www.facebook.com/permalink.php?story_fbid=pfbid035jj4CVgc65nswxXcNPx5kVhsMtEMbgjmVRU4ywUx3hiqaqga1DTLgbtrVKMvKxaXl&amp;id=100011080956640")</x:f>
      </x:c>
      <x:c t="inlineStr" r="H24">
        <x:is>
          <x:t>Нейтральна</x:t>
        </x:is>
      </x:c>
      <x:c t="inlineStr" r="I24">
        <x:is>
          <x:t>Катерина Оржиникидзе</x:t>
        </x:is>
      </x:c>
      <x:c r="J24">
        <x:f>HYPERLINK("https://www.facebook.com/100011080956640")</x:f>
      </x:c>
      <x:c t="n" r="K24">
        <x:v>1876</x:v>
      </x:c>
      <x:c t="inlineStr" r="L24">
        <x:is>
          <x:t>Жінка</x:t>
        </x:is>
      </x:c>
      <x:c t="inlineStr" r="M24"/>
      <x:c t="inlineStr" r="N24">
        <x:is>
          <x:t>facebook.com</x:t>
        </x:is>
      </x:c>
      <x:c t="inlineStr" r="O24">
        <x:is>
          <x:t>Катерина Оржиникидзе</x:t>
        </x:is>
      </x:c>
      <x:c r="P24">
        <x:f>HYPERLINK("https://www.facebook.com/100011080956640")</x:f>
      </x:c>
      <x:c t="n" r="Q24">
        <x:v>1876</x:v>
      </x:c>
      <x:c t="inlineStr" r="R24">
        <x:is>
          <x:t>Соціальні мережі</x:t>
        </x:is>
      </x:c>
      <x:c t="inlineStr" r="S24">
        <x:is>
          <x:t>Україна</x:t>
        </x:is>
      </x:c>
      <x:c t="inlineStr" r="T24">
        <x:is>
          <x:t>Київ</x:t>
        </x:is>
      </x:c>
      <x:c t="inlineStr" r="U24">
        <x:is>
          <x:t>Київ</x:t>
        </x:is>
      </x:c>
      <x:c t="inlineStr" r="V24"/>
      <x:c t="inlineStr" r="W24"/>
      <x:c t="inlineStr" r="X24"/>
      <x:c t="inlineStr" r="Y24"/>
      <x:c t="inlineStr" r="Z24"/>
      <x:c t="inlineStr" r="AA24"/>
      <x:c t="inlineStr" r="AB24"/>
      <x:c t="inlineStr" r="AC24"/>
      <x:c t="inlineStr" r="AD24"/>
      <x:c t="inlineStr" r="AE24"/>
      <x:c t="inlineStr" r="AF24"/>
      <x:c t="inlineStr" r="AG24"/>
      <x:c t="inlineStr" r="AH24"/>
      <x:c t="inlineStr" r="AI24"/>
      <x:c t="inlineStr" r="AJ24">
        <x:is>
          <x:t>https://scontent.fvag6-1.fna.fbcdn.net/v/t39.30808-6/319098741_5550137068395479_4969322824394529892_n.png?stp=dst-png_p960x960&amp;_nc_cat=102&amp;ccb=1-7&amp;_nc_sid=730e14&amp;_nc_ohc=3oAf3M1rXdcAX-2UWo6&amp;_nc_ad=z-m&amp;_nc_cid=0&amp;_nc_ht=scontent.fvag6-1.fna&amp;oh=00_AfCJazUwUp7epuZbWqbnV33wyhXGtX-ggg5Q3MgpQb9lxg&amp;oe=639A7ED2</x:t>
        </x:is>
      </x:c>
      <x:c t="inlineStr" r="AK24">
        <x:is>
          <x:t/>
        </x:is>
      </x:c>
      <x:c t="inlineStr" r="AL24">
        <x:is>
          <x:t>Ні</x:t>
        </x:is>
      </x:c>
      <x:c t="inlineStr" r="AM24"/>
      <x:c t="inlineStr" r="AN24">
        <x:is>
          <x:t/>
        </x:is>
      </x:c>
      <x:c t="inlineStr" r="AO24">
        <x:is>
          <x:t>Промо</x:t>
        </x:is>
      </x:c>
      <x:c t="inlineStr" r="AP24"/>
    </x:row>
    <x:row r="25">
      <x:c t="inlineStr" r="A25">
        <x:is>
          <x:t>11.12.2022</x:t>
        </x:is>
      </x:c>
      <x:c t="inlineStr" r="B25">
        <x:is>
          <x:t>22:49</x:t>
        </x:is>
      </x:c>
      <x:c t="inlineStr" r="C25">
        <x:is>
          <x:t>14.12.2022 15:07</x:t>
        </x:is>
      </x:c>
      <x:c t="inlineStr" r="D25">
        <x:is>
          <x:t/>
        </x:is>
      </x:c>
      <x:c t="str" r="E2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25">
        <x:is>
          <x:t>Репост</x:t>
        </x:is>
      </x:c>
      <x:c r="G25">
        <x:f>HYPERLINK("https://www.facebook.com/permalink.php?story_fbid=pfbid0VbXeewjEKrHzAFGG6EpUoDomC4nqoczvMxp63j9qLajBNGJup7jzSBAhHUiCrRAEl&amp;id=100011080956640")</x:f>
      </x:c>
      <x:c t="inlineStr" r="H25">
        <x:is>
          <x:t>Нейтральна</x:t>
        </x:is>
      </x:c>
      <x:c t="inlineStr" r="I25">
        <x:is>
          <x:t>Катерина Оржиникидзе</x:t>
        </x:is>
      </x:c>
      <x:c r="J25">
        <x:f>HYPERLINK("https://www.facebook.com/100011080956640")</x:f>
      </x:c>
      <x:c t="n" r="K25">
        <x:v>1876</x:v>
      </x:c>
      <x:c t="inlineStr" r="L25">
        <x:is>
          <x:t>Жінка</x:t>
        </x:is>
      </x:c>
      <x:c t="inlineStr" r="M25"/>
      <x:c t="inlineStr" r="N25">
        <x:is>
          <x:t>facebook.com</x:t>
        </x:is>
      </x:c>
      <x:c t="inlineStr" r="O25">
        <x:is>
          <x:t>Катерина Оржиникидзе</x:t>
        </x:is>
      </x:c>
      <x:c r="P25">
        <x:f>HYPERLINK("https://www.facebook.com/100011080956640")</x:f>
      </x:c>
      <x:c t="n" r="Q25">
        <x:v>1876</x:v>
      </x:c>
      <x:c t="inlineStr" r="R25">
        <x:is>
          <x:t>Соціальні мережі</x:t>
        </x:is>
      </x:c>
      <x:c t="inlineStr" r="S25">
        <x:is>
          <x:t>Україна</x:t>
        </x:is>
      </x:c>
      <x:c t="inlineStr" r="T25">
        <x:is>
          <x:t>Київ</x:t>
        </x:is>
      </x:c>
      <x:c t="inlineStr" r="U25">
        <x:is>
          <x:t>Київ</x:t>
        </x:is>
      </x:c>
      <x:c t="inlineStr" r="V25"/>
      <x:c t="inlineStr" r="W25"/>
      <x:c t="inlineStr" r="X25"/>
      <x:c t="inlineStr" r="Y25"/>
      <x:c t="inlineStr" r="Z25"/>
      <x:c t="inlineStr" r="AA25"/>
      <x:c t="inlineStr" r="AB25"/>
      <x:c t="inlineStr" r="AC25"/>
      <x:c t="inlineStr" r="AD25"/>
      <x:c t="inlineStr" r="AE25"/>
      <x:c t="inlineStr" r="AF25"/>
      <x:c t="inlineStr" r="AG25"/>
      <x:c t="inlineStr" r="AH25"/>
      <x:c t="inlineStr" r="AI25"/>
      <x:c t="inlineStr" r="AJ25">
        <x:is>
          <x:t>https://scontent.fvag6-1.fna.fbcdn.net/v/t39.30808-6/319098741_5550137068395479_4969322824394529892_n.png?stp=dst-png_p960x960&amp;_nc_cat=102&amp;ccb=1-7&amp;_nc_sid=730e14&amp;_nc_ohc=3oAf3M1rXdcAX-2UWo6&amp;_nc_ad=z-m&amp;_nc_cid=0&amp;_nc_ht=scontent.fvag6-1.fna&amp;oh=00_AfCJazUwUp7epuZbWqbnV33wyhXGtX-ggg5Q3MgpQb9lxg&amp;oe=639A7ED2</x:t>
        </x:is>
      </x:c>
      <x:c t="inlineStr" r="AK25">
        <x:is>
          <x:t/>
        </x:is>
      </x:c>
      <x:c t="inlineStr" r="AL25">
        <x:is>
          <x:t>Ні</x:t>
        </x:is>
      </x:c>
      <x:c t="inlineStr" r="AM25"/>
      <x:c t="inlineStr" r="AN25">
        <x:is>
          <x:t/>
        </x:is>
      </x:c>
      <x:c t="inlineStr" r="AO25">
        <x:is>
          <x:t>Промо</x:t>
        </x:is>
      </x:c>
      <x:c t="inlineStr" r="AP25"/>
    </x:row>
    <x:row r="26">
      <x:c t="inlineStr" r="A26">
        <x:is>
          <x:t>11.12.2022</x:t>
        </x:is>
      </x:c>
      <x:c t="inlineStr" r="B26">
        <x:is>
          <x:t>21:54</x:t>
        </x:is>
      </x:c>
      <x:c t="inlineStr" r="C26">
        <x:is>
          <x:t>14.12.2022 15:07</x:t>
        </x:is>
      </x:c>
      <x:c t="inlineStr" r="D26">
        <x:is>
          <x:t/>
        </x:is>
      </x:c>
      <x:c t="str" r="E26">
        <x:v>Цікавить ваша думка, чи будуть вам цікаві новорічні подарунки з цукерками?
 ПОДАРУНКОВИЙ НАБІР 
❗ MILKA - новорічний чобіток 
Склад набору:
 Фігурний молочний шоколад Milka - 2 шт
Milka Oreo - 1 шт
Milka mini снігові кульки - 1 шт
Milka шоколадні кулі у подарунковій упаковці - 1 шт
Ціна: 3️⃣6️⃣5️⃣ грн </x:v>
      </x:c>
      <x:c t="inlineStr" r="F26">
        <x:is>
          <x:t>Репост</x:t>
        </x:is>
      </x:c>
      <x:c r="G26">
        <x:f>HYPERLINK("https://www.facebook.com/groups/644333326409591/permalink/1275974809912103/")</x:f>
      </x:c>
      <x:c t="inlineStr" r="H26">
        <x:is>
          <x:t>Нейтральна</x:t>
        </x:is>
      </x:c>
      <x:c t="inlineStr" r="I26">
        <x:is>
          <x:t>Олена Дмитрівна</x:t>
        </x:is>
      </x:c>
      <x:c r="J26">
        <x:f>HYPERLINK("https://www.facebook.com/100017207014151")</x:f>
      </x:c>
      <x:c t="n" r="K26">
        <x:v>771</x:v>
      </x:c>
      <x:c t="inlineStr" r="L26">
        <x:is>
          <x:t>Жінка</x:t>
        </x:is>
      </x:c>
      <x:c t="inlineStr" r="M26"/>
      <x:c t="inlineStr" r="N26">
        <x:is>
          <x:t>facebook.com</x:t>
        </x:is>
      </x:c>
      <x:c t="inlineStr" r="O26">
        <x:is>
          <x:t>  Ваші ОГОЛОШЕННЯКам'янець-Подільський</x:t>
        </x:is>
      </x:c>
      <x:c r="P26">
        <x:f>HYPERLINK("https://www.facebook.com/644333326409591")</x:f>
      </x:c>
      <x:c t="n" r="Q26">
        <x:v>36376</x:v>
      </x:c>
      <x:c t="inlineStr" r="R26">
        <x:is>
          <x:t>Соціальні мережі</x:t>
        </x:is>
      </x:c>
      <x:c t="inlineStr" r="S26">
        <x:is>
          <x:t>Україна</x:t>
        </x:is>
      </x:c>
      <x:c t="inlineStr" r="T26">
        <x:is>
          <x:t>Хмельницька область</x:t>
        </x:is>
      </x:c>
      <x:c t="inlineStr" r="U26">
        <x:is>
          <x:t>Кам’янець-Подільський</x:t>
        </x:is>
      </x:c>
      <x:c t="inlineStr" r="V26"/>
      <x:c t="n" r="W26">
        <x:v>2</x:v>
      </x:c>
      <x:c t="n" r="X26">
        <x:v>2</x:v>
      </x:c>
      <x:c t="inlineStr" r="Y26"/>
      <x:c t="inlineStr" r="Z26"/>
      <x:c t="inlineStr" r="AA26"/>
      <x:c t="inlineStr" r="AB26"/>
      <x:c t="inlineStr" r="AC26"/>
      <x:c t="inlineStr" r="AD26"/>
      <x:c t="inlineStr" r="AE26"/>
      <x:c t="inlineStr" r="AF26"/>
      <x:c t="inlineStr" r="AG26"/>
      <x:c t="inlineStr" r="AH26"/>
      <x:c t="inlineStr" r="AI26"/>
      <x:c t="inlineStr" r="AJ26">
        <x:is>
          <x:t>https://scontent.fpoa46-1.fna.fbcdn.net/v/t39.30808-6/319689051_1248590989057790_5173535320678679876_n.jpg?stp=dst-jpg_e15_fr_q75&amp;_nc_cat=108&amp;ccb=1-7&amp;_nc_sid=8bfeb9&amp;_nc_ohc=2LjFHePqCHEAX_yrNPX&amp;_nc_ad=z-m&amp;_nc_cid=0&amp;_nc_ht=scontent.fpoa46-1.fna&amp;oh=00_AfAFdHSeCG9IjDnzdxN1GHhjKfP9hHh5C80AwRl9TbPcDA&amp;oe=639C52C2</x:t>
        </x:is>
      </x:c>
      <x:c t="inlineStr" r="AK26">
        <x:is>
          <x:t/>
        </x:is>
      </x:c>
      <x:c t="inlineStr" r="AL26">
        <x:is>
          <x:t>Ні</x:t>
        </x:is>
      </x:c>
      <x:c t="inlineStr" r="AM26"/>
      <x:c t="inlineStr" r="AN26">
        <x:is>
          <x:t>Їжа</x:t>
        </x:is>
      </x:c>
      <x:c t="inlineStr" r="AO26">
        <x:is>
          <x:t>Комерція</x:t>
        </x:is>
      </x:c>
      <x:c t="n" r="AP26">
        <x:v>36376</x:v>
      </x:c>
    </x:row>
    <x:row r="27">
      <x:c t="inlineStr" r="A27">
        <x:is>
          <x:t>11.12.2022</x:t>
        </x:is>
      </x:c>
      <x:c t="inlineStr" r="B27">
        <x:is>
          <x:t>21:51</x:t>
        </x:is>
      </x:c>
      <x:c t="inlineStr" r="C27">
        <x:is>
          <x:t>14.12.2022 15:07</x:t>
        </x:is>
      </x:c>
      <x:c t="inlineStr" r="D27">
        <x:is>
          <x:t/>
        </x:is>
      </x:c>
      <x:c t="str" r="E27">
        <x:v>Цікавить ваша думка, чи будуть вам цікаві новорічні подарунки з цукерками?
 ПОДАРУНКОВИЙ НАБІР 
❗ MILKA - новорічний чобіток 
Склад набору:
 Фігурний молочний шоколад Milka - 2 шт
Milka Oreo - 1 шт
Milka mini снігові кульки - 1 шт
Milka шоколадні кулі у подарунковій упаковці - 1 шт
Ціна: 3️⃣6️⃣5️⃣ грн </x:v>
      </x:c>
      <x:c t="inlineStr" r="F27">
        <x:is>
          <x:t>Репост</x:t>
        </x:is>
      </x:c>
      <x:c r="G27">
        <x:f>HYPERLINK("https://www.facebook.com/groups/2011652005770638/permalink/3385119235090568/")</x:f>
      </x:c>
      <x:c t="inlineStr" r="H27">
        <x:is>
          <x:t>Нейтральна</x:t>
        </x:is>
      </x:c>
      <x:c t="inlineStr" r="I27">
        <x:is>
          <x:t>Олена Дмитрівна</x:t>
        </x:is>
      </x:c>
      <x:c r="J27">
        <x:f>HYPERLINK("https://www.facebook.com/100017207014151")</x:f>
      </x:c>
      <x:c t="n" r="K27">
        <x:v>771</x:v>
      </x:c>
      <x:c t="inlineStr" r="L27">
        <x:is>
          <x:t>Жінка</x:t>
        </x:is>
      </x:c>
      <x:c t="inlineStr" r="M27"/>
      <x:c t="inlineStr" r="N27">
        <x:is>
          <x:t>facebook.com</x:t>
        </x:is>
      </x:c>
      <x:c t="inlineStr" r="O27">
        <x:is>
          <x:t>Мами Кам'янець-Подільський</x:t>
        </x:is>
      </x:c>
      <x:c r="P27">
        <x:f>HYPERLINK("https://www.facebook.com/2011652005770638")</x:f>
      </x:c>
      <x:c t="n" r="Q27">
        <x:v>11990</x:v>
      </x:c>
      <x:c t="inlineStr" r="R27">
        <x:is>
          <x:t>Соціальні мережі</x:t>
        </x:is>
      </x:c>
      <x:c t="inlineStr" r="S27">
        <x:is>
          <x:t>Україна</x:t>
        </x:is>
      </x:c>
      <x:c t="inlineStr" r="T27">
        <x:is>
          <x:t>Хмельницька область</x:t>
        </x:is>
      </x:c>
      <x:c t="inlineStr" r="U27">
        <x:is>
          <x:t>Кам’янець-Подільський</x:t>
        </x:is>
      </x:c>
      <x:c t="inlineStr" r="V27"/>
      <x:c t="inlineStr" r="W27"/>
      <x:c t="inlineStr" r="X27"/>
      <x:c t="inlineStr" r="Y27"/>
      <x:c t="inlineStr" r="Z27"/>
      <x:c t="inlineStr" r="AA27"/>
      <x:c t="inlineStr" r="AB27"/>
      <x:c t="inlineStr" r="AC27"/>
      <x:c t="inlineStr" r="AD27"/>
      <x:c t="inlineStr" r="AE27"/>
      <x:c t="inlineStr" r="AF27"/>
      <x:c t="inlineStr" r="AG27"/>
      <x:c t="inlineStr" r="AH27"/>
      <x:c t="inlineStr" r="AI27"/>
      <x:c t="inlineStr" r="AJ27">
        <x:is>
          <x:t>https://scontent.fbkk5-7.fna.fbcdn.net/v/t39.30808-6/319689051_1248590989057790_5173535320678679876_n.jpg?stp=dst-jpg_e15_fr_q75&amp;_nc_cat=108&amp;ccb=1-7&amp;_nc_sid=8bfeb9&amp;_nc_ohc=CfMr_0zFHJwAX8mQSKZ&amp;_nc_ad=z-m&amp;_nc_cid=0&amp;_nc_ht=scontent.fbkk5-7.fna&amp;oh=00_AfACtPA9-1Qzg-7on29E_IO87sxzZ-l5JV1QqYecrMcghg&amp;oe=639C52C2</x:t>
        </x:is>
      </x:c>
      <x:c t="inlineStr" r="AK27">
        <x:is>
          <x:t/>
        </x:is>
      </x:c>
      <x:c t="inlineStr" r="AL27">
        <x:is>
          <x:t>Ні</x:t>
        </x:is>
      </x:c>
      <x:c t="inlineStr" r="AM27"/>
      <x:c t="inlineStr" r="AN27">
        <x:is>
          <x:t>Їжа</x:t>
        </x:is>
      </x:c>
      <x:c t="inlineStr" r="AO27">
        <x:is>
          <x:t>Комерція</x:t>
        </x:is>
      </x:c>
      <x:c t="n" r="AP27">
        <x:v>11990</x:v>
      </x:c>
    </x:row>
    <x:row r="28">
      <x:c t="inlineStr" r="A28">
        <x:is>
          <x:t>11.12.2022</x:t>
        </x:is>
      </x:c>
      <x:c t="inlineStr" r="B28">
        <x:is>
          <x:t>21:51</x:t>
        </x:is>
      </x:c>
      <x:c t="inlineStr" r="C28">
        <x:is>
          <x:t>14.12.2022 15:07</x:t>
        </x:is>
      </x:c>
      <x:c t="inlineStr" r="D28">
        <x:is>
          <x:t/>
        </x:is>
      </x:c>
      <x:c t="str" r="E28">
        <x:v>Цікавить ваша думка, чи будуть вам цікаві новорічні подарунки з цукерками?
 ПОДАРУНКОВИЙ НАБІР 
❗ MILKA - новорічний чобіток 
Склад набору:
 Фігурний молочний шоколад Milka - 2 шт
Milka Oreo - 1 шт
Milka mini снігові кульки - 1 шт
Milka шоколадні кулі у подарунковій упаковці - 1 шт
Ціна: 3️⃣6️⃣5️⃣ грн </x:v>
      </x:c>
      <x:c t="inlineStr" r="F28">
        <x:is>
          <x:t>Репост</x:t>
        </x:is>
      </x:c>
      <x:c r="G28">
        <x:f>HYPERLINK("https://www.facebook.com/groups/2163787427278464/permalink/3399806750343186/")</x:f>
      </x:c>
      <x:c t="inlineStr" r="H28">
        <x:is>
          <x:t>Нейтральна</x:t>
        </x:is>
      </x:c>
      <x:c t="inlineStr" r="I28">
        <x:is>
          <x:t>Олена Дмитрівна</x:t>
        </x:is>
      </x:c>
      <x:c r="J28">
        <x:f>HYPERLINK("https://www.facebook.com/100017207014151")</x:f>
      </x:c>
      <x:c t="n" r="K28">
        <x:v>771</x:v>
      </x:c>
      <x:c t="inlineStr" r="L28">
        <x:is>
          <x:t>Жінка</x:t>
        </x:is>
      </x:c>
      <x:c t="inlineStr" r="M28"/>
      <x:c t="inlineStr" r="N28">
        <x:is>
          <x:t>facebook.com</x:t>
        </x:is>
      </x:c>
      <x:c t="inlineStr" r="O28">
        <x:is>
          <x:t>Дом Инфо Каменец-Подольский 0673834721</x:t>
        </x:is>
      </x:c>
      <x:c r="P28">
        <x:f>HYPERLINK("https://www.facebook.com/2163787427278464")</x:f>
      </x:c>
      <x:c t="n" r="Q28">
        <x:v>2769</x:v>
      </x:c>
      <x:c t="inlineStr" r="R28">
        <x:is>
          <x:t>Соціальні мережі</x:t>
        </x:is>
      </x:c>
      <x:c t="inlineStr" r="S28">
        <x:is>
          <x:t>Україна</x:t>
        </x:is>
      </x:c>
      <x:c t="inlineStr" r="T28">
        <x:is>
          <x:t>Хмельницька область</x:t>
        </x:is>
      </x:c>
      <x:c t="inlineStr" r="U28">
        <x:is>
          <x:t>Кам’янець-Подільський</x:t>
        </x:is>
      </x:c>
      <x:c t="inlineStr" r="V28"/>
      <x:c t="inlineStr" r="W28"/>
      <x:c t="inlineStr" r="X28"/>
      <x:c t="inlineStr" r="Y28"/>
      <x:c t="inlineStr" r="Z28"/>
      <x:c t="inlineStr" r="AA28"/>
      <x:c t="inlineStr" r="AB28"/>
      <x:c t="inlineStr" r="AC28"/>
      <x:c t="inlineStr" r="AD28"/>
      <x:c t="inlineStr" r="AE28"/>
      <x:c t="inlineStr" r="AF28"/>
      <x:c t="inlineStr" r="AG28"/>
      <x:c t="inlineStr" r="AH28"/>
      <x:c t="inlineStr" r="AI28"/>
      <x:c t="inlineStr" r="AJ28">
        <x:is>
          <x:t>https://scontent-ssn1-1.xx.fbcdn.net/v/t39.30808-6/319689051_1248590989057790_5173535320678679876_n.jpg?stp=dst-jpg_e15_fr_q75&amp;_nc_cat=108&amp;ccb=1-7&amp;_nc_sid=8bfeb9&amp;_nc_ohc=2LjFHePqCHEAX9EWplB&amp;_nc_ad=z-m&amp;_nc_cid=0&amp;_nc_ht=scontent-ssn1-1.xx&amp;oh=00_AfC10RjjxBsx3mWZcfUWqNB_bxTQozTwctNP61sxghtnTg&amp;oe=639C52C2</x:t>
        </x:is>
      </x:c>
      <x:c t="inlineStr" r="AK28">
        <x:is>
          <x:t/>
        </x:is>
      </x:c>
      <x:c t="inlineStr" r="AL28">
        <x:is>
          <x:t>Ні</x:t>
        </x:is>
      </x:c>
      <x:c t="inlineStr" r="AM28"/>
      <x:c t="inlineStr" r="AN28">
        <x:is>
          <x:t>Їжа</x:t>
        </x:is>
      </x:c>
      <x:c t="inlineStr" r="AO28">
        <x:is>
          <x:t>Комерція</x:t>
        </x:is>
      </x:c>
      <x:c t="n" r="AP28">
        <x:v>2769</x:v>
      </x:c>
    </x:row>
    <x:row r="29">
      <x:c t="inlineStr" r="A29">
        <x:is>
          <x:t>11.12.2022</x:t>
        </x:is>
      </x:c>
      <x:c t="inlineStr" r="B29">
        <x:is>
          <x:t>21:42</x:t>
        </x:is>
      </x:c>
      <x:c t="inlineStr" r="C29">
        <x:is>
          <x:t>14.12.2022 15:07</x:t>
        </x:is>
      </x:c>
      <x:c t="inlineStr" r="D29">
        <x:is>
          <x:t/>
        </x:is>
      </x:c>
      <x:c t="str" r="E2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9">
        <x:is>
          <x:t>Репост</x:t>
        </x:is>
      </x:c>
      <x:c r="G29">
        <x:f>HYPERLINK("https://www.facebook.com/permalink.php?story_fbid=pfbid0k2QZxTYQ6oCdjSiTJiy7imM3jcaeaKvmKfhMQBTDQxYrFVyQ4GftU8kaNZEFMrRul&amp;id=100023790996389")</x:f>
      </x:c>
      <x:c t="inlineStr" r="H29">
        <x:is>
          <x:t>Нейтральна</x:t>
        </x:is>
      </x:c>
      <x:c t="inlineStr" r="I29">
        <x:is>
          <x:t>Тетяна Феник</x:t>
        </x:is>
      </x:c>
      <x:c r="J29">
        <x:f>HYPERLINK("https://www.facebook.com/100023790996389")</x:f>
      </x:c>
      <x:c t="n" r="K29">
        <x:v>200</x:v>
      </x:c>
      <x:c t="inlineStr" r="L29">
        <x:is>
          <x:t>Жінка</x:t>
        </x:is>
      </x:c>
      <x:c t="inlineStr" r="M29"/>
      <x:c t="inlineStr" r="N29">
        <x:is>
          <x:t>facebook.com</x:t>
        </x:is>
      </x:c>
      <x:c t="inlineStr" r="O29">
        <x:is>
          <x:t>Тетяна Феник</x:t>
        </x:is>
      </x:c>
      <x:c r="P29">
        <x:f>HYPERLINK("https://www.facebook.com/100023790996389")</x:f>
      </x:c>
      <x:c t="n" r="Q29">
        <x:v>200</x:v>
      </x:c>
      <x:c t="inlineStr" r="R29">
        <x:is>
          <x:t>Соціальні мережі</x:t>
        </x:is>
      </x:c>
      <x:c t="inlineStr" r="S29">
        <x:is>
          <x:t>Україна</x:t>
        </x:is>
      </x:c>
      <x:c t="inlineStr" r="T29">
        <x:is>
          <x:t>Львівська область</x:t>
        </x:is>
      </x:c>
      <x:c t="inlineStr" r="U29">
        <x:is>
          <x:t>Львів</x:t>
        </x:is>
      </x:c>
      <x:c t="inlineStr" r="V29"/>
      <x:c t="inlineStr" r="W29"/>
      <x:c t="inlineStr" r="X29"/>
      <x:c t="inlineStr" r="Y29"/>
      <x:c t="inlineStr" r="Z29"/>
      <x:c t="inlineStr" r="AA29"/>
      <x:c t="inlineStr" r="AB29"/>
      <x:c t="inlineStr" r="AC29"/>
      <x:c t="inlineStr" r="AD29"/>
      <x:c t="inlineStr" r="AE29"/>
      <x:c t="inlineStr" r="AF29"/>
      <x:c t="inlineStr" r="AG29"/>
      <x:c t="inlineStr" r="AH29"/>
      <x:c t="inlineStr" r="AI29"/>
      <x:c t="inlineStr" r="AJ29">
        <x:is>
          <x:t>https://scontent.fbom19-1.fna.fbcdn.net/v/t39.30808-6/311570422_137057712412187_1246602059219239785_n.jpg?stp=dst-jpg_e15_p960x960_q75&amp;_nc_cat=102&amp;ccb=1-7&amp;_nc_sid=730e14&amp;_nc_ohc=R1GI2YUmmQMAX8-2CG2&amp;_nc_ad=z-m&amp;_nc_cid=0&amp;_nc_ht=scontent.fbom19-1.fna&amp;oh=00_AfDVw_2fRa8LPHt2bnK39zzZ-4PWMXgK5iLGRjvVx9DTPg&amp;oe=639CB38B</x:t>
        </x:is>
      </x:c>
      <x:c t="inlineStr" r="AK29">
        <x:is>
          <x:t/>
        </x:is>
      </x:c>
      <x:c t="inlineStr" r="AL29">
        <x:is>
          <x:t>Ні</x:t>
        </x:is>
      </x:c>
      <x:c t="inlineStr" r="AM29"/>
      <x:c t="inlineStr" r="AN29">
        <x:is>
          <x:t>Їжа</x:t>
        </x:is>
      </x:c>
      <x:c t="inlineStr" r="AO29">
        <x:is>
          <x:t>Промо</x:t>
        </x:is>
      </x:c>
      <x:c t="inlineStr" r="AP29"/>
    </x:row>
    <x:row r="30">
      <x:c t="inlineStr" r="A30">
        <x:is>
          <x:t>11.12.2022</x:t>
        </x:is>
      </x:c>
      <x:c t="inlineStr" r="B30">
        <x:is>
          <x:t>21:40</x:t>
        </x:is>
      </x:c>
      <x:c t="inlineStr" r="C30">
        <x:is>
          <x:t>14.12.2022 15:07</x:t>
        </x:is>
      </x:c>
      <x:c t="inlineStr" r="D30">
        <x:is>
          <x:t/>
        </x:is>
      </x:c>
      <x:c t="str" r="E30">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0">
        <x:is>
          <x:t>Репост</x:t>
        </x:is>
      </x:c>
      <x:c r="G30">
        <x:f>HYPERLINK("https://www.facebook.com/permalink.php?story_fbid=3388615448042337&amp;id=100006817458260")</x:f>
      </x:c>
      <x:c t="inlineStr" r="H30">
        <x:is>
          <x:t>Нейтральна</x:t>
        </x:is>
      </x:c>
      <x:c t="inlineStr" r="I30">
        <x:is>
          <x:t>Lyuda Zasenko</x:t>
        </x:is>
      </x:c>
      <x:c r="J30">
        <x:f>HYPERLINK("https://www.facebook.com/100006817458260")</x:f>
      </x:c>
      <x:c t="n" r="K30">
        <x:v>1819</x:v>
      </x:c>
      <x:c t="inlineStr" r="L30">
        <x:is>
          <x:t>Жінка</x:t>
        </x:is>
      </x:c>
      <x:c t="inlineStr" r="M30"/>
      <x:c t="inlineStr" r="N30">
        <x:is>
          <x:t>facebook.com</x:t>
        </x:is>
      </x:c>
      <x:c t="inlineStr" r="O30">
        <x:is>
          <x:t>Lyuda Zasenko</x:t>
        </x:is>
      </x:c>
      <x:c r="P30">
        <x:f>HYPERLINK("https://www.facebook.com/100006817458260")</x:f>
      </x:c>
      <x:c t="n" r="Q30">
        <x:v>1819</x:v>
      </x:c>
      <x:c t="inlineStr" r="R30">
        <x:is>
          <x:t>Соціальні мережі</x:t>
        </x:is>
      </x:c>
      <x:c t="inlineStr" r="S30">
        <x:is>
          <x:t>Україна</x:t>
        </x:is>
      </x:c>
      <x:c t="inlineStr" r="T30"/>
      <x:c t="inlineStr" r="U30"/>
      <x:c t="inlineStr" r="V30"/>
      <x:c t="inlineStr" r="W30"/>
      <x:c t="inlineStr" r="X30"/>
      <x:c t="inlineStr" r="Y30"/>
      <x:c t="inlineStr" r="Z30"/>
      <x:c t="inlineStr" r="AA30"/>
      <x:c t="inlineStr" r="AB30"/>
      <x:c t="inlineStr" r="AC30"/>
      <x:c t="inlineStr" r="AD30"/>
      <x:c t="inlineStr" r="AE30"/>
      <x:c t="inlineStr" r="AF30"/>
      <x:c t="inlineStr" r="AG30"/>
      <x:c t="inlineStr" r="AH30"/>
      <x:c t="inlineStr" r="AI30"/>
      <x:c t="inlineStr" r="AJ30">
        <x:is>
          <x:t>https://scontent.ficn1-1.fna.fbcdn.net/v/t39.30808-6/319098741_5550137068395479_4969322824394529892_n.png?stp=dst-png_p960x960&amp;_nc_cat=102&amp;ccb=1-7&amp;_nc_sid=730e14&amp;_nc_ohc=3oAf3M1rXdcAX88dRux&amp;_nc_ad=z-m&amp;_nc_cid=0&amp;_nc_ht=scontent.ficn1-1.fna&amp;oh=00_AfDUA9ko039lhBzz-T7tZcPYXPB_NcqC_3Nuwc7sl3q9Mw&amp;oe=639A7ED2</x:t>
        </x:is>
      </x:c>
      <x:c t="inlineStr" r="AK30">
        <x:is>
          <x:t/>
        </x:is>
      </x:c>
      <x:c t="inlineStr" r="AL30">
        <x:is>
          <x:t>Ні</x:t>
        </x:is>
      </x:c>
      <x:c t="inlineStr" r="AM30"/>
      <x:c t="inlineStr" r="AN30">
        <x:is>
          <x:t/>
        </x:is>
      </x:c>
      <x:c t="inlineStr" r="AO30">
        <x:is>
          <x:t>Промо</x:t>
        </x:is>
      </x:c>
      <x:c t="n" r="AP30">
        <x:v>1819</x:v>
      </x:c>
    </x:row>
    <x:row r="31">
      <x:c t="inlineStr" r="A31">
        <x:is>
          <x:t>11.12.2022</x:t>
        </x:is>
      </x:c>
      <x:c t="inlineStr" r="B31">
        <x:is>
          <x:t>20:05</x:t>
        </x:is>
      </x:c>
      <x:c t="inlineStr" r="C31">
        <x:is>
          <x:t>14.12.2022 15:07</x:t>
        </x:is>
      </x:c>
      <x:c t="inlineStr" r="D31">
        <x:is>
          <x:t/>
        </x:is>
      </x:c>
      <x:c t="str" r="E3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31">
        <x:is>
          <x:t>Репост</x:t>
        </x:is>
      </x:c>
      <x:c r="G31">
        <x:f>HYPERLINK("https://www.facebook.com/permalink.php?story_fbid=pfbid02UKbNTkWkE4iB8Ha8kP7kbJvEzTN7DSCxJBr2HFXQbDRc7Z89EskG2tQcDmyXmyCjl&amp;id=100008280512182")</x:f>
      </x:c>
      <x:c t="inlineStr" r="H31">
        <x:is>
          <x:t>Нейтральна</x:t>
        </x:is>
      </x:c>
      <x:c t="inlineStr" r="I31">
        <x:is>
          <x:t>Konstantin  Kucheriavenko</x:t>
        </x:is>
      </x:c>
      <x:c r="J31">
        <x:f>HYPERLINK("https://www.facebook.com/100008280512182")</x:f>
      </x:c>
      <x:c t="n" r="K31">
        <x:v>124</x:v>
      </x:c>
      <x:c t="inlineStr" r="L31">
        <x:is>
          <x:t>Чоловік</x:t>
        </x:is>
      </x:c>
      <x:c t="inlineStr" r="M31"/>
      <x:c t="inlineStr" r="N31">
        <x:is>
          <x:t>facebook.com</x:t>
        </x:is>
      </x:c>
      <x:c t="inlineStr" r="O31">
        <x:is>
          <x:t>Konstantin  Kucheriavenko</x:t>
        </x:is>
      </x:c>
      <x:c r="P31">
        <x:f>HYPERLINK("https://www.facebook.com/100008280512182")</x:f>
      </x:c>
      <x:c t="n" r="Q31">
        <x:v>124</x:v>
      </x:c>
      <x:c t="inlineStr" r="R31">
        <x:is>
          <x:t>Соціальні мережі</x:t>
        </x:is>
      </x:c>
      <x:c t="inlineStr" r="S31">
        <x:is>
          <x:t>Україна</x:t>
        </x:is>
      </x:c>
      <x:c t="inlineStr" r="T31">
        <x:is>
          <x:t>Сумська область</x:t>
        </x:is>
      </x:c>
      <x:c t="inlineStr" r="U31">
        <x:is>
          <x:t>Суми</x:t>
        </x:is>
      </x:c>
      <x:c t="inlineStr" r="V31"/>
      <x:c t="inlineStr" r="W31"/>
      <x:c t="inlineStr" r="X31"/>
      <x:c t="inlineStr" r="Y31"/>
      <x:c t="inlineStr" r="Z31"/>
      <x:c t="inlineStr" r="AA31"/>
      <x:c t="inlineStr" r="AB31"/>
      <x:c t="inlineStr" r="AC31"/>
      <x:c t="inlineStr" r="AD31"/>
      <x:c t="inlineStr" r="AE31"/>
      <x:c t="inlineStr" r="AF31"/>
      <x:c t="inlineStr" r="AG31"/>
      <x:c t="inlineStr" r="AH31"/>
      <x:c t="inlineStr" r="AI31"/>
      <x:c t="inlineStr" r="AJ31">
        <x:is>
          <x:t>https://scontent.fpcs1-1.fna.fbcdn.net/v/t39.30808-6/311570422_137057712412187_1246602059219239785_n.jpg?stp=dst-jpg_e15_p960x960_q75&amp;_nc_cat=102&amp;ccb=1-7&amp;_nc_sid=730e14&amp;_nc_ohc=rOfTI4e2rj8AX9Vw1eK&amp;_nc_ad=z-m&amp;_nc_cid=0&amp;_nc_ht=scontent.fpcs1-1.fna&amp;oh=00_AfCqkHj2lSPuRrrv30A0jz23-j4jnE_EX7mTtMv04x9A7A&amp;oe=639AB94B</x:t>
        </x:is>
      </x:c>
      <x:c t="inlineStr" r="AK31">
        <x:is>
          <x:t/>
        </x:is>
      </x:c>
      <x:c t="inlineStr" r="AL31">
        <x:is>
          <x:t>Ні</x:t>
        </x:is>
      </x:c>
      <x:c t="inlineStr" r="AM31"/>
      <x:c t="inlineStr" r="AN31">
        <x:is>
          <x:t>Їжа</x:t>
        </x:is>
      </x:c>
      <x:c t="inlineStr" r="AO31">
        <x:is>
          <x:t>Промо</x:t>
        </x:is>
      </x:c>
      <x:c t="inlineStr" r="AP31"/>
    </x:row>
    <x:row r="32">
      <x:c t="inlineStr" r="A32">
        <x:is>
          <x:t>11.12.2022</x:t>
        </x:is>
      </x:c>
      <x:c t="inlineStr" r="B32">
        <x:is>
          <x:t>17:05</x:t>
        </x:is>
      </x:c>
      <x:c t="inlineStr" r="C32">
        <x:is>
          <x:t>14.12.2022 15:07</x:t>
        </x:is>
      </x:c>
      <x:c t="inlineStr" r="D32">
        <x:is>
          <x:t/>
        </x:is>
      </x:c>
      <x:c t="str" r="E32">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2">
        <x:is>
          <x:t>Репост</x:t>
        </x:is>
      </x:c>
      <x:c r="G32">
        <x:f>HYPERLINK("https://www.facebook.com/permalink.php?story_fbid=pfbid0oubcRtXUigELNVuAkV7gbDzc6svhGd1WT3xReRSgg8HdYzPM3utB1GBQgKrMa53Gl&amp;id=100024350951433")</x:f>
      </x:c>
      <x:c t="inlineStr" r="H32">
        <x:is>
          <x:t>Нейтральна</x:t>
        </x:is>
      </x:c>
      <x:c t="inlineStr" r="I32">
        <x:is>
          <x:t>Валентина Кушнирук</x:t>
        </x:is>
      </x:c>
      <x:c r="J32">
        <x:f>HYPERLINK("https://www.facebook.com/100024350951433")</x:f>
      </x:c>
      <x:c t="n" r="K32">
        <x:v>995</x:v>
      </x:c>
      <x:c t="inlineStr" r="L32">
        <x:is>
          <x:t>Жінка</x:t>
        </x:is>
      </x:c>
      <x:c t="inlineStr" r="M32"/>
      <x:c t="inlineStr" r="N32">
        <x:is>
          <x:t>facebook.com</x:t>
        </x:is>
      </x:c>
      <x:c t="inlineStr" r="O32">
        <x:is>
          <x:t>Валентина Кушнирук</x:t>
        </x:is>
      </x:c>
      <x:c r="P32">
        <x:f>HYPERLINK("https://www.facebook.com/100024350951433")</x:f>
      </x:c>
      <x:c t="n" r="Q32">
        <x:v>995</x:v>
      </x:c>
      <x:c t="inlineStr" r="R32">
        <x:is>
          <x:t>Соціальні мережі</x:t>
        </x:is>
      </x:c>
      <x:c t="inlineStr" r="S32">
        <x:is>
          <x:t>Україна</x:t>
        </x:is>
      </x:c>
      <x:c t="inlineStr" r="T32">
        <x:is>
          <x:t>Тернопільська область</x:t>
        </x:is>
      </x:c>
      <x:c t="inlineStr" r="U32">
        <x:is>
          <x:t>Шумськ</x:t>
        </x:is>
      </x:c>
      <x:c t="inlineStr" r="V32"/>
      <x:c t="inlineStr" r="W32"/>
      <x:c t="inlineStr" r="X32"/>
      <x:c t="inlineStr" r="Y32"/>
      <x:c t="inlineStr" r="Z32"/>
      <x:c t="inlineStr" r="AA32"/>
      <x:c t="inlineStr" r="AB32"/>
      <x:c t="inlineStr" r="AC32"/>
      <x:c t="inlineStr" r="AD32"/>
      <x:c t="inlineStr" r="AE32"/>
      <x:c t="inlineStr" r="AF32"/>
      <x:c t="inlineStr" r="AG32"/>
      <x:c t="inlineStr" r="AH32"/>
      <x:c t="inlineStr" r="AI32"/>
      <x:c t="inlineStr" r="AJ32">
        <x:is>
          <x:t>https://scontent-maa2-1.xx.fbcdn.net/v/t39.30808-6/319098741_5550137068395479_4969322824394529892_n.png?stp=dst-png_p960x960&amp;_nc_cat=102&amp;ccb=1-7&amp;_nc_sid=730e14&amp;_nc_ohc=3oAf3M1rXdcAX_eOUeS&amp;_nc_ad=z-m&amp;_nc_cid=0&amp;_nc_ht=scontent-maa2-1.xx&amp;oh=00_AfCR8RvfsJgdbXmoV8ODxaQayBhAgeteEKgPumESr26atQ&amp;oe=639A7ED2</x:t>
        </x:is>
      </x:c>
      <x:c t="inlineStr" r="AK32">
        <x:is>
          <x:t/>
        </x:is>
      </x:c>
      <x:c t="inlineStr" r="AL32">
        <x:is>
          <x:t>Ні</x:t>
        </x:is>
      </x:c>
      <x:c t="inlineStr" r="AM32"/>
      <x:c t="inlineStr" r="AN32">
        <x:is>
          <x:t/>
        </x:is>
      </x:c>
      <x:c t="inlineStr" r="AO32">
        <x:is>
          <x:t>Промо</x:t>
        </x:is>
      </x:c>
      <x:c t="inlineStr" r="AP32"/>
    </x:row>
    <x:row r="33">
      <x:c t="inlineStr" r="A33">
        <x:is>
          <x:t>11.12.2022</x:t>
        </x:is>
      </x:c>
      <x:c t="inlineStr" r="B33">
        <x:is>
          <x:t>15:33</x:t>
        </x:is>
      </x:c>
      <x:c t="inlineStr" r="C33">
        <x:is>
          <x:t>14.12.2022 15:07</x:t>
        </x:is>
      </x:c>
      <x:c t="inlineStr" r="D33">
        <x:is>
          <x:t/>
        </x:is>
      </x:c>
      <x:c t="str" r="E33">
        <x:v>Солодкий подарунок для вихователів в дитячий садок… від чудового іменинника в день народження
Капкейки-порційні ,маленькі тортики з кремовими шапочками…
Стильно, смачно та з любов‘ю..
В середині «Снікерс»
ніжні, шоколадні кекси
домашня , солена карамельна іриска
солені горішки
і фаворит цього свята -ніжний кремчіз 
Декор:
Печиво “OREO”
шоколад
арахіс в шоколаді
#капкейкикиев #капкейкиназаказ #капкейкикиїв #капкейкикиївназамовлення #капкейкиназаказкиев #капкейкикиевподзаказ#капкейкикиїв #капкейкикиївназамовлення #капкейкикиівшулявка#киівшулявкапряник #киівшулявкаторт #киівшулявкачізкейк</x:v>
      </x:c>
      <x:c t="inlineStr" r="F33">
        <x:is>
          <x:t>Пост</x:t>
        </x:is>
      </x:c>
      <x:c r="G33">
        <x:f>HYPERLINK("https://www.facebook.com/permalink.php?story_fbid=pfbid0vZez5Z9tM1BX7op8yCuyRkEz6nLFR5neZd971BWp7UVfdePj7hjTa5WaRBpBh1h3l&amp;id=100002052533086")</x:f>
      </x:c>
      <x:c t="inlineStr" r="H33">
        <x:is>
          <x:t>Нейтральна</x:t>
        </x:is>
      </x:c>
      <x:c t="inlineStr" r="I33">
        <x:is>
          <x:t>Оксана Зварич</x:t>
        </x:is>
      </x:c>
      <x:c r="J33">
        <x:f>HYPERLINK("https://www.facebook.com/100002052533086")</x:f>
      </x:c>
      <x:c t="n" r="K33">
        <x:v>793</x:v>
      </x:c>
      <x:c t="inlineStr" r="L33">
        <x:is>
          <x:t>Жінка</x:t>
        </x:is>
      </x:c>
      <x:c t="inlineStr" r="M33"/>
      <x:c t="inlineStr" r="N33">
        <x:is>
          <x:t>facebook.com</x:t>
        </x:is>
      </x:c>
      <x:c t="inlineStr" r="O33">
        <x:is>
          <x:t>Оксана Зварич</x:t>
        </x:is>
      </x:c>
      <x:c r="P33">
        <x:f>HYPERLINK("https://www.facebook.com/100002052533086")</x:f>
      </x:c>
      <x:c t="n" r="Q33">
        <x:v>793</x:v>
      </x:c>
      <x:c t="inlineStr" r="R33">
        <x:is>
          <x:t>Соціальні мережі</x:t>
        </x:is>
      </x:c>
      <x:c t="inlineStr" r="S33">
        <x:is>
          <x:t>Україна</x:t>
        </x:is>
      </x:c>
      <x:c t="inlineStr" r="T33">
        <x:is>
          <x:t>Київ</x:t>
        </x:is>
      </x:c>
      <x:c t="inlineStr" r="U33">
        <x:is>
          <x:t>Київ</x:t>
        </x:is>
      </x:c>
      <x:c t="inlineStr" r="V33"/>
      <x:c t="n" r="W33">
        <x:v>21</x:v>
      </x:c>
      <x:c t="n" r="X33">
        <x:v>17</x:v>
      </x:c>
      <x:c t="n" r="Y33">
        <x:v>4</x:v>
      </x:c>
      <x:c t="n" r="Z33">
        <x:v>0</x:v>
      </x:c>
      <x:c t="n" r="AA33">
        <x:v>0</x:v>
      </x:c>
      <x:c t="n" r="AB33">
        <x:v>0</x:v>
      </x:c>
      <x:c t="n" r="AC33">
        <x:v>0</x:v>
      </x:c>
      <x:c t="n" r="AD33">
        <x:v>0</x:v>
      </x:c>
      <x:c t="inlineStr" r="AE33"/>
      <x:c t="n" r="AF33">
        <x:v>3</x:v>
      </x:c>
      <x:c t="inlineStr" r="AG33"/>
      <x:c t="inlineStr" r="AH33"/>
      <x:c t="inlineStr" r="AI33"/>
      <x:c t="inlineStr" r="AJ33">
        <x:is>
          <x:t>https://scontent.faep24-2.fna.fbcdn.net/v/t39.30808-6/319097762_5640100572734971_2226560608808295220_n.jpg?stp=dst-jpg_e15_q75_s960x960&amp;_nc_cat=108&amp;ccb=1-7&amp;_nc_sid=0debeb&amp;_nc_ohc=cmTV6EZw3kUAX-3d9Gy&amp;_nc_ad=z-m&amp;_nc_cid=1164&amp;_nc_ht=scontent.faep24-2.fna&amp;oh=00_AfAnF4kTdEIsLy3PXIWtbFDNW04GxZOPC0z5z_RLxlJ6AQ&amp;oe=639BF7F8</x:t>
        </x:is>
      </x:c>
      <x:c t="inlineStr" r="AK33">
        <x:is>
          <x:t/>
        </x:is>
      </x:c>
      <x:c t="inlineStr" r="AL33">
        <x:is>
          <x:t>Ні</x:t>
        </x:is>
      </x:c>
      <x:c t="inlineStr" r="AM33"/>
      <x:c t="inlineStr" r="AN33">
        <x:is>
          <x:t>Діти,Їжа</x:t>
        </x:is>
      </x:c>
      <x:c t="inlineStr" r="AO33">
        <x:is>
          <x:t>Комерція</x:t>
        </x:is>
      </x:c>
      <x:c t="inlineStr" r="AP33"/>
    </x:row>
    <x:row r="34">
      <x:c t="inlineStr" r="A34">
        <x:is>
          <x:t>11.12.2022</x:t>
        </x:is>
      </x:c>
      <x:c t="inlineStr" r="B34">
        <x:is>
          <x:t>13:47</x:t>
        </x:is>
      </x:c>
      <x:c t="inlineStr" r="C34">
        <x:is>
          <x:t>14.12.2022 15:07</x:t>
        </x:is>
      </x:c>
      <x:c t="inlineStr" r="D34">
        <x:is>
          <x:t/>
        </x:is>
      </x:c>
      <x:c t="str" r="E34">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4">
        <x:is>
          <x:t>Репост</x:t>
        </x:is>
      </x:c>
      <x:c r="G34">
        <x:f>HYPERLINK("https://www.facebook.com/permalink.php?story_fbid=pfbid02rPeLsz83odzkC5JfUYxuzvkVMjYjNjscUEABefhPhEu1y4988AFRGeBQi5uV3sPZl&amp;id=100019088296959")</x:f>
      </x:c>
      <x:c t="inlineStr" r="H34">
        <x:is>
          <x:t>Нейтральна</x:t>
        </x:is>
      </x:c>
      <x:c t="inlineStr" r="I34">
        <x:is>
          <x:t>Света Олексюк</x:t>
        </x:is>
      </x:c>
      <x:c r="J34">
        <x:f>HYPERLINK("https://www.facebook.com/100019088296959")</x:f>
      </x:c>
      <x:c t="n" r="K34">
        <x:v>1359</x:v>
      </x:c>
      <x:c t="inlineStr" r="L34">
        <x:is>
          <x:t>Жінка</x:t>
        </x:is>
      </x:c>
      <x:c t="inlineStr" r="M34"/>
      <x:c t="inlineStr" r="N34">
        <x:is>
          <x:t>facebook.com</x:t>
        </x:is>
      </x:c>
      <x:c t="inlineStr" r="O34">
        <x:is>
          <x:t>Света Олексюк</x:t>
        </x:is>
      </x:c>
      <x:c r="P34">
        <x:f>HYPERLINK("https://www.facebook.com/100019088296959")</x:f>
      </x:c>
      <x:c t="n" r="Q34">
        <x:v>1359</x:v>
      </x:c>
      <x:c t="inlineStr" r="R34">
        <x:is>
          <x:t>Соціальні мережі</x:t>
        </x:is>
      </x:c>
      <x:c t="inlineStr" r="S34">
        <x:is>
          <x:t>Україна</x:t>
        </x:is>
      </x:c>
      <x:c t="inlineStr" r="T34">
        <x:is>
          <x:t>Черкаська область</x:t>
        </x:is>
      </x:c>
      <x:c t="inlineStr" r="U34">
        <x:is>
          <x:t>Умань</x:t>
        </x:is>
      </x:c>
      <x:c t="inlineStr" r="V34"/>
      <x:c t="inlineStr" r="W34"/>
      <x:c t="inlineStr" r="X34"/>
      <x:c t="inlineStr" r="Y34"/>
      <x:c t="inlineStr" r="Z34"/>
      <x:c t="inlineStr" r="AA34"/>
      <x:c t="inlineStr" r="AB34"/>
      <x:c t="inlineStr" r="AC34"/>
      <x:c t="inlineStr" r="AD34"/>
      <x:c t="inlineStr" r="AE34"/>
      <x:c t="inlineStr" r="AF34"/>
      <x:c t="inlineStr" r="AG34"/>
      <x:c t="inlineStr" r="AH34"/>
      <x:c t="inlineStr" r="AI34"/>
      <x:c t="inlineStr" r="AJ34">
        <x:is>
          <x:t>https://scontent-ssn1-1.xx.fbcdn.net/v/t39.30808-6/319098741_5550137068395479_4969322824394529892_n.png?stp=dst-png_p960x960&amp;_nc_cat=102&amp;ccb=1-7&amp;_nc_sid=730e14&amp;_nc_ohc=3oAf3M1rXdcAX8zFE7I&amp;_nc_ad=z-m&amp;_nc_cid=0&amp;_nc_ht=scontent-ssn1-1.xx&amp;oh=00_AfCNrMvqv1QuwAlbdu7QJIViAjkjN18OE3j1OBjgn6Vq2Q&amp;oe=639A7ED2</x:t>
        </x:is>
      </x:c>
      <x:c t="inlineStr" r="AK34">
        <x:is>
          <x:t/>
        </x:is>
      </x:c>
      <x:c t="inlineStr" r="AL34">
        <x:is>
          <x:t>Ні</x:t>
        </x:is>
      </x:c>
      <x:c t="inlineStr" r="AM34"/>
      <x:c t="inlineStr" r="AN34">
        <x:is>
          <x:t/>
        </x:is>
      </x:c>
      <x:c t="inlineStr" r="AO34">
        <x:is>
          <x:t>Промо</x:t>
        </x:is>
      </x:c>
      <x:c t="inlineStr" r="AP34"/>
    </x:row>
    <x:row r="35">
      <x:c t="inlineStr" r="A35">
        <x:is>
          <x:t>11.12.2022</x:t>
        </x:is>
      </x:c>
      <x:c t="inlineStr" r="B35">
        <x:is>
          <x:t>13:47</x:t>
        </x:is>
      </x:c>
      <x:c t="inlineStr" r="C35">
        <x:is>
          <x:t>14.12.2022 15:07</x:t>
        </x:is>
      </x:c>
      <x:c t="inlineStr" r="D35">
        <x:is>
          <x:t/>
        </x:is>
      </x:c>
      <x:c t="str" r="E3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5">
        <x:is>
          <x:t>Репост</x:t>
        </x:is>
      </x:c>
      <x:c r="G35">
        <x:f>HYPERLINK("https://www.facebook.com/permalink.php?story_fbid=pfbid03oEwQxTxteejrC8qdD1QxkfdTSGhrAComamUZTiTii1JjSsJpRLMNHJcUvfmctqJl&amp;id=100019088296959")</x:f>
      </x:c>
      <x:c t="inlineStr" r="H35">
        <x:is>
          <x:t>Нейтральна</x:t>
        </x:is>
      </x:c>
      <x:c t="inlineStr" r="I35">
        <x:is>
          <x:t>Света Олексюк</x:t>
        </x:is>
      </x:c>
      <x:c r="J35">
        <x:f>HYPERLINK("https://www.facebook.com/100019088296959")</x:f>
      </x:c>
      <x:c t="n" r="K35">
        <x:v>1359</x:v>
      </x:c>
      <x:c t="inlineStr" r="L35">
        <x:is>
          <x:t>Жінка</x:t>
        </x:is>
      </x:c>
      <x:c t="inlineStr" r="M35"/>
      <x:c t="inlineStr" r="N35">
        <x:is>
          <x:t>facebook.com</x:t>
        </x:is>
      </x:c>
      <x:c t="inlineStr" r="O35">
        <x:is>
          <x:t>Света Олексюк</x:t>
        </x:is>
      </x:c>
      <x:c r="P35">
        <x:f>HYPERLINK("https://www.facebook.com/100019088296959")</x:f>
      </x:c>
      <x:c t="n" r="Q35">
        <x:v>1359</x:v>
      </x:c>
      <x:c t="inlineStr" r="R35">
        <x:is>
          <x:t>Соціальні мережі</x:t>
        </x:is>
      </x:c>
      <x:c t="inlineStr" r="S35">
        <x:is>
          <x:t>Україна</x:t>
        </x:is>
      </x:c>
      <x:c t="inlineStr" r="T35">
        <x:is>
          <x:t>Черкаська область</x:t>
        </x:is>
      </x:c>
      <x:c t="inlineStr" r="U35">
        <x:is>
          <x:t>Умань</x:t>
        </x:is>
      </x:c>
      <x:c t="inlineStr" r="V35"/>
      <x:c t="inlineStr" r="W35"/>
      <x:c t="inlineStr" r="X35"/>
      <x:c t="inlineStr" r="Y35"/>
      <x:c t="inlineStr" r="Z35"/>
      <x:c t="inlineStr" r="AA35"/>
      <x:c t="inlineStr" r="AB35"/>
      <x:c t="inlineStr" r="AC35"/>
      <x:c t="inlineStr" r="AD35"/>
      <x:c t="inlineStr" r="AE35"/>
      <x:c t="inlineStr" r="AF35"/>
      <x:c t="inlineStr" r="AG35"/>
      <x:c t="inlineStr" r="AH35"/>
      <x:c t="inlineStr" r="AI35"/>
      <x:c t="inlineStr" r="AJ35">
        <x:is>
          <x:t>https://scontent-ssn1-1.xx.fbcdn.net/v/t39.30808-6/319098741_5550137068395479_4969322824394529892_n.png?stp=dst-png_p960x960&amp;_nc_cat=102&amp;ccb=1-7&amp;_nc_sid=730e14&amp;_nc_ohc=3oAf3M1rXdcAX8zFE7I&amp;_nc_ad=z-m&amp;_nc_cid=0&amp;_nc_ht=scontent-ssn1-1.xx&amp;oh=00_AfCNrMvqv1QuwAlbdu7QJIViAjkjN18OE3j1OBjgn6Vq2Q&amp;oe=639A7ED2</x:t>
        </x:is>
      </x:c>
      <x:c t="inlineStr" r="AK35">
        <x:is>
          <x:t/>
        </x:is>
      </x:c>
      <x:c t="inlineStr" r="AL35">
        <x:is>
          <x:t>Ні</x:t>
        </x:is>
      </x:c>
      <x:c t="inlineStr" r="AM35"/>
      <x:c t="inlineStr" r="AN35">
        <x:is>
          <x:t/>
        </x:is>
      </x:c>
      <x:c t="inlineStr" r="AO35">
        <x:is>
          <x:t>Промо</x:t>
        </x:is>
      </x:c>
      <x:c t="inlineStr" r="AP35"/>
    </x:row>
    <x:row r="36">
      <x:c t="inlineStr" r="A36">
        <x:is>
          <x:t>11.12.2022</x:t>
        </x:is>
      </x:c>
      <x:c t="inlineStr" r="B36">
        <x:is>
          <x:t>13:46</x:t>
        </x:is>
      </x:c>
      <x:c t="inlineStr" r="C36">
        <x:is>
          <x:t>14.12.2022 15:07</x:t>
        </x:is>
      </x:c>
      <x:c t="inlineStr" r="D36">
        <x:is>
          <x:t/>
        </x:is>
      </x:c>
      <x:c t="str" r="E3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6">
        <x:is>
          <x:t>Репост</x:t>
        </x:is>
      </x:c>
      <x:c r="G36">
        <x:f>HYPERLINK("https://www.facebook.com/permalink.php?story_fbid=pfbid02v3czuN4bmfEW53d2DNB3ibBayu8s51ryhjJAb9XLVD2R9zCQrWSice9JHWVcgMiRl&amp;id=100019088296959")</x:f>
      </x:c>
      <x:c t="inlineStr" r="H36">
        <x:is>
          <x:t>Нейтральна</x:t>
        </x:is>
      </x:c>
      <x:c t="inlineStr" r="I36">
        <x:is>
          <x:t>Света Олексюк</x:t>
        </x:is>
      </x:c>
      <x:c r="J36">
        <x:f>HYPERLINK("https://www.facebook.com/100019088296959")</x:f>
      </x:c>
      <x:c t="n" r="K36">
        <x:v>1359</x:v>
      </x:c>
      <x:c t="inlineStr" r="L36">
        <x:is>
          <x:t>Жінка</x:t>
        </x:is>
      </x:c>
      <x:c t="inlineStr" r="M36"/>
      <x:c t="inlineStr" r="N36">
        <x:is>
          <x:t>facebook.com</x:t>
        </x:is>
      </x:c>
      <x:c t="inlineStr" r="O36">
        <x:is>
          <x:t>Света Олексюк</x:t>
        </x:is>
      </x:c>
      <x:c r="P36">
        <x:f>HYPERLINK("https://www.facebook.com/100019088296959")</x:f>
      </x:c>
      <x:c t="n" r="Q36">
        <x:v>1359</x:v>
      </x:c>
      <x:c t="inlineStr" r="R36">
        <x:is>
          <x:t>Соціальні мережі</x:t>
        </x:is>
      </x:c>
      <x:c t="inlineStr" r="S36">
        <x:is>
          <x:t>Україна</x:t>
        </x:is>
      </x:c>
      <x:c t="inlineStr" r="T36">
        <x:is>
          <x:t>Черкаська область</x:t>
        </x:is>
      </x:c>
      <x:c t="inlineStr" r="U36">
        <x:is>
          <x:t>Умань</x:t>
        </x:is>
      </x:c>
      <x:c t="inlineStr" r="V36"/>
      <x:c t="inlineStr" r="W36"/>
      <x:c t="inlineStr" r="X36"/>
      <x:c t="inlineStr" r="Y36"/>
      <x:c t="inlineStr" r="Z36"/>
      <x:c t="inlineStr" r="AA36"/>
      <x:c t="inlineStr" r="AB36"/>
      <x:c t="inlineStr" r="AC36"/>
      <x:c t="inlineStr" r="AD36"/>
      <x:c t="inlineStr" r="AE36"/>
      <x:c t="inlineStr" r="AF36"/>
      <x:c t="inlineStr" r="AG36"/>
      <x:c t="inlineStr" r="AH36"/>
      <x:c t="inlineStr" r="AI36"/>
      <x:c t="inlineStr" r="AJ36">
        <x:is>
          <x:t>https://scontent-ssn1-1.xx.fbcdn.net/v/t39.30808-6/319098741_5550137068395479_4969322824394529892_n.png?stp=dst-png_p960x960&amp;_nc_cat=102&amp;ccb=1-7&amp;_nc_sid=730e14&amp;_nc_ohc=3oAf3M1rXdcAX8zFE7I&amp;_nc_ad=z-m&amp;_nc_cid=0&amp;_nc_ht=scontent-ssn1-1.xx&amp;oh=00_AfCNrMvqv1QuwAlbdu7QJIViAjkjN18OE3j1OBjgn6Vq2Q&amp;oe=639A7ED2</x:t>
        </x:is>
      </x:c>
      <x:c t="inlineStr" r="AK36">
        <x:is>
          <x:t/>
        </x:is>
      </x:c>
      <x:c t="inlineStr" r="AL36">
        <x:is>
          <x:t>Ні</x:t>
        </x:is>
      </x:c>
      <x:c t="inlineStr" r="AM36"/>
      <x:c t="inlineStr" r="AN36">
        <x:is>
          <x:t/>
        </x:is>
      </x:c>
      <x:c t="inlineStr" r="AO36">
        <x:is>
          <x:t>Промо</x:t>
        </x:is>
      </x:c>
      <x:c t="inlineStr" r="AP36"/>
    </x:row>
    <x:row r="37">
      <x:c t="inlineStr" r="A37">
        <x:is>
          <x:t>11.12.2022</x:t>
        </x:is>
      </x:c>
      <x:c t="inlineStr" r="B37">
        <x:is>
          <x:t>13:38</x:t>
        </x:is>
      </x:c>
      <x:c t="inlineStr" r="C37">
        <x:is>
          <x:t>14.12.2022 15:07</x:t>
        </x:is>
      </x:c>
      <x:c t="inlineStr" r="D37">
        <x:is>
          <x:t/>
        </x:is>
      </x:c>
      <x:c t="str" r="E37">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37">
        <x:is>
          <x:t>Репост</x:t>
        </x:is>
      </x:c>
      <x:c r="G37">
        <x:f>HYPERLINK("https://www.facebook.com/permalink.php?story_fbid=pfbid035jqN9ToHBP1NXhSPAVhRxVdZmN4RHNio7JdbZzLvmkJ8irGixV2CbnHCqbw1QNXjl&amp;id=100019088296959")</x:f>
      </x:c>
      <x:c t="inlineStr" r="H37">
        <x:is>
          <x:t>Нейтральна</x:t>
        </x:is>
      </x:c>
      <x:c t="inlineStr" r="I37">
        <x:is>
          <x:t>Света Олексюк</x:t>
        </x:is>
      </x:c>
      <x:c r="J37">
        <x:f>HYPERLINK("https://www.facebook.com/100019088296959")</x:f>
      </x:c>
      <x:c t="n" r="K37">
        <x:v>1359</x:v>
      </x:c>
      <x:c t="inlineStr" r="L37">
        <x:is>
          <x:t>Жінка</x:t>
        </x:is>
      </x:c>
      <x:c t="inlineStr" r="M37"/>
      <x:c t="inlineStr" r="N37">
        <x:is>
          <x:t>facebook.com</x:t>
        </x:is>
      </x:c>
      <x:c t="inlineStr" r="O37">
        <x:is>
          <x:t>Света Олексюк</x:t>
        </x:is>
      </x:c>
      <x:c r="P37">
        <x:f>HYPERLINK("https://www.facebook.com/100019088296959")</x:f>
      </x:c>
      <x:c t="n" r="Q37">
        <x:v>1359</x:v>
      </x:c>
      <x:c t="inlineStr" r="R37">
        <x:is>
          <x:t>Соціальні мережі</x:t>
        </x:is>
      </x:c>
      <x:c t="inlineStr" r="S37">
        <x:is>
          <x:t>Україна</x:t>
        </x:is>
      </x:c>
      <x:c t="inlineStr" r="T37">
        <x:is>
          <x:t>Черкаська область</x:t>
        </x:is>
      </x:c>
      <x:c t="inlineStr" r="U37">
        <x:is>
          <x:t>Умань</x:t>
        </x:is>
      </x:c>
      <x:c t="inlineStr" r="V37"/>
      <x:c t="inlineStr" r="W37"/>
      <x:c t="inlineStr" r="X37"/>
      <x:c t="inlineStr" r="Y37"/>
      <x:c t="inlineStr" r="Z37"/>
      <x:c t="inlineStr" r="AA37"/>
      <x:c t="inlineStr" r="AB37"/>
      <x:c t="inlineStr" r="AC37"/>
      <x:c t="inlineStr" r="AD37"/>
      <x:c t="inlineStr" r="AE37"/>
      <x:c t="inlineStr" r="AF37"/>
      <x:c t="inlineStr" r="AG37"/>
      <x:c t="inlineStr" r="AH37"/>
      <x:c t="inlineStr" r="AI37"/>
      <x:c t="inlineStr" r="AJ37">
        <x:is>
          <x:t>https://scontent-ssn1-1.xx.fbcdn.net/v/t39.30808-6/319098741_5550137068395479_4969322824394529892_n.png?stp=dst-png_p960x960&amp;_nc_cat=102&amp;ccb=1-7&amp;_nc_sid=730e14&amp;_nc_ohc=3oAf3M1rXdcAX8zFE7I&amp;_nc_ad=z-m&amp;_nc_cid=0&amp;_nc_ht=scontent-ssn1-1.xx&amp;oh=00_AfCNrMvqv1QuwAlbdu7QJIViAjkjN18OE3j1OBjgn6Vq2Q&amp;oe=639A7ED2</x:t>
        </x:is>
      </x:c>
      <x:c t="inlineStr" r="AK37">
        <x:is>
          <x:t/>
        </x:is>
      </x:c>
      <x:c t="inlineStr" r="AL37">
        <x:is>
          <x:t>Ні</x:t>
        </x:is>
      </x:c>
      <x:c t="inlineStr" r="AM37"/>
      <x:c t="inlineStr" r="AN37">
        <x:is>
          <x:t/>
        </x:is>
      </x:c>
      <x:c t="inlineStr" r="AO37">
        <x:is>
          <x:t>Промо</x:t>
        </x:is>
      </x:c>
      <x:c t="inlineStr" r="AP37"/>
    </x:row>
    <x:row r="38">
      <x:c t="inlineStr" r="A38">
        <x:is>
          <x:t>11.12.2022</x:t>
        </x:is>
      </x:c>
      <x:c t="inlineStr" r="B38">
        <x:is>
          <x:t>13:35</x:t>
        </x:is>
      </x:c>
      <x:c t="inlineStr" r="C38">
        <x:is>
          <x:t>14.12.2022 15:07</x:t>
        </x:is>
      </x:c>
      <x:c t="inlineStr" r="D38">
        <x:is>
          <x:t/>
        </x:is>
      </x:c>
      <x:c t="str" r="E3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38">
        <x:is>
          <x:t>Репост</x:t>
        </x:is>
      </x:c>
      <x:c r="G38">
        <x:f>HYPERLINK("https://www.facebook.com/permalink.php?story_fbid=pfbid029ndx5f1zSq4J5BGCXqm1rXBMUPZe1MRqe86RaLKS9QbaQw5YKgrbixfBzwT3jQHLl&amp;id=100011974664789")</x:f>
      </x:c>
      <x:c t="inlineStr" r="H38">
        <x:is>
          <x:t>Нейтральна</x:t>
        </x:is>
      </x:c>
      <x:c t="inlineStr" r="I38">
        <x:is>
          <x:t>Ольга Залуська-Остимчук</x:t>
        </x:is>
      </x:c>
      <x:c r="J38">
        <x:f>HYPERLINK("https://www.facebook.com/100011974664789")</x:f>
      </x:c>
      <x:c t="n" r="K38">
        <x:v>1205</x:v>
      </x:c>
      <x:c t="inlineStr" r="L38">
        <x:is>
          <x:t>Жінка</x:t>
        </x:is>
      </x:c>
      <x:c t="inlineStr" r="M38"/>
      <x:c t="inlineStr" r="N38">
        <x:is>
          <x:t>facebook.com</x:t>
        </x:is>
      </x:c>
      <x:c t="inlineStr" r="O38">
        <x:is>
          <x:t>Ольга Залуська-Остимчук</x:t>
        </x:is>
      </x:c>
      <x:c r="P38">
        <x:f>HYPERLINK("https://www.facebook.com/100011974664789")</x:f>
      </x:c>
      <x:c t="n" r="Q38">
        <x:v>1205</x:v>
      </x:c>
      <x:c t="inlineStr" r="R38">
        <x:is>
          <x:t>Соціальні мережі</x:t>
        </x:is>
      </x:c>
      <x:c t="inlineStr" r="S38">
        <x:is>
          <x:t>Україна</x:t>
        </x:is>
      </x:c>
      <x:c t="inlineStr" r="T38">
        <x:is>
          <x:t>Волинська область</x:t>
        </x:is>
      </x:c>
      <x:c t="inlineStr" r="U38">
        <x:is>
          <x:t>Луцьк</x:t>
        </x:is>
      </x:c>
      <x:c t="inlineStr" r="V38"/>
      <x:c t="inlineStr" r="W38"/>
      <x:c t="inlineStr" r="X38"/>
      <x:c t="inlineStr" r="Y38"/>
      <x:c t="inlineStr" r="Z38"/>
      <x:c t="inlineStr" r="AA38"/>
      <x:c t="inlineStr" r="AB38"/>
      <x:c t="inlineStr" r="AC38"/>
      <x:c t="inlineStr" r="AD38"/>
      <x:c t="inlineStr" r="AE38"/>
      <x:c t="inlineStr" r="AF38"/>
      <x:c t="inlineStr" r="AG38"/>
      <x:c t="inlineStr" r="AH38"/>
      <x:c t="inlineStr" r="AI38"/>
      <x:c t="inlineStr" r="AJ38">
        <x:is>
          <x:t>https://scontent.fpfb4-1.fna.fbcdn.net/v/t39.30808-6/311570422_137057712412187_1246602059219239785_n.jpg?stp=dst-jpg_e15_p960x960_q75&amp;_nc_cat=102&amp;ccb=1-7&amp;_nc_sid=730e14&amp;_nc_ohc=rOfTI4e2rj8AX9RmuEL&amp;_nc_ad=z-m&amp;_nc_cid=0&amp;_nc_ht=scontent.fpfb4-1.fna&amp;oh=00_AfCcKs9Ap-nN9u52rSTCUukQeGvo2z9nMn7cXe-eCgaZcg&amp;oe=639AB94B</x:t>
        </x:is>
      </x:c>
      <x:c t="inlineStr" r="AK38">
        <x:is>
          <x:t/>
        </x:is>
      </x:c>
      <x:c t="inlineStr" r="AL38">
        <x:is>
          <x:t>Ні</x:t>
        </x:is>
      </x:c>
      <x:c t="inlineStr" r="AM38"/>
      <x:c t="inlineStr" r="AN38">
        <x:is>
          <x:t>Їжа</x:t>
        </x:is>
      </x:c>
      <x:c t="inlineStr" r="AO38">
        <x:is>
          <x:t>Промо</x:t>
        </x:is>
      </x:c>
      <x:c t="inlineStr" r="AP38"/>
    </x:row>
    <x:row r="39">
      <x:c t="inlineStr" r="A39">
        <x:is>
          <x:t>11.12.2022</x:t>
        </x:is>
      </x:c>
      <x:c t="inlineStr" r="B39">
        <x:is>
          <x:t>12:47</x:t>
        </x:is>
      </x:c>
      <x:c t="inlineStr" r="C39">
        <x:is>
          <x:t>14.12.2022 15:07</x:t>
        </x:is>
      </x:c>
      <x:c t="inlineStr" r="D39">
        <x:is>
          <x:t/>
        </x:is>
      </x:c>
      <x:c t="str" r="E3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39">
        <x:is>
          <x:t>Репост</x:t>
        </x:is>
      </x:c>
      <x:c r="G39">
        <x:f>HYPERLINK("https://www.facebook.com/permalink.php?story_fbid=pfbid0GnTr3zWfhV3bRinzh2exZLAzNu7iypYrDx1tb2gjnW1moccVdLvec55kU5X7vQUFl&amp;id=100008950724432")</x:f>
      </x:c>
      <x:c t="inlineStr" r="H39">
        <x:is>
          <x:t>Нейтральна</x:t>
        </x:is>
      </x:c>
      <x:c t="inlineStr" r="I39">
        <x:is>
          <x:t>Елена Давиденко</x:t>
        </x:is>
      </x:c>
      <x:c r="J39">
        <x:f>HYPERLINK("https://www.facebook.com/100008950724432")</x:f>
      </x:c>
      <x:c t="n" r="K39">
        <x:v>151</x:v>
      </x:c>
      <x:c t="inlineStr" r="L39">
        <x:is>
          <x:t>Жінка</x:t>
        </x:is>
      </x:c>
      <x:c t="inlineStr" r="M39"/>
      <x:c t="inlineStr" r="N39">
        <x:is>
          <x:t>facebook.com</x:t>
        </x:is>
      </x:c>
      <x:c t="inlineStr" r="O39">
        <x:is>
          <x:t>Елена Давиденко</x:t>
        </x:is>
      </x:c>
      <x:c r="P39">
        <x:f>HYPERLINK("https://www.facebook.com/100008950724432")</x:f>
      </x:c>
      <x:c t="n" r="Q39">
        <x:v>151</x:v>
      </x:c>
      <x:c t="inlineStr" r="R39">
        <x:is>
          <x:t>Соціальні мережі</x:t>
        </x:is>
      </x:c>
      <x:c t="inlineStr" r="S39">
        <x:is>
          <x:t>Україна</x:t>
        </x:is>
      </x:c>
      <x:c t="inlineStr" r="T39">
        <x:is>
          <x:t>Київ</x:t>
        </x:is>
      </x:c>
      <x:c t="inlineStr" r="U39">
        <x:is>
          <x:t>Київ</x:t>
        </x:is>
      </x:c>
      <x:c t="inlineStr" r="V39"/>
      <x:c t="inlineStr" r="W39"/>
      <x:c t="inlineStr" r="X39"/>
      <x:c t="inlineStr" r="Y39"/>
      <x:c t="inlineStr" r="Z39"/>
      <x:c t="inlineStr" r="AA39"/>
      <x:c t="inlineStr" r="AB39"/>
      <x:c t="inlineStr" r="AC39"/>
      <x:c t="inlineStr" r="AD39"/>
      <x:c t="inlineStr" r="AE39"/>
      <x:c t="inlineStr" r="AF39"/>
      <x:c t="inlineStr" r="AG39"/>
      <x:c t="inlineStr" r="AH39"/>
      <x:c t="inlineStr" r="AI39"/>
      <x:c t="inlineStr" r="AJ39">
        <x:is>
          <x:t>https://scontent.ficn3-3.fna.fbcdn.net/v/t39.30808-6/311570422_137057712412187_1246602059219239785_n.jpg?stp=dst-jpg_e15_p960x960_q75&amp;_nc_cat=102&amp;ccb=1-7&amp;_nc_sid=730e14&amp;_nc_ohc=rOfTI4e2rj8AX_ORGu9&amp;_nc_ad=z-m&amp;_nc_cid=0&amp;_nc_ht=scontent.ficn3-3.fna&amp;oh=00_AfAy_X8ThA-f8iBrK9kBDwYkxHj6QDSfF4Vd8x2xqYC4wA&amp;oe=639CB38B</x:t>
        </x:is>
      </x:c>
      <x:c t="inlineStr" r="AK39">
        <x:is>
          <x:t/>
        </x:is>
      </x:c>
      <x:c t="inlineStr" r="AL39">
        <x:is>
          <x:t>Ні</x:t>
        </x:is>
      </x:c>
      <x:c t="inlineStr" r="AM39"/>
      <x:c t="inlineStr" r="AN39">
        <x:is>
          <x:t>Їжа</x:t>
        </x:is>
      </x:c>
      <x:c t="inlineStr" r="AO39">
        <x:is>
          <x:t>Промо</x:t>
        </x:is>
      </x:c>
      <x:c t="inlineStr" r="AP39"/>
    </x:row>
    <x:row r="40">
      <x:c t="inlineStr" r="A40">
        <x:is>
          <x:t>11.12.2022</x:t>
        </x:is>
      </x:c>
      <x:c t="inlineStr" r="B40">
        <x:is>
          <x:t>12:37</x:t>
        </x:is>
      </x:c>
      <x:c t="inlineStr" r="C40">
        <x:is>
          <x:t>14.12.2022 15:07</x:t>
        </x:is>
      </x:c>
      <x:c t="inlineStr" r="D40">
        <x:is>
          <x:t/>
        </x:is>
      </x:c>
      <x:c t="str" r="E4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0">
        <x:is>
          <x:t>Репост</x:t>
        </x:is>
      </x:c>
      <x:c r="G40">
        <x:f>HYPERLINK("https://www.facebook.com/anna.kyrpan/posts/pfbid028wpZy4ejToL7mMUtnoQietQAwEj7pPiC8hDtEmcVEtLy9s8sR2cP2fkQVUpgiVbil")</x:f>
      </x:c>
      <x:c t="inlineStr" r="H40">
        <x:is>
          <x:t>Нейтральна</x:t>
        </x:is>
      </x:c>
      <x:c t="inlineStr" r="I40">
        <x:is>
          <x:t>Анна Кирпан</x:t>
        </x:is>
      </x:c>
      <x:c r="J40">
        <x:f>HYPERLINK("https://www.facebook.com/100000399231769")</x:f>
      </x:c>
      <x:c t="n" r="K40">
        <x:v>1038</x:v>
      </x:c>
      <x:c t="inlineStr" r="L40">
        <x:is>
          <x:t>Жінка</x:t>
        </x:is>
      </x:c>
      <x:c t="inlineStr" r="M40"/>
      <x:c t="inlineStr" r="N40">
        <x:is>
          <x:t>facebook.com</x:t>
        </x:is>
      </x:c>
      <x:c t="inlineStr" r="O40">
        <x:is>
          <x:t>Анна Кирпан</x:t>
        </x:is>
      </x:c>
      <x:c r="P40">
        <x:f>HYPERLINK("https://www.facebook.com/100000399231769")</x:f>
      </x:c>
      <x:c t="n" r="Q40">
        <x:v>1038</x:v>
      </x:c>
      <x:c t="inlineStr" r="R40">
        <x:is>
          <x:t>Соціальні мережі</x:t>
        </x:is>
      </x:c>
      <x:c t="inlineStr" r="S40">
        <x:is>
          <x:t>Україна</x:t>
        </x:is>
      </x:c>
      <x:c t="inlineStr" r="T40">
        <x:is>
          <x:t>Івано-Франківська область</x:t>
        </x:is>
      </x:c>
      <x:c t="inlineStr" r="U40">
        <x:is>
          <x:t>Івано-Франківськ</x:t>
        </x:is>
      </x:c>
      <x:c t="inlineStr" r="V40"/>
      <x:c t="inlineStr" r="W40"/>
      <x:c t="inlineStr" r="X40"/>
      <x:c t="inlineStr" r="Y40"/>
      <x:c t="inlineStr" r="Z40"/>
      <x:c t="inlineStr" r="AA40"/>
      <x:c t="inlineStr" r="AB40"/>
      <x:c t="inlineStr" r="AC40"/>
      <x:c t="inlineStr" r="AD40"/>
      <x:c t="inlineStr" r="AE40"/>
      <x:c t="inlineStr" r="AF40"/>
      <x:c t="inlineStr" r="AG40"/>
      <x:c t="inlineStr" r="AH40"/>
      <x:c t="inlineStr" r="AI40"/>
      <x:c t="inlineStr" r="AJ40">
        <x:is>
          <x:t>https://scontent-gmp1-1.xx.fbcdn.net/v/t39.30808-6/311570422_137057712412187_1246602059219239785_n.jpg?stp=dst-jpg_e15_p960x960_q75&amp;_nc_cat=102&amp;ccb=1-7&amp;_nc_sid=730e14&amp;_nc_ohc=rOfTI4e2rj8AX-dikgZ&amp;_nc_ad=z-m&amp;_nc_cid=0&amp;_nc_ht=scontent-gmp1-1.xx&amp;oh=00_AfDKHmbBWZu8AR8JsZX7l5Kq09I-A57WzacNP6Nx8zzRIw&amp;oe=639AB94B</x:t>
        </x:is>
      </x:c>
      <x:c t="inlineStr" r="AK40">
        <x:is>
          <x:t/>
        </x:is>
      </x:c>
      <x:c t="inlineStr" r="AL40">
        <x:is>
          <x:t>Ні</x:t>
        </x:is>
      </x:c>
      <x:c t="inlineStr" r="AM40"/>
      <x:c t="inlineStr" r="AN40">
        <x:is>
          <x:t>Їжа</x:t>
        </x:is>
      </x:c>
      <x:c t="inlineStr" r="AO40">
        <x:is>
          <x:t>Промо</x:t>
        </x:is>
      </x:c>
      <x:c t="inlineStr" r="AP40"/>
    </x:row>
    <x:row r="41">
      <x:c t="inlineStr" r="A41">
        <x:is>
          <x:t>11.12.2022</x:t>
        </x:is>
      </x:c>
      <x:c t="inlineStr" r="B41">
        <x:is>
          <x:t>12:30</x:t>
        </x:is>
      </x:c>
      <x:c t="inlineStr" r="C41">
        <x:is>
          <x:t>14.12.2022 15:07</x:t>
        </x:is>
      </x:c>
      <x:c t="inlineStr" r="D41">
        <x:is>
          <x:t/>
        </x:is>
      </x:c>
      <x:c t="str" r="E41">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41">
        <x:is>
          <x:t>Доповнений репост</x:t>
        </x:is>
      </x:c>
      <x:c r="G41">
        <x:f>HYPERLINK("https://www.facebook.com/ole4kaAa/posts/pfbid02hS2HVh6NdB6h4Ake5i3ZJjC4EsX2iXjsxibhMrQoDoLz4yvQ4STxZ8BdwVW3hczzl")</x:f>
      </x:c>
      <x:c t="inlineStr" r="H41">
        <x:is>
          <x:t>Нейтральна</x:t>
        </x:is>
      </x:c>
      <x:c t="inlineStr" r="I41">
        <x:is>
          <x:t>Ольга Тивонюк</x:t>
        </x:is>
      </x:c>
      <x:c r="J41">
        <x:f>HYPERLINK("https://www.facebook.com/100008033928947")</x:f>
      </x:c>
      <x:c t="n" r="K41">
        <x:v>908</x:v>
      </x:c>
      <x:c t="inlineStr" r="L41">
        <x:is>
          <x:t>Жінка</x:t>
        </x:is>
      </x:c>
      <x:c t="inlineStr" r="M41"/>
      <x:c t="inlineStr" r="N41">
        <x:is>
          <x:t>facebook.com</x:t>
        </x:is>
      </x:c>
      <x:c t="inlineStr" r="O41">
        <x:is>
          <x:t>Ольга Тивонюк</x:t>
        </x:is>
      </x:c>
      <x:c r="P41">
        <x:f>HYPERLINK("https://www.facebook.com/100008033928947")</x:f>
      </x:c>
      <x:c t="n" r="Q41">
        <x:v>908</x:v>
      </x:c>
      <x:c t="inlineStr" r="R41">
        <x:is>
          <x:t>Соціальні мережі</x:t>
        </x:is>
      </x:c>
      <x:c t="inlineStr" r="S41">
        <x:is>
          <x:t>Україна</x:t>
        </x:is>
      </x:c>
      <x:c t="inlineStr" r="T41">
        <x:is>
          <x:t>Київ</x:t>
        </x:is>
      </x:c>
      <x:c t="inlineStr" r="U41">
        <x:is>
          <x:t>Київ</x:t>
        </x:is>
      </x:c>
      <x:c t="inlineStr" r="V41"/>
      <x:c t="inlineStr" r="W41"/>
      <x:c t="inlineStr" r="X41"/>
      <x:c t="inlineStr" r="Y41"/>
      <x:c t="inlineStr" r="Z41"/>
      <x:c t="inlineStr" r="AA41"/>
      <x:c t="inlineStr" r="AB41"/>
      <x:c t="inlineStr" r="AC41"/>
      <x:c t="inlineStr" r="AD41"/>
      <x:c t="inlineStr" r="AE41"/>
      <x:c t="inlineStr" r="AF41"/>
      <x:c t="inlineStr" r="AG41"/>
      <x:c t="inlineStr" r="AH41"/>
      <x:c t="inlineStr" r="AI41"/>
      <x:c t="inlineStr" r="AJ41">
        <x:is>
          <x:t>https://scontent-nrt1-1.xx.fbcdn.net/v/t39.30808-6/319098741_5550137068395479_4969322824394529892_n.png?stp=dst-png_p960x960&amp;_nc_cat=102&amp;ccb=1-7&amp;_nc_sid=730e14&amp;_nc_ohc=3oAf3M1rXdcAX-XgGQl&amp;_nc_ad=z-m&amp;_nc_cid=0&amp;_nc_ht=scontent-nrt1-1.xx&amp;oh=00_AfBCudk0spBeqaIg1tNl42OIGMTaKuwOlBlG11LuNWqP3g&amp;oe=639A7ED2</x:t>
        </x:is>
      </x:c>
      <x:c t="inlineStr" r="AK41">
        <x:is>
          <x:t/>
        </x:is>
      </x:c>
      <x:c t="inlineStr" r="AL41">
        <x:is>
          <x:t>Ні</x:t>
        </x:is>
      </x:c>
      <x:c t="inlineStr" r="AM41"/>
      <x:c t="inlineStr" r="AN41">
        <x:is>
          <x:t/>
        </x:is>
      </x:c>
      <x:c t="inlineStr" r="AO41">
        <x:is>
          <x:t>Промо</x:t>
        </x:is>
      </x:c>
      <x:c t="n" r="AP41">
        <x:v>908</x:v>
      </x:c>
    </x:row>
    <x:row r="42">
      <x:c t="inlineStr" r="A42">
        <x:is>
          <x:t>11.12.2022</x:t>
        </x:is>
      </x:c>
      <x:c t="inlineStr" r="B42">
        <x:is>
          <x:t>11:06</x:t>
        </x:is>
      </x:c>
      <x:c t="inlineStr" r="C42">
        <x:is>
          <x:t>14.12.2022 15:07</x:t>
        </x:is>
      </x:c>
      <x:c t="inlineStr" r="D42">
        <x:is>
          <x:t/>
        </x:is>
      </x:c>
      <x:c t="str" r="E4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2">
        <x:is>
          <x:t>Репост</x:t>
        </x:is>
      </x:c>
      <x:c r="G42">
        <x:f>HYPERLINK("https://www.facebook.com/groups/1807226729580552/permalink/3038810329755513/")</x:f>
      </x:c>
      <x:c t="inlineStr" r="H42">
        <x:is>
          <x:t>Нейтральна</x:t>
        </x:is>
      </x:c>
      <x:c t="inlineStr" r="I42">
        <x:is>
          <x:t>Ігор Вільгота</x:t>
        </x:is>
      </x:c>
      <x:c r="J42">
        <x:f>HYPERLINK("https://www.facebook.com/100023452904537")</x:f>
      </x:c>
      <x:c t="n" r="K42">
        <x:v>5001</x:v>
      </x:c>
      <x:c t="inlineStr" r="L42">
        <x:is>
          <x:t>Чоловік</x:t>
        </x:is>
      </x:c>
      <x:c t="inlineStr" r="M42"/>
      <x:c t="inlineStr" r="N42">
        <x:is>
          <x:t>facebook.com</x:t>
        </x:is>
      </x:c>
      <x:c t="inlineStr" r="O42">
        <x:is>
          <x:t>Планета Україна (Planet Ukraine)</x:t>
        </x:is>
      </x:c>
      <x:c r="P42">
        <x:f>HYPERLINK("https://www.facebook.com/1807226729580552")</x:f>
      </x:c>
      <x:c t="n" r="Q42">
        <x:v>9556</x:v>
      </x:c>
      <x:c t="inlineStr" r="R42">
        <x:is>
          <x:t>Соціальні мережі</x:t>
        </x:is>
      </x:c>
      <x:c t="inlineStr" r="S42">
        <x:is>
          <x:t>Україна</x:t>
        </x:is>
      </x:c>
      <x:c t="inlineStr" r="T42">
        <x:is>
          <x:t>Київ</x:t>
        </x:is>
      </x:c>
      <x:c t="inlineStr" r="U42">
        <x:is>
          <x:t>Київ</x:t>
        </x:is>
      </x:c>
      <x:c t="inlineStr" r="V42"/>
      <x:c t="n" r="W42">
        <x:v>5</x:v>
      </x:c>
      <x:c t="n" r="X42">
        <x:v>5</x:v>
      </x:c>
      <x:c t="inlineStr" r="Y42"/>
      <x:c t="inlineStr" r="Z42"/>
      <x:c t="inlineStr" r="AA42"/>
      <x:c t="inlineStr" r="AB42"/>
      <x:c t="inlineStr" r="AC42"/>
      <x:c t="inlineStr" r="AD42"/>
      <x:c t="inlineStr" r="AE42"/>
      <x:c t="n" r="AF42">
        <x:v>2</x:v>
      </x:c>
      <x:c t="n" r="AG42">
        <x:v>1</x:v>
      </x:c>
      <x:c t="inlineStr" r="AH42"/>
      <x:c t="inlineStr" r="AI42"/>
      <x:c t="inlineStr" r="AJ42">
        <x:is>
          <x:t>https://scontent-gig2-1.xx.fbcdn.net/v/t39.30808-6/311570422_137057712412187_1246602059219239785_n.jpg?stp=dst-jpg_e15_p960x960_q75&amp;_nc_cat=102&amp;ccb=1-7&amp;_nc_sid=730e14&amp;_nc_ohc=rOfTI4e2rj8AX-16pgf&amp;_nc_ad=z-m&amp;_nc_cid=0&amp;_nc_ht=scontent-gig2-1.xx&amp;oh=00_AfAIwnryhOqRhhibYbITn8b4c2VmzFWuHbU4XAdPRjiBog&amp;oe=639AB94B</x:t>
        </x:is>
      </x:c>
      <x:c t="inlineStr" r="AK42">
        <x:is>
          <x:t/>
        </x:is>
      </x:c>
      <x:c t="inlineStr" r="AL42">
        <x:is>
          <x:t>Ні</x:t>
        </x:is>
      </x:c>
      <x:c t="inlineStr" r="AM42"/>
      <x:c t="inlineStr" r="AN42">
        <x:is>
          <x:t>Їжа</x:t>
        </x:is>
      </x:c>
      <x:c t="inlineStr" r="AO42">
        <x:is>
          <x:t>Промо</x:t>
        </x:is>
      </x:c>
      <x:c t="n" r="AP42">
        <x:v>9556</x:v>
      </x:c>
    </x:row>
    <x:row r="43">
      <x:c t="inlineStr" r="A43">
        <x:is>
          <x:t>11.12.2022</x:t>
        </x:is>
      </x:c>
      <x:c t="inlineStr" r="B43">
        <x:is>
          <x:t>10:18</x:t>
        </x:is>
      </x:c>
      <x:c t="inlineStr" r="C43">
        <x:is>
          <x:t>14.12.2022 15:07</x:t>
        </x:is>
      </x:c>
      <x:c t="inlineStr" r="D43">
        <x:is>
          <x:t/>
        </x:is>
      </x:c>
      <x:c t="str" r="E4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3">
        <x:is>
          <x:t>Репост</x:t>
        </x:is>
      </x:c>
      <x:c r="G43">
        <x:f>HYPERLINK("https://www.facebook.com/yuriy.protsyuk/posts/pfbid0DH1FtRSY9P1BAQtLNxUaCf1fB5Q76fvsb1u1mRNUTrd1mf3xUjFNCvCxfvuSSxwDl")</x:f>
      </x:c>
      <x:c t="inlineStr" r="H43">
        <x:is>
          <x:t>Нейтральна</x:t>
        </x:is>
      </x:c>
      <x:c t="inlineStr" r="I43">
        <x:is>
          <x:t>Yuri Protsyuk</x:t>
        </x:is>
      </x:c>
      <x:c r="J43">
        <x:f>HYPERLINK("https://www.facebook.com/100001653000141")</x:f>
      </x:c>
      <x:c t="n" r="K43">
        <x:v>62</x:v>
      </x:c>
      <x:c t="inlineStr" r="L43">
        <x:is>
          <x:t>Чоловік</x:t>
        </x:is>
      </x:c>
      <x:c t="inlineStr" r="M43"/>
      <x:c t="inlineStr" r="N43">
        <x:is>
          <x:t>facebook.com</x:t>
        </x:is>
      </x:c>
      <x:c t="inlineStr" r="O43">
        <x:is>
          <x:t>Yuri Protsyuk</x:t>
        </x:is>
      </x:c>
      <x:c r="P43">
        <x:f>HYPERLINK("https://www.facebook.com/100001653000141")</x:f>
      </x:c>
      <x:c t="n" r="Q43">
        <x:v>62</x:v>
      </x:c>
      <x:c t="inlineStr" r="R43">
        <x:is>
          <x:t>Соціальні мережі</x:t>
        </x:is>
      </x:c>
      <x:c t="inlineStr" r="S43">
        <x:is>
          <x:t>Україна</x:t>
        </x:is>
      </x:c>
      <x:c t="inlineStr" r="T43">
        <x:is>
          <x:t>Київ</x:t>
        </x:is>
      </x:c>
      <x:c t="inlineStr" r="U43">
        <x:is>
          <x:t>Київ</x:t>
        </x:is>
      </x:c>
      <x:c t="inlineStr" r="V43"/>
      <x:c t="inlineStr" r="W43"/>
      <x:c t="inlineStr" r="X43"/>
      <x:c t="inlineStr" r="Y43"/>
      <x:c t="inlineStr" r="Z43"/>
      <x:c t="inlineStr" r="AA43"/>
      <x:c t="inlineStr" r="AB43"/>
      <x:c t="inlineStr" r="AC43"/>
      <x:c t="inlineStr" r="AD43"/>
      <x:c t="inlineStr" r="AE43"/>
      <x:c t="inlineStr" r="AF43"/>
      <x:c t="inlineStr" r="AG43"/>
      <x:c t="inlineStr" r="AH43"/>
      <x:c t="inlineStr" r="AI43"/>
      <x:c t="inlineStr" r="AJ43">
        <x:is>
          <x:t>https://scontent.fplu6-1.fna.fbcdn.net/v/t39.30808-6/311570422_137057712412187_1246602059219239785_n.jpg?stp=dst-jpg_e15_p960x960_q75&amp;_nc_cat=102&amp;ccb=1-7&amp;_nc_sid=730e14&amp;_nc_ohc=rOfTI4e2rj8AX-G_q4J&amp;_nc_ad=z-m&amp;_nc_cid=1138&amp;_nc_zt=23&amp;_nc_ht=scontent.fplu6-1.fna&amp;oh=00_AfBXJDkgSjGelat463VeqqlZu335LClvH-0Qw-g8Hy1Vxg&amp;oe=639AB94B</x:t>
        </x:is>
      </x:c>
      <x:c t="inlineStr" r="AK43">
        <x:is>
          <x:t/>
        </x:is>
      </x:c>
      <x:c t="inlineStr" r="AL43">
        <x:is>
          <x:t>Ні</x:t>
        </x:is>
      </x:c>
      <x:c t="inlineStr" r="AM43"/>
      <x:c t="inlineStr" r="AN43">
        <x:is>
          <x:t>Їжа</x:t>
        </x:is>
      </x:c>
      <x:c t="inlineStr" r="AO43">
        <x:is>
          <x:t>Промо</x:t>
        </x:is>
      </x:c>
      <x:c t="inlineStr" r="AP43"/>
    </x:row>
    <x:row r="44">
      <x:c t="inlineStr" r="A44">
        <x:is>
          <x:t>11.12.2022</x:t>
        </x:is>
      </x:c>
      <x:c t="inlineStr" r="B44">
        <x:is>
          <x:t>09:02</x:t>
        </x:is>
      </x:c>
      <x:c t="inlineStr" r="C44">
        <x:is>
          <x:t>14.12.2022 15:07</x:t>
        </x:is>
      </x:c>
      <x:c t="inlineStr" r="D44">
        <x:is>
          <x:t/>
        </x:is>
      </x:c>
      <x:c t="str" r="E4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4">
        <x:is>
          <x:t>Репост</x:t>
        </x:is>
      </x:c>
      <x:c r="G44">
        <x:f>HYPERLINK("https://www.facebook.com/groups/297618130783654/permalink/1292491317962992/")</x:f>
      </x:c>
      <x:c t="inlineStr" r="H44">
        <x:is>
          <x:t>Нейтральна</x:t>
        </x:is>
      </x:c>
      <x:c t="inlineStr" r="I44">
        <x:is>
          <x:t>Tucha Alex Doc</x:t>
        </x:is>
      </x:c>
      <x:c r="J44">
        <x:f>HYPERLINK("https://www.facebook.com/100017419475391")</x:f>
      </x:c>
      <x:c t="n" r="K44">
        <x:v>56</x:v>
      </x:c>
      <x:c t="inlineStr" r="L44">
        <x:is>
          <x:t>Чоловік</x:t>
        </x:is>
      </x:c>
      <x:c t="inlineStr" r="M44"/>
      <x:c t="inlineStr" r="N44">
        <x:is>
          <x:t>facebook.com</x:t>
        </x:is>
      </x:c>
      <x:c t="inlineStr" r="O44">
        <x:is>
          <x:t>МУКАЧЕВО ДИВУЄ</x:t>
        </x:is>
      </x:c>
      <x:c r="P44">
        <x:f>HYPERLINK("https://www.facebook.com/297618130783654")</x:f>
      </x:c>
      <x:c t="n" r="Q44">
        <x:v>659</x:v>
      </x:c>
      <x:c t="inlineStr" r="R44">
        <x:is>
          <x:t>Соціальні мережі</x:t>
        </x:is>
      </x:c>
      <x:c t="inlineStr" r="S44">
        <x:is>
          <x:t>Україна</x:t>
        </x:is>
      </x:c>
      <x:c t="inlineStr" r="T44"/>
      <x:c t="inlineStr" r="U44"/>
      <x:c t="inlineStr" r="V44"/>
      <x:c t="inlineStr" r="W44"/>
      <x:c t="inlineStr" r="X44"/>
      <x:c t="inlineStr" r="Y44"/>
      <x:c t="inlineStr" r="Z44"/>
      <x:c t="inlineStr" r="AA44"/>
      <x:c t="inlineStr" r="AB44"/>
      <x:c t="inlineStr" r="AC44"/>
      <x:c t="inlineStr" r="AD44"/>
      <x:c t="inlineStr" r="AE44"/>
      <x:c t="inlineStr" r="AF44"/>
      <x:c t="inlineStr" r="AG44"/>
      <x:c t="inlineStr" r="AH44"/>
      <x:c t="inlineStr" r="AI44"/>
      <x:c t="inlineStr" r="AJ44">
        <x:is>
          <x:t>https://scontent-ssn1-1.xx.fbcdn.net/v/t39.30808-6/311570422_137057712412187_1246602059219239785_n.jpg?stp=dst-jpg_e15_p960x960_q75&amp;_nc_cat=102&amp;ccb=1-7&amp;_nc_sid=730e14&amp;_nc_ohc=rOfTI4e2rj8AX-tZBnc&amp;_nc_ad=z-m&amp;_nc_cid=0&amp;_nc_ht=scontent-ssn1-1.xx&amp;oh=00_AfAqQHUVgCfqrLPHLtSOnd0RfT0uUClMnnPPL2jE3f1y4w&amp;oe=639AB94B</x:t>
        </x:is>
      </x:c>
      <x:c t="inlineStr" r="AK44">
        <x:is>
          <x:t/>
        </x:is>
      </x:c>
      <x:c t="inlineStr" r="AL44">
        <x:is>
          <x:t>Ні</x:t>
        </x:is>
      </x:c>
      <x:c t="inlineStr" r="AM44"/>
      <x:c t="inlineStr" r="AN44">
        <x:is>
          <x:t>Їжа</x:t>
        </x:is>
      </x:c>
      <x:c t="inlineStr" r="AO44">
        <x:is>
          <x:t>Промо</x:t>
        </x:is>
      </x:c>
      <x:c t="n" r="AP44">
        <x:v>659</x:v>
      </x:c>
    </x:row>
    <x:row r="45">
      <x:c t="inlineStr" r="A45">
        <x:is>
          <x:t>11.12.2022</x:t>
        </x:is>
      </x:c>
      <x:c t="inlineStr" r="B45">
        <x:is>
          <x:t>08:16</x:t>
        </x:is>
      </x:c>
      <x:c t="inlineStr" r="C45">
        <x:is>
          <x:t>14.12.2022 15:07</x:t>
        </x:is>
      </x:c>
      <x:c t="inlineStr" r="D45">
        <x:is>
          <x:t/>
        </x:is>
      </x:c>
      <x:c t="str" r="E4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5">
        <x:is>
          <x:t>Репост</x:t>
        </x:is>
      </x:c>
      <x:c r="G45">
        <x:f>HYPERLINK("https://www.facebook.com/figarofigaroVVS/posts/pfbid02ri6paEfxhc6JsczZv9HiC6oh8LMdTEf7iP5XEcuHgfuUmJwb2Pu9KcjTD8NVo7ktl")</x:f>
      </x:c>
      <x:c t="inlineStr" r="H45">
        <x:is>
          <x:t>Нейтральна</x:t>
        </x:is>
      </x:c>
      <x:c t="inlineStr" r="I45">
        <x:is>
          <x:t>Владимир Синёв</x:t>
        </x:is>
      </x:c>
      <x:c r="J45">
        <x:f>HYPERLINK("https://www.facebook.com/100003405399320")</x:f>
      </x:c>
      <x:c t="n" r="K45">
        <x:v>4931</x:v>
      </x:c>
      <x:c t="inlineStr" r="L45">
        <x:is>
          <x:t>Чоловік</x:t>
        </x:is>
      </x:c>
      <x:c t="inlineStr" r="M45"/>
      <x:c t="inlineStr" r="N45">
        <x:is>
          <x:t>facebook.com</x:t>
        </x:is>
      </x:c>
      <x:c t="inlineStr" r="O45">
        <x:is>
          <x:t>Владимир Синёв</x:t>
        </x:is>
      </x:c>
      <x:c r="P45">
        <x:f>HYPERLINK("https://www.facebook.com/100003405399320")</x:f>
      </x:c>
      <x:c t="n" r="Q45">
        <x:v>4931</x:v>
      </x:c>
      <x:c t="inlineStr" r="R45">
        <x:is>
          <x:t>Соціальні мережі</x:t>
        </x:is>
      </x:c>
      <x:c t="inlineStr" r="S45">
        <x:is>
          <x:t>Україна</x:t>
        </x:is>
      </x:c>
      <x:c t="inlineStr" r="T45">
        <x:is>
          <x:t>Київ</x:t>
        </x:is>
      </x:c>
      <x:c t="inlineStr" r="U45">
        <x:is>
          <x:t>Київ</x:t>
        </x:is>
      </x:c>
      <x:c t="inlineStr" r="V45"/>
      <x:c t="inlineStr" r="W45"/>
      <x:c t="inlineStr" r="X45"/>
      <x:c t="inlineStr" r="Y45"/>
      <x:c t="inlineStr" r="Z45"/>
      <x:c t="inlineStr" r="AA45"/>
      <x:c t="inlineStr" r="AB45"/>
      <x:c t="inlineStr" r="AC45"/>
      <x:c t="inlineStr" r="AD45"/>
      <x:c t="inlineStr" r="AE45"/>
      <x:c t="inlineStr" r="AF45"/>
      <x:c t="inlineStr" r="AG45"/>
      <x:c t="inlineStr" r="AH45"/>
      <x:c t="inlineStr" r="AI45"/>
      <x:c t="inlineStr" r="AJ45">
        <x:is>
          <x:t>https://scontent.fhkg11-1.fna.fbcdn.net/v/t39.30808-6/311570422_137057712412187_1246602059219239785_n.jpg?stp=dst-jpg_e15_p960x960_q75&amp;_nc_cat=102&amp;ccb=1-7&amp;_nc_sid=730e14&amp;_nc_ohc=rOfTI4e2rj8AX81ktYF&amp;_nc_ad=z-m&amp;_nc_cid=0&amp;_nc_ht=scontent.fhkg11-1.fna&amp;oh=00_AfCWr-Hc2ygEMukeX3A7ddnsYfKtm9EfkA8iLFxlBcabGQ&amp;oe=639AB94B</x:t>
        </x:is>
      </x:c>
      <x:c t="inlineStr" r="AK45">
        <x:is>
          <x:t/>
        </x:is>
      </x:c>
      <x:c t="inlineStr" r="AL45">
        <x:is>
          <x:t>Ні</x:t>
        </x:is>
      </x:c>
      <x:c t="inlineStr" r="AM45"/>
      <x:c t="inlineStr" r="AN45">
        <x:is>
          <x:t>Їжа</x:t>
        </x:is>
      </x:c>
      <x:c t="inlineStr" r="AO45">
        <x:is>
          <x:t>Промо</x:t>
        </x:is>
      </x:c>
      <x:c t="n" r="AP45">
        <x:v>4931</x:v>
      </x:c>
    </x:row>
    <x:row r="46">
      <x:c t="inlineStr" r="A46">
        <x:is>
          <x:t>11.12.2022</x:t>
        </x:is>
      </x:c>
      <x:c t="inlineStr" r="B46">
        <x:is>
          <x:t>07:13</x:t>
        </x:is>
      </x:c>
      <x:c t="inlineStr" r="C46">
        <x:is>
          <x:t>14.12.2022 15:07</x:t>
        </x:is>
      </x:c>
      <x:c t="inlineStr" r="D46">
        <x:is>
          <x:t/>
        </x:is>
      </x:c>
      <x:c t="str" r="E4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6">
        <x:is>
          <x:t>Репост</x:t>
        </x:is>
      </x:c>
      <x:c r="G46">
        <x:f>HYPERLINK("https://www.facebook.com/permalink.php?story_fbid=pfbid0EYqC6fHHZZuqMvdEKRdqveB16tk3LbMQ9N2VaCeXx2PdedPbZSEb5kEYPdPrM7PNl&amp;id=100011072020537")</x:f>
      </x:c>
      <x:c t="inlineStr" r="H46">
        <x:is>
          <x:t>Нейтральна</x:t>
        </x:is>
      </x:c>
      <x:c t="inlineStr" r="I46">
        <x:is>
          <x:t>Oksana Zaika</x:t>
        </x:is>
      </x:c>
      <x:c r="J46">
        <x:f>HYPERLINK("https://www.facebook.com/100011072020537")</x:f>
      </x:c>
      <x:c t="n" r="K46">
        <x:v>525</x:v>
      </x:c>
      <x:c t="inlineStr" r="L46">
        <x:is>
          <x:t>Жінка</x:t>
        </x:is>
      </x:c>
      <x:c t="inlineStr" r="M46"/>
      <x:c t="inlineStr" r="N46">
        <x:is>
          <x:t>facebook.com</x:t>
        </x:is>
      </x:c>
      <x:c t="inlineStr" r="O46">
        <x:is>
          <x:t>Oksana Zaika</x:t>
        </x:is>
      </x:c>
      <x:c r="P46">
        <x:f>HYPERLINK("https://www.facebook.com/100011072020537")</x:f>
      </x:c>
      <x:c t="n" r="Q46">
        <x:v>525</x:v>
      </x:c>
      <x:c t="inlineStr" r="R46">
        <x:is>
          <x:t>Соціальні мережі</x:t>
        </x:is>
      </x:c>
      <x:c t="inlineStr" r="S46">
        <x:is>
          <x:t>Україна</x:t>
        </x:is>
      </x:c>
      <x:c t="inlineStr" r="T46">
        <x:is>
          <x:t>Київська область</x:t>
        </x:is>
      </x:c>
      <x:c t="inlineStr" r="U46">
        <x:is>
          <x:t>Яготин</x:t>
        </x:is>
      </x:c>
      <x:c t="inlineStr" r="V46"/>
      <x:c t="n" r="W46">
        <x:v>1</x:v>
      </x:c>
      <x:c t="n" r="X46">
        <x:v>1</x:v>
      </x:c>
      <x:c t="inlineStr" r="Y46"/>
      <x:c t="inlineStr" r="Z46"/>
      <x:c t="inlineStr" r="AA46"/>
      <x:c t="inlineStr" r="AB46"/>
      <x:c t="inlineStr" r="AC46"/>
      <x:c t="inlineStr" r="AD46"/>
      <x:c t="inlineStr" r="AE46"/>
      <x:c t="inlineStr" r="AF46"/>
      <x:c t="inlineStr" r="AG46"/>
      <x:c t="inlineStr" r="AH46"/>
      <x:c t="inlineStr" r="AI46"/>
      <x:c t="inlineStr" r="AJ46">
        <x:is>
          <x:t>https://scontent-itm1-1.xx.fbcdn.net/v/t39.30808-6/311570422_137057712412187_1246602059219239785_n.jpg?stp=dst-jpg_e15_p960x960_q75&amp;_nc_cat=102&amp;ccb=1-7&amp;_nc_sid=730e14&amp;_nc_ohc=rOfTI4e2rj8AX8onBCD&amp;_nc_ad=z-m&amp;_nc_cid=0&amp;_nc_ht=scontent-itm1-1.xx&amp;oh=00_AfBatd-6pH69hLK6THBBazt93UlMJWjMnz-XREkuJPJfXg&amp;oe=639AB94B</x:t>
        </x:is>
      </x:c>
      <x:c t="inlineStr" r="AK46">
        <x:is>
          <x:t/>
        </x:is>
      </x:c>
      <x:c t="inlineStr" r="AL46">
        <x:is>
          <x:t>Ні</x:t>
        </x:is>
      </x:c>
      <x:c t="inlineStr" r="AM46"/>
      <x:c t="inlineStr" r="AN46">
        <x:is>
          <x:t>Їжа</x:t>
        </x:is>
      </x:c>
      <x:c t="inlineStr" r="AO46">
        <x:is>
          <x:t>Промо</x:t>
        </x:is>
      </x:c>
      <x:c t="inlineStr" r="AP46"/>
    </x:row>
    <x:row r="47">
      <x:c t="inlineStr" r="A47">
        <x:is>
          <x:t>11.12.2022</x:t>
        </x:is>
      </x:c>
      <x:c t="inlineStr" r="B47">
        <x:is>
          <x:t>07:13</x:t>
        </x:is>
      </x:c>
      <x:c t="inlineStr" r="C47">
        <x:is>
          <x:t>14.12.2022 15:07</x:t>
        </x:is>
      </x:c>
      <x:c t="inlineStr" r="D47">
        <x:is>
          <x:t/>
        </x:is>
      </x:c>
      <x:c t="str" r="E4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7">
        <x:is>
          <x:t>Репост</x:t>
        </x:is>
      </x:c>
      <x:c r="G47">
        <x:f>HYPERLINK("https://www.facebook.com/permalink.php?story_fbid=pfbid0Zq2uCYNbJFDZJC9n9HE4onsNLcMguMKwi1LxgSyoFPrnjyzRTbYovepcrb6yMk71l&amp;id=100002098676176")</x:f>
      </x:c>
      <x:c t="inlineStr" r="H47">
        <x:is>
          <x:t>Нейтральна</x:t>
        </x:is>
      </x:c>
      <x:c t="inlineStr" r="I47">
        <x:is>
          <x:t>Сергей Роскладка</x:t>
        </x:is>
      </x:c>
      <x:c r="J47">
        <x:f>HYPERLINK("https://www.facebook.com/100002098676176")</x:f>
      </x:c>
      <x:c t="n" r="K47">
        <x:v>1014</x:v>
      </x:c>
      <x:c t="inlineStr" r="L47">
        <x:is>
          <x:t>Чоловік</x:t>
        </x:is>
      </x:c>
      <x:c t="inlineStr" r="M47"/>
      <x:c t="inlineStr" r="N47">
        <x:is>
          <x:t>facebook.com</x:t>
        </x:is>
      </x:c>
      <x:c t="inlineStr" r="O47">
        <x:is>
          <x:t>Сергей Роскладка</x:t>
        </x:is>
      </x:c>
      <x:c r="P47">
        <x:f>HYPERLINK("https://www.facebook.com/100002098676176")</x:f>
      </x:c>
      <x:c t="n" r="Q47">
        <x:v>1014</x:v>
      </x:c>
      <x:c t="inlineStr" r="R47">
        <x:is>
          <x:t>Соціальні мережі</x:t>
        </x:is>
      </x:c>
      <x:c t="inlineStr" r="S47">
        <x:is>
          <x:t>Україна</x:t>
        </x:is>
      </x:c>
      <x:c t="inlineStr" r="T47">
        <x:is>
          <x:t>Житомирська область</x:t>
        </x:is>
      </x:c>
      <x:c t="inlineStr" r="U47">
        <x:is>
          <x:t>Овруч</x:t>
        </x:is>
      </x:c>
      <x:c t="inlineStr" r="V47"/>
      <x:c t="inlineStr" r="W47"/>
      <x:c t="inlineStr" r="X47"/>
      <x:c t="inlineStr" r="Y47"/>
      <x:c t="inlineStr" r="Z47"/>
      <x:c t="inlineStr" r="AA47"/>
      <x:c t="inlineStr" r="AB47"/>
      <x:c t="inlineStr" r="AC47"/>
      <x:c t="inlineStr" r="AD47"/>
      <x:c t="inlineStr" r="AE47"/>
      <x:c t="inlineStr" r="AF47"/>
      <x:c t="inlineStr" r="AG47"/>
      <x:c t="inlineStr" r="AH47"/>
      <x:c t="inlineStr" r="AI47"/>
      <x:c t="inlineStr" r="AJ47">
        <x:is>
          <x:t>https://scontent.fvag6-1.fna.fbcdn.net/v/t39.30808-6/311570422_137057712412187_1246602059219239785_n.jpg?stp=dst-jpg_e15_p960x960_q75&amp;_nc_cat=102&amp;ccb=1-7&amp;_nc_sid=730e14&amp;_nc_ohc=rOfTI4e2rj8AX_WD9d3&amp;_nc_ad=z-m&amp;_nc_cid=0&amp;_nc_ht=scontent.fvag6-1.fna&amp;oh=00_AfA3xT-dhj5GPRR9nq_B4Tnx-pSB9I2EIWc-5LCNjD3zPg&amp;oe=639AB94B</x:t>
        </x:is>
      </x:c>
      <x:c t="inlineStr" r="AK47">
        <x:is>
          <x:t/>
        </x:is>
      </x:c>
      <x:c t="inlineStr" r="AL47">
        <x:is>
          <x:t>Ні</x:t>
        </x:is>
      </x:c>
      <x:c t="inlineStr" r="AM47"/>
      <x:c t="inlineStr" r="AN47">
        <x:is>
          <x:t>Їжа</x:t>
        </x:is>
      </x:c>
      <x:c t="inlineStr" r="AO47">
        <x:is>
          <x:t>Промо</x:t>
        </x:is>
      </x:c>
      <x:c t="inlineStr" r="AP47"/>
    </x:row>
    <x:row r="48">
      <x:c t="inlineStr" r="A48">
        <x:is>
          <x:t>11.12.2022</x:t>
        </x:is>
      </x:c>
      <x:c t="inlineStr" r="B48">
        <x:is>
          <x:t>02:32</x:t>
        </x:is>
      </x:c>
      <x:c t="inlineStr" r="C48">
        <x:is>
          <x:t>14.12.2022 15:07</x:t>
        </x:is>
      </x:c>
      <x:c t="inlineStr" r="D48">
        <x:is>
          <x:t/>
        </x:is>
      </x:c>
      <x:c t="str" r="E4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8">
        <x:is>
          <x:t>Репост</x:t>
        </x:is>
      </x:c>
      <x:c r="G48">
        <x:f>HYPERLINK("https://www.facebook.com/nestor.baran/posts/pfbid02b7BjDhJJPiRhkFGnmQHtWPgPhhp4kEQG3fhx15y7ovqanamSn2zaerVkLaGppiWLl")</x:f>
      </x:c>
      <x:c t="inlineStr" r="H48">
        <x:is>
          <x:t>Нейтральна</x:t>
        </x:is>
      </x:c>
      <x:c t="inlineStr" r="I48">
        <x:is>
          <x:t>Nestor Baran</x:t>
        </x:is>
      </x:c>
      <x:c r="J48">
        <x:f>HYPERLINK("https://www.facebook.com/100001785786986")</x:f>
      </x:c>
      <x:c t="n" r="K48">
        <x:v>151</x:v>
      </x:c>
      <x:c t="inlineStr" r="L48">
        <x:is>
          <x:t>Чоловік</x:t>
        </x:is>
      </x:c>
      <x:c t="inlineStr" r="M48"/>
      <x:c t="inlineStr" r="N48">
        <x:is>
          <x:t>facebook.com</x:t>
        </x:is>
      </x:c>
      <x:c t="inlineStr" r="O48">
        <x:is>
          <x:t>Nestor Baran</x:t>
        </x:is>
      </x:c>
      <x:c r="P48">
        <x:f>HYPERLINK("https://www.facebook.com/100001785786986")</x:f>
      </x:c>
      <x:c t="n" r="Q48">
        <x:v>151</x:v>
      </x:c>
      <x:c t="inlineStr" r="R48">
        <x:is>
          <x:t>Соціальні мережі</x:t>
        </x:is>
      </x:c>
      <x:c t="inlineStr" r="S48">
        <x:is>
          <x:t>Україна</x:t>
        </x:is>
      </x:c>
      <x:c t="inlineStr" r="T48">
        <x:is>
          <x:t>Львівська область</x:t>
        </x:is>
      </x:c>
      <x:c t="inlineStr" r="U48">
        <x:is>
          <x:t>Львів</x:t>
        </x:is>
      </x:c>
      <x:c t="inlineStr" r="V48"/>
      <x:c t="inlineStr" r="W48"/>
      <x:c t="inlineStr" r="X48"/>
      <x:c t="inlineStr" r="Y48"/>
      <x:c t="inlineStr" r="Z48"/>
      <x:c t="inlineStr" r="AA48"/>
      <x:c t="inlineStr" r="AB48"/>
      <x:c t="inlineStr" r="AC48"/>
      <x:c t="inlineStr" r="AD48"/>
      <x:c t="inlineStr" r="AE48"/>
      <x:c t="inlineStr" r="AF48"/>
      <x:c t="inlineStr" r="AG48"/>
      <x:c t="inlineStr" r="AH48"/>
      <x:c t="inlineStr" r="AI48"/>
      <x:c t="inlineStr" r="AJ48">
        <x:is>
          <x:t>https://scontent.fevn6-2.fna.fbcdn.net/v/t39.30808-6/311570422_137057712412187_1246602059219239785_n.jpg?stp=dst-jpg_e15_p960x960_q75&amp;_nc_cat=102&amp;ccb=1-7&amp;_nc_sid=730e14&amp;_nc_ohc=rOfTI4e2rj8AX9OhNRW&amp;_nc_ad=z-m&amp;_nc_cid=0&amp;_nc_ht=scontent.fevn6-2.fna&amp;oh=00_AfDID9HlbBpLdAVGc9TkrZNHZgeT1PtHERvHmWDdtuIw7w&amp;oe=639AB94B</x:t>
        </x:is>
      </x:c>
      <x:c t="inlineStr" r="AK48">
        <x:is>
          <x:t/>
        </x:is>
      </x:c>
      <x:c t="inlineStr" r="AL48">
        <x:is>
          <x:t>Ні</x:t>
        </x:is>
      </x:c>
      <x:c t="inlineStr" r="AM48"/>
      <x:c t="inlineStr" r="AN48">
        <x:is>
          <x:t>Їжа</x:t>
        </x:is>
      </x:c>
      <x:c t="inlineStr" r="AO48">
        <x:is>
          <x:t>Промо</x:t>
        </x:is>
      </x:c>
      <x:c t="inlineStr" r="AP48"/>
    </x:row>
    <x:row r="49">
      <x:c t="inlineStr" r="A49">
        <x:is>
          <x:t>10.12.2022</x:t>
        </x:is>
      </x:c>
      <x:c t="inlineStr" r="B49">
        <x:is>
          <x:t>23:05</x:t>
        </x:is>
      </x:c>
      <x:c t="inlineStr" r="C49">
        <x:is>
          <x:t>14.12.2022 15:07</x:t>
        </x:is>
      </x:c>
      <x:c t="inlineStr" r="D49">
        <x:is>
          <x:t/>
        </x:is>
      </x:c>
      <x:c t="str" r="E4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49">
        <x:is>
          <x:t>Репост</x:t>
        </x:is>
      </x:c>
      <x:c r="G49">
        <x:f>HYPERLINK("https://www.facebook.com/maria.makukh.9/posts/pfbid0r6Pejf42EfCt92eBLV7QxTDbYYhhmx1kFbCnzVrC5RN5hyqQoqYkvchVQg6hgVvPl")</x:f>
      </x:c>
      <x:c t="inlineStr" r="H49">
        <x:is>
          <x:t>Нейтральна</x:t>
        </x:is>
      </x:c>
      <x:c t="inlineStr" r="I49">
        <x:is>
          <x:t>Mariia Makukh</x:t>
        </x:is>
      </x:c>
      <x:c r="J49">
        <x:f>HYPERLINK("https://www.facebook.com/100029864719253")</x:f>
      </x:c>
      <x:c t="n" r="K49">
        <x:v>171</x:v>
      </x:c>
      <x:c t="inlineStr" r="L49">
        <x:is>
          <x:t>Жінка</x:t>
        </x:is>
      </x:c>
      <x:c t="inlineStr" r="M49"/>
      <x:c t="inlineStr" r="N49">
        <x:is>
          <x:t>facebook.com</x:t>
        </x:is>
      </x:c>
      <x:c t="inlineStr" r="O49">
        <x:is>
          <x:t>Mariia Makukh</x:t>
        </x:is>
      </x:c>
      <x:c r="P49">
        <x:f>HYPERLINK("https://www.facebook.com/100029864719253")</x:f>
      </x:c>
      <x:c t="n" r="Q49">
        <x:v>171</x:v>
      </x:c>
      <x:c t="inlineStr" r="R49">
        <x:is>
          <x:t>Соціальні мережі</x:t>
        </x:is>
      </x:c>
      <x:c t="inlineStr" r="S49">
        <x:is>
          <x:t>Україна</x:t>
        </x:is>
      </x:c>
      <x:c t="inlineStr" r="T49">
        <x:is>
          <x:t>Львівська область</x:t>
        </x:is>
      </x:c>
      <x:c t="inlineStr" r="U49">
        <x:is>
          <x:t>Дрогобич</x:t>
        </x:is>
      </x:c>
      <x:c t="inlineStr" r="V49"/>
      <x:c t="n" r="W49">
        <x:v>2</x:v>
      </x:c>
      <x:c t="n" r="X49">
        <x:v>2</x:v>
      </x:c>
      <x:c t="inlineStr" r="Y49"/>
      <x:c t="inlineStr" r="Z49"/>
      <x:c t="inlineStr" r="AA49"/>
      <x:c t="inlineStr" r="AB49"/>
      <x:c t="inlineStr" r="AC49"/>
      <x:c t="inlineStr" r="AD49"/>
      <x:c t="inlineStr" r="AE49"/>
      <x:c t="inlineStr" r="AF49"/>
      <x:c t="inlineStr" r="AG49"/>
      <x:c t="inlineStr" r="AH49"/>
      <x:c t="inlineStr" r="AI49"/>
      <x:c t="inlineStr" r="AJ49">
        <x:is>
          <x:t>https://scontent-ssn1-1.xx.fbcdn.net/v/t39.30808-6/311570422_137057712412187_1246602059219239785_n.jpg?stp=dst-jpg_e15_p960x960_q75&amp;_nc_cat=102&amp;ccb=1-7&amp;_nc_sid=730e14&amp;_nc_ohc=R1GI2YUmmQMAX_iq4EI&amp;_nc_ad=z-m&amp;_nc_cid=0&amp;_nc_ht=scontent-ssn1-1.xx&amp;oh=00_AfCcFozbPza-1btFjeer-1heQ4Lg24IMlwqrHc0mZ2P9xg&amp;oe=639CB38B</x:t>
        </x:is>
      </x:c>
      <x:c t="inlineStr" r="AK49">
        <x:is>
          <x:t/>
        </x:is>
      </x:c>
      <x:c t="inlineStr" r="AL49">
        <x:is>
          <x:t>Ні</x:t>
        </x:is>
      </x:c>
      <x:c t="inlineStr" r="AM49"/>
      <x:c t="inlineStr" r="AN49">
        <x:is>
          <x:t>Їжа</x:t>
        </x:is>
      </x:c>
      <x:c t="inlineStr" r="AO49">
        <x:is>
          <x:t>Промо</x:t>
        </x:is>
      </x:c>
      <x:c t="inlineStr" r="AP49"/>
    </x:row>
    <x:row r="50">
      <x:c t="inlineStr" r="A50">
        <x:is>
          <x:t>10.12.2022</x:t>
        </x:is>
      </x:c>
      <x:c t="inlineStr" r="B50">
        <x:is>
          <x:t>21:21</x:t>
        </x:is>
      </x:c>
      <x:c t="inlineStr" r="C50">
        <x:is>
          <x:t>14.12.2022 15:07</x:t>
        </x:is>
      </x:c>
      <x:c t="inlineStr" r="D50">
        <x:is>
          <x:t/>
        </x:is>
      </x:c>
      <x:c t="str" r="E50">
        <x:v>Любимые лакомства детворы.Бисквиты Барни, печеньки OREO, Kinder Шоколад, звёздочки Kinder для украшения ёлочки и многое другое. Приглашаю в группу в вайбер Вкусняшки из Европы. 
Запрос для добавления в группу +380507183887.</x:v>
      </x:c>
      <x:c t="inlineStr" r="F50">
        <x:is>
          <x:t>Пост</x:t>
        </x:is>
      </x:c>
      <x:c r="G50">
        <x:f>HYPERLINK("https://www.facebook.com/asemina2/posts/pfbid0tf8ngTMxqFgz7fp1BjQmJZAvcdjCkpL3L8qHjxvrB5RZdgxqELfohdRt5ffdqgfGl")</x:f>
      </x:c>
      <x:c t="inlineStr" r="H50">
        <x:is>
          <x:t>Нейтральна</x:t>
        </x:is>
      </x:c>
      <x:c t="inlineStr" r="I50">
        <x:is>
          <x:t>Алёна Сёмина</x:t>
        </x:is>
      </x:c>
      <x:c r="J50">
        <x:f>HYPERLINK("https://www.facebook.com/100001100114834")</x:f>
      </x:c>
      <x:c t="n" r="K50">
        <x:v>544</x:v>
      </x:c>
      <x:c t="inlineStr" r="L50">
        <x:is>
          <x:t>Жінка</x:t>
        </x:is>
      </x:c>
      <x:c t="inlineStr" r="M50"/>
      <x:c t="inlineStr" r="N50">
        <x:is>
          <x:t>facebook.com</x:t>
        </x:is>
      </x:c>
      <x:c t="inlineStr" r="O50">
        <x:is>
          <x:t>Алёна Сёмина</x:t>
        </x:is>
      </x:c>
      <x:c r="P50">
        <x:f>HYPERLINK("https://www.facebook.com/100001100114834")</x:f>
      </x:c>
      <x:c t="n" r="Q50">
        <x:v>544</x:v>
      </x:c>
      <x:c t="inlineStr" r="R50">
        <x:is>
          <x:t>Соціальні мережі</x:t>
        </x:is>
      </x:c>
      <x:c t="inlineStr" r="S50">
        <x:is>
          <x:t>Україна</x:t>
        </x:is>
      </x:c>
      <x:c t="inlineStr" r="T50">
        <x:is>
          <x:t>Запорізька область</x:t>
        </x:is>
      </x:c>
      <x:c t="inlineStr" r="U50">
        <x:is>
          <x:t>Запоріжжя</x:t>
        </x:is>
      </x:c>
      <x:c t="inlineStr" r="V50"/>
      <x:c t="n" r="W50">
        <x:v>2</x:v>
      </x:c>
      <x:c t="n" r="X50">
        <x:v>2</x:v>
      </x:c>
      <x:c t="inlineStr" r="Y50"/>
      <x:c t="inlineStr" r="Z50"/>
      <x:c t="inlineStr" r="AA50"/>
      <x:c t="inlineStr" r="AB50"/>
      <x:c t="inlineStr" r="AC50"/>
      <x:c t="inlineStr" r="AD50"/>
      <x:c t="inlineStr" r="AE50"/>
      <x:c t="inlineStr" r="AF50"/>
      <x:c t="inlineStr" r="AG50"/>
      <x:c t="inlineStr" r="AH50"/>
      <x:c t="inlineStr" r="AI50"/>
      <x:c t="inlineStr" r="AJ50">
        <x:is>
          <x:t>https://scontent-nrt1-1.xx.fbcdn.net/v/t39.30808-6/319357562_5745824448797502_3264108369534502673_n.jpg?stp=dst-jpg_e15_fr_q75&amp;_nc_cat=109&amp;ccb=1-7&amp;_nc_sid=8bfeb9&amp;_nc_ohc=OVJoZJPxHsMAX-Hg7Iz&amp;_nc_oc=AQmGqxR3LqiuQPyowTMDqaKCo1JYGa6WDLFvKNvqCIu4JgrMOA_EL9eEu8aXgj8E8Ts&amp;_nc_ad=z-m&amp;_nc_cid=0&amp;_nc_ht=scontent-nrt1-1.xx&amp;oh=00_AfDGAxFdh0E8zlXPvAW6lm3ElqprovMtZPbXgnvPSqO4qw&amp;oe=639CCB9C</x:t>
        </x:is>
      </x:c>
      <x:c t="inlineStr" r="AK50">
        <x:is>
          <x:t/>
        </x:is>
      </x:c>
      <x:c t="inlineStr" r="AL50">
        <x:is>
          <x:t>Ні</x:t>
        </x:is>
      </x:c>
      <x:c t="inlineStr" r="AM50"/>
      <x:c t="inlineStr" r="AN50">
        <x:is>
          <x:t>Діти,Їжа</x:t>
        </x:is>
      </x:c>
      <x:c t="inlineStr" r="AO50">
        <x:is>
          <x:t>Промо</x:t>
        </x:is>
      </x:c>
      <x:c t="inlineStr" r="AP50"/>
    </x:row>
    <x:row r="51">
      <x:c t="inlineStr" r="A51">
        <x:is>
          <x:t>10.12.2022</x:t>
        </x:is>
      </x:c>
      <x:c t="inlineStr" r="B51">
        <x:is>
          <x:t>21:03</x:t>
        </x:is>
      </x:c>
      <x:c t="inlineStr" r="C51">
        <x:is>
          <x:t>14.12.2022 15:07</x:t>
        </x:is>
      </x:c>
      <x:c t="inlineStr" r="D51">
        <x:is>
          <x:t/>
        </x:is>
      </x:c>
      <x:c t="str" r="E5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1">
        <x:is>
          <x:t>Репост</x:t>
        </x:is>
      </x:c>
      <x:c r="G51">
        <x:f>HYPERLINK("https://www.facebook.com/myroslav.ibiza/posts/pfbid032E3mqHTpqefCaQ6GAyi5gdx9qysubFfC3PxFQ1oBgouXS2uM1aD3LDFTt3zWm9kHl")</x:f>
      </x:c>
      <x:c t="inlineStr" r="H51">
        <x:is>
          <x:t>Нейтральна</x:t>
        </x:is>
      </x:c>
      <x:c t="inlineStr" r="I51">
        <x:is>
          <x:t>Мирослав Живачівський</x:t>
        </x:is>
      </x:c>
      <x:c r="J51">
        <x:f>HYPERLINK("https://www.facebook.com/100003639104621")</x:f>
      </x:c>
      <x:c t="n" r="K51">
        <x:v>542</x:v>
      </x:c>
      <x:c t="inlineStr" r="L51">
        <x:is>
          <x:t>Чоловік</x:t>
        </x:is>
      </x:c>
      <x:c t="inlineStr" r="M51"/>
      <x:c t="inlineStr" r="N51">
        <x:is>
          <x:t>facebook.com</x:t>
        </x:is>
      </x:c>
      <x:c t="inlineStr" r="O51">
        <x:is>
          <x:t>Мирослав Живачівський</x:t>
        </x:is>
      </x:c>
      <x:c r="P51">
        <x:f>HYPERLINK("https://www.facebook.com/100003639104621")</x:f>
      </x:c>
      <x:c t="n" r="Q51">
        <x:v>542</x:v>
      </x:c>
      <x:c t="inlineStr" r="R51">
        <x:is>
          <x:t>Соціальні мережі</x:t>
        </x:is>
      </x:c>
      <x:c t="inlineStr" r="S51">
        <x:is>
          <x:t>Україна</x:t>
        </x:is>
      </x:c>
      <x:c t="inlineStr" r="T51">
        <x:is>
          <x:t>Чернівецька область</x:t>
        </x:is>
      </x:c>
      <x:c t="inlineStr" r="U51">
        <x:is>
          <x:t>Чернівці</x:t>
        </x:is>
      </x:c>
      <x:c t="inlineStr" r="V51"/>
      <x:c t="n" r="W51">
        <x:v>1</x:v>
      </x:c>
      <x:c t="n" r="X51">
        <x:v>1</x:v>
      </x:c>
      <x:c t="inlineStr" r="Y51"/>
      <x:c t="inlineStr" r="Z51"/>
      <x:c t="inlineStr" r="AA51"/>
      <x:c t="inlineStr" r="AB51"/>
      <x:c t="inlineStr" r="AC51"/>
      <x:c t="inlineStr" r="AD51"/>
      <x:c t="inlineStr" r="AE51"/>
      <x:c t="inlineStr" r="AF51"/>
      <x:c t="inlineStr" r="AG51"/>
      <x:c t="inlineStr" r="AH51"/>
      <x:c t="inlineStr" r="AI51"/>
      <x:c t="inlineStr" r="AJ51">
        <x:is>
          <x:t>https://scontent.fvix20-1.fna.fbcdn.net/v/t39.30808-6/311570422_137057712412187_1246602059219239785_n.jpg?stp=dst-jpg_e15_p960x960_q75&amp;_nc_cat=102&amp;ccb=1-7&amp;_nc_sid=730e14&amp;_nc_ohc=rOfTI4e2rj8AX9x8BJi&amp;_nc_ad=z-m&amp;_nc_cid=0&amp;_nc_ht=scontent.fvix20-1.fna&amp;oh=00_AfD9iGBX5eKfU-87cBpVG9yNEvUXZhCK0eqSPsCsBq8bOw&amp;oe=639AB94B</x:t>
        </x:is>
      </x:c>
      <x:c t="inlineStr" r="AK51">
        <x:is>
          <x:t/>
        </x:is>
      </x:c>
      <x:c t="inlineStr" r="AL51">
        <x:is>
          <x:t>Ні</x:t>
        </x:is>
      </x:c>
      <x:c t="inlineStr" r="AM51"/>
      <x:c t="inlineStr" r="AN51">
        <x:is>
          <x:t>Їжа</x:t>
        </x:is>
      </x:c>
      <x:c t="inlineStr" r="AO51">
        <x:is>
          <x:t>Промо</x:t>
        </x:is>
      </x:c>
      <x:c t="inlineStr" r="AP51"/>
    </x:row>
    <x:row r="52">
      <x:c t="inlineStr" r="A52">
        <x:is>
          <x:t>10.12.2022</x:t>
        </x:is>
      </x:c>
      <x:c t="inlineStr" r="B52">
        <x:is>
          <x:t>20:58</x:t>
        </x:is>
      </x:c>
      <x:c t="inlineStr" r="C52">
        <x:is>
          <x:t>14.12.2022 15:07</x:t>
        </x:is>
      </x:c>
      <x:c t="inlineStr" r="D52">
        <x:is>
          <x:t/>
        </x:is>
      </x:c>
      <x:c t="str" r="E5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2">
        <x:is>
          <x:t>Репост</x:t>
        </x:is>
      </x:c>
      <x:c r="G52">
        <x:f>HYPERLINK("https://www.facebook.com/permalink.php?story_fbid=pfbid0Suo6mwUcUCUPC5swDCaLjmE2WhRyo7a5sKjRftTLRV3pdcUbUwvPfJGQLHpaFmBnl&amp;id=100033792005747")</x:f>
      </x:c>
      <x:c t="inlineStr" r="H52">
        <x:is>
          <x:t>Нейтральна</x:t>
        </x:is>
      </x:c>
      <x:c t="inlineStr" r="I52">
        <x:is>
          <x:t>Anna Leonenko</x:t>
        </x:is>
      </x:c>
      <x:c r="J52">
        <x:f>HYPERLINK("https://www.facebook.com/100033792005747")</x:f>
      </x:c>
      <x:c t="n" r="K52">
        <x:v>17</x:v>
      </x:c>
      <x:c t="inlineStr" r="L52">
        <x:is>
          <x:t>Жінка</x:t>
        </x:is>
      </x:c>
      <x:c t="inlineStr" r="M52"/>
      <x:c t="inlineStr" r="N52">
        <x:is>
          <x:t>facebook.com</x:t>
        </x:is>
      </x:c>
      <x:c t="inlineStr" r="O52">
        <x:is>
          <x:t>Anna Leonenko</x:t>
        </x:is>
      </x:c>
      <x:c r="P52">
        <x:f>HYPERLINK("https://www.facebook.com/100033792005747")</x:f>
      </x:c>
      <x:c t="n" r="Q52">
        <x:v>17</x:v>
      </x:c>
      <x:c t="inlineStr" r="R52">
        <x:is>
          <x:t>Соціальні мережі</x:t>
        </x:is>
      </x:c>
      <x:c t="inlineStr" r="S52">
        <x:is>
          <x:t>Україна</x:t>
        </x:is>
      </x:c>
      <x:c t="inlineStr" r="T52">
        <x:is>
          <x:t>Сумська область</x:t>
        </x:is>
      </x:c>
      <x:c t="inlineStr" r="U52">
        <x:is>
          <x:t>Суми</x:t>
        </x:is>
      </x:c>
      <x:c t="inlineStr" r="V52"/>
      <x:c t="inlineStr" r="W52"/>
      <x:c t="inlineStr" r="X52"/>
      <x:c t="inlineStr" r="Y52"/>
      <x:c t="inlineStr" r="Z52"/>
      <x:c t="inlineStr" r="AA52"/>
      <x:c t="inlineStr" r="AB52"/>
      <x:c t="inlineStr" r="AC52"/>
      <x:c t="inlineStr" r="AD52"/>
      <x:c t="inlineStr" r="AE52"/>
      <x:c t="inlineStr" r="AF52"/>
      <x:c t="inlineStr" r="AG52"/>
      <x:c t="inlineStr" r="AH52"/>
      <x:c t="inlineStr" r="AI52"/>
      <x:c t="inlineStr" r="AJ52">
        <x:is>
          <x:t>https://scontent-nrt1-1.xx.fbcdn.net/v/t39.30808-6/311570422_137057712412187_1246602059219239785_n.jpg?stp=dst-jpg_e15_p960x960_q75&amp;_nc_cat=102&amp;ccb=1-7&amp;_nc_sid=730e14&amp;_nc_ohc=rOfTI4e2rj8AX9FF91M&amp;_nc_ad=z-m&amp;_nc_cid=0&amp;_nc_ht=scontent-nrt1-1.xx&amp;oh=00_AfCTsZDv9qPfrV2OXzR7aGVO5numxy03qCKOpKvcZbaggQ&amp;oe=639AB94B</x:t>
        </x:is>
      </x:c>
      <x:c t="inlineStr" r="AK52">
        <x:is>
          <x:t/>
        </x:is>
      </x:c>
      <x:c t="inlineStr" r="AL52">
        <x:is>
          <x:t>Ні</x:t>
        </x:is>
      </x:c>
      <x:c t="inlineStr" r="AM52"/>
      <x:c t="inlineStr" r="AN52">
        <x:is>
          <x:t>Їжа</x:t>
        </x:is>
      </x:c>
      <x:c t="inlineStr" r="AO52">
        <x:is>
          <x:t>Промо</x:t>
        </x:is>
      </x:c>
      <x:c t="inlineStr" r="AP52"/>
    </x:row>
    <x:row r="53">
      <x:c t="inlineStr" r="A53">
        <x:is>
          <x:t>10.12.2022</x:t>
        </x:is>
      </x:c>
      <x:c t="inlineStr" r="B53">
        <x:is>
          <x:t>20:31</x:t>
        </x:is>
      </x:c>
      <x:c t="inlineStr" r="C53">
        <x:is>
          <x:t>14.12.2022 15:07</x:t>
        </x:is>
      </x:c>
      <x:c t="inlineStr" r="D53">
        <x:is>
          <x:t/>
        </x:is>
      </x:c>
      <x:c t="str" r="E5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3">
        <x:is>
          <x:t>Репост</x:t>
        </x:is>
      </x:c>
      <x:c r="G53">
        <x:f>HYPERLINK("https://www.facebook.com/permalink.php?story_fbid=pfbid02P9V2WpW54sTJtTpn19Zo6u9GP8VcAXUoLphfXt92BCHovmzuRikygJjSQ1i1yYgol&amp;id=100017659412897")</x:f>
      </x:c>
      <x:c t="inlineStr" r="H53">
        <x:is>
          <x:t>Нейтральна</x:t>
        </x:is>
      </x:c>
      <x:c t="inlineStr" r="I53">
        <x:is>
          <x:t>Оксана Олинська</x:t>
        </x:is>
      </x:c>
      <x:c r="J53">
        <x:f>HYPERLINK("https://www.facebook.com/100017659412897")</x:f>
      </x:c>
      <x:c t="n" r="K53">
        <x:v>2317</x:v>
      </x:c>
      <x:c t="inlineStr" r="L53">
        <x:is>
          <x:t>Жінка</x:t>
        </x:is>
      </x:c>
      <x:c t="inlineStr" r="M53"/>
      <x:c t="inlineStr" r="N53">
        <x:is>
          <x:t>facebook.com</x:t>
        </x:is>
      </x:c>
      <x:c t="inlineStr" r="O53">
        <x:is>
          <x:t>Оксана Олинська</x:t>
        </x:is>
      </x:c>
      <x:c r="P53">
        <x:f>HYPERLINK("https://www.facebook.com/100017659412897")</x:f>
      </x:c>
      <x:c t="n" r="Q53">
        <x:v>2317</x:v>
      </x:c>
      <x:c t="inlineStr" r="R53">
        <x:is>
          <x:t>Соціальні мережі</x:t>
        </x:is>
      </x:c>
      <x:c t="inlineStr" r="S53">
        <x:is>
          <x:t>Україна</x:t>
        </x:is>
      </x:c>
      <x:c t="inlineStr" r="T53">
        <x:is>
          <x:t>Львівська область</x:t>
        </x:is>
      </x:c>
      <x:c t="inlineStr" r="U53">
        <x:is>
          <x:t>Львів</x:t>
        </x:is>
      </x:c>
      <x:c t="inlineStr" r="V53"/>
      <x:c t="inlineStr" r="W53"/>
      <x:c t="inlineStr" r="X53"/>
      <x:c t="inlineStr" r="Y53"/>
      <x:c t="inlineStr" r="Z53"/>
      <x:c t="inlineStr" r="AA53"/>
      <x:c t="inlineStr" r="AB53"/>
      <x:c t="inlineStr" r="AC53"/>
      <x:c t="inlineStr" r="AD53"/>
      <x:c t="inlineStr" r="AE53"/>
      <x:c t="inlineStr" r="AF53"/>
      <x:c t="inlineStr" r="AG53"/>
      <x:c t="inlineStr" r="AH53"/>
      <x:c t="inlineStr" r="AI53"/>
      <x:c t="inlineStr" r="AJ53">
        <x:is>
          <x:t>https://scontent-gmp1-1.xx.fbcdn.net/v/t39.30808-6/311570422_137057712412187_1246602059219239785_n.jpg?stp=dst-jpg_e15_p960x960_q75&amp;_nc_cat=102&amp;ccb=1-7&amp;_nc_sid=730e14&amp;_nc_ohc=rOfTI4e2rj8AX_3sdEe&amp;_nc_ad=z-m&amp;_nc_cid=0&amp;_nc_ht=scontent-gmp1-1.xx&amp;oh=00_AfB2C0FHqcUfCxa2FStAwP264vkMHhsU-yG_3GxzV__DRg&amp;oe=639AB94B</x:t>
        </x:is>
      </x:c>
      <x:c t="inlineStr" r="AK53">
        <x:is>
          <x:t/>
        </x:is>
      </x:c>
      <x:c t="inlineStr" r="AL53">
        <x:is>
          <x:t>Ні</x:t>
        </x:is>
      </x:c>
      <x:c t="inlineStr" r="AM53"/>
      <x:c t="inlineStr" r="AN53">
        <x:is>
          <x:t>Їжа</x:t>
        </x:is>
      </x:c>
      <x:c t="inlineStr" r="AO53">
        <x:is>
          <x:t>Промо</x:t>
        </x:is>
      </x:c>
      <x:c t="inlineStr" r="AP53"/>
    </x:row>
    <x:row r="54">
      <x:c t="inlineStr" r="A54">
        <x:is>
          <x:t>10.12.2022</x:t>
        </x:is>
      </x:c>
      <x:c t="inlineStr" r="B54">
        <x:is>
          <x:t>19:55</x:t>
        </x:is>
      </x:c>
      <x:c t="inlineStr" r="C54">
        <x:is>
          <x:t>14.12.2022 15:07</x:t>
        </x:is>
      </x:c>
      <x:c t="inlineStr" r="D54">
        <x:is>
          <x:t/>
        </x:is>
      </x:c>
      <x:c t="str" r="E5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4">
        <x:is>
          <x:t>Пост</x:t>
        </x:is>
      </x:c>
      <x:c r="G54">
        <x:f>HYPERLINK("https://www.facebook.com/groups/konotopskiymadfox2/permalink/1511264729382344/")</x:f>
      </x:c>
      <x:c t="inlineStr" r="H54">
        <x:is>
          <x:t>Нейтральна</x:t>
        </x:is>
      </x:c>
      <x:c t="inlineStr" r="I54">
        <x:is>
          <x:t>Айрон Фокс</x:t>
        </x:is>
      </x:c>
      <x:c r="J54">
        <x:f>HYPERLINK("https://www.facebook.com/100011221747458")</x:f>
      </x:c>
      <x:c t="n" r="K54">
        <x:v>154</x:v>
      </x:c>
      <x:c t="inlineStr" r="L54">
        <x:is>
          <x:t>Чоловік</x:t>
        </x:is>
      </x:c>
      <x:c t="inlineStr" r="M54"/>
      <x:c t="inlineStr" r="N54">
        <x:is>
          <x:t>facebook.com</x:t>
        </x:is>
      </x:c>
      <x:c t="inlineStr" r="O54">
        <x:is>
          <x:t>Конотопський Iron Fox </x:t>
        </x:is>
      </x:c>
      <x:c r="P54">
        <x:f>HYPERLINK("https://www.facebook.com/528320591010101")</x:f>
      </x:c>
      <x:c t="n" r="Q54">
        <x:v>11757</x:v>
      </x:c>
      <x:c t="inlineStr" r="R54">
        <x:is>
          <x:t>Соціальні мережі</x:t>
        </x:is>
      </x:c>
      <x:c t="inlineStr" r="S54">
        <x:is>
          <x:t>Україна</x:t>
        </x:is>
      </x:c>
      <x:c t="inlineStr" r="T54">
        <x:is>
          <x:t>Сумська область</x:t>
        </x:is>
      </x:c>
      <x:c t="inlineStr" r="U54">
        <x:is>
          <x:t>Конотоп</x:t>
        </x:is>
      </x:c>
      <x:c t="inlineStr" r="V54"/>
      <x:c t="n" r="W54">
        <x:v>1</x:v>
      </x:c>
      <x:c t="n" r="X54">
        <x:v>1</x:v>
      </x:c>
      <x:c t="inlineStr" r="Y54"/>
      <x:c t="inlineStr" r="Z54"/>
      <x:c t="inlineStr" r="AA54"/>
      <x:c t="inlineStr" r="AB54"/>
      <x:c t="inlineStr" r="AC54"/>
      <x:c t="inlineStr" r="AD54"/>
      <x:c t="inlineStr" r="AE54"/>
      <x:c t="inlineStr" r="AF54"/>
      <x:c t="inlineStr" r="AG54"/>
      <x:c t="inlineStr" r="AH54"/>
      <x:c t="inlineStr" r="AI54"/>
      <x:c t="inlineStr" r="AJ54">
        <x:is>
          <x:t>https://scontent-dfw5-1.xx.fbcdn.net/v/t39.30808-6/318743907_1800326870351354_6090303196633998896_n.jpg?stp=dst-jpg_e15_p960x960_q75&amp;_nc_cat=111&amp;ccb=1-7&amp;_nc_sid=5cd70e&amp;_nc_ohc=_UakBf6IrEAAX9jUfmk&amp;_nc_ad=z-m&amp;_nc_cid=0&amp;_nc_ht=scontent-dfw5-1.xx&amp;oh=00_AfCBZV-dzKCX7j2A8BLki8lp_Dijl16iBJ9ZdHwKjJdxHQ&amp;oe=639A6301</x:t>
        </x:is>
      </x:c>
      <x:c t="inlineStr" r="AK54">
        <x:is>
          <x:t/>
        </x:is>
      </x:c>
      <x:c t="inlineStr" r="AL54">
        <x:is>
          <x:t>Ні</x:t>
        </x:is>
      </x:c>
      <x:c t="inlineStr" r="AM54"/>
      <x:c t="inlineStr" r="AN54">
        <x:is>
          <x:t>Їжа</x:t>
        </x:is>
      </x:c>
      <x:c t="inlineStr" r="AO54">
        <x:is>
          <x:t>Промо</x:t>
        </x:is>
      </x:c>
      <x:c t="n" r="AP54">
        <x:v>11757</x:v>
      </x:c>
    </x:row>
    <x:row r="55">
      <x:c t="inlineStr" r="A55">
        <x:is>
          <x:t>10.12.2022</x:t>
        </x:is>
      </x:c>
      <x:c t="inlineStr" r="B55">
        <x:is>
          <x:t>19:32</x:t>
        </x:is>
      </x:c>
      <x:c t="inlineStr" r="C55">
        <x:is>
          <x:t>14.12.2022 15:07</x:t>
        </x:is>
      </x:c>
      <x:c t="inlineStr" r="D55">
        <x:is>
          <x:t/>
        </x:is>
      </x:c>
      <x:c t="str" r="E5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5">
        <x:is>
          <x:t>Репост</x:t>
        </x:is>
      </x:c>
      <x:c r="G55">
        <x:f>HYPERLINK("https://www.facebook.com/kulbiz/posts/pfbid02vJN91xbGwStPH21cjuPi6YxFKtGxkSXmdfUiKCyAjZnuPLGyJSn2QnbRnPzKs7TQl")</x:f>
      </x:c>
      <x:c t="inlineStr" r="H55">
        <x:is>
          <x:t>Нейтральна</x:t>
        </x:is>
      </x:c>
      <x:c t="inlineStr" r="I55">
        <x:is>
          <x:t>Igor Kulikov</x:t>
        </x:is>
      </x:c>
      <x:c r="J55">
        <x:f>HYPERLINK("https://www.facebook.com/1676343103")</x:f>
      </x:c>
      <x:c t="n" r="K55">
        <x:v>79</x:v>
      </x:c>
      <x:c t="inlineStr" r="L55">
        <x:is>
          <x:t>Чоловік</x:t>
        </x:is>
      </x:c>
      <x:c t="inlineStr" r="M55"/>
      <x:c t="inlineStr" r="N55">
        <x:is>
          <x:t>facebook.com</x:t>
        </x:is>
      </x:c>
      <x:c t="inlineStr" r="O55">
        <x:is>
          <x:t>Igor Kulikov</x:t>
        </x:is>
      </x:c>
      <x:c r="P55">
        <x:f>HYPERLINK("https://www.facebook.com/1676343103")</x:f>
      </x:c>
      <x:c t="n" r="Q55">
        <x:v>79</x:v>
      </x:c>
      <x:c t="inlineStr" r="R55">
        <x:is>
          <x:t>Соціальні мережі</x:t>
        </x:is>
      </x:c>
      <x:c t="inlineStr" r="S55">
        <x:is>
          <x:t>Україна</x:t>
        </x:is>
      </x:c>
      <x:c t="inlineStr" r="T55">
        <x:is>
          <x:t>Дніпропетровська область</x:t>
        </x:is>
      </x:c>
      <x:c t="inlineStr" r="U55">
        <x:is>
          <x:t>Павлоград</x:t>
        </x:is>
      </x:c>
      <x:c t="inlineStr" r="V55"/>
      <x:c t="n" r="W55">
        <x:v>1</x:v>
      </x:c>
      <x:c t="n" r="X55">
        <x:v>1</x:v>
      </x:c>
      <x:c t="inlineStr" r="Y55"/>
      <x:c t="inlineStr" r="Z55"/>
      <x:c t="inlineStr" r="AA55"/>
      <x:c t="inlineStr" r="AB55"/>
      <x:c t="inlineStr" r="AC55"/>
      <x:c t="inlineStr" r="AD55"/>
      <x:c t="inlineStr" r="AE55"/>
      <x:c t="inlineStr" r="AF55"/>
      <x:c t="inlineStr" r="AG55"/>
      <x:c t="inlineStr" r="AH55"/>
      <x:c t="inlineStr" r="AI55"/>
      <x:c t="inlineStr" r="AJ55">
        <x:is>
          <x:t>https://scontent-gmp1-1.xx.fbcdn.net/v/t39.30808-6/311570422_137057712412187_1246602059219239785_n.jpg?stp=dst-jpg_e15_p960x960_q75&amp;_nc_cat=102&amp;ccb=1-7&amp;_nc_sid=730e14&amp;_nc_ohc=rOfTI4e2rj8AX91JPXn&amp;_nc_ad=z-m&amp;_nc_cid=0&amp;_nc_ht=scontent-gmp1-1.xx&amp;oh=00_AfCdhhiLUxxGDUhjN1mraLh05SaubM0MM4hgEN7pexX8uA&amp;oe=639CB38B</x:t>
        </x:is>
      </x:c>
      <x:c t="inlineStr" r="AK55">
        <x:is>
          <x:t/>
        </x:is>
      </x:c>
      <x:c t="inlineStr" r="AL55">
        <x:is>
          <x:t>Ні</x:t>
        </x:is>
      </x:c>
      <x:c t="inlineStr" r="AM55"/>
      <x:c t="inlineStr" r="AN55">
        <x:is>
          <x:t>Їжа</x:t>
        </x:is>
      </x:c>
      <x:c t="inlineStr" r="AO55">
        <x:is>
          <x:t>Промо</x:t>
        </x:is>
      </x:c>
      <x:c t="inlineStr" r="AP55"/>
    </x:row>
    <x:row r="56">
      <x:c t="inlineStr" r="A56">
        <x:is>
          <x:t>10.12.2022</x:t>
        </x:is>
      </x:c>
      <x:c t="inlineStr" r="B56">
        <x:is>
          <x:t>15:40</x:t>
        </x:is>
      </x:c>
      <x:c t="inlineStr" r="C56">
        <x:is>
          <x:t>14.12.2022 15:07</x:t>
        </x:is>
      </x:c>
      <x:c t="inlineStr" r="D56">
        <x:is>
          <x:t/>
        </x:is>
      </x:c>
      <x:c t="str" r="E5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6">
        <x:is>
          <x:t>Репост</x:t>
        </x:is>
      </x:c>
      <x:c r="G56">
        <x:f>HYPERLINK("https://www.facebook.com/biliznavidrftrin/posts/pfbid0jWhcxryVuQ4TVutRo7o3LtBwwYTPtj7AmtU2n589oGKPTAKVyYJox7efZn2AmWNMl")</x:f>
      </x:c>
      <x:c t="inlineStr" r="H56">
        <x:is>
          <x:t>Нейтральна</x:t>
        </x:is>
      </x:c>
      <x:c t="inlineStr" r="I56">
        <x:is>
          <x:t>Екатерина Александровна</x:t>
        </x:is>
      </x:c>
      <x:c r="J56">
        <x:f>HYPERLINK("https://www.facebook.com/100006274203409")</x:f>
      </x:c>
      <x:c t="n" r="K56">
        <x:v>58</x:v>
      </x:c>
      <x:c t="inlineStr" r="L56">
        <x:is>
          <x:t>Жінка</x:t>
        </x:is>
      </x:c>
      <x:c t="inlineStr" r="M56"/>
      <x:c t="inlineStr" r="N56">
        <x:is>
          <x:t>facebook.com</x:t>
        </x:is>
      </x:c>
      <x:c t="inlineStr" r="O56">
        <x:is>
          <x:t>Екатерина Александровна</x:t>
        </x:is>
      </x:c>
      <x:c r="P56">
        <x:f>HYPERLINK("https://www.facebook.com/100006274203409")</x:f>
      </x:c>
      <x:c t="n" r="Q56">
        <x:v>58</x:v>
      </x:c>
      <x:c t="inlineStr" r="R56">
        <x:is>
          <x:t>Соціальні мережі</x:t>
        </x:is>
      </x:c>
      <x:c t="inlineStr" r="S56">
        <x:is>
          <x:t>Україна</x:t>
        </x:is>
      </x:c>
      <x:c t="inlineStr" r="T56">
        <x:is>
          <x:t>Дніпропетровська область</x:t>
        </x:is>
      </x:c>
      <x:c t="inlineStr" r="U56">
        <x:is>
          <x:t>Зеленодольськ</x:t>
        </x:is>
      </x:c>
      <x:c t="inlineStr" r="V56"/>
      <x:c t="n" r="W56">
        <x:v>1</x:v>
      </x:c>
      <x:c t="inlineStr" r="X56"/>
      <x:c t="n" r="Y56">
        <x:v>0</x:v>
      </x:c>
      <x:c t="n" r="Z56">
        <x:v>0</x:v>
      </x:c>
      <x:c t="n" r="AA56">
        <x:v>0</x:v>
      </x:c>
      <x:c t="n" r="AB56">
        <x:v>0</x:v>
      </x:c>
      <x:c t="n" r="AC56">
        <x:v>1</x:v>
      </x:c>
      <x:c t="n" r="AD56">
        <x:v>0</x:v>
      </x:c>
      <x:c t="inlineStr" r="AE56"/>
      <x:c t="inlineStr" r="AF56"/>
      <x:c t="inlineStr" r="AG56"/>
      <x:c t="inlineStr" r="AH56"/>
      <x:c t="inlineStr" r="AI56"/>
      <x:c t="inlineStr" r="AJ56">
        <x:is>
          <x:t>https://scontent-ssn1-1.xx.fbcdn.net/v/t39.30808-6/311570422_137057712412187_1246602059219239785_n.jpg?stp=dst-jpg_e15_p960x960_q75&amp;_nc_cat=102&amp;ccb=1-7&amp;_nc_sid=730e14&amp;_nc_ohc=rOfTI4e2rj8AX8zgyFm&amp;_nc_ad=z-m&amp;_nc_cid=0&amp;_nc_ht=scontent-ssn1-1.xx&amp;oh=00_AfBWewgKnfEbSAQEJVCIy3PwEN7hB9rfz87a8rMfh3Gp9w&amp;oe=639AB94B</x:t>
        </x:is>
      </x:c>
      <x:c t="inlineStr" r="AK56">
        <x:is>
          <x:t/>
        </x:is>
      </x:c>
      <x:c t="inlineStr" r="AL56">
        <x:is>
          <x:t>Ні</x:t>
        </x:is>
      </x:c>
      <x:c t="inlineStr" r="AM56"/>
      <x:c t="inlineStr" r="AN56">
        <x:is>
          <x:t>Їжа</x:t>
        </x:is>
      </x:c>
      <x:c t="inlineStr" r="AO56">
        <x:is>
          <x:t>Промо</x:t>
        </x:is>
      </x:c>
      <x:c t="inlineStr" r="AP56"/>
    </x:row>
    <x:row r="57">
      <x:c t="inlineStr" r="A57">
        <x:is>
          <x:t>10.12.2022</x:t>
        </x:is>
      </x:c>
      <x:c t="inlineStr" r="B57">
        <x:is>
          <x:t>15:16</x:t>
        </x:is>
      </x:c>
      <x:c t="inlineStr" r="C57">
        <x:is>
          <x:t>14.12.2022 15:07</x:t>
        </x:is>
      </x:c>
      <x:c t="inlineStr" r="D57">
        <x:is>
          <x:t/>
        </x:is>
      </x:c>
      <x:c t="str" r="E5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7">
        <x:is>
          <x:t>Репост</x:t>
        </x:is>
      </x:c>
      <x:c r="G57">
        <x:f>HYPERLINK("https://www.facebook.com/permalink.php?story_fbid=pfbid02dQ6Qf7AvNvCF6hEVTc4rZoRufMv9gFh5fGPs2EZWEXAV4XZmxabL2xcXajVgtEsjl&amp;id=100034701123343")</x:f>
      </x:c>
      <x:c t="inlineStr" r="H57">
        <x:is>
          <x:t>Нейтральна</x:t>
        </x:is>
      </x:c>
      <x:c t="inlineStr" r="I57">
        <x:is>
          <x:t>Владимир Михеев</x:t>
        </x:is>
      </x:c>
      <x:c r="J57">
        <x:f>HYPERLINK("https://www.facebook.com/100034701123343")</x:f>
      </x:c>
      <x:c t="n" r="K57">
        <x:v>948</x:v>
      </x:c>
      <x:c t="inlineStr" r="L57">
        <x:is>
          <x:t>Чоловік</x:t>
        </x:is>
      </x:c>
      <x:c t="inlineStr" r="M57"/>
      <x:c t="inlineStr" r="N57">
        <x:is>
          <x:t>facebook.com</x:t>
        </x:is>
      </x:c>
      <x:c t="inlineStr" r="O57">
        <x:is>
          <x:t>Владимир Михеев</x:t>
        </x:is>
      </x:c>
      <x:c r="P57">
        <x:f>HYPERLINK("https://www.facebook.com/100034701123343")</x:f>
      </x:c>
      <x:c t="n" r="Q57">
        <x:v>948</x:v>
      </x:c>
      <x:c t="inlineStr" r="R57">
        <x:is>
          <x:t>Соціальні мережі</x:t>
        </x:is>
      </x:c>
      <x:c t="inlineStr" r="S57">
        <x:is>
          <x:t>Україна</x:t>
        </x:is>
      </x:c>
      <x:c t="inlineStr" r="T57">
        <x:is>
          <x:t>Вінницька область</x:t>
        </x:is>
      </x:c>
      <x:c t="inlineStr" r="U57">
        <x:is>
          <x:t>Вінниця</x:t>
        </x:is>
      </x:c>
      <x:c t="inlineStr" r="V57"/>
      <x:c t="inlineStr" r="W57"/>
      <x:c t="inlineStr" r="X57"/>
      <x:c t="inlineStr" r="Y57"/>
      <x:c t="inlineStr" r="Z57"/>
      <x:c t="inlineStr" r="AA57"/>
      <x:c t="inlineStr" r="AB57"/>
      <x:c t="inlineStr" r="AC57"/>
      <x:c t="inlineStr" r="AD57"/>
      <x:c t="inlineStr" r="AE57"/>
      <x:c t="inlineStr" r="AF57"/>
      <x:c t="inlineStr" r="AG57"/>
      <x:c t="inlineStr" r="AH57"/>
      <x:c t="inlineStr" r="AI57"/>
      <x:c t="inlineStr" r="AJ57">
        <x:is>
          <x:t>https://scontent-iad3-2.xx.fbcdn.net/v/t39.30808-6/311570422_137057712412187_1246602059219239785_n.jpg?stp=dst-jpg_p526x296&amp;_nc_cat=102&amp;ccb=1-7&amp;_nc_sid=730e14&amp;_nc_ohc=R1GI2YUmmQMAX-ZD84x&amp;_nc_ht=scontent-iad3-2.xx&amp;oh=00_AfDyixLG1A_stPyQci1iiW-7BV8AJz8G-y5QtBFHc8fTDA&amp;oe=639EADCB</x:t>
        </x:is>
      </x:c>
      <x:c t="inlineStr" r="AK57">
        <x:is>
          <x:t/>
        </x:is>
      </x:c>
      <x:c t="inlineStr" r="AL57">
        <x:is>
          <x:t>Ні</x:t>
        </x:is>
      </x:c>
      <x:c t="inlineStr" r="AM57"/>
      <x:c t="inlineStr" r="AN57">
        <x:is>
          <x:t>Їжа</x:t>
        </x:is>
      </x:c>
      <x:c t="inlineStr" r="AO57">
        <x:is>
          <x:t>Промо</x:t>
        </x:is>
      </x:c>
      <x:c t="inlineStr" r="AP57"/>
    </x:row>
    <x:row r="58">
      <x:c t="inlineStr" r="A58">
        <x:is>
          <x:t>10.12.2022</x:t>
        </x:is>
      </x:c>
      <x:c t="inlineStr" r="B58">
        <x:is>
          <x:t>14:04</x:t>
        </x:is>
      </x:c>
      <x:c t="inlineStr" r="C58">
        <x:is>
          <x:t>14.12.2022 15:07</x:t>
        </x:is>
      </x:c>
      <x:c t="inlineStr" r="D58">
        <x:is>
          <x:t/>
        </x:is>
      </x:c>
      <x:c t="str" r="E58">
        <x:v>Монделез в бан
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58">
        <x:is>
          <x:t>Доповнений репост</x:t>
        </x:is>
      </x:c>
      <x:c r="G58">
        <x:f>HYPERLINK("https://www.facebook.com/permalink.php?story_fbid=pfbid02TnaQsitYtaFVnM84etN4DmstXRWeAQtykAGNDUDXU8c3odDW1e878vNURseZMar3l&amp;id=100005745671042")</x:f>
      </x:c>
      <x:c t="inlineStr" r="H58">
        <x:is>
          <x:t>Нейтральна</x:t>
        </x:is>
      </x:c>
      <x:c t="inlineStr" r="I58">
        <x:is>
          <x:t>Анатолій Прохоренко</x:t>
        </x:is>
      </x:c>
      <x:c r="J58">
        <x:f>HYPERLINK("https://www.facebook.com/100005745671042")</x:f>
      </x:c>
      <x:c t="n" r="K58">
        <x:v>48</x:v>
      </x:c>
      <x:c t="inlineStr" r="L58">
        <x:is>
          <x:t>Чоловік</x:t>
        </x:is>
      </x:c>
      <x:c t="inlineStr" r="M58"/>
      <x:c t="inlineStr" r="N58">
        <x:is>
          <x:t>facebook.com</x:t>
        </x:is>
      </x:c>
      <x:c t="inlineStr" r="O58">
        <x:is>
          <x:t>Анатолій Прохоренко</x:t>
        </x:is>
      </x:c>
      <x:c r="P58">
        <x:f>HYPERLINK("https://www.facebook.com/100005745671042")</x:f>
      </x:c>
      <x:c t="n" r="Q58">
        <x:v>48</x:v>
      </x:c>
      <x:c t="inlineStr" r="R58">
        <x:is>
          <x:t>Соціальні мережі</x:t>
        </x:is>
      </x:c>
      <x:c t="inlineStr" r="S58">
        <x:is>
          <x:t>Україна</x:t>
        </x:is>
      </x:c>
      <x:c t="inlineStr" r="T58">
        <x:is>
          <x:t>Львівська область</x:t>
        </x:is>
      </x:c>
      <x:c t="inlineStr" r="U58">
        <x:is>
          <x:t>Трускавець</x:t>
        </x:is>
      </x:c>
      <x:c t="inlineStr" r="V58"/>
      <x:c t="n" r="W58">
        <x:v>3</x:v>
      </x:c>
      <x:c t="inlineStr" r="X58"/>
      <x:c t="n" r="Y58">
        <x:v>0</x:v>
      </x:c>
      <x:c t="n" r="Z58">
        <x:v>0</x:v>
      </x:c>
      <x:c t="n" r="AA58">
        <x:v>2</x:v>
      </x:c>
      <x:c t="n" r="AB58">
        <x:v>0</x:v>
      </x:c>
      <x:c t="n" r="AC58">
        <x:v>1</x:v>
      </x:c>
      <x:c t="n" r="AD58">
        <x:v>0</x:v>
      </x:c>
      <x:c t="inlineStr" r="AE58"/>
      <x:c t="n" r="AF58">
        <x:v>1</x:v>
      </x:c>
      <x:c t="n" r="AG58">
        <x:v>2</x:v>
      </x:c>
      <x:c t="inlineStr" r="AH58"/>
      <x:c t="inlineStr" r="AI58"/>
      <x:c t="inlineStr" r="AJ58">
        <x:is>
          <x:t>https://scontent-lax3-1.xx.fbcdn.net/v/t39.30808-6/311570422_137057712412187_1246602059219239785_n.jpg?stp=dst-jpg_e15_p960x960_q75&amp;_nc_cat=102&amp;ccb=1-7&amp;_nc_sid=730e14&amp;_nc_ohc=rOfTI4e2rj8AX842o2X&amp;_nc_ad=z-m&amp;_nc_cid=0&amp;_nc_ht=scontent-lax3-1.xx&amp;oh=00_AfAqtaK5SpvoN1JcghW1DlGm0AHR6pjML2I9RUBEWoYEzg&amp;oe=639AB94B</x:t>
        </x:is>
      </x:c>
      <x:c t="inlineStr" r="AK58">
        <x:is>
          <x:t/>
        </x:is>
      </x:c>
      <x:c t="inlineStr" r="AL58">
        <x:is>
          <x:t>Ні</x:t>
        </x:is>
      </x:c>
      <x:c t="inlineStr" r="AM58"/>
      <x:c t="inlineStr" r="AN58">
        <x:is>
          <x:t>Їжа</x:t>
        </x:is>
      </x:c>
      <x:c t="inlineStr" r="AO58">
        <x:is>
          <x:t>Промо</x:t>
        </x:is>
      </x:c>
      <x:c t="inlineStr" r="AP58"/>
    </x:row>
    <x:row r="59">
      <x:c t="inlineStr" r="A59">
        <x:is>
          <x:t>10.12.2022</x:t>
        </x:is>
      </x:c>
      <x:c t="inlineStr" r="B59">
        <x:is>
          <x:t>13:18</x:t>
        </x:is>
      </x:c>
      <x:c t="inlineStr" r="C59">
        <x:is>
          <x:t>14.12.2022 15:07</x:t>
        </x:is>
      </x:c>
      <x:c t="inlineStr" r="D59">
        <x:is>
          <x:t/>
        </x:is>
      </x:c>
      <x:c t="str" r="E59">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59">
        <x:is>
          <x:t>Репост</x:t>
        </x:is>
      </x:c>
      <x:c r="G59">
        <x:f>HYPERLINK("https://www.facebook.com/LediGadina/posts/pfbid02LWUkuBCWuE6MkkBFBFXWnUSnCX2Fw1iV5annnZtgGmeGAGhQFuJ2uZN327hbASLjl")</x:f>
      </x:c>
      <x:c t="inlineStr" r="H59">
        <x:is>
          <x:t>Нейтральна</x:t>
        </x:is>
      </x:c>
      <x:c t="inlineStr" r="I59">
        <x:is>
          <x:t>Света Потиенко-Кожарко</x:t>
        </x:is>
      </x:c>
      <x:c r="J59">
        <x:f>HYPERLINK("https://www.facebook.com/100055844574495")</x:f>
      </x:c>
      <x:c t="n" r="K59">
        <x:v>284</x:v>
      </x:c>
      <x:c t="inlineStr" r="L59">
        <x:is>
          <x:t>Жінка</x:t>
        </x:is>
      </x:c>
      <x:c t="inlineStr" r="M59"/>
      <x:c t="inlineStr" r="N59">
        <x:is>
          <x:t>facebook.com</x:t>
        </x:is>
      </x:c>
      <x:c t="inlineStr" r="O59">
        <x:is>
          <x:t>Света Потиенко-Кожарко</x:t>
        </x:is>
      </x:c>
      <x:c r="P59">
        <x:f>HYPERLINK("https://www.facebook.com/100055844574495")</x:f>
      </x:c>
      <x:c t="n" r="Q59">
        <x:v>284</x:v>
      </x:c>
      <x:c t="inlineStr" r="R59">
        <x:is>
          <x:t>Соціальні мережі</x:t>
        </x:is>
      </x:c>
      <x:c t="inlineStr" r="S59">
        <x:is>
          <x:t>Україна</x:t>
        </x:is>
      </x:c>
      <x:c t="inlineStr" r="T59">
        <x:is>
          <x:t>Кіровоградська область</x:t>
        </x:is>
      </x:c>
      <x:c t="inlineStr" r="U59">
        <x:is>
          <x:t>Компаніївка</x:t>
        </x:is>
      </x:c>
      <x:c t="inlineStr" r="V59"/>
      <x:c t="inlineStr" r="W59"/>
      <x:c t="inlineStr" r="X59"/>
      <x:c t="inlineStr" r="Y59"/>
      <x:c t="inlineStr" r="Z59"/>
      <x:c t="inlineStr" r="AA59"/>
      <x:c t="inlineStr" r="AB59"/>
      <x:c t="inlineStr" r="AC59"/>
      <x:c t="inlineStr" r="AD59"/>
      <x:c t="inlineStr" r="AE59"/>
      <x:c t="inlineStr" r="AF59"/>
      <x:c t="inlineStr" r="AG59"/>
      <x:c t="inlineStr" r="AH59"/>
      <x:c t="inlineStr" r="AI59"/>
      <x:c t="inlineStr" r="AJ59">
        <x:is>
          <x:t>https://scontent-nrt1-2.xx.fbcdn.net/v/t39.30808-6/319098741_5550137068395479_4969322824394529892_n.png?stp=dst-png_p960x960&amp;_nc_cat=102&amp;ccb=1-7&amp;_nc_sid=730e14&amp;_nc_ohc=3oAf3M1rXdcAX9l9hgS&amp;_nc_ad=z-m&amp;_nc_cid=0&amp;_nc_ht=scontent-nrt1-2.xx&amp;oh=00_AfABe1OXMr8ICN3WqAH3w1s0cD3i-E6YKXAK250YMx6waw&amp;oe=639A7ED2</x:t>
        </x:is>
      </x:c>
      <x:c t="inlineStr" r="AK59">
        <x:is>
          <x:t/>
        </x:is>
      </x:c>
      <x:c t="inlineStr" r="AL59">
        <x:is>
          <x:t>Ні</x:t>
        </x:is>
      </x:c>
      <x:c t="inlineStr" r="AM59"/>
      <x:c t="inlineStr" r="AN59">
        <x:is>
          <x:t/>
        </x:is>
      </x:c>
      <x:c t="inlineStr" r="AO59">
        <x:is>
          <x:t>Промо</x:t>
        </x:is>
      </x:c>
      <x:c t="inlineStr" r="AP59"/>
    </x:row>
    <x:row r="60">
      <x:c t="inlineStr" r="A60">
        <x:is>
          <x:t>10.12.2022</x:t>
        </x:is>
      </x:c>
      <x:c t="inlineStr" r="B60">
        <x:is>
          <x:t>13:17</x:t>
        </x:is>
      </x:c>
      <x:c t="inlineStr" r="C60">
        <x:is>
          <x:t>14.12.2022 15:07</x:t>
        </x:is>
      </x:c>
      <x:c t="inlineStr" r="D60">
        <x:is>
          <x:t/>
        </x:is>
      </x:c>
      <x:c t="str" r="E6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0">
        <x:is>
          <x:t>Репост</x:t>
        </x:is>
      </x:c>
      <x:c r="G60">
        <x:f>HYPERLINK("https://www.facebook.com/permalink.php?story_fbid=pfbid0tMzFGvx3ZUKqqft2MVyDZmLu2YX8tTAVeh7v23MS5x5oPiKotQ3Dc2zSLFPum6Tyl&amp;id=100011250134061")</x:f>
      </x:c>
      <x:c t="inlineStr" r="H60">
        <x:is>
          <x:t>Нейтральна</x:t>
        </x:is>
      </x:c>
      <x:c t="inlineStr" r="I60">
        <x:is>
          <x:t>Алла Матвєєва</x:t>
        </x:is>
      </x:c>
      <x:c r="J60">
        <x:f>HYPERLINK("https://www.facebook.com/100011250134061")</x:f>
      </x:c>
      <x:c t="n" r="K60">
        <x:v>220</x:v>
      </x:c>
      <x:c t="inlineStr" r="L60">
        <x:is>
          <x:t>Жінка</x:t>
        </x:is>
      </x:c>
      <x:c t="inlineStr" r="M60"/>
      <x:c t="inlineStr" r="N60">
        <x:is>
          <x:t>facebook.com</x:t>
        </x:is>
      </x:c>
      <x:c t="inlineStr" r="O60">
        <x:is>
          <x:t>Алла Матвєєва</x:t>
        </x:is>
      </x:c>
      <x:c r="P60">
        <x:f>HYPERLINK("https://www.facebook.com/100011250134061")</x:f>
      </x:c>
      <x:c t="n" r="Q60">
        <x:v>220</x:v>
      </x:c>
      <x:c t="inlineStr" r="R60">
        <x:is>
          <x:t>Соціальні мережі</x:t>
        </x:is>
      </x:c>
      <x:c t="inlineStr" r="S60">
        <x:is>
          <x:t>Україна</x:t>
        </x:is>
      </x:c>
      <x:c t="inlineStr" r="T60">
        <x:is>
          <x:t>Дніпропетровська область</x:t>
        </x:is>
      </x:c>
      <x:c t="inlineStr" r="U60">
        <x:is>
          <x:t>Дніпро</x:t>
        </x:is>
      </x:c>
      <x:c t="inlineStr" r="V60"/>
      <x:c t="inlineStr" r="W60"/>
      <x:c t="inlineStr" r="X60"/>
      <x:c t="inlineStr" r="Y60"/>
      <x:c t="inlineStr" r="Z60"/>
      <x:c t="inlineStr" r="AA60"/>
      <x:c t="inlineStr" r="AB60"/>
      <x:c t="inlineStr" r="AC60"/>
      <x:c t="inlineStr" r="AD60"/>
      <x:c t="inlineStr" r="AE60"/>
      <x:c t="inlineStr" r="AF60"/>
      <x:c t="inlineStr" r="AG60"/>
      <x:c t="inlineStr" r="AH60"/>
      <x:c t="inlineStr" r="AI60"/>
      <x:c t="inlineStr" r="AJ60">
        <x:is>
          <x:t>https://scontent.fkun1-1.fna.fbcdn.net/v/t39.30808-6/311570422_137057712412187_1246602059219239785_n.jpg?stp=dst-jpg_p526x296&amp;_nc_cat=102&amp;ccb=1-7&amp;_nc_sid=730e14&amp;_nc_ohc=R1GI2YUmmQMAX_Va5WU&amp;_nc_ht=scontent.fkun1-1.fna&amp;oh=00_AfAjH8B_qtV3qTij0V18XampOjZV_91ouW4xOpx2n0mxaA&amp;oe=639EADCB</x:t>
        </x:is>
      </x:c>
      <x:c t="inlineStr" r="AK60">
        <x:is>
          <x:t/>
        </x:is>
      </x:c>
      <x:c t="inlineStr" r="AL60">
        <x:is>
          <x:t>Ні</x:t>
        </x:is>
      </x:c>
      <x:c t="inlineStr" r="AM60"/>
      <x:c t="inlineStr" r="AN60">
        <x:is>
          <x:t>Їжа</x:t>
        </x:is>
      </x:c>
      <x:c t="inlineStr" r="AO60">
        <x:is>
          <x:t>Промо</x:t>
        </x:is>
      </x:c>
      <x:c t="inlineStr" r="AP60"/>
    </x:row>
    <x:row r="61">
      <x:c t="inlineStr" r="A61">
        <x:is>
          <x:t>10.12.2022</x:t>
        </x:is>
      </x:c>
      <x:c t="inlineStr" r="B61">
        <x:is>
          <x:t>13:05</x:t>
        </x:is>
      </x:c>
      <x:c t="inlineStr" r="C61">
        <x:is>
          <x:t>14.12.2022 15:07</x:t>
        </x:is>
      </x:c>
      <x:c t="inlineStr" r="D61">
        <x:is>
          <x:t/>
        </x:is>
      </x:c>
      <x:c t="str" r="E61">
        <x:v>Усе це з ?
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1">
        <x:is>
          <x:t>Доповнений репост</x:t>
        </x:is>
      </x:c>
      <x:c r="G61">
        <x:f>HYPERLINK("https://www.facebook.com/permalink.php?story_fbid=pfbid02oYC14URHeYBjKDM1y344NdWYfaysJgS9PYxuGXVeMxdAWwHDZpD6XF5GTec9FfV2l&amp;id=100012332553321")</x:f>
      </x:c>
      <x:c t="inlineStr" r="H61">
        <x:is>
          <x:t>Нейтральна</x:t>
        </x:is>
      </x:c>
      <x:c t="inlineStr" r="I61">
        <x:is>
          <x:t>Rom Zin</x:t>
        </x:is>
      </x:c>
      <x:c r="J61">
        <x:f>HYPERLINK("https://www.facebook.com/100012332553321")</x:f>
      </x:c>
      <x:c t="n" r="K61">
        <x:v>3745</x:v>
      </x:c>
      <x:c t="inlineStr" r="L61">
        <x:is>
          <x:t>Чоловік</x:t>
        </x:is>
      </x:c>
      <x:c t="inlineStr" r="M61"/>
      <x:c t="inlineStr" r="N61">
        <x:is>
          <x:t>facebook.com</x:t>
        </x:is>
      </x:c>
      <x:c t="inlineStr" r="O61">
        <x:is>
          <x:t>Rom Zin</x:t>
        </x:is>
      </x:c>
      <x:c r="P61">
        <x:f>HYPERLINK("https://www.facebook.com/100012332553321")</x:f>
      </x:c>
      <x:c t="n" r="Q61">
        <x:v>3745</x:v>
      </x:c>
      <x:c t="inlineStr" r="R61">
        <x:is>
          <x:t>Соціальні мережі</x:t>
        </x:is>
      </x:c>
      <x:c t="inlineStr" r="S61">
        <x:is>
          <x:t>Україна</x:t>
        </x:is>
      </x:c>
      <x:c t="inlineStr" r="T61">
        <x:is>
          <x:t>Тернопільська область</x:t>
        </x:is>
      </x:c>
      <x:c t="inlineStr" r="U61">
        <x:is>
          <x:t>Тернопіль</x:t>
        </x:is>
      </x:c>
      <x:c t="inlineStr" r="V61"/>
      <x:c t="n" r="W61">
        <x:v>1</x:v>
      </x:c>
      <x:c t="n" r="X61">
        <x:v>1</x:v>
      </x:c>
      <x:c t="inlineStr" r="Y61"/>
      <x:c t="inlineStr" r="Z61"/>
      <x:c t="inlineStr" r="AA61"/>
      <x:c t="inlineStr" r="AB61"/>
      <x:c t="inlineStr" r="AC61"/>
      <x:c t="inlineStr" r="AD61"/>
      <x:c t="inlineStr" r="AE61"/>
      <x:c t="n" r="AF61">
        <x:v>1</x:v>
      </x:c>
      <x:c t="inlineStr" r="AG61"/>
      <x:c t="inlineStr" r="AH61"/>
      <x:c t="inlineStr" r="AI61"/>
      <x:c t="inlineStr" r="AJ61">
        <x:is>
          <x:t>https://scontent.fsjk2-1.fna.fbcdn.net/v/t39.30808-6/311570422_137057712412187_1246602059219239785_n.jpg?stp=dst-jpg_e15_p960x960_q75&amp;_nc_cat=102&amp;ccb=1-7&amp;_nc_sid=730e14&amp;_nc_ohc=rOfTI4e2rj8AX-MRHXF&amp;_nc_ad=z-m&amp;_nc_cid=0&amp;_nc_ht=scontent.fsjk2-1.fna&amp;oh=00_AfBwYXxFYpzzVDqEofutmANSyihxxVjihgqrZaIEkQCydA&amp;oe=6398BF0B</x:t>
        </x:is>
      </x:c>
      <x:c t="inlineStr" r="AK61">
        <x:is>
          <x:t/>
        </x:is>
      </x:c>
      <x:c t="inlineStr" r="AL61">
        <x:is>
          <x:t>Ні</x:t>
        </x:is>
      </x:c>
      <x:c t="inlineStr" r="AM61"/>
      <x:c t="inlineStr" r="AN61">
        <x:is>
          <x:t>Їжа</x:t>
        </x:is>
      </x:c>
      <x:c t="inlineStr" r="AO61">
        <x:is>
          <x:t>Промо</x:t>
        </x:is>
      </x:c>
      <x:c t="inlineStr" r="AP61"/>
    </x:row>
    <x:row r="62">
      <x:c t="inlineStr" r="A62">
        <x:is>
          <x:t>10.12.2022</x:t>
        </x:is>
      </x:c>
      <x:c t="inlineStr" r="B62">
        <x:is>
          <x:t>12:27</x:t>
        </x:is>
      </x:c>
      <x:c t="inlineStr" r="C62">
        <x:is>
          <x:t>14.12.2022 15:07</x:t>
        </x:is>
      </x:c>
      <x:c t="inlineStr" r="D62">
        <x:is>
          <x:t/>
        </x:is>
      </x:c>
      <x:c t="str" r="E6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2">
        <x:is>
          <x:t>Репост</x:t>
        </x:is>
      </x:c>
      <x:c r="G62">
        <x:f>HYPERLINK("https://www.facebook.com/permalink.php?story_fbid=pfbid0bx7bvesu661FtkvvRj8ZDSxXSjxfhMrfiT2ESiDVHnkftQFdcLeZgNKvmEqFgu4Ul&amp;id=100001775178648")</x:f>
      </x:c>
      <x:c t="inlineStr" r="H62">
        <x:is>
          <x:t>Нейтральна</x:t>
        </x:is>
      </x:c>
      <x:c t="inlineStr" r="I62">
        <x:is>
          <x:t>Оксана Грибова</x:t>
        </x:is>
      </x:c>
      <x:c r="J62">
        <x:f>HYPERLINK("https://www.facebook.com/100001775178648")</x:f>
      </x:c>
      <x:c t="n" r="K62">
        <x:v>243</x:v>
      </x:c>
      <x:c t="inlineStr" r="L62">
        <x:is>
          <x:t>Жінка</x:t>
        </x:is>
      </x:c>
      <x:c t="inlineStr" r="M62"/>
      <x:c t="inlineStr" r="N62">
        <x:is>
          <x:t>facebook.com</x:t>
        </x:is>
      </x:c>
      <x:c t="inlineStr" r="O62">
        <x:is>
          <x:t>Оксана Грибова</x:t>
        </x:is>
      </x:c>
      <x:c r="P62">
        <x:f>HYPERLINK("https://www.facebook.com/100001775178648")</x:f>
      </x:c>
      <x:c t="n" r="Q62">
        <x:v>243</x:v>
      </x:c>
      <x:c t="inlineStr" r="R62">
        <x:is>
          <x:t>Соціальні мережі</x:t>
        </x:is>
      </x:c>
      <x:c t="inlineStr" r="S62">
        <x:is>
          <x:t>Україна</x:t>
        </x:is>
      </x:c>
      <x:c t="inlineStr" r="T62">
        <x:is>
          <x:t>Закарпатська область</x:t>
        </x:is>
      </x:c>
      <x:c t="inlineStr" r="U62">
        <x:is>
          <x:t>Ужгород</x:t>
        </x:is>
      </x:c>
      <x:c t="inlineStr" r="V62"/>
      <x:c t="inlineStr" r="W62"/>
      <x:c t="inlineStr" r="X62"/>
      <x:c t="inlineStr" r="Y62"/>
      <x:c t="inlineStr" r="Z62"/>
      <x:c t="inlineStr" r="AA62"/>
      <x:c t="inlineStr" r="AB62"/>
      <x:c t="inlineStr" r="AC62"/>
      <x:c t="inlineStr" r="AD62"/>
      <x:c t="inlineStr" r="AE62"/>
      <x:c t="inlineStr" r="AF62"/>
      <x:c t="inlineStr" r="AG62"/>
      <x:c t="inlineStr" r="AH62"/>
      <x:c t="inlineStr" r="AI62"/>
      <x:c t="inlineStr" r="AJ62">
        <x:is>
          <x:t>https://scontent-lax3-1.xx.fbcdn.net/v/t39.30808-6/311570422_137057712412187_1246602059219239785_n.jpg?stp=dst-jpg_e15_p960x960_q75&amp;_nc_cat=102&amp;ccb=1-7&amp;_nc_sid=730e14&amp;_nc_ohc=R1GI2YUmmQMAX9D2Cxw&amp;_nc_ad=z-m&amp;_nc_cid=0&amp;_nc_ht=scontent-lax3-1.xx&amp;oh=00_AfAYBi31HUpR631XsY4O51wvNPQ-kj4cr_XJm4vC9bp7Aw&amp;oe=639EADCB</x:t>
        </x:is>
      </x:c>
      <x:c t="inlineStr" r="AK62">
        <x:is>
          <x:t/>
        </x:is>
      </x:c>
      <x:c t="inlineStr" r="AL62">
        <x:is>
          <x:t>Ні</x:t>
        </x:is>
      </x:c>
      <x:c t="inlineStr" r="AM62"/>
      <x:c t="inlineStr" r="AN62">
        <x:is>
          <x:t>Їжа</x:t>
        </x:is>
      </x:c>
      <x:c t="inlineStr" r="AO62">
        <x:is>
          <x:t>Промо</x:t>
        </x:is>
      </x:c>
      <x:c t="inlineStr" r="AP62"/>
    </x:row>
    <x:row r="63">
      <x:c t="inlineStr" r="A63">
        <x:is>
          <x:t>10.12.2022</x:t>
        </x:is>
      </x:c>
      <x:c t="inlineStr" r="B63">
        <x:is>
          <x:t>12:11</x:t>
        </x:is>
      </x:c>
      <x:c t="inlineStr" r="C63">
        <x:is>
          <x:t>14.12.2022 15:07</x:t>
        </x:is>
      </x:c>
      <x:c t="inlineStr" r="D63">
        <x:is>
          <x:t/>
        </x:is>
      </x:c>
      <x:c t="str" r="E63">
        <x:v>Шарики из печенья Oreo — очень вкусный и оригинальный десерт, который готовится без выпечки
Десерт шарики Oreo без выпечки
Шарики из печенья Oreo - очень вкусный и оригинальный десерт, который готовится без выпечки.
https://recipesfoods.menu/desert-shariki-oreo-bez-vypechki/</x:v>
      </x:c>
      <x:c t="inlineStr" r="F63">
        <x:is>
          <x:t>Репост</x:t>
        </x:is>
      </x:c>
      <x:c r="G63">
        <x:f>HYPERLINK("https://www.facebook.com/permalink.php?story_fbid=pfbid0kXesRRqv6UHTKdrqpucgc4SowvrYhxcBL8ogLy61LZuBtdQUdmzrfqTszC6L1Jrl&amp;id=100017254782033")</x:f>
      </x:c>
      <x:c t="inlineStr" r="H63">
        <x:is>
          <x:t>Нейтральна</x:t>
        </x:is>
      </x:c>
      <x:c t="inlineStr" r="I63">
        <x:is>
          <x:t>Маша Богданець</x:t>
        </x:is>
      </x:c>
      <x:c r="J63">
        <x:f>HYPERLINK("https://www.facebook.com/100017254782033")</x:f>
      </x:c>
      <x:c t="n" r="K63">
        <x:v>272</x:v>
      </x:c>
      <x:c t="inlineStr" r="L63">
        <x:is>
          <x:t>Жінка</x:t>
        </x:is>
      </x:c>
      <x:c t="inlineStr" r="M63"/>
      <x:c t="inlineStr" r="N63">
        <x:is>
          <x:t>facebook.com</x:t>
        </x:is>
      </x:c>
      <x:c t="inlineStr" r="O63">
        <x:is>
          <x:t>Маша Богданець</x:t>
        </x:is>
      </x:c>
      <x:c r="P63">
        <x:f>HYPERLINK("https://www.facebook.com/100017254782033")</x:f>
      </x:c>
      <x:c t="n" r="Q63">
        <x:v>272</x:v>
      </x:c>
      <x:c t="inlineStr" r="R63">
        <x:is>
          <x:t>Соціальні мережі</x:t>
        </x:is>
      </x:c>
      <x:c t="inlineStr" r="S63">
        <x:is>
          <x:t>Україна</x:t>
        </x:is>
      </x:c>
      <x:c t="inlineStr" r="T63">
        <x:is>
          <x:t>Рівненська область</x:t>
        </x:is>
      </x:c>
      <x:c t="inlineStr" r="U63">
        <x:is>
          <x:t>Рокитне</x:t>
        </x:is>
      </x:c>
      <x:c t="inlineStr" r="V63"/>
      <x:c t="n" r="W63">
        <x:v>1</x:v>
      </x:c>
      <x:c t="n" r="X63">
        <x:v>1</x:v>
      </x:c>
      <x:c t="inlineStr" r="Y63"/>
      <x:c t="inlineStr" r="Z63"/>
      <x:c t="inlineStr" r="AA63"/>
      <x:c t="inlineStr" r="AB63"/>
      <x:c t="inlineStr" r="AC63"/>
      <x:c t="inlineStr" r="AD63"/>
      <x:c t="inlineStr" r="AE63"/>
      <x:c t="inlineStr" r="AF63"/>
      <x:c t="inlineStr" r="AG63"/>
      <x:c t="inlineStr" r="AH63"/>
      <x:c t="inlineStr" r="AI63"/>
      <x:c r="AJ63">
        <x:f>HYPERLINK("https://recipesfoods.menu/wp-content/uploads/2021/12/desert_shariki_oreo_bez_vypechki.jpg?v=1640286006")</x:f>
      </x:c>
      <x:c t="inlineStr" r="AK63">
        <x:is>
          <x:t/>
        </x:is>
      </x:c>
      <x:c t="inlineStr" r="AL63">
        <x:is>
          <x:t>Ні</x:t>
        </x:is>
      </x:c>
      <x:c t="inlineStr" r="AM63"/>
      <x:c t="inlineStr" r="AN63">
        <x:is>
          <x:t>Їжа</x:t>
        </x:is>
      </x:c>
      <x:c t="inlineStr" r="AO63">
        <x:is>
          <x:t>Інструкції</x:t>
        </x:is>
      </x:c>
      <x:c t="inlineStr" r="AP63"/>
    </x:row>
    <x:row r="64">
      <x:c t="inlineStr" r="A64">
        <x:is>
          <x:t>10.12.2022</x:t>
        </x:is>
      </x:c>
      <x:c t="inlineStr" r="B64">
        <x:is>
          <x:t>11:19</x:t>
        </x:is>
      </x:c>
      <x:c t="inlineStr" r="C64">
        <x:is>
          <x:t>14.12.2022 15:07</x:t>
        </x:is>
      </x:c>
      <x:c t="inlineStr" r="D64">
        <x:is>
          <x:t/>
        </x:is>
      </x:c>
      <x:c t="str" r="E64">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64">
        <x:is>
          <x:t>Репост</x:t>
        </x:is>
      </x:c>
      <x:c r="G64">
        <x:f>HYPERLINK("https://www.facebook.com/permalink.php?story_fbid=pfbid02qGE7i7kr2sRP7GhnED6AUG9vbG4bhaMpS8upuv9LtSh3MiAvRubuiivW2x6HmZ6Yl&amp;id=100008035005035")</x:f>
      </x:c>
      <x:c t="inlineStr" r="H64">
        <x:is>
          <x:t>Нейтральна</x:t>
        </x:is>
      </x:c>
      <x:c t="inlineStr" r="I64">
        <x:is>
          <x:t>Светлана Черниш</x:t>
        </x:is>
      </x:c>
      <x:c r="J64">
        <x:f>HYPERLINK("https://www.facebook.com/100008035005035")</x:f>
      </x:c>
      <x:c t="n" r="K64">
        <x:v>702</x:v>
      </x:c>
      <x:c t="inlineStr" r="L64">
        <x:is>
          <x:t>Жінка</x:t>
        </x:is>
      </x:c>
      <x:c t="inlineStr" r="M64"/>
      <x:c t="inlineStr" r="N64">
        <x:is>
          <x:t>facebook.com</x:t>
        </x:is>
      </x:c>
      <x:c t="inlineStr" r="O64">
        <x:is>
          <x:t>Светлана Черниш</x:t>
        </x:is>
      </x:c>
      <x:c r="P64">
        <x:f>HYPERLINK("https://www.facebook.com/100008035005035")</x:f>
      </x:c>
      <x:c t="n" r="Q64">
        <x:v>702</x:v>
      </x:c>
      <x:c t="inlineStr" r="R64">
        <x:is>
          <x:t>Соціальні мережі</x:t>
        </x:is>
      </x:c>
      <x:c t="inlineStr" r="S64">
        <x:is>
          <x:t>Україна</x:t>
        </x:is>
      </x:c>
      <x:c t="inlineStr" r="T64">
        <x:is>
          <x:t>Полтавська область</x:t>
        </x:is>
      </x:c>
      <x:c t="inlineStr" r="U64">
        <x:is>
          <x:t>Полтава</x:t>
        </x:is>
      </x:c>
      <x:c t="inlineStr" r="V64"/>
      <x:c t="inlineStr" r="W64"/>
      <x:c t="inlineStr" r="X64"/>
      <x:c t="inlineStr" r="Y64"/>
      <x:c t="inlineStr" r="Z64"/>
      <x:c t="inlineStr" r="AA64"/>
      <x:c t="inlineStr" r="AB64"/>
      <x:c t="inlineStr" r="AC64"/>
      <x:c t="inlineStr" r="AD64"/>
      <x:c t="inlineStr" r="AE64"/>
      <x:c t="inlineStr" r="AF64"/>
      <x:c t="inlineStr" r="AG64"/>
      <x:c t="inlineStr" r="AH64"/>
      <x:c t="inlineStr" r="AI64"/>
      <x:c t="inlineStr" r="AJ64">
        <x:is>
          <x:t>https://z-p3-scontent.fkun2-1.fna.fbcdn.net/v/t39.30808-6/319098741_5550137068395479_4969322824394529892_n.png?stp=dst-png_p526x296&amp;_nc_cat=102&amp;ccb=1-7&amp;_nc_sid=730e14&amp;_nc_ohc=vNz4fDY3PesAX-lU8Od&amp;_nc_ht=z-p3-scontent.fkun2-1.fna&amp;oh=00_AfCsGB0w9dtpVn0rTVR2s2i-OhqLSIAJd4Py4_1_iL8JQg&amp;oe=639E7352</x:t>
        </x:is>
      </x:c>
      <x:c t="inlineStr" r="AK64">
        <x:is>
          <x:t/>
        </x:is>
      </x:c>
      <x:c t="inlineStr" r="AL64">
        <x:is>
          <x:t>Ні</x:t>
        </x:is>
      </x:c>
      <x:c t="inlineStr" r="AM64"/>
      <x:c t="inlineStr" r="AN64">
        <x:is>
          <x:t/>
        </x:is>
      </x:c>
      <x:c t="inlineStr" r="AO64">
        <x:is>
          <x:t>Промо</x:t>
        </x:is>
      </x:c>
      <x:c t="inlineStr" r="AP64"/>
    </x:row>
    <x:row r="65">
      <x:c t="inlineStr" r="A65">
        <x:is>
          <x:t>10.12.2022</x:t>
        </x:is>
      </x:c>
      <x:c t="inlineStr" r="B65">
        <x:is>
          <x:t>11:10</x:t>
        </x:is>
      </x:c>
      <x:c t="inlineStr" r="C65">
        <x:is>
          <x:t>14.12.2022 15:07</x:t>
        </x:is>
      </x:c>
      <x:c t="inlineStr" r="D65">
        <x:is>
          <x:t/>
        </x:is>
      </x:c>
      <x:c t="str" r="E6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5">
        <x:is>
          <x:t>Репост</x:t>
        </x:is>
      </x:c>
      <x:c r="G65">
        <x:f>HYPERLINK("https://www.facebook.com/dima.zuyev/posts/pfbid02qGmp4NApWkWUG3gqqTY2TZLz6A3mFQQ8iY8FEoTGFBdVBRiBG9Kj1bS6iwzq5YEhl")</x:f>
      </x:c>
      <x:c t="inlineStr" r="H65">
        <x:is>
          <x:t>Нейтральна</x:t>
        </x:is>
      </x:c>
      <x:c t="inlineStr" r="I65">
        <x:is>
          <x:t>Дмитро Зуєв</x:t>
        </x:is>
      </x:c>
      <x:c r="J65">
        <x:f>HYPERLINK("https://www.facebook.com/100007997532473")</x:f>
      </x:c>
      <x:c t="n" r="K65">
        <x:v>157</x:v>
      </x:c>
      <x:c t="inlineStr" r="L65">
        <x:is>
          <x:t>Чоловік</x:t>
        </x:is>
      </x:c>
      <x:c t="inlineStr" r="M65"/>
      <x:c t="inlineStr" r="N65">
        <x:is>
          <x:t>facebook.com</x:t>
        </x:is>
      </x:c>
      <x:c t="inlineStr" r="O65">
        <x:is>
          <x:t>Дмитро Зуєв</x:t>
        </x:is>
      </x:c>
      <x:c r="P65">
        <x:f>HYPERLINK("https://www.facebook.com/100007997532473")</x:f>
      </x:c>
      <x:c t="n" r="Q65">
        <x:v>157</x:v>
      </x:c>
      <x:c t="inlineStr" r="R65">
        <x:is>
          <x:t>Соціальні мережі</x:t>
        </x:is>
      </x:c>
      <x:c t="inlineStr" r="S65">
        <x:is>
          <x:t>Україна</x:t>
        </x:is>
      </x:c>
      <x:c t="inlineStr" r="T65">
        <x:is>
          <x:t>Київ</x:t>
        </x:is>
      </x:c>
      <x:c t="inlineStr" r="U65">
        <x:is>
          <x:t>Київ</x:t>
        </x:is>
      </x:c>
      <x:c t="inlineStr" r="V65"/>
      <x:c t="inlineStr" r="W65"/>
      <x:c t="inlineStr" r="X65"/>
      <x:c t="inlineStr" r="Y65"/>
      <x:c t="inlineStr" r="Z65"/>
      <x:c t="inlineStr" r="AA65"/>
      <x:c t="inlineStr" r="AB65"/>
      <x:c t="inlineStr" r="AC65"/>
      <x:c t="inlineStr" r="AD65"/>
      <x:c t="inlineStr" r="AE65"/>
      <x:c t="inlineStr" r="AF65"/>
      <x:c t="inlineStr" r="AG65"/>
      <x:c t="inlineStr" r="AH65"/>
      <x:c t="inlineStr" r="AI65"/>
      <x:c t="inlineStr" r="AJ65">
        <x:is>
          <x:t>https://scontent.fpmw1-2.fna.fbcdn.net/v/t39.30808-6/311570422_137057712412187_1246602059219239785_n.jpg?stp=dst-jpg_e15_p960x960_q75&amp;_nc_cat=102&amp;ccb=1-7&amp;_nc_sid=730e14&amp;_nc_ohc=rOfTI4e2rj8AX__AbVe&amp;_nc_ad=z-m&amp;_nc_cid=0&amp;_nc_ht=scontent.fpmw1-2.fna&amp;oh=00_AfBQyFh-ihTIIyrGPo4wGHzN5fHd5PJ0ugN63_WGRRxiCg&amp;oe=639AB94B</x:t>
        </x:is>
      </x:c>
      <x:c t="inlineStr" r="AK65">
        <x:is>
          <x:t/>
        </x:is>
      </x:c>
      <x:c t="inlineStr" r="AL65">
        <x:is>
          <x:t>Ні</x:t>
        </x:is>
      </x:c>
      <x:c t="inlineStr" r="AM65"/>
      <x:c t="inlineStr" r="AN65">
        <x:is>
          <x:t>Їжа</x:t>
        </x:is>
      </x:c>
      <x:c t="inlineStr" r="AO65">
        <x:is>
          <x:t>Промо</x:t>
        </x:is>
      </x:c>
      <x:c t="n" r="AP65">
        <x:v>157</x:v>
      </x:c>
    </x:row>
    <x:row r="66">
      <x:c t="inlineStr" r="A66">
        <x:is>
          <x:t>10.12.2022</x:t>
        </x:is>
      </x:c>
      <x:c t="inlineStr" r="B66">
        <x:is>
          <x:t>10:32</x:t>
        </x:is>
      </x:c>
      <x:c t="inlineStr" r="C66">
        <x:is>
          <x:t>14.12.2022 15:07</x:t>
        </x:is>
      </x:c>
      <x:c t="inlineStr" r="D66">
        <x:is>
          <x:t/>
        </x:is>
      </x:c>
      <x:c t="str" r="E6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6">
        <x:is>
          <x:t>Репост</x:t>
        </x:is>
      </x:c>
      <x:c r="G66">
        <x:f>HYPERLINK("https://www.facebook.com/groups/Ukrainka.city/permalink/1867430810256085/")</x:f>
      </x:c>
      <x:c t="inlineStr" r="H66">
        <x:is>
          <x:t>Нейтральна</x:t>
        </x:is>
      </x:c>
      <x:c t="inlineStr" r="I66">
        <x:is>
          <x:t>Iryna Mishchenko</x:t>
        </x:is>
      </x:c>
      <x:c r="J66">
        <x:f>HYPERLINK("https://www.facebook.com/100025360506451")</x:f>
      </x:c>
      <x:c t="n" r="K66">
        <x:v>158</x:v>
      </x:c>
      <x:c t="inlineStr" r="L66">
        <x:is>
          <x:t>Жінка</x:t>
        </x:is>
      </x:c>
      <x:c t="inlineStr" r="M66"/>
      <x:c t="inlineStr" r="N66">
        <x:is>
          <x:t>facebook.com</x:t>
        </x:is>
      </x:c>
      <x:c t="inlineStr" r="O66">
        <x:is>
          <x:t>г.Украинка</x:t>
        </x:is>
      </x:c>
      <x:c r="P66">
        <x:f>HYPERLINK("https://www.facebook.com/537627883236391")</x:f>
      </x:c>
      <x:c t="n" r="Q66">
        <x:v>12818</x:v>
      </x:c>
      <x:c t="inlineStr" r="R66">
        <x:is>
          <x:t>Соціальні мережі</x:t>
        </x:is>
      </x:c>
      <x:c t="inlineStr" r="S66">
        <x:is>
          <x:t>Україна</x:t>
        </x:is>
      </x:c>
      <x:c t="inlineStr" r="T66"/>
      <x:c t="inlineStr" r="U66"/>
      <x:c t="inlineStr" r="V66"/>
      <x:c t="inlineStr" r="W66"/>
      <x:c t="inlineStr" r="X66"/>
      <x:c t="inlineStr" r="Y66"/>
      <x:c t="inlineStr" r="Z66"/>
      <x:c t="inlineStr" r="AA66"/>
      <x:c t="inlineStr" r="AB66"/>
      <x:c t="inlineStr" r="AC66"/>
      <x:c t="inlineStr" r="AD66"/>
      <x:c t="inlineStr" r="AE66"/>
      <x:c t="inlineStr" r="AF66"/>
      <x:c t="inlineStr" r="AG66"/>
      <x:c t="inlineStr" r="AH66"/>
      <x:c t="inlineStr" r="AI66"/>
      <x:c t="inlineStr" r="AJ66">
        <x:is>
          <x:t>https://scontent.fyyz1-1.fna.fbcdn.net/v/t39.30808-6/311570422_137057712412187_1246602059219239785_n.jpg?stp=dst-jpg_e15_p960x960_q75&amp;_nc_cat=102&amp;ccb=1-7&amp;_nc_sid=730e14&amp;_nc_ohc=rOfTI4e2rj8AX9HClCv&amp;_nc_ad=z-m&amp;_nc_cid=0&amp;_nc_ht=scontent.fyyz1-1.fna&amp;oh=00_AfAgK6OpgiINb8WuYyOIAwj5B-jgxzKbxFN1i2-_rDPKzw&amp;oe=639AB94B</x:t>
        </x:is>
      </x:c>
      <x:c t="inlineStr" r="AK66">
        <x:is>
          <x:t/>
        </x:is>
      </x:c>
      <x:c t="inlineStr" r="AL66">
        <x:is>
          <x:t>Ні</x:t>
        </x:is>
      </x:c>
      <x:c t="inlineStr" r="AM66"/>
      <x:c t="inlineStr" r="AN66">
        <x:is>
          <x:t>Їжа</x:t>
        </x:is>
      </x:c>
      <x:c t="inlineStr" r="AO66">
        <x:is>
          <x:t>Промо</x:t>
        </x:is>
      </x:c>
      <x:c t="n" r="AP66">
        <x:v>12818</x:v>
      </x:c>
    </x:row>
    <x:row r="67">
      <x:c t="inlineStr" r="A67">
        <x:is>
          <x:t>10.12.2022</x:t>
        </x:is>
      </x:c>
      <x:c t="inlineStr" r="B67">
        <x:is>
          <x:t>09:53</x:t>
        </x:is>
      </x:c>
      <x:c t="inlineStr" r="C67">
        <x:is>
          <x:t>14.12.2022 15:07</x:t>
        </x:is>
      </x:c>
      <x:c t="inlineStr" r="D67">
        <x:is>
          <x:t/>
        </x:is>
      </x:c>
      <x:c t="str" r="E6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7">
        <x:is>
          <x:t>Репост</x:t>
        </x:is>
      </x:c>
      <x:c r="G67">
        <x:f>HYPERLINK("https://www.facebook.com/permalink.php?story_fbid=pfbid02BLjc2PPrfjHg4JL3WRRfCPUhbddSEsTUy9BaqyD141eqxsSjJjv4nAVGrCpK81BZl&amp;id=100017660106367")</x:f>
      </x:c>
      <x:c t="inlineStr" r="H67">
        <x:is>
          <x:t>Нейтральна</x:t>
        </x:is>
      </x:c>
      <x:c t="inlineStr" r="I67">
        <x:is>
          <x:t>Віталій Іващенко</x:t>
        </x:is>
      </x:c>
      <x:c r="J67">
        <x:f>HYPERLINK("https://www.facebook.com/100017660106367")</x:f>
      </x:c>
      <x:c t="n" r="K67">
        <x:v>156</x:v>
      </x:c>
      <x:c t="inlineStr" r="L67">
        <x:is>
          <x:t>Чоловік</x:t>
        </x:is>
      </x:c>
      <x:c t="inlineStr" r="M67"/>
      <x:c t="inlineStr" r="N67">
        <x:is>
          <x:t>facebook.com</x:t>
        </x:is>
      </x:c>
      <x:c t="inlineStr" r="O67">
        <x:is>
          <x:t>Віталій Іващенко</x:t>
        </x:is>
      </x:c>
      <x:c r="P67">
        <x:f>HYPERLINK("https://www.facebook.com/100017660106367")</x:f>
      </x:c>
      <x:c t="n" r="Q67">
        <x:v>156</x:v>
      </x:c>
      <x:c t="inlineStr" r="R67">
        <x:is>
          <x:t>Соціальні мережі</x:t>
        </x:is>
      </x:c>
      <x:c t="inlineStr" r="S67">
        <x:is>
          <x:t>Україна</x:t>
        </x:is>
      </x:c>
      <x:c t="inlineStr" r="T67">
        <x:is>
          <x:t>Київ</x:t>
        </x:is>
      </x:c>
      <x:c t="inlineStr" r="U67">
        <x:is>
          <x:t>Київ</x:t>
        </x:is>
      </x:c>
      <x:c t="inlineStr" r="V67"/>
      <x:c t="inlineStr" r="W67"/>
      <x:c t="inlineStr" r="X67"/>
      <x:c t="inlineStr" r="Y67"/>
      <x:c t="inlineStr" r="Z67"/>
      <x:c t="inlineStr" r="AA67"/>
      <x:c t="inlineStr" r="AB67"/>
      <x:c t="inlineStr" r="AC67"/>
      <x:c t="inlineStr" r="AD67"/>
      <x:c t="inlineStr" r="AE67"/>
      <x:c t="inlineStr" r="AF67"/>
      <x:c t="inlineStr" r="AG67"/>
      <x:c t="inlineStr" r="AH67"/>
      <x:c t="inlineStr" r="AI67"/>
      <x:c t="inlineStr" r="AJ67">
        <x:is>
          <x:t>https://scontent.fhkg3-2.fna.fbcdn.net/v/t39.30808-6/311570422_137057712412187_1246602059219239785_n.jpg?stp=dst-jpg_e15_p960x960_q75&amp;_nc_cat=102&amp;ccb=1-7&amp;_nc_sid=730e14&amp;_nc_ohc=rOfTI4e2rj8AX8yT8Nw&amp;_nc_ad=z-m&amp;_nc_cid=0&amp;_nc_ht=scontent.fhkg3-2.fna&amp;oh=00_AfCz4hglOd8NeoZ5E1r-9T9G8fAVQEKIklwVZ3THUGSV4Q&amp;oe=639AB94B</x:t>
        </x:is>
      </x:c>
      <x:c t="inlineStr" r="AK67">
        <x:is>
          <x:t/>
        </x:is>
      </x:c>
      <x:c t="inlineStr" r="AL67">
        <x:is>
          <x:t>Ні</x:t>
        </x:is>
      </x:c>
      <x:c t="inlineStr" r="AM67"/>
      <x:c t="inlineStr" r="AN67">
        <x:is>
          <x:t>Їжа</x:t>
        </x:is>
      </x:c>
      <x:c t="inlineStr" r="AO67">
        <x:is>
          <x:t>Промо</x:t>
        </x:is>
      </x:c>
      <x:c t="n" r="AP67">
        <x:v>156</x:v>
      </x:c>
    </x:row>
    <x:row r="68">
      <x:c t="inlineStr" r="A68">
        <x:is>
          <x:t>10.12.2022</x:t>
        </x:is>
      </x:c>
      <x:c t="inlineStr" r="B68">
        <x:is>
          <x:t>09:43</x:t>
        </x:is>
      </x:c>
      <x:c t="inlineStr" r="C68">
        <x:is>
          <x:t>14.12.2022 15:07</x:t>
        </x:is>
      </x:c>
      <x:c t="inlineStr" r="D68">
        <x:is>
          <x:t/>
        </x:is>
      </x:c>
      <x:c t="str" r="E68">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68">
        <x:is>
          <x:t>Репост</x:t>
        </x:is>
      </x:c>
      <x:c r="G68">
        <x:f>HYPERLINK("https://www.facebook.com/permalink.php?story_fbid=pfbid0Wz1vM5L2hCJbLq4LNKNPTvatgGBRP29upiYZvobRQQVdxJFPXhGc8Ts2Z6mMSRWGl&amp;id=100001652661934")</x:f>
      </x:c>
      <x:c t="inlineStr" r="H68">
        <x:is>
          <x:t>Нейтральна</x:t>
        </x:is>
      </x:c>
      <x:c t="inlineStr" r="I68">
        <x:is>
          <x:t>Марина Рогуля</x:t>
        </x:is>
      </x:c>
      <x:c r="J68">
        <x:f>HYPERLINK("https://www.facebook.com/100001652661934")</x:f>
      </x:c>
      <x:c t="n" r="K68">
        <x:v>473</x:v>
      </x:c>
      <x:c t="inlineStr" r="L68">
        <x:is>
          <x:t>Жінка</x:t>
        </x:is>
      </x:c>
      <x:c t="inlineStr" r="M68"/>
      <x:c t="inlineStr" r="N68">
        <x:is>
          <x:t>facebook.com</x:t>
        </x:is>
      </x:c>
      <x:c t="inlineStr" r="O68">
        <x:is>
          <x:t>Марина Рогуля</x:t>
        </x:is>
      </x:c>
      <x:c r="P68">
        <x:f>HYPERLINK("https://www.facebook.com/100001652661934")</x:f>
      </x:c>
      <x:c t="n" r="Q68">
        <x:v>473</x:v>
      </x:c>
      <x:c t="inlineStr" r="R68">
        <x:is>
          <x:t>Соціальні мережі</x:t>
        </x:is>
      </x:c>
      <x:c t="inlineStr" r="S68">
        <x:is>
          <x:t>Україна</x:t>
        </x:is>
      </x:c>
      <x:c t="inlineStr" r="T68">
        <x:is>
          <x:t>Київ</x:t>
        </x:is>
      </x:c>
      <x:c t="inlineStr" r="U68">
        <x:is>
          <x:t>Київ</x:t>
        </x:is>
      </x:c>
      <x:c t="inlineStr" r="V68"/>
      <x:c t="inlineStr" r="W68"/>
      <x:c t="inlineStr" r="X68"/>
      <x:c t="inlineStr" r="Y68"/>
      <x:c t="inlineStr" r="Z68"/>
      <x:c t="inlineStr" r="AA68"/>
      <x:c t="inlineStr" r="AB68"/>
      <x:c t="inlineStr" r="AC68"/>
      <x:c t="inlineStr" r="AD68"/>
      <x:c t="inlineStr" r="AE68"/>
      <x:c t="inlineStr" r="AF68"/>
      <x:c t="inlineStr" r="AG68"/>
      <x:c t="inlineStr" r="AH68"/>
      <x:c t="inlineStr" r="AI68"/>
      <x:c t="inlineStr" r="AJ68">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68">
        <x:is>
          <x:t/>
        </x:is>
      </x:c>
      <x:c t="inlineStr" r="AL68">
        <x:is>
          <x:t>Ні</x:t>
        </x:is>
      </x:c>
      <x:c t="inlineStr" r="AM68"/>
      <x:c t="inlineStr" r="AN68">
        <x:is>
          <x:t/>
        </x:is>
      </x:c>
      <x:c t="inlineStr" r="AO68">
        <x:is>
          <x:t>Промо</x:t>
        </x:is>
      </x:c>
      <x:c t="inlineStr" r="AP68"/>
    </x:row>
    <x:row r="69">
      <x:c t="inlineStr" r="A69">
        <x:is>
          <x:t>10.12.2022</x:t>
        </x:is>
      </x:c>
      <x:c t="inlineStr" r="B69">
        <x:is>
          <x:t>09:15</x:t>
        </x:is>
      </x:c>
      <x:c t="inlineStr" r="C69">
        <x:is>
          <x:t>14.12.2022 15:07</x:t>
        </x:is>
      </x:c>
      <x:c t="inlineStr" r="D69">
        <x:is>
          <x:t/>
        </x:is>
      </x:c>
      <x:c t="str" r="E6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69">
        <x:is>
          <x:t>Репост</x:t>
        </x:is>
      </x:c>
      <x:c r="G69">
        <x:f>HYPERLINK("https://www.facebook.com/permalink.php?story_fbid=pfbid02rFLtv7Uya8Pg9oXbw6RyrEfe4HSBSjYTbB75GKFfjycaHA6Er6F9pavW9uXx3ANcl&amp;id=100029143150203")</x:f>
      </x:c>
      <x:c t="inlineStr" r="H69">
        <x:is>
          <x:t>Нейтральна</x:t>
        </x:is>
      </x:c>
      <x:c t="inlineStr" r="I69">
        <x:is>
          <x:t>Володимир Білецький</x:t>
        </x:is>
      </x:c>
      <x:c r="J69">
        <x:f>HYPERLINK("https://www.facebook.com/100029143150203")</x:f>
      </x:c>
      <x:c t="n" r="K69">
        <x:v>12</x:v>
      </x:c>
      <x:c t="inlineStr" r="L69">
        <x:is>
          <x:t>Чоловік</x:t>
        </x:is>
      </x:c>
      <x:c t="inlineStr" r="M69"/>
      <x:c t="inlineStr" r="N69">
        <x:is>
          <x:t>facebook.com</x:t>
        </x:is>
      </x:c>
      <x:c t="inlineStr" r="O69">
        <x:is>
          <x:t>Володимир Білецький</x:t>
        </x:is>
      </x:c>
      <x:c r="P69">
        <x:f>HYPERLINK("https://www.facebook.com/100029143150203")</x:f>
      </x:c>
      <x:c t="n" r="Q69">
        <x:v>12</x:v>
      </x:c>
      <x:c t="inlineStr" r="R69">
        <x:is>
          <x:t>Соціальні мережі</x:t>
        </x:is>
      </x:c>
      <x:c t="inlineStr" r="S69">
        <x:is>
          <x:t>Україна</x:t>
        </x:is>
      </x:c>
      <x:c t="inlineStr" r="T69">
        <x:is>
          <x:t>Київ</x:t>
        </x:is>
      </x:c>
      <x:c t="inlineStr" r="U69">
        <x:is>
          <x:t>Київ</x:t>
        </x:is>
      </x:c>
      <x:c t="inlineStr" r="V69"/>
      <x:c t="inlineStr" r="W69"/>
      <x:c t="inlineStr" r="X69"/>
      <x:c t="inlineStr" r="Y69"/>
      <x:c t="inlineStr" r="Z69"/>
      <x:c t="inlineStr" r="AA69"/>
      <x:c t="inlineStr" r="AB69"/>
      <x:c t="inlineStr" r="AC69"/>
      <x:c t="inlineStr" r="AD69"/>
      <x:c t="inlineStr" r="AE69"/>
      <x:c t="inlineStr" r="AF69"/>
      <x:c t="inlineStr" r="AG69"/>
      <x:c t="inlineStr" r="AH69"/>
      <x:c t="inlineStr" r="AI69"/>
      <x:c t="inlineStr" r="AJ69">
        <x:is>
          <x:t>https://scontent.fltn2-1.fna.fbcdn.net/v/t39.30808-6/311570422_137057712412187_1246602059219239785_n.jpg?stp=dst-jpg_p526x296&amp;_nc_cat=102&amp;ccb=1-7&amp;_nc_sid=730e14&amp;_nc_ohc=R1GI2YUmmQMAX-2cA7I&amp;_nc_ht=scontent.fltn2-1.fna&amp;oh=00_AfAbkbq24dGT1Ipb95BFr6aej1tskRGwoE2XaoISdPbmSw&amp;oe=639EADCB</x:t>
        </x:is>
      </x:c>
      <x:c t="inlineStr" r="AK69">
        <x:is>
          <x:t/>
        </x:is>
      </x:c>
      <x:c t="inlineStr" r="AL69">
        <x:is>
          <x:t>Ні</x:t>
        </x:is>
      </x:c>
      <x:c t="inlineStr" r="AM69"/>
      <x:c t="inlineStr" r="AN69">
        <x:is>
          <x:t>Їжа</x:t>
        </x:is>
      </x:c>
      <x:c t="inlineStr" r="AO69">
        <x:is>
          <x:t>Промо</x:t>
        </x:is>
      </x:c>
      <x:c t="inlineStr" r="AP69"/>
    </x:row>
    <x:row r="70">
      <x:c t="inlineStr" r="A70">
        <x:is>
          <x:t>10.12.2022</x:t>
        </x:is>
      </x:c>
      <x:c t="inlineStr" r="B70">
        <x:is>
          <x:t>09:02</x:t>
        </x:is>
      </x:c>
      <x:c t="inlineStr" r="C70">
        <x:is>
          <x:t>14.12.2022 15:07</x:t>
        </x:is>
      </x:c>
      <x:c t="inlineStr" r="D70">
        <x:is>
          <x:t/>
        </x:is>
      </x:c>
      <x:c t="str" r="E70">
        <x:v>Шарики из печенья Oreo — очень вкусный и оригинальный десерт, который готовится без выпечки
Десерт шарики Oreo без выпечки
Шарики из печенья Oreo - очень вкусный и оригинальный десерт, который готовится без выпечки.
https://recipesfoods.menu/desert-shariki-oreo-bez-vypechki/</x:v>
      </x:c>
      <x:c t="inlineStr" r="F70">
        <x:is>
          <x:t>Пост</x:t>
        </x:is>
      </x:c>
      <x:c r="G70">
        <x:f>HYPERLINK("https://www.facebook.com/groups/homemadebaking1/permalink/1859738614363493/")</x:f>
      </x:c>
      <x:c t="inlineStr" r="H70">
        <x:is>
          <x:t>Нейтральна</x:t>
        </x:is>
      </x:c>
      <x:c t="inlineStr" r="I70">
        <x:is>
          <x:t>Андрей Алехин</x:t>
        </x:is>
      </x:c>
      <x:c r="J70">
        <x:f>HYPERLINK("https://www.facebook.com/100011720232959")</x:f>
      </x:c>
      <x:c t="n" r="K70">
        <x:v>806</x:v>
      </x:c>
      <x:c t="inlineStr" r="L70">
        <x:is>
          <x:t>Чоловік</x:t>
        </x:is>
      </x:c>
      <x:c t="inlineStr" r="M70"/>
      <x:c t="inlineStr" r="N70">
        <x:is>
          <x:t>facebook.com</x:t>
        </x:is>
      </x:c>
      <x:c t="inlineStr" r="O70">
        <x:is>
          <x:t>Рецепты домашней выпечки  Homemade baking</x:t>
        </x:is>
      </x:c>
      <x:c r="P70">
        <x:f>HYPERLINK("https://www.facebook.com/464132157257486")</x:f>
      </x:c>
      <x:c t="n" r="Q70">
        <x:v>1020696</x:v>
      </x:c>
      <x:c t="inlineStr" r="R70">
        <x:is>
          <x:t>Соціальні мережі</x:t>
        </x:is>
      </x:c>
      <x:c t="inlineStr" r="S70">
        <x:is>
          <x:t>Україна</x:t>
        </x:is>
      </x:c>
      <x:c t="inlineStr" r="T70">
        <x:is>
          <x:t>Київ</x:t>
        </x:is>
      </x:c>
      <x:c t="inlineStr" r="U70">
        <x:is>
          <x:t>Київ</x:t>
        </x:is>
      </x:c>
      <x:c t="inlineStr" r="V70"/>
      <x:c t="n" r="W70">
        <x:v>43</x:v>
      </x:c>
      <x:c t="n" r="X70">
        <x:v>41</x:v>
      </x:c>
      <x:c t="n" r="Y70">
        <x:v>0</x:v>
      </x:c>
      <x:c t="n" r="Z70">
        <x:v>1</x:v>
      </x:c>
      <x:c t="n" r="AA70">
        <x:v>0</x:v>
      </x:c>
      <x:c t="n" r="AB70">
        <x:v>0</x:v>
      </x:c>
      <x:c t="n" r="AC70">
        <x:v>0</x:v>
      </x:c>
      <x:c t="n" r="AD70">
        <x:v>1</x:v>
      </x:c>
      <x:c t="inlineStr" r="AE70"/>
      <x:c t="n" r="AF70">
        <x:v>3</x:v>
      </x:c>
      <x:c t="n" r="AG70">
        <x:v>24</x:v>
      </x:c>
      <x:c t="inlineStr" r="AH70"/>
      <x:c t="inlineStr" r="AI70"/>
      <x:c r="AJ70">
        <x:f>HYPERLINK("https://recipesfoods.menu/wp-content/uploads/2021/12/desert_shariki_oreo_bez_vypechki.jpg?v=1640286006")</x:f>
      </x:c>
      <x:c t="inlineStr" r="AK70">
        <x:is>
          <x:t/>
        </x:is>
      </x:c>
      <x:c t="inlineStr" r="AL70">
        <x:is>
          <x:t>Ні</x:t>
        </x:is>
      </x:c>
      <x:c t="inlineStr" r="AM70"/>
      <x:c t="inlineStr" r="AN70">
        <x:is>
          <x:t>Їжа</x:t>
        </x:is>
      </x:c>
      <x:c t="inlineStr" r="AO70">
        <x:is>
          <x:t>Інструкції</x:t>
        </x:is>
      </x:c>
      <x:c t="n" r="AP70">
        <x:v>1020696</x:v>
      </x:c>
    </x:row>
    <x:row r="71">
      <x:c t="inlineStr" r="A71">
        <x:is>
          <x:t>10.12.2022</x:t>
        </x:is>
      </x:c>
      <x:c t="inlineStr" r="B71">
        <x:is>
          <x:t>08:58</x:t>
        </x:is>
      </x:c>
      <x:c t="inlineStr" r="C71">
        <x:is>
          <x:t>14.12.2022 15:07</x:t>
        </x:is>
      </x:c>
      <x:c t="inlineStr" r="D71">
        <x:is>
          <x:t/>
        </x:is>
      </x:c>
      <x:c t="str" r="E71">
        <x:v>Смачні пластівці від Oreo. Можна придбати для себе або щоб перепродавати. Пропоную по солодкій ціні, в два рази нижче ніж продаються в інтернет магазинах. Є роздріб та опт, на опт зроблю гарну знижечку
Пластівці Oreo
$215</x:v>
      </x:c>
      <x:c t="inlineStr" r="F71">
        <x:is>
          <x:t>Пост</x:t>
        </x:is>
      </x:c>
      <x:c r="G71">
        <x:f>HYPERLINK("https://www.facebook.com/groups/oholoshennia/permalink/2456307017849570/?sale_post_id=2456307017849570")</x:f>
      </x:c>
      <x:c t="inlineStr" r="H71">
        <x:is>
          <x:t>Нейтральна</x:t>
        </x:is>
      </x:c>
      <x:c t="inlineStr" r="I71">
        <x:is>
          <x:t>Тетяна Крячко</x:t>
        </x:is>
      </x:c>
      <x:c r="J71">
        <x:f>HYPERLINK("https://www.facebook.com/100088392130705")</x:f>
      </x:c>
      <x:c t="inlineStr" r="K71"/>
      <x:c t="inlineStr" r="L71">
        <x:is>
          <x:t>Жінка</x:t>
        </x:is>
      </x:c>
      <x:c t="inlineStr" r="M71"/>
      <x:c t="inlineStr" r="N71">
        <x:is>
          <x:t>facebook.com</x:t>
        </x:is>
      </x:c>
      <x:c t="inlineStr" r="O71">
        <x:is>
          <x:t>Безкоштовні Оголошення</x:t>
        </x:is>
      </x:c>
      <x:c r="P71">
        <x:f>HYPERLINK("https://www.facebook.com/302034039943556")</x:f>
      </x:c>
      <x:c t="n" r="Q71">
        <x:v>73020</x:v>
      </x:c>
      <x:c t="inlineStr" r="R71">
        <x:is>
          <x:t>Соціальні мережі</x:t>
        </x:is>
      </x:c>
      <x:c t="inlineStr" r="S71">
        <x:is>
          <x:t>Україна</x:t>
        </x:is>
      </x:c>
      <x:c t="inlineStr" r="T71">
        <x:is>
          <x:t>Тернопільська область</x:t>
        </x:is>
      </x:c>
      <x:c t="inlineStr" r="U71">
        <x:is>
          <x:t>Тернопіль</x:t>
        </x:is>
      </x:c>
      <x:c t="inlineStr" r="V71"/>
      <x:c t="inlineStr" r="W71"/>
      <x:c t="inlineStr" r="X71"/>
      <x:c t="inlineStr" r="Y71"/>
      <x:c t="inlineStr" r="Z71"/>
      <x:c t="inlineStr" r="AA71"/>
      <x:c t="inlineStr" r="AB71"/>
      <x:c t="inlineStr" r="AC71"/>
      <x:c t="inlineStr" r="AD71"/>
      <x:c t="inlineStr" r="AE71"/>
      <x:c t="inlineStr" r="AF71"/>
      <x:c t="inlineStr" r="AG71"/>
      <x:c t="inlineStr" r="AH71"/>
      <x:c t="inlineStr" r="AI71"/>
      <x:c t="inlineStr" r="AJ71"/>
      <x:c t="inlineStr" r="AK71">
        <x:is>
          <x:t/>
        </x:is>
      </x:c>
      <x:c t="inlineStr" r="AL71">
        <x:is>
          <x:t>Ні</x:t>
        </x:is>
      </x:c>
      <x:c t="inlineStr" r="AM71">
        <x:is>
          <x:t>Ціна_Негативна,Смак_Позитивна</x:t>
        </x:is>
      </x:c>
      <x:c t="inlineStr" r="AN71">
        <x:is>
          <x:t/>
        </x:is>
      </x:c>
      <x:c t="inlineStr" r="AO71">
        <x:is>
          <x:t>WOM</x:t>
        </x:is>
      </x:c>
      <x:c t="n" r="AP71">
        <x:v>73020</x:v>
      </x:c>
    </x:row>
    <x:row r="72">
      <x:c t="inlineStr" r="A72">
        <x:is>
          <x:t>10.12.2022</x:t>
        </x:is>
      </x:c>
      <x:c t="inlineStr" r="B72">
        <x:is>
          <x:t>08:58</x:t>
        </x:is>
      </x:c>
      <x:c t="inlineStr" r="C72">
        <x:is>
          <x:t>14.12.2022 15:07</x:t>
        </x:is>
      </x:c>
      <x:c t="inlineStr" r="D72">
        <x:is>
          <x:t/>
        </x:is>
      </x:c>
      <x:c t="str" r="E72">
        <x:v>Смачні пластівці від Oreo. Можна придбати для себе або щоб перепродавати. Пропоную по солодкій ціні, в два рази нижче ніж продаються в інтернет магазинах. Є роздріб та опт, на опт зроблю гарну знижечку
Пластівці Oreo
$215</x:v>
      </x:c>
      <x:c t="inlineStr" r="F72">
        <x:is>
          <x:t>Пост</x:t>
        </x:is>
      </x:c>
      <x:c r="G72">
        <x:f>HYPERLINK("https://www.facebook.com/groups/1693142107619598/permalink/3282736411993485/?sale_post_id=3282736411993485")</x:f>
      </x:c>
      <x:c t="inlineStr" r="H72">
        <x:is>
          <x:t>Нейтральна</x:t>
        </x:is>
      </x:c>
      <x:c t="inlineStr" r="I72">
        <x:is>
          <x:t>Тетяна Крячко</x:t>
        </x:is>
      </x:c>
      <x:c r="J72">
        <x:f>HYPERLINK("https://www.facebook.com/100088392130705")</x:f>
      </x:c>
      <x:c t="inlineStr" r="K72"/>
      <x:c t="inlineStr" r="L72">
        <x:is>
          <x:t>Жінка</x:t>
        </x:is>
      </x:c>
      <x:c t="inlineStr" r="M72"/>
      <x:c t="inlineStr" r="N72">
        <x:is>
          <x:t>facebook.com</x:t>
        </x:is>
      </x:c>
      <x:c t="inlineStr" r="O72">
        <x:is>
          <x:t>Барахолка без правил :-)</x:t>
        </x:is>
      </x:c>
      <x:c r="P72">
        <x:f>HYPERLINK("https://www.facebook.com/1693142107619598")</x:f>
      </x:c>
      <x:c t="n" r="Q72">
        <x:v>7829</x:v>
      </x:c>
      <x:c t="inlineStr" r="R72">
        <x:is>
          <x:t>Соціальні мережі</x:t>
        </x:is>
      </x:c>
      <x:c t="inlineStr" r="S72">
        <x:is>
          <x:t>Україна</x:t>
        </x:is>
      </x:c>
      <x:c t="inlineStr" r="T72">
        <x:is>
          <x:t>Тернопільська область</x:t>
        </x:is>
      </x:c>
      <x:c t="inlineStr" r="U72">
        <x:is>
          <x:t>Тернопіль</x:t>
        </x:is>
      </x:c>
      <x:c t="inlineStr" r="V72"/>
      <x:c t="inlineStr" r="W72"/>
      <x:c t="inlineStr" r="X72"/>
      <x:c t="inlineStr" r="Y72"/>
      <x:c t="inlineStr" r="Z72"/>
      <x:c t="inlineStr" r="AA72"/>
      <x:c t="inlineStr" r="AB72"/>
      <x:c t="inlineStr" r="AC72"/>
      <x:c t="inlineStr" r="AD72"/>
      <x:c t="inlineStr" r="AE72"/>
      <x:c t="inlineStr" r="AF72"/>
      <x:c t="inlineStr" r="AG72"/>
      <x:c t="inlineStr" r="AH72"/>
      <x:c t="inlineStr" r="AI72"/>
      <x:c t="inlineStr" r="AJ72"/>
      <x:c t="inlineStr" r="AK72">
        <x:is>
          <x:t/>
        </x:is>
      </x:c>
      <x:c t="inlineStr" r="AL72">
        <x:is>
          <x:t>Ні</x:t>
        </x:is>
      </x:c>
      <x:c t="inlineStr" r="AM72">
        <x:is>
          <x:t>Ціна_Негативна,Смак_Позитивна</x:t>
        </x:is>
      </x:c>
      <x:c t="inlineStr" r="AN72">
        <x:is>
          <x:t/>
        </x:is>
      </x:c>
      <x:c t="inlineStr" r="AO72">
        <x:is>
          <x:t>WOM</x:t>
        </x:is>
      </x:c>
      <x:c t="n" r="AP72">
        <x:v>7829</x:v>
      </x:c>
    </x:row>
    <x:row r="73">
      <x:c t="inlineStr" r="A73">
        <x:is>
          <x:t>10.12.2022</x:t>
        </x:is>
      </x:c>
      <x:c t="inlineStr" r="B73">
        <x:is>
          <x:t>08:57</x:t>
        </x:is>
      </x:c>
      <x:c t="inlineStr" r="C73">
        <x:is>
          <x:t>14.12.2022 15:07</x:t>
        </x:is>
      </x:c>
      <x:c t="inlineStr" r="D73">
        <x:is>
          <x:t/>
        </x:is>
      </x:c>
      <x:c t="str" r="E73">
        <x:v>Смачні пластівці від Oreo. Можна придбати для себе або щоб перепродавати. Пропоную по солодкій ціні, в два рази нижче ніж продаються в інтернет магазинах. Є роздріб та опт, на опт зроблю гарну знижечку
Пластівці Oreo
$215</x:v>
      </x:c>
      <x:c t="inlineStr" r="F73">
        <x:is>
          <x:t>Пост</x:t>
        </x:is>
      </x:c>
      <x:c r="G73">
        <x:f>HYPERLINK("https://www.facebook.com/groups/2032835603659968/permalink/3363545657255616/?sale_post_id=3363545657255616")</x:f>
      </x:c>
      <x:c t="inlineStr" r="H73">
        <x:is>
          <x:t>Нейтральна</x:t>
        </x:is>
      </x:c>
      <x:c t="inlineStr" r="I73">
        <x:is>
          <x:t>Тетяна Крячко</x:t>
        </x:is>
      </x:c>
      <x:c r="J73">
        <x:f>HYPERLINK("https://www.facebook.com/100088392130705")</x:f>
      </x:c>
      <x:c t="inlineStr" r="K73"/>
      <x:c t="inlineStr" r="L73">
        <x:is>
          <x:t>Жінка</x:t>
        </x:is>
      </x:c>
      <x:c t="inlineStr" r="M73"/>
      <x:c t="inlineStr" r="N73">
        <x:is>
          <x:t>facebook.com</x:t>
        </x:is>
      </x:c>
      <x:c t="inlineStr" r="O73">
        <x:is>
          <x:t>OGOлошеня оголошення</x:t>
        </x:is>
      </x:c>
      <x:c r="P73">
        <x:f>HYPERLINK("https://www.facebook.com/2032835603659968")</x:f>
      </x:c>
      <x:c t="n" r="Q73">
        <x:v>12052</x:v>
      </x:c>
      <x:c t="inlineStr" r="R73">
        <x:is>
          <x:t>Соціальні мережі</x:t>
        </x:is>
      </x:c>
      <x:c t="inlineStr" r="S73">
        <x:is>
          <x:t>Україна</x:t>
        </x:is>
      </x:c>
      <x:c t="inlineStr" r="T73">
        <x:is>
          <x:t>Тернопільська область</x:t>
        </x:is>
      </x:c>
      <x:c t="inlineStr" r="U73">
        <x:is>
          <x:t>Тернопіль</x:t>
        </x:is>
      </x:c>
      <x:c t="inlineStr" r="V73"/>
      <x:c t="inlineStr" r="W73"/>
      <x:c t="inlineStr" r="X73"/>
      <x:c t="inlineStr" r="Y73"/>
      <x:c t="inlineStr" r="Z73"/>
      <x:c t="inlineStr" r="AA73"/>
      <x:c t="inlineStr" r="AB73"/>
      <x:c t="inlineStr" r="AC73"/>
      <x:c t="inlineStr" r="AD73"/>
      <x:c t="inlineStr" r="AE73"/>
      <x:c t="inlineStr" r="AF73"/>
      <x:c t="inlineStr" r="AG73"/>
      <x:c t="inlineStr" r="AH73"/>
      <x:c t="inlineStr" r="AI73"/>
      <x:c t="inlineStr" r="AJ73"/>
      <x:c t="inlineStr" r="AK73">
        <x:is>
          <x:t/>
        </x:is>
      </x:c>
      <x:c t="inlineStr" r="AL73">
        <x:is>
          <x:t>Ні</x:t>
        </x:is>
      </x:c>
      <x:c t="inlineStr" r="AM73">
        <x:is>
          <x:t>Ціна_Негативна,Смак_Позитивна</x:t>
        </x:is>
      </x:c>
      <x:c t="inlineStr" r="AN73">
        <x:is>
          <x:t/>
        </x:is>
      </x:c>
      <x:c t="inlineStr" r="AO73">
        <x:is>
          <x:t>WOM</x:t>
        </x:is>
      </x:c>
      <x:c t="n" r="AP73">
        <x:v>12052</x:v>
      </x:c>
    </x:row>
    <x:row r="74">
      <x:c t="inlineStr" r="A74">
        <x:is>
          <x:t>10.12.2022</x:t>
        </x:is>
      </x:c>
      <x:c t="inlineStr" r="B74">
        <x:is>
          <x:t>08:57</x:t>
        </x:is>
      </x:c>
      <x:c t="inlineStr" r="C74">
        <x:is>
          <x:t>14.12.2022 15:07</x:t>
        </x:is>
      </x:c>
      <x:c t="inlineStr" r="D74">
        <x:is>
          <x:t/>
        </x:is>
      </x:c>
      <x:c t="str" r="E74">
        <x:v>Смачні пластівці від Oreo. Можна придбати для себе або щоб перепродавати. Пропоную по солодкій ціні, в два рази нижче ніж продаються в інтернет магазинах. Є роздріб та опт, на опт зроблю гарну знижечку
Пластівці Oreo
$215</x:v>
      </x:c>
      <x:c t="inlineStr" r="F74">
        <x:is>
          <x:t>Пост</x:t>
        </x:is>
      </x:c>
      <x:c r="G74">
        <x:f>HYPERLINK("https://www.facebook.com/groups/102056130574116/permalink/1022320228547697/?sale_post_id=1022320228547697")</x:f>
      </x:c>
      <x:c t="inlineStr" r="H74">
        <x:is>
          <x:t>Нейтральна</x:t>
        </x:is>
      </x:c>
      <x:c t="inlineStr" r="I74">
        <x:is>
          <x:t>Тетяна Крячко</x:t>
        </x:is>
      </x:c>
      <x:c r="J74">
        <x:f>HYPERLINK("https://www.facebook.com/100088392130705")</x:f>
      </x:c>
      <x:c t="inlineStr" r="K74"/>
      <x:c t="inlineStr" r="L74">
        <x:is>
          <x:t>Жінка</x:t>
        </x:is>
      </x:c>
      <x:c t="inlineStr" r="M74"/>
      <x:c t="inlineStr" r="N74">
        <x:is>
          <x:t>facebook.com</x:t>
        </x:is>
      </x:c>
      <x:c t="inlineStr" r="O74">
        <x:is>
          <x:t>БЕСПЛАТНЫЕ ОБЪЯВЛЕНИЯ-УКРАИНА</x:t>
        </x:is>
      </x:c>
      <x:c r="P74">
        <x:f>HYPERLINK("https://www.facebook.com/102056130574116")</x:f>
      </x:c>
      <x:c t="n" r="Q74">
        <x:v>14603</x:v>
      </x:c>
      <x:c t="inlineStr" r="R74">
        <x:is>
          <x:t>Соціальні мережі</x:t>
        </x:is>
      </x:c>
      <x:c t="inlineStr" r="S74">
        <x:is>
          <x:t>Україна</x:t>
        </x:is>
      </x:c>
      <x:c t="inlineStr" r="T74">
        <x:is>
          <x:t>Тернопільська область</x:t>
        </x:is>
      </x:c>
      <x:c t="inlineStr" r="U74">
        <x:is>
          <x:t>Тернопіль</x:t>
        </x:is>
      </x:c>
      <x:c t="inlineStr" r="V74"/>
      <x:c t="inlineStr" r="W74"/>
      <x:c t="inlineStr" r="X74"/>
      <x:c t="inlineStr" r="Y74"/>
      <x:c t="inlineStr" r="Z74"/>
      <x:c t="inlineStr" r="AA74"/>
      <x:c t="inlineStr" r="AB74"/>
      <x:c t="inlineStr" r="AC74"/>
      <x:c t="inlineStr" r="AD74"/>
      <x:c t="inlineStr" r="AE74"/>
      <x:c t="inlineStr" r="AF74"/>
      <x:c t="inlineStr" r="AG74"/>
      <x:c t="inlineStr" r="AH74"/>
      <x:c t="inlineStr" r="AI74"/>
      <x:c t="inlineStr" r="AJ74"/>
      <x:c t="inlineStr" r="AK74">
        <x:is>
          <x:t/>
        </x:is>
      </x:c>
      <x:c t="inlineStr" r="AL74">
        <x:is>
          <x:t>Ні</x:t>
        </x:is>
      </x:c>
      <x:c t="inlineStr" r="AM74">
        <x:is>
          <x:t>Ціна_Негативна,Смак_Позитивна</x:t>
        </x:is>
      </x:c>
      <x:c t="inlineStr" r="AN74">
        <x:is>
          <x:t/>
        </x:is>
      </x:c>
      <x:c t="inlineStr" r="AO74">
        <x:is>
          <x:t>WOM</x:t>
        </x:is>
      </x:c>
      <x:c t="n" r="AP74">
        <x:v>14603</x:v>
      </x:c>
    </x:row>
    <x:row r="75">
      <x:c t="inlineStr" r="A75">
        <x:is>
          <x:t>10.12.2022</x:t>
        </x:is>
      </x:c>
      <x:c t="inlineStr" r="B75">
        <x:is>
          <x:t>08:50</x:t>
        </x:is>
      </x:c>
      <x:c t="inlineStr" r="C75">
        <x:is>
          <x:t>14.12.2022 15:07</x:t>
        </x:is>
      </x:c>
      <x:c t="inlineStr" r="D75">
        <x:is>
          <x:t/>
        </x:is>
      </x:c>
      <x:c t="str" r="E7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75">
        <x:is>
          <x:t>Репост</x:t>
        </x:is>
      </x:c>
      <x:c r="G75">
        <x:f>HYPERLINK("https://www.facebook.com/oleg.gutsol.14/posts/pfbid02ZXfnAoPZmqnyuLcMaHhsUnZpPUMN2sGBKf5bBKC43SpQjaCNFvessk79i3io1RH6l")</x:f>
      </x:c>
      <x:c t="inlineStr" r="H75">
        <x:is>
          <x:t>Нейтральна</x:t>
        </x:is>
      </x:c>
      <x:c t="inlineStr" r="I75">
        <x:is>
          <x:t>Oleg Gutsol</x:t>
        </x:is>
      </x:c>
      <x:c r="J75">
        <x:f>HYPERLINK("https://www.facebook.com/100000189868335")</x:f>
      </x:c>
      <x:c t="n" r="K75">
        <x:v>325</x:v>
      </x:c>
      <x:c t="inlineStr" r="L75">
        <x:is>
          <x:t>Чоловік</x:t>
        </x:is>
      </x:c>
      <x:c t="inlineStr" r="M75"/>
      <x:c t="inlineStr" r="N75">
        <x:is>
          <x:t>facebook.com</x:t>
        </x:is>
      </x:c>
      <x:c t="inlineStr" r="O75">
        <x:is>
          <x:t>Oleg Gutsol</x:t>
        </x:is>
      </x:c>
      <x:c r="P75">
        <x:f>HYPERLINK("https://www.facebook.com/100000189868335")</x:f>
      </x:c>
      <x:c t="n" r="Q75">
        <x:v>325</x:v>
      </x:c>
      <x:c t="inlineStr" r="R75">
        <x:is>
          <x:t>Соціальні мережі</x:t>
        </x:is>
      </x:c>
      <x:c t="inlineStr" r="S75">
        <x:is>
          <x:t>Україна</x:t>
        </x:is>
      </x:c>
      <x:c t="inlineStr" r="T75">
        <x:is>
          <x:t>Черкаська область</x:t>
        </x:is>
      </x:c>
      <x:c t="inlineStr" r="U75">
        <x:is>
          <x:t>Умань</x:t>
        </x:is>
      </x:c>
      <x:c t="inlineStr" r="V75"/>
      <x:c t="inlineStr" r="W75"/>
      <x:c t="inlineStr" r="X75"/>
      <x:c t="inlineStr" r="Y75"/>
      <x:c t="inlineStr" r="Z75"/>
      <x:c t="inlineStr" r="AA75"/>
      <x:c t="inlineStr" r="AB75"/>
      <x:c t="inlineStr" r="AC75"/>
      <x:c t="inlineStr" r="AD75"/>
      <x:c t="inlineStr" r="AE75"/>
      <x:c t="inlineStr" r="AF75"/>
      <x:c t="inlineStr" r="AG75"/>
      <x:c t="inlineStr" r="AH75"/>
      <x:c t="inlineStr" r="AI75"/>
      <x:c t="inlineStr" r="AJ75">
        <x:is>
          <x:t>https://scontent-ssn1-1.xx.fbcdn.net/v/t39.30808-6/311570422_137057712412187_1246602059219239785_n.jpg?stp=dst-jpg_e15_p960x960_q75&amp;_nc_cat=102&amp;ccb=1-7&amp;_nc_sid=730e14&amp;_nc_ohc=R1GI2YUmmQMAX9a63N1&amp;_nc_ad=z-m&amp;_nc_cid=0&amp;_nc_ht=scontent-ssn1-1.xx&amp;oh=00_AfBQo6Uorh0Vu4oZyyn-FZUgd4X_aBgAudXnBesyHeAymg&amp;oe=639EADCB</x:t>
        </x:is>
      </x:c>
      <x:c t="inlineStr" r="AK75">
        <x:is>
          <x:t/>
        </x:is>
      </x:c>
      <x:c t="inlineStr" r="AL75">
        <x:is>
          <x:t>Ні</x:t>
        </x:is>
      </x:c>
      <x:c t="inlineStr" r="AM75"/>
      <x:c t="inlineStr" r="AN75">
        <x:is>
          <x:t>Їжа</x:t>
        </x:is>
      </x:c>
      <x:c t="inlineStr" r="AO75">
        <x:is>
          <x:t>Промо</x:t>
        </x:is>
      </x:c>
      <x:c t="inlineStr" r="AP75"/>
    </x:row>
    <x:row r="76">
      <x:c t="inlineStr" r="A76">
        <x:is>
          <x:t>10.12.2022</x:t>
        </x:is>
      </x:c>
      <x:c t="inlineStr" r="B76">
        <x:is>
          <x:t>08:01</x:t>
        </x:is>
      </x:c>
      <x:c t="inlineStr" r="C76">
        <x:is>
          <x:t>14.12.2022 15:07</x:t>
        </x:is>
      </x:c>
      <x:c t="inlineStr" r="D76">
        <x:is>
          <x:t/>
        </x:is>
      </x:c>
      <x:c t="str" r="E7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76">
        <x:is>
          <x:t>Репост</x:t>
        </x:is>
      </x:c>
      <x:c r="G76">
        <x:f>HYPERLINK("https://www.facebook.com/permalink.php?story_fbid=pfbid0KMKKNzaPE1oWn7CJfkSv9fhWtFBnx4dzpEufzkfmVyVpAFmAUQp5kmFUaKdvkZhQl&amp;id=100010617905120")</x:f>
      </x:c>
      <x:c t="inlineStr" r="H76">
        <x:is>
          <x:t>Нейтральна</x:t>
        </x:is>
      </x:c>
      <x:c t="inlineStr" r="I76">
        <x:is>
          <x:t>Галина Мигаль</x:t>
        </x:is>
      </x:c>
      <x:c r="J76">
        <x:f>HYPERLINK("https://www.facebook.com/100010617905120")</x:f>
      </x:c>
      <x:c t="n" r="K76">
        <x:v>144</x:v>
      </x:c>
      <x:c t="inlineStr" r="L76">
        <x:is>
          <x:t>Жінка</x:t>
        </x:is>
      </x:c>
      <x:c t="inlineStr" r="M76"/>
      <x:c t="inlineStr" r="N76">
        <x:is>
          <x:t>facebook.com</x:t>
        </x:is>
      </x:c>
      <x:c t="inlineStr" r="O76">
        <x:is>
          <x:t>Галина Мигаль</x:t>
        </x:is>
      </x:c>
      <x:c r="P76">
        <x:f>HYPERLINK("https://www.facebook.com/100010617905120")</x:f>
      </x:c>
      <x:c t="n" r="Q76">
        <x:v>144</x:v>
      </x:c>
      <x:c t="inlineStr" r="R76">
        <x:is>
          <x:t>Соціальні мережі</x:t>
        </x:is>
      </x:c>
      <x:c t="inlineStr" r="S76">
        <x:is>
          <x:t>Україна</x:t>
        </x:is>
      </x:c>
      <x:c t="inlineStr" r="T76">
        <x:is>
          <x:t>Львівська область</x:t>
        </x:is>
      </x:c>
      <x:c t="inlineStr" r="U76">
        <x:is>
          <x:t>Мостиська</x:t>
        </x:is>
      </x:c>
      <x:c t="inlineStr" r="V76"/>
      <x:c t="inlineStr" r="W76"/>
      <x:c t="inlineStr" r="X76"/>
      <x:c t="inlineStr" r="Y76"/>
      <x:c t="inlineStr" r="Z76"/>
      <x:c t="inlineStr" r="AA76"/>
      <x:c t="inlineStr" r="AB76"/>
      <x:c t="inlineStr" r="AC76"/>
      <x:c t="inlineStr" r="AD76"/>
      <x:c t="inlineStr" r="AE76"/>
      <x:c t="inlineStr" r="AF76"/>
      <x:c t="inlineStr" r="AG76"/>
      <x:c t="inlineStr" r="AH76"/>
      <x:c t="inlineStr" r="AI76"/>
      <x:c t="inlineStr" r="AJ76">
        <x:is>
          <x:t>https://scontent.fsof11-1.fna.fbcdn.net/v/t39.30808-6/319098741_5550137068395479_4969322824394529892_n.png?stp=dst-png_p526x296&amp;_nc_cat=102&amp;ccb=1-7&amp;_nc_sid=730e14&amp;_nc_ohc=vNz4fDY3PesAX8sCAnL&amp;_nc_ht=scontent.fsof11-1.fna&amp;oh=00_AfCdNbIH23MQsqpXl4O5HFyu3qeYSSE_0vD8IkBXq8ZMLw&amp;oe=639E7352</x:t>
        </x:is>
      </x:c>
      <x:c t="inlineStr" r="AK76">
        <x:is>
          <x:t/>
        </x:is>
      </x:c>
      <x:c t="inlineStr" r="AL76">
        <x:is>
          <x:t>Ні</x:t>
        </x:is>
      </x:c>
      <x:c t="inlineStr" r="AM76"/>
      <x:c t="inlineStr" r="AN76">
        <x:is>
          <x:t/>
        </x:is>
      </x:c>
      <x:c t="inlineStr" r="AO76">
        <x:is>
          <x:t>Промо</x:t>
        </x:is>
      </x:c>
      <x:c t="inlineStr" r="AP76"/>
    </x:row>
    <x:row r="77">
      <x:c t="inlineStr" r="A77">
        <x:is>
          <x:t>10.12.2022</x:t>
        </x:is>
      </x:c>
      <x:c t="inlineStr" r="B77">
        <x:is>
          <x:t>07:57</x:t>
        </x:is>
      </x:c>
      <x:c t="inlineStr" r="C77">
        <x:is>
          <x:t>14.12.2022 15:07</x:t>
        </x:is>
      </x:c>
      <x:c t="inlineStr" r="D77">
        <x:is>
          <x:t/>
        </x:is>
      </x:c>
      <x:c t="str" r="E7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77">
        <x:is>
          <x:t>Репост</x:t>
        </x:is>
      </x:c>
      <x:c r="G77">
        <x:f>HYPERLINK("https://www.facebook.com/igor.ibogomaz/posts/pfbid03WyGYwD3mFr3MnJFrKUgiYrK43rycfwKa72A5bSE9xDcmJAgdATmHeDyfrupW4hEl")</x:f>
      </x:c>
      <x:c t="inlineStr" r="H77">
        <x:is>
          <x:t>Нейтральна</x:t>
        </x:is>
      </x:c>
      <x:c t="inlineStr" r="I77">
        <x:is>
          <x:t>All Ahall</x:t>
        </x:is>
      </x:c>
      <x:c r="J77">
        <x:f>HYPERLINK("https://www.facebook.com/100001213043408")</x:f>
      </x:c>
      <x:c t="n" r="K77">
        <x:v>71</x:v>
      </x:c>
      <x:c t="inlineStr" r="L77">
        <x:is>
          <x:t>Чоловік</x:t>
        </x:is>
      </x:c>
      <x:c t="inlineStr" r="M77"/>
      <x:c t="inlineStr" r="N77">
        <x:is>
          <x:t>facebook.com</x:t>
        </x:is>
      </x:c>
      <x:c t="inlineStr" r="O77">
        <x:is>
          <x:t>All Ahall</x:t>
        </x:is>
      </x:c>
      <x:c r="P77">
        <x:f>HYPERLINK("https://www.facebook.com/100001213043408")</x:f>
      </x:c>
      <x:c t="n" r="Q77">
        <x:v>71</x:v>
      </x:c>
      <x:c t="inlineStr" r="R77">
        <x:is>
          <x:t>Соціальні мережі</x:t>
        </x:is>
      </x:c>
      <x:c t="inlineStr" r="S77">
        <x:is>
          <x:t>Україна</x:t>
        </x:is>
      </x:c>
      <x:c t="inlineStr" r="T77">
        <x:is>
          <x:t>Київ</x:t>
        </x:is>
      </x:c>
      <x:c t="inlineStr" r="U77">
        <x:is>
          <x:t>Київ</x:t>
        </x:is>
      </x:c>
      <x:c t="inlineStr" r="V77"/>
      <x:c t="inlineStr" r="W77"/>
      <x:c t="inlineStr" r="X77"/>
      <x:c t="inlineStr" r="Y77"/>
      <x:c t="inlineStr" r="Z77"/>
      <x:c t="inlineStr" r="AA77"/>
      <x:c t="inlineStr" r="AB77"/>
      <x:c t="inlineStr" r="AC77"/>
      <x:c t="inlineStr" r="AD77"/>
      <x:c t="inlineStr" r="AE77"/>
      <x:c t="inlineStr" r="AF77"/>
      <x:c t="inlineStr" r="AG77"/>
      <x:c t="inlineStr" r="AH77"/>
      <x:c t="inlineStr" r="AI77"/>
      <x:c t="inlineStr" r="AJ77">
        <x:is>
          <x:t>https://scontent-gmp1-1.xx.fbcdn.net/v/t39.30808-6/311570422_137057712412187_1246602059219239785_n.jpg?stp=dst-jpg_e15_p960x960_q75&amp;_nc_cat=102&amp;ccb=1-7&amp;_nc_sid=730e14&amp;_nc_ohc=R1GI2YUmmQMAX_qPqVd&amp;_nc_ad=z-m&amp;_nc_cid=0&amp;_nc_ht=scontent-gmp1-1.xx&amp;oh=00_AfC7lPExtSj9E_mvvLAqkPDa6QmJJ7qCrTmOnDfZzvhR0g&amp;oe=639EADCB</x:t>
        </x:is>
      </x:c>
      <x:c t="inlineStr" r="AK77">
        <x:is>
          <x:t/>
        </x:is>
      </x:c>
      <x:c t="inlineStr" r="AL77">
        <x:is>
          <x:t>Ні</x:t>
        </x:is>
      </x:c>
      <x:c t="inlineStr" r="AM77"/>
      <x:c t="inlineStr" r="AN77">
        <x:is>
          <x:t>Їжа</x:t>
        </x:is>
      </x:c>
      <x:c t="inlineStr" r="AO77">
        <x:is>
          <x:t>Промо</x:t>
        </x:is>
      </x:c>
      <x:c t="inlineStr" r="AP77"/>
    </x:row>
    <x:row r="78">
      <x:c t="inlineStr" r="A78">
        <x:is>
          <x:t>10.12.2022</x:t>
        </x:is>
      </x:c>
      <x:c t="inlineStr" r="B78">
        <x:is>
          <x:t>07:43</x:t>
        </x:is>
      </x:c>
      <x:c t="inlineStr" r="C78">
        <x:is>
          <x:t>14.12.2022 15:07</x:t>
        </x:is>
      </x:c>
      <x:c t="inlineStr" r="D78">
        <x:is>
          <x:t/>
        </x:is>
      </x:c>
      <x:c t="str" r="E7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78">
        <x:is>
          <x:t>Репост</x:t>
        </x:is>
      </x:c>
      <x:c r="G78">
        <x:f>HYPERLINK("https://www.facebook.com/permalink.php?story_fbid=pfbid02hm8icgtjQdHskfZA6AiiTi97hRS3Py46B6PJGsDLSzVmZujgCyMGAB5emaVYsYu4l&amp;id=100015171162946")</x:f>
      </x:c>
      <x:c t="inlineStr" r="H78">
        <x:is>
          <x:t>Нейтральна</x:t>
        </x:is>
      </x:c>
      <x:c t="inlineStr" r="I78">
        <x:is>
          <x:t>Наталія Анатоліївна</x:t>
        </x:is>
      </x:c>
      <x:c r="J78">
        <x:f>HYPERLINK("https://www.facebook.com/100015171162946")</x:f>
      </x:c>
      <x:c t="n" r="K78">
        <x:v>12</x:v>
      </x:c>
      <x:c t="inlineStr" r="L78">
        <x:is>
          <x:t>Жінка</x:t>
        </x:is>
      </x:c>
      <x:c t="inlineStr" r="M78"/>
      <x:c t="inlineStr" r="N78">
        <x:is>
          <x:t>facebook.com</x:t>
        </x:is>
      </x:c>
      <x:c t="inlineStr" r="O78">
        <x:is>
          <x:t>Наталія Анатоліївна</x:t>
        </x:is>
      </x:c>
      <x:c r="P78">
        <x:f>HYPERLINK("https://www.facebook.com/100015171162946")</x:f>
      </x:c>
      <x:c t="n" r="Q78">
        <x:v>12</x:v>
      </x:c>
      <x:c t="inlineStr" r="R78">
        <x:is>
          <x:t>Соціальні мережі</x:t>
        </x:is>
      </x:c>
      <x:c t="inlineStr" r="S78">
        <x:is>
          <x:t>Україна</x:t>
        </x:is>
      </x:c>
      <x:c t="inlineStr" r="T78">
        <x:is>
          <x:t>Харківська область</x:t>
        </x:is>
      </x:c>
      <x:c t="inlineStr" r="U78">
        <x:is>
          <x:t>Харків</x:t>
        </x:is>
      </x:c>
      <x:c t="inlineStr" r="V78"/>
      <x:c t="inlineStr" r="W78"/>
      <x:c t="inlineStr" r="X78"/>
      <x:c t="inlineStr" r="Y78"/>
      <x:c t="inlineStr" r="Z78"/>
      <x:c t="inlineStr" r="AA78"/>
      <x:c t="inlineStr" r="AB78"/>
      <x:c t="inlineStr" r="AC78"/>
      <x:c t="inlineStr" r="AD78"/>
      <x:c t="inlineStr" r="AE78"/>
      <x:c t="inlineStr" r="AF78"/>
      <x:c t="inlineStr" r="AG78"/>
      <x:c t="inlineStr" r="AH78"/>
      <x:c t="inlineStr" r="AI78"/>
      <x:c t="inlineStr" r="AJ78">
        <x:is>
          <x:t>https://scontent.flwo4-2.fna.fbcdn.net/v/t39.30808-6/311570422_137057712412187_1246602059219239785_n.jpg?stp=dst-jpg_p526x296&amp;_nc_cat=102&amp;ccb=1-7&amp;_nc_sid=730e14&amp;_nc_ohc=R1GI2YUmmQMAX_xvOlc&amp;_nc_ht=scontent.flwo4-2.fna&amp;oh=00_AfCX9gWbaTR8hL1F-zPFssl0vfivxbE764GdE9fatWGlXA&amp;oe=639EADCB</x:t>
        </x:is>
      </x:c>
      <x:c t="inlineStr" r="AK78">
        <x:is>
          <x:t/>
        </x:is>
      </x:c>
      <x:c t="inlineStr" r="AL78">
        <x:is>
          <x:t>Ні</x:t>
        </x:is>
      </x:c>
      <x:c t="inlineStr" r="AM78"/>
      <x:c t="inlineStr" r="AN78">
        <x:is>
          <x:t>Їжа</x:t>
        </x:is>
      </x:c>
      <x:c t="inlineStr" r="AO78">
        <x:is>
          <x:t>Промо</x:t>
        </x:is>
      </x:c>
      <x:c t="inlineStr" r="AP78"/>
    </x:row>
    <x:row r="79">
      <x:c t="inlineStr" r="A79">
        <x:is>
          <x:t>10.12.2022</x:t>
        </x:is>
      </x:c>
      <x:c t="inlineStr" r="B79">
        <x:is>
          <x:t>07:40</x:t>
        </x:is>
      </x:c>
      <x:c t="inlineStr" r="C79">
        <x:is>
          <x:t>14.12.2022 15:07</x:t>
        </x:is>
      </x:c>
      <x:c t="inlineStr" r="D79">
        <x:is>
          <x:t/>
        </x:is>
      </x:c>
      <x:c t="str" r="E7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79">
        <x:is>
          <x:t>Репост</x:t>
        </x:is>
      </x:c>
      <x:c r="G79">
        <x:f>HYPERLINK("https://www.facebook.com/permalink.php?story_fbid=pfbid0a51hdicqy7RFRMnvD3V5Uv6qpNUKzWt1vsPtih6ywGa2Bhah8t7Xx48eibiimL5Dl&amp;id=100008182473297")</x:f>
      </x:c>
      <x:c t="inlineStr" r="H79">
        <x:is>
          <x:t>Нейтральна</x:t>
        </x:is>
      </x:c>
      <x:c t="inlineStr" r="I79">
        <x:is>
          <x:t>Olexandr  Gnatovsky</x:t>
        </x:is>
      </x:c>
      <x:c r="J79">
        <x:f>HYPERLINK("https://www.facebook.com/100008182473297")</x:f>
      </x:c>
      <x:c t="n" r="K79">
        <x:v>281</x:v>
      </x:c>
      <x:c t="inlineStr" r="L79">
        <x:is>
          <x:t>Чоловік</x:t>
        </x:is>
      </x:c>
      <x:c t="inlineStr" r="M79"/>
      <x:c t="inlineStr" r="N79">
        <x:is>
          <x:t>facebook.com</x:t>
        </x:is>
      </x:c>
      <x:c t="inlineStr" r="O79">
        <x:is>
          <x:t>Olexandr  Gnatovsky</x:t>
        </x:is>
      </x:c>
      <x:c r="P79">
        <x:f>HYPERLINK("https://www.facebook.com/100008182473297")</x:f>
      </x:c>
      <x:c t="n" r="Q79">
        <x:v>281</x:v>
      </x:c>
      <x:c t="inlineStr" r="R79">
        <x:is>
          <x:t>Соціальні мережі</x:t>
        </x:is>
      </x:c>
      <x:c t="inlineStr" r="S79">
        <x:is>
          <x:t>Україна</x:t>
        </x:is>
      </x:c>
      <x:c t="inlineStr" r="T79">
        <x:is>
          <x:t>Хмельницька область</x:t>
        </x:is>
      </x:c>
      <x:c t="inlineStr" r="U79">
        <x:is>
          <x:t>Летичів</x:t>
        </x:is>
      </x:c>
      <x:c t="inlineStr" r="V79"/>
      <x:c t="n" r="W79">
        <x:v>1</x:v>
      </x:c>
      <x:c t="inlineStr" r="X79"/>
      <x:c t="n" r="Y79">
        <x:v>0</x:v>
      </x:c>
      <x:c t="n" r="Z79">
        <x:v>0</x:v>
      </x:c>
      <x:c t="n" r="AA79">
        <x:v>1</x:v>
      </x:c>
      <x:c t="n" r="AB79">
        <x:v>0</x:v>
      </x:c>
      <x:c t="n" r="AC79">
        <x:v>0</x:v>
      </x:c>
      <x:c t="n" r="AD79">
        <x:v>0</x:v>
      </x:c>
      <x:c t="inlineStr" r="AE79"/>
      <x:c t="inlineStr" r="AF79"/>
      <x:c t="n" r="AG79">
        <x:v>1</x:v>
      </x:c>
      <x:c t="inlineStr" r="AH79"/>
      <x:c t="inlineStr" r="AI79"/>
      <x:c t="inlineStr" r="AJ79">
        <x:is>
          <x:t>https://scontent.fscl14-1.fna.fbcdn.net/v/t39.30808-6/311570422_137057712412187_1246602059219239785_n.jpg?stp=dst-jpg_e15_p960x960_q75&amp;_nc_cat=102&amp;ccb=1-7&amp;_nc_sid=730e14&amp;_nc_ohc=R1GI2YUmmQMAX-PQFvt&amp;_nc_ad=z-m&amp;_nc_cid=0&amp;_nc_ht=scontent.fscl14-1.fna&amp;oh=00_AfDEk-kzwdSZ6VU06krE1odk5cCy84Ds7mmJlSgVFR3chw&amp;oe=639CB38B</x:t>
        </x:is>
      </x:c>
      <x:c t="inlineStr" r="AK79">
        <x:is>
          <x:t/>
        </x:is>
      </x:c>
      <x:c t="inlineStr" r="AL79">
        <x:is>
          <x:t>Ні</x:t>
        </x:is>
      </x:c>
      <x:c t="inlineStr" r="AM79"/>
      <x:c t="inlineStr" r="AN79">
        <x:is>
          <x:t>Їжа</x:t>
        </x:is>
      </x:c>
      <x:c t="inlineStr" r="AO79">
        <x:is>
          <x:t>Промо</x:t>
        </x:is>
      </x:c>
      <x:c t="inlineStr" r="AP79"/>
    </x:row>
    <x:row r="80">
      <x:c t="inlineStr" r="A80">
        <x:is>
          <x:t>10.12.2022</x:t>
        </x:is>
      </x:c>
      <x:c t="inlineStr" r="B80">
        <x:is>
          <x:t>05:06</x:t>
        </x:is>
      </x:c>
      <x:c t="inlineStr" r="C80">
        <x:is>
          <x:t>14.12.2022 15:07</x:t>
        </x:is>
      </x:c>
      <x:c t="inlineStr" r="D80">
        <x:is>
          <x:t/>
        </x:is>
      </x:c>
      <x:c t="str" r="E8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0">
        <x:is>
          <x:t>Репост</x:t>
        </x:is>
      </x:c>
      <x:c r="G80">
        <x:f>HYPERLINK("https://www.facebook.com/permalink.php?story_fbid=pfbid02jZksLqvpnYRAMnPD9eXpkakAUdvm8uBip5NvLRQZQMoEkzrU2LDkoJAUTxChePs2l&amp;id=100023465894239")</x:f>
      </x:c>
      <x:c t="inlineStr" r="H80">
        <x:is>
          <x:t>Нейтральна</x:t>
        </x:is>
      </x:c>
      <x:c t="inlineStr" r="I80">
        <x:is>
          <x:t>Светлана Шевченко</x:t>
        </x:is>
      </x:c>
      <x:c r="J80">
        <x:f>HYPERLINK("https://www.facebook.com/100023465894239")</x:f>
      </x:c>
      <x:c t="n" r="K80">
        <x:v>411</x:v>
      </x:c>
      <x:c t="inlineStr" r="L80">
        <x:is>
          <x:t>Жінка</x:t>
        </x:is>
      </x:c>
      <x:c t="inlineStr" r="M80"/>
      <x:c t="inlineStr" r="N80">
        <x:is>
          <x:t>facebook.com</x:t>
        </x:is>
      </x:c>
      <x:c t="inlineStr" r="O80">
        <x:is>
          <x:t>Светлана Шевченко</x:t>
        </x:is>
      </x:c>
      <x:c r="P80">
        <x:f>HYPERLINK("https://www.facebook.com/100023465894239")</x:f>
      </x:c>
      <x:c t="n" r="Q80">
        <x:v>411</x:v>
      </x:c>
      <x:c t="inlineStr" r="R80">
        <x:is>
          <x:t>Соціальні мережі</x:t>
        </x:is>
      </x:c>
      <x:c t="inlineStr" r="S80">
        <x:is>
          <x:t>Україна</x:t>
        </x:is>
      </x:c>
      <x:c t="inlineStr" r="T80">
        <x:is>
          <x:t>Київська область</x:t>
        </x:is>
      </x:c>
      <x:c t="inlineStr" r="U80">
        <x:is>
          <x:t>Березань</x:t>
        </x:is>
      </x:c>
      <x:c t="inlineStr" r="V80"/>
      <x:c t="inlineStr" r="W80"/>
      <x:c t="inlineStr" r="X80"/>
      <x:c t="inlineStr" r="Y80"/>
      <x:c t="inlineStr" r="Z80"/>
      <x:c t="inlineStr" r="AA80"/>
      <x:c t="inlineStr" r="AB80"/>
      <x:c t="inlineStr" r="AC80"/>
      <x:c t="inlineStr" r="AD80"/>
      <x:c t="inlineStr" r="AE80"/>
      <x:c t="inlineStr" r="AF80"/>
      <x:c t="inlineStr" r="AG80"/>
      <x:c t="inlineStr" r="AH80"/>
      <x:c t="inlineStr" r="AI80"/>
      <x:c t="inlineStr" r="AJ80">
        <x:is>
          <x:t>https://scontent.frix5-1.fna.fbcdn.net/v/t39.30808-6/311570422_137057712412187_1246602059219239785_n.jpg?stp=dst-jpg_p526x296&amp;_nc_cat=102&amp;ccb=1-7&amp;_nc_sid=730e14&amp;_nc_ohc=R1GI2YUmmQMAX_3TXSw&amp;_nc_ht=scontent.frix5-1.fna&amp;oh=00_AfCjeqo1-1v-VXsX2soyk2rPDYurOClLPOFNvj7nU-G__g&amp;oe=639EADCB</x:t>
        </x:is>
      </x:c>
      <x:c t="inlineStr" r="AK80">
        <x:is>
          <x:t/>
        </x:is>
      </x:c>
      <x:c t="inlineStr" r="AL80">
        <x:is>
          <x:t>Ні</x:t>
        </x:is>
      </x:c>
      <x:c t="inlineStr" r="AM80"/>
      <x:c t="inlineStr" r="AN80">
        <x:is>
          <x:t>Їжа</x:t>
        </x:is>
      </x:c>
      <x:c t="inlineStr" r="AO80">
        <x:is>
          <x:t>Промо</x:t>
        </x:is>
      </x:c>
      <x:c t="inlineStr" r="AP80"/>
    </x:row>
    <x:row r="81">
      <x:c t="inlineStr" r="A81">
        <x:is>
          <x:t>10.12.2022</x:t>
        </x:is>
      </x:c>
      <x:c t="inlineStr" r="B81">
        <x:is>
          <x:t>02:04</x:t>
        </x:is>
      </x:c>
      <x:c t="inlineStr" r="C81">
        <x:is>
          <x:t>14.12.2022 15:07</x:t>
        </x:is>
      </x:c>
      <x:c t="inlineStr" r="D81">
        <x:is>
          <x:t/>
        </x:is>
      </x:c>
      <x:c t="str" r="E8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1">
        <x:is>
          <x:t>Репост</x:t>
        </x:is>
      </x:c>
      <x:c r="G81">
        <x:f>HYPERLINK("https://www.facebook.com/J.BRYZHATA/posts/pfbid02DAfmLyVFBwnsKf172XRmAJQJio9hoAvV2zM3dTH8LQVvFSfTZuqK3cvfaT2PgVePl")</x:f>
      </x:c>
      <x:c t="inlineStr" r="H81">
        <x:is>
          <x:t>Нейтральна</x:t>
        </x:is>
      </x:c>
      <x:c t="inlineStr" r="I81">
        <x:is>
          <x:t>Жанна Брижата</x:t>
        </x:is>
      </x:c>
      <x:c r="J81">
        <x:f>HYPERLINK("https://www.facebook.com/100009354212131")</x:f>
      </x:c>
      <x:c t="n" r="K81">
        <x:v>0</x:v>
      </x:c>
      <x:c t="inlineStr" r="L81">
        <x:is>
          <x:t>Жінка</x:t>
        </x:is>
      </x:c>
      <x:c t="inlineStr" r="M81"/>
      <x:c t="inlineStr" r="N81">
        <x:is>
          <x:t>facebook.com</x:t>
        </x:is>
      </x:c>
      <x:c t="inlineStr" r="O81">
        <x:is>
          <x:t>Жанна Брижата</x:t>
        </x:is>
      </x:c>
      <x:c r="P81">
        <x:f>HYPERLINK("https://www.facebook.com/100009354212131")</x:f>
      </x:c>
      <x:c t="n" r="Q81">
        <x:v>0</x:v>
      </x:c>
      <x:c t="inlineStr" r="R81">
        <x:is>
          <x:t>Соціальні мережі</x:t>
        </x:is>
      </x:c>
      <x:c t="inlineStr" r="S81">
        <x:is>
          <x:t>Україна</x:t>
        </x:is>
      </x:c>
      <x:c t="inlineStr" r="T81">
        <x:is>
          <x:t>Київ</x:t>
        </x:is>
      </x:c>
      <x:c t="inlineStr" r="U81">
        <x:is>
          <x:t>Київ</x:t>
        </x:is>
      </x:c>
      <x:c t="inlineStr" r="V81"/>
      <x:c t="inlineStr" r="W81"/>
      <x:c t="inlineStr" r="X81"/>
      <x:c t="inlineStr" r="Y81"/>
      <x:c t="inlineStr" r="Z81"/>
      <x:c t="inlineStr" r="AA81"/>
      <x:c t="inlineStr" r="AB81"/>
      <x:c t="inlineStr" r="AC81"/>
      <x:c t="inlineStr" r="AD81"/>
      <x:c t="inlineStr" r="AE81"/>
      <x:c t="inlineStr" r="AF81"/>
      <x:c t="inlineStr" r="AG81"/>
      <x:c t="inlineStr" r="AH81"/>
      <x:c t="inlineStr" r="AI81"/>
      <x:c t="inlineStr" r="AJ81">
        <x:is>
          <x:t>https://scontent.fkun1-1.fna.fbcdn.net/v/t39.30808-6/311570422_137057712412187_1246602059219239785_n.jpg?stp=dst-jpg_p526x296&amp;_nc_cat=102&amp;ccb=1-7&amp;_nc_sid=730e14&amp;_nc_ohc=R1GI2YUmmQMAX_Va5WU&amp;_nc_ht=scontent.fkun1-1.fna&amp;oh=00_AfAjH8B_qtV3qTij0V18XampOjZV_91ouW4xOpx2n0mxaA&amp;oe=639EADCB</x:t>
        </x:is>
      </x:c>
      <x:c t="inlineStr" r="AK81">
        <x:is>
          <x:t/>
        </x:is>
      </x:c>
      <x:c t="inlineStr" r="AL81">
        <x:is>
          <x:t>Ні</x:t>
        </x:is>
      </x:c>
      <x:c t="inlineStr" r="AM81"/>
      <x:c t="inlineStr" r="AN81">
        <x:is>
          <x:t>Їжа</x:t>
        </x:is>
      </x:c>
      <x:c t="inlineStr" r="AO81">
        <x:is>
          <x:t>Промо</x:t>
        </x:is>
      </x:c>
      <x:c t="inlineStr" r="AP81"/>
    </x:row>
    <x:row r="82">
      <x:c t="inlineStr" r="A82">
        <x:is>
          <x:t>10.12.2022</x:t>
        </x:is>
      </x:c>
      <x:c t="inlineStr" r="B82">
        <x:is>
          <x:t>01:58</x:t>
        </x:is>
      </x:c>
      <x:c t="inlineStr" r="C82">
        <x:is>
          <x:t>14.12.2022 15:07</x:t>
        </x:is>
      </x:c>
      <x:c t="inlineStr" r="D82">
        <x:is>
          <x:t/>
        </x:is>
      </x:c>
      <x:c t="str" r="E8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2">
        <x:is>
          <x:t>Репост</x:t>
        </x:is>
      </x:c>
      <x:c r="G82">
        <x:f>HYPERLINK("https://www.facebook.com/jura.sosidko/posts/pfbid027ESQkAZcyBmahqzAf3qo6WoGyfS5AdAFDJg5FEjsao7M1kfTyCCpyrAbWCBr5hgZl")</x:f>
      </x:c>
      <x:c t="inlineStr" r="H82">
        <x:is>
          <x:t>Нейтральна</x:t>
        </x:is>
      </x:c>
      <x:c t="inlineStr" r="I82">
        <x:is>
          <x:t>Юра Сосідко</x:t>
        </x:is>
      </x:c>
      <x:c r="J82">
        <x:f>HYPERLINK("https://www.facebook.com/100003113942397")</x:f>
      </x:c>
      <x:c t="n" r="K82">
        <x:v>5300</x:v>
      </x:c>
      <x:c t="inlineStr" r="L82">
        <x:is>
          <x:t>Чоловік</x:t>
        </x:is>
      </x:c>
      <x:c t="inlineStr" r="M82"/>
      <x:c t="inlineStr" r="N82">
        <x:is>
          <x:t>facebook.com</x:t>
        </x:is>
      </x:c>
      <x:c t="inlineStr" r="O82">
        <x:is>
          <x:t>Юра Сосідко</x:t>
        </x:is>
      </x:c>
      <x:c r="P82">
        <x:f>HYPERLINK("https://www.facebook.com/100003113942397")</x:f>
      </x:c>
      <x:c t="n" r="Q82">
        <x:v>5300</x:v>
      </x:c>
      <x:c t="inlineStr" r="R82">
        <x:is>
          <x:t>Соціальні мережі</x:t>
        </x:is>
      </x:c>
      <x:c t="inlineStr" r="S82">
        <x:is>
          <x:t>Україна</x:t>
        </x:is>
      </x:c>
      <x:c t="inlineStr" r="T82">
        <x:is>
          <x:t>Полтавська область</x:t>
        </x:is>
      </x:c>
      <x:c t="inlineStr" r="U82">
        <x:is>
          <x:t>Полтава</x:t>
        </x:is>
      </x:c>
      <x:c t="inlineStr" r="V82"/>
      <x:c t="inlineStr" r="W82"/>
      <x:c t="inlineStr" r="X82"/>
      <x:c t="inlineStr" r="Y82"/>
      <x:c t="inlineStr" r="Z82"/>
      <x:c t="inlineStr" r="AA82"/>
      <x:c t="inlineStr" r="AB82"/>
      <x:c t="inlineStr" r="AC82"/>
      <x:c t="inlineStr" r="AD82"/>
      <x:c t="inlineStr" r="AE82"/>
      <x:c t="inlineStr" r="AF82"/>
      <x:c t="inlineStr" r="AG82"/>
      <x:c t="inlineStr" r="AH82"/>
      <x:c t="inlineStr" r="AI82"/>
      <x:c t="inlineStr" r="AJ82">
        <x:is>
          <x:t>https://z-p3-scontent.fkun2-1.fna.fbcdn.net/v/t39.30808-6/311570422_137057712412187_1246602059219239785_n.jpg?stp=dst-jpg_p526x296&amp;_nc_cat=102&amp;ccb=1-7&amp;_nc_sid=730e14&amp;_nc_ohc=R1GI2YUmmQMAX8W7km9&amp;_nc_ht=z-p3-scontent.fkun2-1.fna&amp;oh=00_AfD3ztBBnfV2UNnoOrCa7Nvdgx1IiEWK_Fl222NT4iYf0g&amp;oe=639EADCB</x:t>
        </x:is>
      </x:c>
      <x:c t="inlineStr" r="AK82">
        <x:is>
          <x:t/>
        </x:is>
      </x:c>
      <x:c t="inlineStr" r="AL82">
        <x:is>
          <x:t>Ні</x:t>
        </x:is>
      </x:c>
      <x:c t="inlineStr" r="AM82"/>
      <x:c t="inlineStr" r="AN82">
        <x:is>
          <x:t>Їжа</x:t>
        </x:is>
      </x:c>
      <x:c t="inlineStr" r="AO82">
        <x:is>
          <x:t>Промо</x:t>
        </x:is>
      </x:c>
      <x:c t="n" r="AP82">
        <x:v>5300</x:v>
      </x:c>
    </x:row>
    <x:row r="83">
      <x:c t="inlineStr" r="A83">
        <x:is>
          <x:t>10.12.2022</x:t>
        </x:is>
      </x:c>
      <x:c t="inlineStr" r="B83">
        <x:is>
          <x:t>01:07</x:t>
        </x:is>
      </x:c>
      <x:c t="inlineStr" r="C83">
        <x:is>
          <x:t>14.12.2022 15:07</x:t>
        </x:is>
      </x:c>
      <x:c t="inlineStr" r="D83">
        <x:is>
          <x:t/>
        </x:is>
      </x:c>
      <x:c t="str" r="E8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3">
        <x:is>
          <x:t>Репост</x:t>
        </x:is>
      </x:c>
      <x:c r="G83">
        <x:f>HYPERLINK("https://www.facebook.com/permalink.php?story_fbid=pfbid0Kz7xpXZXvb6rf3uZhMU5aHAPXLQcqAYMBakSsNv7qEPqhpESXfc959aMV1mAXtKYl&amp;id=100002375475885")</x:f>
      </x:c>
      <x:c t="inlineStr" r="H83">
        <x:is>
          <x:t>Нейтральна</x:t>
        </x:is>
      </x:c>
      <x:c t="inlineStr" r="I83">
        <x:is>
          <x:t>Alla Alla</x:t>
        </x:is>
      </x:c>
      <x:c r="J83">
        <x:f>HYPERLINK("https://www.facebook.com/100002375475885")</x:f>
      </x:c>
      <x:c t="n" r="K83">
        <x:v>327</x:v>
      </x:c>
      <x:c t="inlineStr" r="L83">
        <x:is>
          <x:t>Жінка</x:t>
        </x:is>
      </x:c>
      <x:c t="inlineStr" r="M83"/>
      <x:c t="inlineStr" r="N83">
        <x:is>
          <x:t>facebook.com</x:t>
        </x:is>
      </x:c>
      <x:c t="inlineStr" r="O83">
        <x:is>
          <x:t>Alla Alla</x:t>
        </x:is>
      </x:c>
      <x:c r="P83">
        <x:f>HYPERLINK("https://www.facebook.com/100002375475885")</x:f>
      </x:c>
      <x:c t="n" r="Q83">
        <x:v>327</x:v>
      </x:c>
      <x:c t="inlineStr" r="R83">
        <x:is>
          <x:t>Соціальні мережі</x:t>
        </x:is>
      </x:c>
      <x:c t="inlineStr" r="S83">
        <x:is>
          <x:t>Україна</x:t>
        </x:is>
      </x:c>
      <x:c t="inlineStr" r="T83">
        <x:is>
          <x:t>Київська область</x:t>
        </x:is>
      </x:c>
      <x:c t="inlineStr" r="U83">
        <x:is>
          <x:t>Бориспіль</x:t>
        </x:is>
      </x:c>
      <x:c t="inlineStr" r="V83"/>
      <x:c t="inlineStr" r="W83"/>
      <x:c t="inlineStr" r="X83"/>
      <x:c t="inlineStr" r="Y83"/>
      <x:c t="inlineStr" r="Z83"/>
      <x:c t="inlineStr" r="AA83"/>
      <x:c t="inlineStr" r="AB83"/>
      <x:c t="inlineStr" r="AC83"/>
      <x:c t="inlineStr" r="AD83"/>
      <x:c t="inlineStr" r="AE83"/>
      <x:c t="inlineStr" r="AF83"/>
      <x:c t="inlineStr" r="AG83"/>
      <x:c t="inlineStr" r="AH83"/>
      <x:c t="inlineStr" r="AI83"/>
      <x:c t="inlineStr" r="AJ83">
        <x:is>
          <x:t>https://scontent.fktw1-1.fna.fbcdn.net/v/t39.30808-6/311570422_137057712412187_1246602059219239785_n.jpg?stp=dst-jpg_e15_p960x960_q75&amp;_nc_cat=102&amp;ccb=1-7&amp;_nc_sid=730e14&amp;_nc_ohc=rOfTI4e2rj8AX809eq5&amp;_nc_ad=z-m&amp;_nc_cid=0&amp;_nc_ht=scontent.fktw1-1.fna&amp;oh=00_AfCLUXoQ2LAEba0a7_dgs8dVofISovEmYz7GzoPwlzEMsA&amp;oe=639AB94B</x:t>
        </x:is>
      </x:c>
      <x:c t="inlineStr" r="AK83">
        <x:is>
          <x:t/>
        </x:is>
      </x:c>
      <x:c t="inlineStr" r="AL83">
        <x:is>
          <x:t>Ні</x:t>
        </x:is>
      </x:c>
      <x:c t="inlineStr" r="AM83"/>
      <x:c t="inlineStr" r="AN83">
        <x:is>
          <x:t>Їжа</x:t>
        </x:is>
      </x:c>
      <x:c t="inlineStr" r="AO83">
        <x:is>
          <x:t>Промо</x:t>
        </x:is>
      </x:c>
      <x:c t="inlineStr" r="AP83"/>
    </x:row>
    <x:row r="84">
      <x:c t="inlineStr" r="A84">
        <x:is>
          <x:t>10.12.2022</x:t>
        </x:is>
      </x:c>
      <x:c t="inlineStr" r="B84">
        <x:is>
          <x:t>00:37</x:t>
        </x:is>
      </x:c>
      <x:c t="inlineStr" r="C84">
        <x:is>
          <x:t>14.12.2022 15:07</x:t>
        </x:is>
      </x:c>
      <x:c t="inlineStr" r="D84">
        <x:is>
          <x:t/>
        </x:is>
      </x:c>
      <x:c t="str" r="E8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4">
        <x:is>
          <x:t>Репост</x:t>
        </x:is>
      </x:c>
      <x:c r="G84">
        <x:f>HYPERLINK("https://www.facebook.com/reginahlestun/posts/pfbid098dfTszP875caGWYTFWePj22uofCgks4bWbJwScAsGmYK5oGPCychJrEP6MeEMNZl")</x:f>
      </x:c>
      <x:c t="inlineStr" r="H84">
        <x:is>
          <x:t>Нейтральна</x:t>
        </x:is>
      </x:c>
      <x:c t="inlineStr" r="I84">
        <x:is>
          <x:t>Го Зоонадія Вараш</x:t>
        </x:is>
      </x:c>
      <x:c r="J84">
        <x:f>HYPERLINK("https://www.facebook.com/100054543832496")</x:f>
      </x:c>
      <x:c t="n" r="K84">
        <x:v>255</x:v>
      </x:c>
      <x:c t="inlineStr" r="L84"/>
      <x:c t="inlineStr" r="M84"/>
      <x:c t="inlineStr" r="N84">
        <x:is>
          <x:t>facebook.com</x:t>
        </x:is>
      </x:c>
      <x:c t="inlineStr" r="O84">
        <x:is>
          <x:t>Го Зоонадія Вараш</x:t>
        </x:is>
      </x:c>
      <x:c r="P84">
        <x:f>HYPERLINK("https://www.facebook.com/100054543832496")</x:f>
      </x:c>
      <x:c t="n" r="Q84">
        <x:v>255</x:v>
      </x:c>
      <x:c t="inlineStr" r="R84">
        <x:is>
          <x:t>Соціальні мережі</x:t>
        </x:is>
      </x:c>
      <x:c t="inlineStr" r="S84">
        <x:is>
          <x:t>Україна</x:t>
        </x:is>
      </x:c>
      <x:c t="inlineStr" r="T84">
        <x:is>
          <x:t>Рівненська область</x:t>
        </x:is>
      </x:c>
      <x:c t="inlineStr" r="U84">
        <x:is>
          <x:t>Вараш</x:t>
        </x:is>
      </x:c>
      <x:c t="inlineStr" r="V84"/>
      <x:c t="inlineStr" r="W84"/>
      <x:c t="inlineStr" r="X84"/>
      <x:c t="inlineStr" r="Y84"/>
      <x:c t="inlineStr" r="Z84"/>
      <x:c t="inlineStr" r="AA84"/>
      <x:c t="inlineStr" r="AB84"/>
      <x:c t="inlineStr" r="AC84"/>
      <x:c t="inlineStr" r="AD84"/>
      <x:c t="inlineStr" r="AE84"/>
      <x:c t="inlineStr" r="AF84"/>
      <x:c t="inlineStr" r="AG84"/>
      <x:c t="inlineStr" r="AH84"/>
      <x:c t="inlineStr" r="AI84"/>
      <x:c t="inlineStr" r="AJ84">
        <x:is>
          <x:t>https://scontent-lax3-1.xx.fbcdn.net/v/t39.30808-6/311570422_137057712412187_1246602059219239785_n.jpg?stp=dst-jpg_p526x296&amp;_nc_cat=102&amp;ccb=1-7&amp;_nc_sid=730e14&amp;_nc_ohc=R1GI2YUmmQMAX8l2gsD&amp;_nc_ht=scontent-lax3-1.xx&amp;oh=00_AfCy13KBbUgMUHvjTIPQxOuNEWgR95oyRDNdx7p_CJGZBA&amp;oe=639EADCB</x:t>
        </x:is>
      </x:c>
      <x:c t="inlineStr" r="AK84">
        <x:is>
          <x:t/>
        </x:is>
      </x:c>
      <x:c t="inlineStr" r="AL84">
        <x:is>
          <x:t>Ні</x:t>
        </x:is>
      </x:c>
      <x:c t="inlineStr" r="AM84"/>
      <x:c t="inlineStr" r="AN84">
        <x:is>
          <x:t>Їжа</x:t>
        </x:is>
      </x:c>
      <x:c t="inlineStr" r="AO84">
        <x:is>
          <x:t>Промо</x:t>
        </x:is>
      </x:c>
      <x:c t="inlineStr" r="AP84"/>
    </x:row>
    <x:row r="85">
      <x:c t="inlineStr" r="A85">
        <x:is>
          <x:t>09.12.2022</x:t>
        </x:is>
      </x:c>
      <x:c t="inlineStr" r="B85">
        <x:is>
          <x:t>23:33</x:t>
        </x:is>
      </x:c>
      <x:c t="inlineStr" r="C85">
        <x:is>
          <x:t>14.12.2022 15:07</x:t>
        </x:is>
      </x:c>
      <x:c t="inlineStr" r="D85">
        <x:is>
          <x:t/>
        </x:is>
      </x:c>
      <x:c t="str" r="E8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5">
        <x:is>
          <x:t>Репост</x:t>
        </x:is>
      </x:c>
      <x:c r="G85">
        <x:f>HYPERLINK("https://www.facebook.com/yana.dimitrahuk/posts/pfbid0312bENPTAQ4nysTmizDiGgsKPiM8cfA1nATLUby1ZUvWtgucdERCzDR7cWseXio6xl")</x:f>
      </x:c>
      <x:c t="inlineStr" r="H85">
        <x:is>
          <x:t>Нейтральна</x:t>
        </x:is>
      </x:c>
      <x:c t="inlineStr" r="I85">
        <x:is>
          <x:t>Yana Dimitrashcshuk</x:t>
        </x:is>
      </x:c>
      <x:c r="J85">
        <x:f>HYPERLINK("https://www.facebook.com/100003252919541")</x:f>
      </x:c>
      <x:c t="n" r="K85">
        <x:v>223</x:v>
      </x:c>
      <x:c t="inlineStr" r="L85">
        <x:is>
          <x:t>Жінка</x:t>
        </x:is>
      </x:c>
      <x:c t="inlineStr" r="M85"/>
      <x:c t="inlineStr" r="N85">
        <x:is>
          <x:t>facebook.com</x:t>
        </x:is>
      </x:c>
      <x:c t="inlineStr" r="O85">
        <x:is>
          <x:t>Yana Dimitrashcshuk</x:t>
        </x:is>
      </x:c>
      <x:c r="P85">
        <x:f>HYPERLINK("https://www.facebook.com/100003252919541")</x:f>
      </x:c>
      <x:c t="n" r="Q85">
        <x:v>223</x:v>
      </x:c>
      <x:c t="inlineStr" r="R85">
        <x:is>
          <x:t>Соціальні мережі</x:t>
        </x:is>
      </x:c>
      <x:c t="inlineStr" r="S85">
        <x:is>
          <x:t>Україна</x:t>
        </x:is>
      </x:c>
      <x:c t="inlineStr" r="T85">
        <x:is>
          <x:t>Черкаська область</x:t>
        </x:is>
      </x:c>
      <x:c t="inlineStr" r="U85">
        <x:is>
          <x:t>Лузанівка</x:t>
        </x:is>
      </x:c>
      <x:c t="inlineStr" r="V85"/>
      <x:c t="n" r="W85">
        <x:v>1</x:v>
      </x:c>
      <x:c t="n" r="X85">
        <x:v>1</x:v>
      </x:c>
      <x:c t="inlineStr" r="Y85"/>
      <x:c t="inlineStr" r="Z85"/>
      <x:c t="inlineStr" r="AA85"/>
      <x:c t="inlineStr" r="AB85"/>
      <x:c t="inlineStr" r="AC85"/>
      <x:c t="inlineStr" r="AD85"/>
      <x:c t="inlineStr" r="AE85"/>
      <x:c t="inlineStr" r="AF85"/>
      <x:c t="inlineStr" r="AG85"/>
      <x:c t="inlineStr" r="AH85"/>
      <x:c t="inlineStr" r="AI85"/>
      <x:c t="inlineStr" r="AJ85">
        <x:is>
          <x:t>https://scontent.fhan1-1.fna.fbcdn.net/v/t39.30808-6/311570422_137057712412187_1246602059219239785_n.jpg?stp=dst-jpg_e15_p960x960_q75&amp;_nc_cat=102&amp;ccb=1-7&amp;_nc_sid=730e14&amp;_nc_ohc=rOfTI4e2rj8AX8g1EPf&amp;_nc_ad=z-m&amp;_nc_cid=0&amp;_nc_ht=scontent.fhan1-1.fna&amp;oh=00_AfBBmN_bcowz7fCbtVamCwcwQRjrvQSei9BPYEHJl3khiw&amp;oe=639AB94B</x:t>
        </x:is>
      </x:c>
      <x:c t="inlineStr" r="AK85">
        <x:is>
          <x:t/>
        </x:is>
      </x:c>
      <x:c t="inlineStr" r="AL85">
        <x:is>
          <x:t>Ні</x:t>
        </x:is>
      </x:c>
      <x:c t="inlineStr" r="AM85"/>
      <x:c t="inlineStr" r="AN85">
        <x:is>
          <x:t>Їжа</x:t>
        </x:is>
      </x:c>
      <x:c t="inlineStr" r="AO85">
        <x:is>
          <x:t>Промо</x:t>
        </x:is>
      </x:c>
      <x:c t="inlineStr" r="AP85"/>
    </x:row>
    <x:row r="86">
      <x:c t="inlineStr" r="A86">
        <x:is>
          <x:t>09.12.2022</x:t>
        </x:is>
      </x:c>
      <x:c t="inlineStr" r="B86">
        <x:is>
          <x:t>21:43</x:t>
        </x:is>
      </x:c>
      <x:c t="inlineStr" r="C86">
        <x:is>
          <x:t>14.12.2022 15:07</x:t>
        </x:is>
      </x:c>
      <x:c t="inlineStr" r="D86">
        <x:is>
          <x:t/>
        </x:is>
      </x:c>
      <x:c t="str" r="E8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86">
        <x:is>
          <x:t>Репост</x:t>
        </x:is>
      </x:c>
      <x:c r="G86">
        <x:f>HYPERLINK("https://www.facebook.com/permalink.php?story_fbid=pfbid0UxcePyMCrYZAoMX4yoUUBa35zNayW7JLw7gxMKcwei7CbMedeU7wv124Z8ULfHTXl&amp;id=100064560400446")</x:f>
      </x:c>
      <x:c t="inlineStr" r="H86">
        <x:is>
          <x:t>Нейтральна</x:t>
        </x:is>
      </x:c>
      <x:c t="inlineStr" r="I86">
        <x:is>
          <x:t>Оля Стельмах</x:t>
        </x:is>
      </x:c>
      <x:c r="J86">
        <x:f>HYPERLINK("https://www.facebook.com/100064560400446")</x:f>
      </x:c>
      <x:c t="inlineStr" r="K86"/>
      <x:c t="inlineStr" r="L86">
        <x:is>
          <x:t>Жінка</x:t>
        </x:is>
      </x:c>
      <x:c t="inlineStr" r="M86"/>
      <x:c t="inlineStr" r="N86">
        <x:is>
          <x:t>facebook.com</x:t>
        </x:is>
      </x:c>
      <x:c t="inlineStr" r="O86">
        <x:is>
          <x:t>Оля Стельмах</x:t>
        </x:is>
      </x:c>
      <x:c r="P86">
        <x:f>HYPERLINK("https://www.facebook.com/100064560400446")</x:f>
      </x:c>
      <x:c t="inlineStr" r="Q86"/>
      <x:c t="inlineStr" r="R86">
        <x:is>
          <x:t>Соціальні мережі</x:t>
        </x:is>
      </x:c>
      <x:c t="inlineStr" r="S86">
        <x:is>
          <x:t>Україна</x:t>
        </x:is>
      </x:c>
      <x:c t="inlineStr" r="T86">
        <x:is>
          <x:t>Тернопільська область</x:t>
        </x:is>
      </x:c>
      <x:c t="inlineStr" r="U86">
        <x:is>
          <x:t>Гусятин</x:t>
        </x:is>
      </x:c>
      <x:c t="inlineStr" r="V86"/>
      <x:c t="inlineStr" r="W86"/>
      <x:c t="inlineStr" r="X86"/>
      <x:c t="inlineStr" r="Y86"/>
      <x:c t="inlineStr" r="Z86"/>
      <x:c t="inlineStr" r="AA86"/>
      <x:c t="inlineStr" r="AB86"/>
      <x:c t="inlineStr" r="AC86"/>
      <x:c t="inlineStr" r="AD86"/>
      <x:c t="inlineStr" r="AE86"/>
      <x:c t="inlineStr" r="AF86"/>
      <x:c t="inlineStr" r="AG86"/>
      <x:c t="inlineStr" r="AH86"/>
      <x:c t="inlineStr" r="AI86"/>
      <x:c t="inlineStr" r="AJ86">
        <x:is>
          <x:t>https://scontent-sea1-1.xx.fbcdn.net/v/t39.30808-6/319098741_5550137068395479_4969322824394529892_n.png?stp=dst-png_p526x296&amp;_nc_cat=102&amp;ccb=1-7&amp;_nc_sid=730e14&amp;_nc_ohc=vNz4fDY3PesAX_AakbB&amp;_nc_ht=scontent-sea1-1.xx&amp;oh=00_AfCdy9Ds463980Qr3k45D85ZPIkCzaVv7IblM8YRmAZ5mw&amp;oe=639E7352</x:t>
        </x:is>
      </x:c>
      <x:c t="inlineStr" r="AK86">
        <x:is>
          <x:t/>
        </x:is>
      </x:c>
      <x:c t="inlineStr" r="AL86">
        <x:is>
          <x:t>Ні</x:t>
        </x:is>
      </x:c>
      <x:c t="inlineStr" r="AM86"/>
      <x:c t="inlineStr" r="AN86">
        <x:is>
          <x:t/>
        </x:is>
      </x:c>
      <x:c t="inlineStr" r="AO86">
        <x:is>
          <x:t>Промо</x:t>
        </x:is>
      </x:c>
      <x:c t="inlineStr" r="AP86"/>
    </x:row>
    <x:row r="87">
      <x:c t="inlineStr" r="A87">
        <x:is>
          <x:t>09.12.2022</x:t>
        </x:is>
      </x:c>
      <x:c t="inlineStr" r="B87">
        <x:is>
          <x:t>21:13</x:t>
        </x:is>
      </x:c>
      <x:c t="inlineStr" r="C87">
        <x:is>
          <x:t>14.12.2022 15:07</x:t>
        </x:is>
      </x:c>
      <x:c t="inlineStr" r="D87">
        <x:is>
          <x:t/>
        </x:is>
      </x:c>
      <x:c t="str" r="E8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87">
        <x:is>
          <x:t>Репост</x:t>
        </x:is>
      </x:c>
      <x:c r="G87">
        <x:f>HYPERLINK("https://www.facebook.com/oleg.klimenko.75/posts/pfbid02RGZadXAmpT7FXQtgcDqW83Ko9G5rmsHxaTQsAMfzg9Tz5x8K1p5aMFGNKZNA27Sil")</x:f>
      </x:c>
      <x:c t="inlineStr" r="H87">
        <x:is>
          <x:t>Нейтральна</x:t>
        </x:is>
      </x:c>
      <x:c t="inlineStr" r="I87">
        <x:is>
          <x:t>Oleg Klymenko</x:t>
        </x:is>
      </x:c>
      <x:c r="J87">
        <x:f>HYPERLINK("https://www.facebook.com/100003601099374")</x:f>
      </x:c>
      <x:c t="n" r="K87">
        <x:v>80</x:v>
      </x:c>
      <x:c t="inlineStr" r="L87">
        <x:is>
          <x:t>Чоловік</x:t>
        </x:is>
      </x:c>
      <x:c t="inlineStr" r="M87"/>
      <x:c t="inlineStr" r="N87">
        <x:is>
          <x:t>facebook.com</x:t>
        </x:is>
      </x:c>
      <x:c t="inlineStr" r="O87">
        <x:is>
          <x:t>Oleg Klymenko</x:t>
        </x:is>
      </x:c>
      <x:c r="P87">
        <x:f>HYPERLINK("https://www.facebook.com/100003601099374")</x:f>
      </x:c>
      <x:c t="n" r="Q87">
        <x:v>80</x:v>
      </x:c>
      <x:c t="inlineStr" r="R87">
        <x:is>
          <x:t>Соціальні мережі</x:t>
        </x:is>
      </x:c>
      <x:c t="inlineStr" r="S87">
        <x:is>
          <x:t>Україна</x:t>
        </x:is>
      </x:c>
      <x:c t="inlineStr" r="T87">
        <x:is>
          <x:t>Київ</x:t>
        </x:is>
      </x:c>
      <x:c t="inlineStr" r="U87">
        <x:is>
          <x:t>Київ</x:t>
        </x:is>
      </x:c>
      <x:c t="inlineStr" r="V87"/>
      <x:c t="inlineStr" r="W87"/>
      <x:c t="inlineStr" r="X87"/>
      <x:c t="inlineStr" r="Y87"/>
      <x:c t="inlineStr" r="Z87"/>
      <x:c t="inlineStr" r="AA87"/>
      <x:c t="inlineStr" r="AB87"/>
      <x:c t="inlineStr" r="AC87"/>
      <x:c t="inlineStr" r="AD87"/>
      <x:c t="inlineStr" r="AE87"/>
      <x:c t="inlineStr" r="AF87"/>
      <x:c t="inlineStr" r="AG87"/>
      <x:c t="inlineStr" r="AH87"/>
      <x:c t="inlineStr" r="AI87"/>
      <x:c t="inlineStr" r="AJ87">
        <x:is>
          <x:t>https://scontent.fbau3-1.fna.fbcdn.net/v/t39.30808-6/311570422_137057712412187_1246602059219239785_n.jpg?stp=dst-jpg_e15_p960x960_q75&amp;_nc_cat=102&amp;ccb=1-7&amp;_nc_sid=730e14&amp;_nc_ohc=rOfTI4e2rj8AX_2ztzR&amp;_nc_ad=z-m&amp;_nc_cid=0&amp;_nc_ht=scontent.fbau3-1.fna&amp;oh=00_AfDYWVg_f-fnMvuTVkjftUSSJ6A4208SlJJwAmKcePiLgw&amp;oe=639AB94B</x:t>
        </x:is>
      </x:c>
      <x:c t="inlineStr" r="AK87">
        <x:is>
          <x:t/>
        </x:is>
      </x:c>
      <x:c t="inlineStr" r="AL87">
        <x:is>
          <x:t>Ні</x:t>
        </x:is>
      </x:c>
      <x:c t="inlineStr" r="AM87"/>
      <x:c t="inlineStr" r="AN87">
        <x:is>
          <x:t>Їжа</x:t>
        </x:is>
      </x:c>
      <x:c t="inlineStr" r="AO87">
        <x:is>
          <x:t>Промо</x:t>
        </x:is>
      </x:c>
      <x:c t="inlineStr" r="AP87"/>
    </x:row>
    <x:row r="88">
      <x:c t="inlineStr" r="A88">
        <x:is>
          <x:t>09.12.2022</x:t>
        </x:is>
      </x:c>
      <x:c t="inlineStr" r="B88">
        <x:is>
          <x:t>21:01</x:t>
        </x:is>
      </x:c>
      <x:c t="inlineStr" r="C88">
        <x:is>
          <x:t>14.12.2022 15:07</x:t>
        </x:is>
      </x:c>
      <x:c t="inlineStr" r="D88">
        <x:is>
          <x:t/>
        </x:is>
      </x:c>
      <x:c t="str" r="E88">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88">
        <x:is>
          <x:t>Репост</x:t>
        </x:is>
      </x:c>
      <x:c r="G88">
        <x:f>HYPERLINK("https://www.facebook.com/groups/281751969292695/permalink/1325653164902565/")</x:f>
      </x:c>
      <x:c t="inlineStr" r="H88">
        <x:is>
          <x:t>Нейтральна</x:t>
        </x:is>
      </x:c>
      <x:c t="inlineStr" r="I88">
        <x:is>
          <x:t>Людмила Копирайт</x:t>
        </x:is>
      </x:c>
      <x:c r="J88">
        <x:f>HYPERLINK("https://www.facebook.com/100022218129219")</x:f>
      </x:c>
      <x:c t="n" r="K88">
        <x:v>4257</x:v>
      </x:c>
      <x:c t="inlineStr" r="L88">
        <x:is>
          <x:t>Жінка</x:t>
        </x:is>
      </x:c>
      <x:c t="inlineStr" r="M88"/>
      <x:c t="inlineStr" r="N88">
        <x:is>
          <x:t>facebook.com</x:t>
        </x:is>
      </x:c>
      <x:c t="inlineStr" r="O88">
        <x:is>
          <x:t>МАГДАЛИНІВКА. ДОШКА ОГОЛОШЕНЬ. НАШ РІДНИЙ КРАЙ.</x:t>
        </x:is>
      </x:c>
      <x:c r="P88">
        <x:f>HYPERLINK("https://www.facebook.com/281751969292695")</x:f>
      </x:c>
      <x:c t="n" r="Q88">
        <x:v>16138</x:v>
      </x:c>
      <x:c t="inlineStr" r="R88">
        <x:is>
          <x:t>Соціальні мережі</x:t>
        </x:is>
      </x:c>
      <x:c t="inlineStr" r="S88">
        <x:is>
          <x:t>Україна</x:t>
        </x:is>
      </x:c>
      <x:c t="inlineStr" r="T88"/>
      <x:c t="inlineStr" r="U88"/>
      <x:c t="inlineStr" r="V88"/>
      <x:c t="inlineStr" r="W88"/>
      <x:c t="inlineStr" r="X88"/>
      <x:c t="inlineStr" r="Y88"/>
      <x:c t="inlineStr" r="Z88"/>
      <x:c t="inlineStr" r="AA88"/>
      <x:c t="inlineStr" r="AB88"/>
      <x:c t="inlineStr" r="AC88"/>
      <x:c t="inlineStr" r="AD88"/>
      <x:c t="inlineStr" r="AE88"/>
      <x:c t="inlineStr" r="AF88"/>
      <x:c t="inlineStr" r="AG88"/>
      <x:c t="inlineStr" r="AH88"/>
      <x:c t="inlineStr" r="AI88"/>
      <x:c t="inlineStr" r="AJ88">
        <x:is>
          <x:t>https://scontent-sea1-1.xx.fbcdn.net/v/t39.30808-6/316963305_1310482509702341_2331505194697479562_n.jpg?_nc_cat=110&amp;ccb=1-7&amp;_nc_sid=5cd70e&amp;_nc_ohc=QahAyCw1GkwAX-ctqmP&amp;_nc_ht=scontent-sea1-1.xx&amp;oh=00_AfCUj5U2ej1qzmQviudnACEVB-WKUSAoeyxSVMUeID7c7w&amp;oe=639E8630</x:t>
        </x:is>
      </x:c>
      <x:c t="inlineStr" r="AK88">
        <x:is>
          <x:t/>
        </x:is>
      </x:c>
      <x:c t="inlineStr" r="AL88">
        <x:is>
          <x:t>Ні</x:t>
        </x:is>
      </x:c>
      <x:c t="inlineStr" r="AM88"/>
      <x:c t="inlineStr" r="AN88">
        <x:is>
          <x:t>Їжа</x:t>
        </x:is>
      </x:c>
      <x:c t="inlineStr" r="AO88">
        <x:is>
          <x:t>Комерція</x:t>
        </x:is>
      </x:c>
      <x:c t="n" r="AP88">
        <x:v>16138</x:v>
      </x:c>
    </x:row>
    <x:row r="89">
      <x:c t="inlineStr" r="A89">
        <x:is>
          <x:t>09.12.2022</x:t>
        </x:is>
      </x:c>
      <x:c t="inlineStr" r="B89">
        <x:is>
          <x:t>20:30</x:t>
        </x:is>
      </x:c>
      <x:c t="inlineStr" r="C89">
        <x:is>
          <x:t>14.12.2022 15:07</x:t>
        </x:is>
      </x:c>
      <x:c t="inlineStr" r="D89">
        <x:is>
          <x:t/>
        </x:is>
      </x:c>
      <x:c t="str" r="E89">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89">
        <x:is>
          <x:t>Репост</x:t>
        </x:is>
      </x:c>
      <x:c r="G89">
        <x:f>HYPERLINK("https://www.facebook.com/groups/ads.shostka/permalink/1177624039534135/")</x:f>
      </x:c>
      <x:c t="inlineStr" r="H89">
        <x:is>
          <x:t>Нейтральна</x:t>
        </x:is>
      </x:c>
      <x:c t="inlineStr" r="I89">
        <x:is>
          <x:t>Людмила Копирайт</x:t>
        </x:is>
      </x:c>
      <x:c r="J89">
        <x:f>HYPERLINK("https://www.facebook.com/100022218129219")</x:f>
      </x:c>
      <x:c t="n" r="K89">
        <x:v>4257</x:v>
      </x:c>
      <x:c t="inlineStr" r="L89">
        <x:is>
          <x:t>Жінка</x:t>
        </x:is>
      </x:c>
      <x:c t="inlineStr" r="M89"/>
      <x:c t="inlineStr" r="N89">
        <x:is>
          <x:t>facebook.com</x:t>
        </x:is>
      </x:c>
      <x:c t="inlineStr" r="O89">
        <x:is>
          <x:t>Доска объявлений г. Шостка</x:t>
        </x:is>
      </x:c>
      <x:c r="P89">
        <x:f>HYPERLINK("https://www.facebook.com/128143131148903")</x:f>
      </x:c>
      <x:c t="n" r="Q89">
        <x:v>19288</x:v>
      </x:c>
      <x:c t="inlineStr" r="R89">
        <x:is>
          <x:t>Соціальні мережі</x:t>
        </x:is>
      </x:c>
      <x:c t="inlineStr" r="S89">
        <x:is>
          <x:t>Україна</x:t>
        </x:is>
      </x:c>
      <x:c t="inlineStr" r="T89"/>
      <x:c t="inlineStr" r="U89"/>
      <x:c t="inlineStr" r="V89"/>
      <x:c t="n" r="W89">
        <x:v>1</x:v>
      </x:c>
      <x:c t="n" r="X89">
        <x:v>1</x:v>
      </x:c>
      <x:c t="inlineStr" r="Y89"/>
      <x:c t="inlineStr" r="Z89"/>
      <x:c t="inlineStr" r="AA89"/>
      <x:c t="inlineStr" r="AB89"/>
      <x:c t="inlineStr" r="AC89"/>
      <x:c t="inlineStr" r="AD89"/>
      <x:c t="inlineStr" r="AE89"/>
      <x:c t="n" r="AF89">
        <x:v>1</x:v>
      </x:c>
      <x:c t="inlineStr" r="AG89"/>
      <x:c t="inlineStr" r="AH89"/>
      <x:c t="inlineStr" r="AI89"/>
      <x:c t="inlineStr" r="AJ89">
        <x:is>
          <x:t>https://scontent.fpcs1-1.fna.fbcdn.net/v/t39.30808-6/316963305_1310482509702341_2331505194697479562_n.jpg?stp=dst-jpg_e15_fr_q75&amp;_nc_cat=110&amp;ccb=1-7&amp;_nc_sid=5cd70e&amp;_nc_ohc=m91sAvin3X0AX_MTXrI&amp;_nc_ad=z-m&amp;_nc_cid=0&amp;_nc_ht=scontent.fpcs1-1.fna&amp;oh=00_AfAgXCyfEAqGTd8fLgD_7LMEMM8jKB7rTKzQ0GEoWdrkow&amp;oe=639A91B0</x:t>
        </x:is>
      </x:c>
      <x:c t="inlineStr" r="AK89">
        <x:is>
          <x:t/>
        </x:is>
      </x:c>
      <x:c t="inlineStr" r="AL89">
        <x:is>
          <x:t>Ні</x:t>
        </x:is>
      </x:c>
      <x:c t="inlineStr" r="AM89"/>
      <x:c t="inlineStr" r="AN89">
        <x:is>
          <x:t>Їжа</x:t>
        </x:is>
      </x:c>
      <x:c t="inlineStr" r="AO89">
        <x:is>
          <x:t>Комерція</x:t>
        </x:is>
      </x:c>
      <x:c t="n" r="AP89">
        <x:v>19288</x:v>
      </x:c>
    </x:row>
    <x:row r="90">
      <x:c t="inlineStr" r="A90">
        <x:is>
          <x:t>09.12.2022</x:t>
        </x:is>
      </x:c>
      <x:c t="inlineStr" r="B90">
        <x:is>
          <x:t>20:15</x:t>
        </x:is>
      </x:c>
      <x:c t="inlineStr" r="C90">
        <x:is>
          <x:t>14.12.2022 15:07</x:t>
        </x:is>
      </x:c>
      <x:c t="inlineStr" r="D90">
        <x:is>
          <x:t/>
        </x:is>
      </x:c>
      <x:c t="str" r="E90">
        <x:v>Ви ще й досі їсьте Мілку?
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0">
        <x:is>
          <x:t>Доповнений репост</x:t>
        </x:is>
      </x:c>
      <x:c r="G90">
        <x:f>HYPERLINK("https://www.facebook.com/rostyslaw.bortnyk/posts/pfbid0Xj9sgfAoicbUWMauouZCUfKFMBH5YJwzuSJhhdkaKs19a7YzELKd5rBaqR5dLBpEl")</x:f>
      </x:c>
      <x:c t="inlineStr" r="H90">
        <x:is>
          <x:t>Нейтральна</x:t>
        </x:is>
      </x:c>
      <x:c t="inlineStr" r="I90">
        <x:is>
          <x:t>Rostyslav Bortnyk</x:t>
        </x:is>
      </x:c>
      <x:c r="J90">
        <x:f>HYPERLINK("https://www.facebook.com/1599323333")</x:f>
      </x:c>
      <x:c t="n" r="K90">
        <x:v>6598</x:v>
      </x:c>
      <x:c t="inlineStr" r="L90">
        <x:is>
          <x:t>Чоловік</x:t>
        </x:is>
      </x:c>
      <x:c t="inlineStr" r="M90"/>
      <x:c t="inlineStr" r="N90">
        <x:is>
          <x:t>facebook.com</x:t>
        </x:is>
      </x:c>
      <x:c t="inlineStr" r="O90">
        <x:is>
          <x:t>Rostyslav Bortnyk</x:t>
        </x:is>
      </x:c>
      <x:c r="P90">
        <x:f>HYPERLINK("https://www.facebook.com/1599323333")</x:f>
      </x:c>
      <x:c t="n" r="Q90">
        <x:v>6598</x:v>
      </x:c>
      <x:c t="inlineStr" r="R90">
        <x:is>
          <x:t>Соціальні мережі</x:t>
        </x:is>
      </x:c>
      <x:c t="inlineStr" r="S90">
        <x:is>
          <x:t>Україна</x:t>
        </x:is>
      </x:c>
      <x:c t="inlineStr" r="T90">
        <x:is>
          <x:t>Тернопільська область</x:t>
        </x:is>
      </x:c>
      <x:c t="inlineStr" r="U90">
        <x:is>
          <x:t>Бережани</x:t>
        </x:is>
      </x:c>
      <x:c t="inlineStr" r="V90"/>
      <x:c t="n" r="W90">
        <x:v>7</x:v>
      </x:c>
      <x:c t="n" r="X90">
        <x:v>5</x:v>
      </x:c>
      <x:c t="n" r="Y90">
        <x:v>0</x:v>
      </x:c>
      <x:c t="n" r="Z90">
        <x:v>0</x:v>
      </x:c>
      <x:c t="n" r="AA90">
        <x:v>2</x:v>
      </x:c>
      <x:c t="n" r="AB90">
        <x:v>0</x:v>
      </x:c>
      <x:c t="n" r="AC90">
        <x:v>0</x:v>
      </x:c>
      <x:c t="n" r="AD90">
        <x:v>0</x:v>
      </x:c>
      <x:c t="inlineStr" r="AE90"/>
      <x:c t="inlineStr" r="AF90"/>
      <x:c t="n" r="AG90">
        <x:v>2</x:v>
      </x:c>
      <x:c t="inlineStr" r="AH90"/>
      <x:c t="inlineStr" r="AI90"/>
      <x:c t="inlineStr" r="AJ90">
        <x:is>
          <x:t>https://scontent.fltn2-1.fna.fbcdn.net/v/t39.30808-6/311570422_137057712412187_1246602059219239785_n.jpg?stp=dst-jpg_p526x296&amp;_nc_cat=102&amp;ccb=1-7&amp;_nc_sid=730e14&amp;_nc_ohc=R1GI2YUmmQMAX-2cA7I&amp;_nc_ht=scontent.fltn2-1.fna&amp;oh=00_AfAbkbq24dGT1Ipb95BFr6aej1tskRGwoE2XaoISdPbmSw&amp;oe=639EADCB</x:t>
        </x:is>
      </x:c>
      <x:c t="inlineStr" r="AK90">
        <x:is>
          <x:t/>
        </x:is>
      </x:c>
      <x:c t="inlineStr" r="AL90">
        <x:is>
          <x:t>Ні</x:t>
        </x:is>
      </x:c>
      <x:c t="inlineStr" r="AM90"/>
      <x:c t="inlineStr" r="AN90">
        <x:is>
          <x:t>Їжа</x:t>
        </x:is>
      </x:c>
      <x:c t="inlineStr" r="AO90">
        <x:is>
          <x:t>Промо</x:t>
        </x:is>
      </x:c>
      <x:c t="n" r="AP90">
        <x:v>6598</x:v>
      </x:c>
    </x:row>
    <x:row r="91">
      <x:c t="inlineStr" r="A91">
        <x:is>
          <x:t>09.12.2022</x:t>
        </x:is>
      </x:c>
      <x:c t="inlineStr" r="B91">
        <x:is>
          <x:t>19:59</x:t>
        </x:is>
      </x:c>
      <x:c t="inlineStr" r="C91">
        <x:is>
          <x:t>14.12.2022 15:07</x:t>
        </x:is>
      </x:c>
      <x:c t="inlineStr" r="D91">
        <x:is>
          <x:t/>
        </x:is>
      </x:c>
      <x:c t="str" r="E9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1">
        <x:is>
          <x:t>Репост</x:t>
        </x:is>
      </x:c>
      <x:c r="G91">
        <x:f>HYPERLINK("https://www.facebook.com/trotsenko.elena.7/posts/pfbid022eBfU4X5bwc4gqVUVfJLiN2M7w9VxcQD9oU9ZccxCMGVQ96KfkfNvoKoRmeakBnel")</x:f>
      </x:c>
      <x:c t="inlineStr" r="H91">
        <x:is>
          <x:t>Нейтральна</x:t>
        </x:is>
      </x:c>
      <x:c t="inlineStr" r="I91">
        <x:is>
          <x:t>Trotsenko Elena</x:t>
        </x:is>
      </x:c>
      <x:c r="J91">
        <x:f>HYPERLINK("https://www.facebook.com/100027121293307")</x:f>
      </x:c>
      <x:c t="n" r="K91">
        <x:v>408</x:v>
      </x:c>
      <x:c t="inlineStr" r="L91">
        <x:is>
          <x:t>Жінка</x:t>
        </x:is>
      </x:c>
      <x:c t="inlineStr" r="M91"/>
      <x:c t="inlineStr" r="N91">
        <x:is>
          <x:t>facebook.com</x:t>
        </x:is>
      </x:c>
      <x:c t="inlineStr" r="O91">
        <x:is>
          <x:t>Trotsenko Elena</x:t>
        </x:is>
      </x:c>
      <x:c r="P91">
        <x:f>HYPERLINK("https://www.facebook.com/100027121293307")</x:f>
      </x:c>
      <x:c t="n" r="Q91">
        <x:v>408</x:v>
      </x:c>
      <x:c t="inlineStr" r="R91">
        <x:is>
          <x:t>Соціальні мережі</x:t>
        </x:is>
      </x:c>
      <x:c t="inlineStr" r="S91">
        <x:is>
          <x:t>Україна</x:t>
        </x:is>
      </x:c>
      <x:c t="inlineStr" r="T91">
        <x:is>
          <x:t>Київ</x:t>
        </x:is>
      </x:c>
      <x:c t="inlineStr" r="U91">
        <x:is>
          <x:t>Київ</x:t>
        </x:is>
      </x:c>
      <x:c t="inlineStr" r="V91"/>
      <x:c t="inlineStr" r="W91"/>
      <x:c t="inlineStr" r="X91"/>
      <x:c t="inlineStr" r="Y91"/>
      <x:c t="inlineStr" r="Z91"/>
      <x:c t="inlineStr" r="AA91"/>
      <x:c t="inlineStr" r="AB91"/>
      <x:c t="inlineStr" r="AC91"/>
      <x:c t="inlineStr" r="AD91"/>
      <x:c t="inlineStr" r="AE91"/>
      <x:c t="inlineStr" r="AF91"/>
      <x:c t="inlineStr" r="AG91"/>
      <x:c t="inlineStr" r="AH91"/>
      <x:c t="inlineStr" r="AI91"/>
      <x:c t="inlineStr" r="AJ91">
        <x:is>
          <x:t>https://scontent.fsof11-1.fna.fbcdn.net/v/t39.30808-6/311570422_137057712412187_1246602059219239785_n.jpg?stp=dst-jpg_p526x296&amp;_nc_cat=102&amp;ccb=1-7&amp;_nc_sid=730e14&amp;_nc_ohc=R1GI2YUmmQMAX_bGKu2&amp;_nc_ht=scontent.fsof11-1.fna&amp;oh=00_AfDHPnnEtJLm9EsoyRtxx_bPSviqLqVrZNK6KqTOuBcG4g&amp;oe=639EADCB</x:t>
        </x:is>
      </x:c>
      <x:c t="inlineStr" r="AK91">
        <x:is>
          <x:t/>
        </x:is>
      </x:c>
      <x:c t="inlineStr" r="AL91">
        <x:is>
          <x:t>Ні</x:t>
        </x:is>
      </x:c>
      <x:c t="inlineStr" r="AM91"/>
      <x:c t="inlineStr" r="AN91">
        <x:is>
          <x:t>Їжа</x:t>
        </x:is>
      </x:c>
      <x:c t="inlineStr" r="AO91">
        <x:is>
          <x:t>Промо</x:t>
        </x:is>
      </x:c>
      <x:c t="inlineStr" r="AP91"/>
    </x:row>
    <x:row r="92">
      <x:c t="inlineStr" r="A92">
        <x:is>
          <x:t>09.12.2022</x:t>
        </x:is>
      </x:c>
      <x:c t="inlineStr" r="B92">
        <x:is>
          <x:t>19:13</x:t>
        </x:is>
      </x:c>
      <x:c t="inlineStr" r="C92">
        <x:is>
          <x:t>14.12.2022 15:07</x:t>
        </x:is>
      </x:c>
      <x:c t="inlineStr" r="D92">
        <x:is>
          <x:t/>
        </x:is>
      </x:c>
      <x:c t="str" r="E9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2">
        <x:is>
          <x:t>Репост</x:t>
        </x:is>
      </x:c>
      <x:c r="G92">
        <x:f>HYPERLINK("https://www.facebook.com/andrey.borisenko/posts/pfbid02MowgRDinQPTaZw7bU7q6JHDz7R83jy12s38HMYT2n9L6bYBHEfPPPyUfb1H8Wxqsl")</x:f>
      </x:c>
      <x:c t="inlineStr" r="H92">
        <x:is>
          <x:t>Нейтральна</x:t>
        </x:is>
      </x:c>
      <x:c t="inlineStr" r="I92">
        <x:is>
          <x:t>Андрій Анатолійович Борисенко</x:t>
        </x:is>
      </x:c>
      <x:c r="J92">
        <x:f>HYPERLINK("https://www.facebook.com/100000015290514")</x:f>
      </x:c>
      <x:c t="n" r="K92">
        <x:v>226</x:v>
      </x:c>
      <x:c t="inlineStr" r="L92">
        <x:is>
          <x:t>Чоловік</x:t>
        </x:is>
      </x:c>
      <x:c t="inlineStr" r="M92"/>
      <x:c t="inlineStr" r="N92">
        <x:is>
          <x:t>facebook.com</x:t>
        </x:is>
      </x:c>
      <x:c t="inlineStr" r="O92">
        <x:is>
          <x:t>Андрій Анатолійович Борисенко</x:t>
        </x:is>
      </x:c>
      <x:c r="P92">
        <x:f>HYPERLINK("https://www.facebook.com/100000015290514")</x:f>
      </x:c>
      <x:c t="n" r="Q92">
        <x:v>226</x:v>
      </x:c>
      <x:c t="inlineStr" r="R92">
        <x:is>
          <x:t>Соціальні мережі</x:t>
        </x:is>
      </x:c>
      <x:c t="inlineStr" r="S92">
        <x:is>
          <x:t>Україна</x:t>
        </x:is>
      </x:c>
      <x:c t="inlineStr" r="T92">
        <x:is>
          <x:t>Дніпропетровська область</x:t>
        </x:is>
      </x:c>
      <x:c t="inlineStr" r="U92">
        <x:is>
          <x:t>Кривий Ріг</x:t>
        </x:is>
      </x:c>
      <x:c t="inlineStr" r="V92"/>
      <x:c t="inlineStr" r="W92"/>
      <x:c t="inlineStr" r="X92"/>
      <x:c t="inlineStr" r="Y92"/>
      <x:c t="inlineStr" r="Z92"/>
      <x:c t="inlineStr" r="AA92"/>
      <x:c t="inlineStr" r="AB92"/>
      <x:c t="inlineStr" r="AC92"/>
      <x:c t="inlineStr" r="AD92"/>
      <x:c t="inlineStr" r="AE92"/>
      <x:c t="inlineStr" r="AF92"/>
      <x:c t="inlineStr" r="AG92"/>
      <x:c t="inlineStr" r="AH92"/>
      <x:c t="inlineStr" r="AI92"/>
      <x:c t="inlineStr" r="AJ92">
        <x:is>
          <x:t>https://scontent-atl3-2.xx.fbcdn.net/v/t39.30808-6/311570422_137057712412187_1246602059219239785_n.jpg?stp=dst-jpg_p526x296&amp;_nc_cat=102&amp;ccb=1-7&amp;_nc_sid=730e14&amp;_nc_ohc=R1GI2YUmmQMAX9PYK31&amp;_nc_ht=scontent-atl3-2.xx&amp;oh=00_AfDedcyjSPSIfZdUaCNkDgGHBNnyKKRnehqN_VAvMcWjZA&amp;oe=639EADCB</x:t>
        </x:is>
      </x:c>
      <x:c t="inlineStr" r="AK92">
        <x:is>
          <x:t/>
        </x:is>
      </x:c>
      <x:c t="inlineStr" r="AL92">
        <x:is>
          <x:t>Ні</x:t>
        </x:is>
      </x:c>
      <x:c t="inlineStr" r="AM92"/>
      <x:c t="inlineStr" r="AN92">
        <x:is>
          <x:t>Їжа</x:t>
        </x:is>
      </x:c>
      <x:c t="inlineStr" r="AO92">
        <x:is>
          <x:t>Промо</x:t>
        </x:is>
      </x:c>
      <x:c t="inlineStr" r="AP92"/>
    </x:row>
    <x:row r="93">
      <x:c t="inlineStr" r="A93">
        <x:is>
          <x:t>09.12.2022</x:t>
        </x:is>
      </x:c>
      <x:c t="inlineStr" r="B93">
        <x:is>
          <x:t>18:57</x:t>
        </x:is>
      </x:c>
      <x:c t="inlineStr" r="C93">
        <x:is>
          <x:t>14.12.2022 15:07</x:t>
        </x:is>
      </x:c>
      <x:c t="inlineStr" r="D93">
        <x:is>
          <x:t/>
        </x:is>
      </x:c>
      <x:c t="str" r="E93">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93">
        <x:is>
          <x:t>Репост</x:t>
        </x:is>
      </x:c>
      <x:c r="G93">
        <x:f>HYPERLINK("https://www.facebook.com/permalink.php?story_fbid=1356665541804823&amp;id=100023841700520")</x:f>
      </x:c>
      <x:c t="inlineStr" r="H93">
        <x:is>
          <x:t>Нейтральна</x:t>
        </x:is>
      </x:c>
      <x:c t="inlineStr" r="I93">
        <x:is>
          <x:t>Ксюха Бабич</x:t>
        </x:is>
      </x:c>
      <x:c r="J93">
        <x:f>HYPERLINK("https://www.facebook.com/100023841700520")</x:f>
      </x:c>
      <x:c t="n" r="K93">
        <x:v>621</x:v>
      </x:c>
      <x:c t="inlineStr" r="L93">
        <x:is>
          <x:t>Жінка</x:t>
        </x:is>
      </x:c>
      <x:c t="inlineStr" r="M93"/>
      <x:c t="inlineStr" r="N93">
        <x:is>
          <x:t>facebook.com</x:t>
        </x:is>
      </x:c>
      <x:c t="inlineStr" r="O93">
        <x:is>
          <x:t>Ксюха Бабич</x:t>
        </x:is>
      </x:c>
      <x:c r="P93">
        <x:f>HYPERLINK("https://www.facebook.com/100023841700520")</x:f>
      </x:c>
      <x:c t="n" r="Q93">
        <x:v>621</x:v>
      </x:c>
      <x:c t="inlineStr" r="R93">
        <x:is>
          <x:t>Соціальні мережі</x:t>
        </x:is>
      </x:c>
      <x:c t="inlineStr" r="S93">
        <x:is>
          <x:t>Україна</x:t>
        </x:is>
      </x:c>
      <x:c t="inlineStr" r="T93">
        <x:is>
          <x:t>Житомирська область</x:t>
        </x:is>
      </x:c>
      <x:c t="inlineStr" r="U93">
        <x:is>
          <x:t>Овруч</x:t>
        </x:is>
      </x:c>
      <x:c t="inlineStr" r="V93"/>
      <x:c t="n" r="W93">
        <x:v>1</x:v>
      </x:c>
      <x:c t="n" r="X93">
        <x:v>1</x:v>
      </x:c>
      <x:c t="inlineStr" r="Y93"/>
      <x:c t="inlineStr" r="Z93"/>
      <x:c t="inlineStr" r="AA93"/>
      <x:c t="inlineStr" r="AB93"/>
      <x:c t="inlineStr" r="AC93"/>
      <x:c t="inlineStr" r="AD93"/>
      <x:c t="inlineStr" r="AE93"/>
      <x:c t="inlineStr" r="AF93"/>
      <x:c t="inlineStr" r="AG93"/>
      <x:c t="inlineStr" r="AH93"/>
      <x:c t="inlineStr" r="AI93"/>
      <x:c t="inlineStr" r="AJ93">
        <x:is>
          <x:t>https://scontent.fsof7-1.fna.fbcdn.net/v/t39.30808-6/319098741_5550137068395479_4969322824394529892_n.png?stp=dst-png_p960x960&amp;_nc_cat=102&amp;ccb=1-7&amp;_nc_sid=730e14&amp;_nc_ohc=vNz4fDY3PesAX87Q5R-&amp;_nc_ad=z-m&amp;_nc_cid=0&amp;_nc_ht=scontent.fsof7-1.fna&amp;oh=00_AfBfpvf3i1FlF-F_wPeNGgutAEVJHlgd5GNzmG7WjmPfnw&amp;oe=639C7912</x:t>
        </x:is>
      </x:c>
      <x:c t="inlineStr" r="AK93">
        <x:is>
          <x:t/>
        </x:is>
      </x:c>
      <x:c t="inlineStr" r="AL93">
        <x:is>
          <x:t>Ні</x:t>
        </x:is>
      </x:c>
      <x:c t="inlineStr" r="AM93"/>
      <x:c t="inlineStr" r="AN93">
        <x:is>
          <x:t/>
        </x:is>
      </x:c>
      <x:c t="inlineStr" r="AO93">
        <x:is>
          <x:t>Промо</x:t>
        </x:is>
      </x:c>
      <x:c t="inlineStr" r="AP93"/>
    </x:row>
    <x:row r="94">
      <x:c t="inlineStr" r="A94">
        <x:is>
          <x:t>09.12.2022</x:t>
        </x:is>
      </x:c>
      <x:c t="inlineStr" r="B94">
        <x:is>
          <x:t>18:14</x:t>
        </x:is>
      </x:c>
      <x:c t="inlineStr" r="C94">
        <x:is>
          <x:t>14.12.2022 15:07</x:t>
        </x:is>
      </x:c>
      <x:c t="inlineStr" r="D94">
        <x:is>
          <x:t/>
        </x:is>
      </x:c>
      <x:c t="str" r="E94">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94">
        <x:is>
          <x:t>Доповнений репост</x:t>
        </x:is>
      </x:c>
      <x:c r="G94">
        <x:f>HYPERLINK("https://www.facebook.com/permalink.php?story_fbid=1329993707818279&amp;id=100024229866124")</x:f>
      </x:c>
      <x:c t="inlineStr" r="H94">
        <x:is>
          <x:t>Нейтральна</x:t>
        </x:is>
      </x:c>
      <x:c t="inlineStr" r="I94">
        <x:is>
          <x:t>Ірина Менюк</x:t>
        </x:is>
      </x:c>
      <x:c r="J94">
        <x:f>HYPERLINK("https://www.facebook.com/100024229866124")</x:f>
      </x:c>
      <x:c t="n" r="K94">
        <x:v>2258</x:v>
      </x:c>
      <x:c t="inlineStr" r="L94">
        <x:is>
          <x:t>Жінка</x:t>
        </x:is>
      </x:c>
      <x:c t="inlineStr" r="M94"/>
      <x:c t="inlineStr" r="N94">
        <x:is>
          <x:t>facebook.com</x:t>
        </x:is>
      </x:c>
      <x:c t="inlineStr" r="O94">
        <x:is>
          <x:t>Ірина Менюк</x:t>
        </x:is>
      </x:c>
      <x:c r="P94">
        <x:f>HYPERLINK("https://www.facebook.com/100024229866124")</x:f>
      </x:c>
      <x:c t="n" r="Q94">
        <x:v>2258</x:v>
      </x:c>
      <x:c t="inlineStr" r="R94">
        <x:is>
          <x:t>Соціальні мережі</x:t>
        </x:is>
      </x:c>
      <x:c t="inlineStr" r="S94">
        <x:is>
          <x:t>Україна</x:t>
        </x:is>
      </x:c>
      <x:c t="inlineStr" r="T94">
        <x:is>
          <x:t>Вінницька область</x:t>
        </x:is>
      </x:c>
      <x:c t="inlineStr" r="U94">
        <x:is>
          <x:t>Немирів</x:t>
        </x:is>
      </x:c>
      <x:c t="inlineStr" r="V94"/>
      <x:c t="n" r="W94">
        <x:v>1</x:v>
      </x:c>
      <x:c t="n" r="X94">
        <x:v>1</x:v>
      </x:c>
      <x:c t="inlineStr" r="Y94"/>
      <x:c t="inlineStr" r="Z94"/>
      <x:c t="inlineStr" r="AA94"/>
      <x:c t="inlineStr" r="AB94"/>
      <x:c t="inlineStr" r="AC94"/>
      <x:c t="inlineStr" r="AD94"/>
      <x:c t="inlineStr" r="AE94"/>
      <x:c t="inlineStr" r="AF94"/>
      <x:c t="inlineStr" r="AG94"/>
      <x:c t="inlineStr" r="AH94"/>
      <x:c t="inlineStr" r="AI94"/>
      <x:c t="inlineStr" r="AJ94">
        <x:is>
          <x:t>https://scontent.fvag6-1.fna.fbcdn.net/v/t39.30808-6/319098741_5550137068395479_4969322824394529892_n.png?stp=dst-png_p960x960&amp;_nc_cat=102&amp;ccb=1-7&amp;_nc_sid=730e14&amp;_nc_ohc=3oAf3M1rXdcAX9wffXs&amp;_nc_ad=z-m&amp;_nc_cid=0&amp;_nc_ht=scontent.fvag6-1.fna&amp;oh=00_AfCJ7UJczLCKoYZdafWDzSQhLv38Q-MJ9XE39sa2mpSSMA&amp;oe=639C7912</x:t>
        </x:is>
      </x:c>
      <x:c t="inlineStr" r="AK94">
        <x:is>
          <x:t/>
        </x:is>
      </x:c>
      <x:c t="inlineStr" r="AL94">
        <x:is>
          <x:t>Ні</x:t>
        </x:is>
      </x:c>
      <x:c t="inlineStr" r="AM94"/>
      <x:c t="inlineStr" r="AN94">
        <x:is>
          <x:t/>
        </x:is>
      </x:c>
      <x:c t="inlineStr" r="AO94">
        <x:is>
          <x:t>Промо</x:t>
        </x:is>
      </x:c>
      <x:c t="n" r="AP94">
        <x:v>2258</x:v>
      </x:c>
    </x:row>
    <x:row r="95">
      <x:c t="inlineStr" r="A95">
        <x:is>
          <x:t>09.12.2022</x:t>
        </x:is>
      </x:c>
      <x:c t="inlineStr" r="B95">
        <x:is>
          <x:t>17:38</x:t>
        </x:is>
      </x:c>
      <x:c t="inlineStr" r="C95">
        <x:is>
          <x:t>14.12.2022 15:07</x:t>
        </x:is>
      </x:c>
      <x:c t="inlineStr" r="D95">
        <x:is>
          <x:t/>
        </x:is>
      </x:c>
      <x:c t="str" r="E9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95">
        <x:is>
          <x:t>Репост</x:t>
        </x:is>
      </x:c>
      <x:c r="G95">
        <x:f>HYPERLINK("https://www.facebook.com/permalink.php?story_fbid=pfbid0UXPSyA1GQPZLjC5ik4V6efz3srVGRfkALLaxsFAWEDsYVL9uTr3tJ8ew9BGzw86Gl&amp;id=100005650695606")</x:f>
      </x:c>
      <x:c t="inlineStr" r="H95">
        <x:is>
          <x:t>Нейтральна</x:t>
        </x:is>
      </x:c>
      <x:c t="inlineStr" r="I95">
        <x:is>
          <x:t>Yana Dulinova</x:t>
        </x:is>
      </x:c>
      <x:c r="J95">
        <x:f>HYPERLINK("https://www.facebook.com/100005650695606")</x:f>
      </x:c>
      <x:c t="n" r="K95">
        <x:v>741</x:v>
      </x:c>
      <x:c t="inlineStr" r="L95">
        <x:is>
          <x:t>Жінка</x:t>
        </x:is>
      </x:c>
      <x:c t="inlineStr" r="M95"/>
      <x:c t="inlineStr" r="N95">
        <x:is>
          <x:t>facebook.com</x:t>
        </x:is>
      </x:c>
      <x:c t="inlineStr" r="O95">
        <x:is>
          <x:t>Yana Dulinova</x:t>
        </x:is>
      </x:c>
      <x:c r="P95">
        <x:f>HYPERLINK("https://www.facebook.com/100005650695606")</x:f>
      </x:c>
      <x:c t="n" r="Q95">
        <x:v>741</x:v>
      </x:c>
      <x:c t="inlineStr" r="R95">
        <x:is>
          <x:t>Соціальні мережі</x:t>
        </x:is>
      </x:c>
      <x:c t="inlineStr" r="S95">
        <x:is>
          <x:t>Україна</x:t>
        </x:is>
      </x:c>
      <x:c t="inlineStr" r="T95"/>
      <x:c t="inlineStr" r="U95"/>
      <x:c t="inlineStr" r="V95"/>
      <x:c t="inlineStr" r="W95"/>
      <x:c t="inlineStr" r="X95"/>
      <x:c t="inlineStr" r="Y95"/>
      <x:c t="inlineStr" r="Z95"/>
      <x:c t="inlineStr" r="AA95"/>
      <x:c t="inlineStr" r="AB95"/>
      <x:c t="inlineStr" r="AC95"/>
      <x:c t="inlineStr" r="AD95"/>
      <x:c t="inlineStr" r="AE95"/>
      <x:c t="inlineStr" r="AF95"/>
      <x:c t="inlineStr" r="AG95"/>
      <x:c t="inlineStr" r="AH95"/>
      <x:c t="inlineStr" r="AI95"/>
      <x:c t="inlineStr" r="AJ95">
        <x:is>
          <x:t>https://z-p3-scontent.fkun2-1.fna.fbcdn.net/v/t39.30808-6/319098741_5550137068395479_4969322824394529892_n.png?stp=dst-png_p526x296&amp;_nc_cat=102&amp;ccb=1-7&amp;_nc_sid=730e14&amp;_nc_ohc=vNz4fDY3PesAX-lU8Od&amp;_nc_ht=z-p3-scontent.fkun2-1.fna&amp;oh=00_AfCsGB0w9dtpVn0rTVR2s2i-OhqLSIAJd4Py4_1_iL8JQg&amp;oe=639E7352</x:t>
        </x:is>
      </x:c>
      <x:c t="inlineStr" r="AK95">
        <x:is>
          <x:t/>
        </x:is>
      </x:c>
      <x:c t="inlineStr" r="AL95">
        <x:is>
          <x:t>Ні</x:t>
        </x:is>
      </x:c>
      <x:c t="inlineStr" r="AM95"/>
      <x:c t="inlineStr" r="AN95">
        <x:is>
          <x:t/>
        </x:is>
      </x:c>
      <x:c t="inlineStr" r="AO95">
        <x:is>
          <x:t>Промо</x:t>
        </x:is>
      </x:c>
      <x:c t="inlineStr" r="AP95"/>
    </x:row>
    <x:row r="96">
      <x:c t="inlineStr" r="A96">
        <x:is>
          <x:t>09.12.2022</x:t>
        </x:is>
      </x:c>
      <x:c t="inlineStr" r="B96">
        <x:is>
          <x:t>17:23</x:t>
        </x:is>
      </x:c>
      <x:c t="inlineStr" r="C96">
        <x:is>
          <x:t>14.12.2022 15:07</x:t>
        </x:is>
      </x:c>
      <x:c t="inlineStr" r="D96">
        <x:is>
          <x:t/>
        </x:is>
      </x:c>
      <x:c t="str" r="E96">
        <x:v>Не фінансуй  ворога ...  українцю ... ! ...
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6">
        <x:is>
          <x:t>Доповнений репост</x:t>
        </x:is>
      </x:c>
      <x:c r="G96">
        <x:f>HYPERLINK("https://www.facebook.com/svetlana.chornoivan/posts/3285559658425988")</x:f>
      </x:c>
      <x:c t="inlineStr" r="H96">
        <x:is>
          <x:t>Нейтральна</x:t>
        </x:is>
      </x:c>
      <x:c t="inlineStr" r="I96">
        <x:is>
          <x:t>Lana Chornoivan</x:t>
        </x:is>
      </x:c>
      <x:c r="J96">
        <x:f>HYPERLINK("https://www.facebook.com/100009159582906")</x:f>
      </x:c>
      <x:c t="n" r="K96">
        <x:v>390</x:v>
      </x:c>
      <x:c t="inlineStr" r="L96">
        <x:is>
          <x:t>Жінка</x:t>
        </x:is>
      </x:c>
      <x:c t="inlineStr" r="M96"/>
      <x:c t="inlineStr" r="N96">
        <x:is>
          <x:t>facebook.com</x:t>
        </x:is>
      </x:c>
      <x:c t="inlineStr" r="O96">
        <x:is>
          <x:t>Lana Chornoivan</x:t>
        </x:is>
      </x:c>
      <x:c r="P96">
        <x:f>HYPERLINK("https://www.facebook.com/100009159582906")</x:f>
      </x:c>
      <x:c t="n" r="Q96">
        <x:v>390</x:v>
      </x:c>
      <x:c t="inlineStr" r="R96">
        <x:is>
          <x:t>Соціальні мережі</x:t>
        </x:is>
      </x:c>
      <x:c t="inlineStr" r="S96">
        <x:is>
          <x:t>Україна</x:t>
        </x:is>
      </x:c>
      <x:c t="inlineStr" r="T96">
        <x:is>
          <x:t>Київ</x:t>
        </x:is>
      </x:c>
      <x:c t="inlineStr" r="U96">
        <x:is>
          <x:t>Київ</x:t>
        </x:is>
      </x:c>
      <x:c t="inlineStr" r="V96"/>
      <x:c t="inlineStr" r="W96"/>
      <x:c t="inlineStr" r="X96"/>
      <x:c t="inlineStr" r="Y96"/>
      <x:c t="inlineStr" r="Z96"/>
      <x:c t="inlineStr" r="AA96"/>
      <x:c t="inlineStr" r="AB96"/>
      <x:c t="inlineStr" r="AC96"/>
      <x:c t="inlineStr" r="AD96"/>
      <x:c t="inlineStr" r="AE96"/>
      <x:c t="inlineStr" r="AF96"/>
      <x:c t="inlineStr" r="AG96"/>
      <x:c t="inlineStr" r="AH96"/>
      <x:c t="inlineStr" r="AI96"/>
      <x:c t="inlineStr" r="AJ96">
        <x:is>
          <x:t>https://scontent-cdg2-1.xx.fbcdn.net/v/t39.30808-6/311570422_137057712412187_1246602059219239785_n.jpg?stp=dst-jpg_p526x296&amp;_nc_cat=102&amp;ccb=1-7&amp;_nc_sid=730e14&amp;_nc_ohc=R1GI2YUmmQMAX96qyjJ&amp;_nc_ht=scontent-cdg2-1.xx&amp;oh=00_AfCWS5p1N1QIhx6WGO5yetm3rCSLTG5wZdMsImnsWVjcZQ&amp;oe=639EADCB</x:t>
        </x:is>
      </x:c>
      <x:c t="inlineStr" r="AK96">
        <x:is>
          <x:t/>
        </x:is>
      </x:c>
      <x:c t="inlineStr" r="AL96">
        <x:is>
          <x:t>Ні</x:t>
        </x:is>
      </x:c>
      <x:c t="inlineStr" r="AM96"/>
      <x:c t="inlineStr" r="AN96">
        <x:is>
          <x:t>Їжа</x:t>
        </x:is>
      </x:c>
      <x:c t="inlineStr" r="AO96">
        <x:is>
          <x:t>Промо</x:t>
        </x:is>
      </x:c>
      <x:c t="inlineStr" r="AP96"/>
    </x:row>
    <x:row r="97">
      <x:c t="inlineStr" r="A97">
        <x:is>
          <x:t>09.12.2022</x:t>
        </x:is>
      </x:c>
      <x:c t="inlineStr" r="B97">
        <x:is>
          <x:t>16:29</x:t>
        </x:is>
      </x:c>
      <x:c t="inlineStr" r="C97">
        <x:is>
          <x:t>14.12.2022 15:07</x:t>
        </x:is>
      </x:c>
      <x:c t="inlineStr" r="D97">
        <x:is>
          <x:t/>
        </x:is>
      </x:c>
      <x:c t="str" r="E9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7">
        <x:is>
          <x:t>Репост</x:t>
        </x:is>
      </x:c>
      <x:c r="G97">
        <x:f>HYPERLINK("https://www.facebook.com/groups/952813308166966/permalink/5741843495930566/")</x:f>
      </x:c>
      <x:c t="inlineStr" r="H97">
        <x:is>
          <x:t>Нейтральна</x:t>
        </x:is>
      </x:c>
      <x:c t="inlineStr" r="I97">
        <x:is>
          <x:t>Ваня Курта</x:t>
        </x:is>
      </x:c>
      <x:c r="J97">
        <x:f>HYPERLINK("https://www.facebook.com/100015543605612")</x:f>
      </x:c>
      <x:c t="n" r="K97">
        <x:v>506</x:v>
      </x:c>
      <x:c t="inlineStr" r="L97">
        <x:is>
          <x:t>Чоловік</x:t>
        </x:is>
      </x:c>
      <x:c t="inlineStr" r="M97"/>
      <x:c t="inlineStr" r="N97">
        <x:is>
          <x:t>facebook.com</x:t>
        </x:is>
      </x:c>
      <x:c t="inlineStr" r="O97">
        <x:is>
          <x:t>Новини України</x:t>
        </x:is>
      </x:c>
      <x:c r="P97">
        <x:f>HYPERLINK("https://www.facebook.com/952813308166966")</x:f>
      </x:c>
      <x:c t="n" r="Q97">
        <x:v>22852</x:v>
      </x:c>
      <x:c t="inlineStr" r="R97">
        <x:is>
          <x:t>Соціальні мережі</x:t>
        </x:is>
      </x:c>
      <x:c t="inlineStr" r="S97">
        <x:is>
          <x:t>Україна</x:t>
        </x:is>
      </x:c>
      <x:c t="inlineStr" r="T97">
        <x:is>
          <x:t>Закарпатська область</x:t>
        </x:is>
      </x:c>
      <x:c t="inlineStr" r="U97">
        <x:is>
          <x:t>Хуст</x:t>
        </x:is>
      </x:c>
      <x:c t="inlineStr" r="V97"/>
      <x:c t="inlineStr" r="W97"/>
      <x:c t="inlineStr" r="X97"/>
      <x:c t="inlineStr" r="Y97"/>
      <x:c t="inlineStr" r="Z97"/>
      <x:c t="inlineStr" r="AA97"/>
      <x:c t="inlineStr" r="AB97"/>
      <x:c t="inlineStr" r="AC97"/>
      <x:c t="inlineStr" r="AD97"/>
      <x:c t="inlineStr" r="AE97"/>
      <x:c t="inlineStr" r="AF97"/>
      <x:c t="inlineStr" r="AG97"/>
      <x:c t="inlineStr" r="AH97"/>
      <x:c t="inlineStr" r="AI97"/>
      <x:c t="inlineStr" r="AJ97">
        <x:is>
          <x:t>https://scontent-itm1-1.xx.fbcdn.net/v/t39.30808-6/311570422_137057712412187_1246602059219239785_n.jpg?stp=dst-jpg_e15_p960x960_q75&amp;_nc_cat=102&amp;ccb=1-7&amp;_nc_sid=730e14&amp;_nc_ohc=rOfTI4e2rj8AX-Qh3Jf&amp;_nc_ad=z-m&amp;_nc_cid=0&amp;_nc_ht=scontent-itm1-1.xx&amp;oh=00_AfB6itnzteiHQcnFTThTWk6jDtoNad2Imo7E0AjegMM8WQ&amp;oe=639AB94B</x:t>
        </x:is>
      </x:c>
      <x:c t="inlineStr" r="AK97">
        <x:is>
          <x:t/>
        </x:is>
      </x:c>
      <x:c t="inlineStr" r="AL97">
        <x:is>
          <x:t>Ні</x:t>
        </x:is>
      </x:c>
      <x:c t="inlineStr" r="AM97"/>
      <x:c t="inlineStr" r="AN97">
        <x:is>
          <x:t>Їжа</x:t>
        </x:is>
      </x:c>
      <x:c t="inlineStr" r="AO97">
        <x:is>
          <x:t>Промо</x:t>
        </x:is>
      </x:c>
      <x:c t="n" r="AP97">
        <x:v>22852</x:v>
      </x:c>
    </x:row>
    <x:row r="98">
      <x:c t="inlineStr" r="A98">
        <x:is>
          <x:t>09.12.2022</x:t>
        </x:is>
      </x:c>
      <x:c t="inlineStr" r="B98">
        <x:is>
          <x:t>15:08</x:t>
        </x:is>
      </x:c>
      <x:c t="inlineStr" r="C98">
        <x:is>
          <x:t>14.12.2022 15:07</x:t>
        </x:is>
      </x:c>
      <x:c t="inlineStr" r="D98">
        <x:is>
          <x:t/>
        </x:is>
      </x:c>
      <x:c t="str" r="E9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98">
        <x:is>
          <x:t>Репост</x:t>
        </x:is>
      </x:c>
      <x:c r="G98">
        <x:f>HYPERLINK("https://www.facebook.com/permalink.php?story_fbid=pfbid02gXvobKAaGmeWgiXUbKUcabWpqefWonoFdNVr8VB6NNXKiNfpTnrq37BbxLV5khPml&amp;id=100012138609754")</x:f>
      </x:c>
      <x:c t="inlineStr" r="H98">
        <x:is>
          <x:t>Нейтральна</x:t>
        </x:is>
      </x:c>
      <x:c t="inlineStr" r="I98">
        <x:is>
          <x:t>Катерина Ренгач</x:t>
        </x:is>
      </x:c>
      <x:c r="J98">
        <x:f>HYPERLINK("https://www.facebook.com/100012138609754")</x:f>
      </x:c>
      <x:c t="n" r="K98">
        <x:v>491</x:v>
      </x:c>
      <x:c t="inlineStr" r="L98">
        <x:is>
          <x:t>Жінка</x:t>
        </x:is>
      </x:c>
      <x:c t="inlineStr" r="M98"/>
      <x:c t="inlineStr" r="N98">
        <x:is>
          <x:t>facebook.com</x:t>
        </x:is>
      </x:c>
      <x:c t="inlineStr" r="O98">
        <x:is>
          <x:t>Катерина Ренгач</x:t>
        </x:is>
      </x:c>
      <x:c r="P98">
        <x:f>HYPERLINK("https://www.facebook.com/100012138609754")</x:f>
      </x:c>
      <x:c t="n" r="Q98">
        <x:v>491</x:v>
      </x:c>
      <x:c t="inlineStr" r="R98">
        <x:is>
          <x:t>Соціальні мережі</x:t>
        </x:is>
      </x:c>
      <x:c t="inlineStr" r="S98">
        <x:is>
          <x:t>Україна</x:t>
        </x:is>
      </x:c>
      <x:c t="inlineStr" r="T98">
        <x:is>
          <x:t>Закарпатська область</x:t>
        </x:is>
      </x:c>
      <x:c t="inlineStr" r="U98">
        <x:is>
          <x:t>Ужгород</x:t>
        </x:is>
      </x:c>
      <x:c t="inlineStr" r="V98"/>
      <x:c t="inlineStr" r="W98"/>
      <x:c t="inlineStr" r="X98"/>
      <x:c t="inlineStr" r="Y98"/>
      <x:c t="inlineStr" r="Z98"/>
      <x:c t="inlineStr" r="AA98"/>
      <x:c t="inlineStr" r="AB98"/>
      <x:c t="inlineStr" r="AC98"/>
      <x:c t="inlineStr" r="AD98"/>
      <x:c t="inlineStr" r="AE98"/>
      <x:c t="inlineStr" r="AF98"/>
      <x:c t="n" r="AG98">
        <x:v>1</x:v>
      </x:c>
      <x:c t="inlineStr" r="AH98"/>
      <x:c t="inlineStr" r="AI98"/>
      <x:c t="inlineStr" r="AJ98">
        <x:is>
          <x:t>https://scontent.frix5-1.fna.fbcdn.net/v/t39.30808-6/311570422_137057712412187_1246602059219239785_n.jpg?stp=dst-jpg_p526x296&amp;_nc_cat=102&amp;ccb=1-7&amp;_nc_sid=730e14&amp;_nc_ohc=R1GI2YUmmQMAX_3TXSw&amp;_nc_ht=scontent.frix5-1.fna&amp;oh=00_AfCjeqo1-1v-VXsX2soyk2rPDYurOClLPOFNvj7nU-G__g&amp;oe=639EADCB</x:t>
        </x:is>
      </x:c>
      <x:c t="inlineStr" r="AK98">
        <x:is>
          <x:t/>
        </x:is>
      </x:c>
      <x:c t="inlineStr" r="AL98">
        <x:is>
          <x:t>Ні</x:t>
        </x:is>
      </x:c>
      <x:c t="inlineStr" r="AM98"/>
      <x:c t="inlineStr" r="AN98">
        <x:is>
          <x:t>Їжа</x:t>
        </x:is>
      </x:c>
      <x:c t="inlineStr" r="AO98">
        <x:is>
          <x:t>Промо</x:t>
        </x:is>
      </x:c>
      <x:c t="inlineStr" r="AP98"/>
    </x:row>
    <x:row r="99">
      <x:c t="inlineStr" r="A99">
        <x:is>
          <x:t>09.12.2022</x:t>
        </x:is>
      </x:c>
      <x:c t="inlineStr" r="B99">
        <x:is>
          <x:t>14:50</x:t>
        </x:is>
      </x:c>
      <x:c t="inlineStr" r="C99">
        <x:is>
          <x:t>14.12.2022 15:07</x:t>
        </x:is>
      </x:c>
      <x:c t="inlineStr" r="D99">
        <x:is>
          <x:t/>
        </x:is>
      </x:c>
      <x:c t="str" r="E99">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99">
        <x:is>
          <x:t>Репост</x:t>
        </x:is>
      </x:c>
      <x:c r="G99">
        <x:f>HYPERLINK("https://www.facebook.com/groups/157555584915924/permalink/1096789290992544/")</x:f>
      </x:c>
      <x:c t="inlineStr" r="H99">
        <x:is>
          <x:t>Нейтральна</x:t>
        </x:is>
      </x:c>
      <x:c t="inlineStr" r="I99">
        <x:is>
          <x:t>Людмила Копирайт</x:t>
        </x:is>
      </x:c>
      <x:c r="J99">
        <x:f>HYPERLINK("https://www.facebook.com/100022218129219")</x:f>
      </x:c>
      <x:c t="n" r="K99">
        <x:v>4257</x:v>
      </x:c>
      <x:c t="inlineStr" r="L99">
        <x:is>
          <x:t>Жінка</x:t>
        </x:is>
      </x:c>
      <x:c t="inlineStr" r="M99"/>
      <x:c t="inlineStr" r="N99">
        <x:is>
          <x:t>facebook.com</x:t>
        </x:is>
      </x:c>
      <x:c t="inlineStr" r="O99">
        <x:is>
          <x:t>Купи-продай Корюковка</x:t>
        </x:is>
      </x:c>
      <x:c r="P99">
        <x:f>HYPERLINK("https://www.facebook.com/157555584915924")</x:f>
      </x:c>
      <x:c t="n" r="Q99">
        <x:v>2090</x:v>
      </x:c>
      <x:c t="inlineStr" r="R99">
        <x:is>
          <x:t>Соціальні мережі</x:t>
        </x:is>
      </x:c>
      <x:c t="inlineStr" r="S99">
        <x:is>
          <x:t>Україна</x:t>
        </x:is>
      </x:c>
      <x:c t="inlineStr" r="T99"/>
      <x:c t="inlineStr" r="U99"/>
      <x:c t="inlineStr" r="V99"/>
      <x:c t="inlineStr" r="W99"/>
      <x:c t="inlineStr" r="X99"/>
      <x:c t="inlineStr" r="Y99"/>
      <x:c t="inlineStr" r="Z99"/>
      <x:c t="inlineStr" r="AA99"/>
      <x:c t="inlineStr" r="AB99"/>
      <x:c t="inlineStr" r="AC99"/>
      <x:c t="inlineStr" r="AD99"/>
      <x:c t="inlineStr" r="AE99"/>
      <x:c t="inlineStr" r="AF99"/>
      <x:c t="inlineStr" r="AG99"/>
      <x:c t="inlineStr" r="AH99"/>
      <x:c t="inlineStr" r="AI99"/>
      <x:c t="inlineStr" r="AJ99">
        <x:is>
          <x:t>https://scontent-iad3-2.xx.fbcdn.net/v/t39.30808-6/316963305_1310482509702341_2331505194697479562_n.jpg?_nc_cat=110&amp;ccb=1-7&amp;_nc_sid=5cd70e&amp;_nc_ohc=QahAyCw1GkwAX99fcnR&amp;_nc_ht=scontent-iad3-2.xx&amp;oh=00_AfDe7k8OcljJKrPaqmKIRitqVpmjgVu4wq4037FafQLkJQ&amp;oe=639E8630</x:t>
        </x:is>
      </x:c>
      <x:c t="inlineStr" r="AK99">
        <x:is>
          <x:t/>
        </x:is>
      </x:c>
      <x:c t="inlineStr" r="AL99">
        <x:is>
          <x:t>Ні</x:t>
        </x:is>
      </x:c>
      <x:c t="inlineStr" r="AM99"/>
      <x:c t="inlineStr" r="AN99">
        <x:is>
          <x:t>Їжа</x:t>
        </x:is>
      </x:c>
      <x:c t="inlineStr" r="AO99">
        <x:is>
          <x:t>Комерція</x:t>
        </x:is>
      </x:c>
      <x:c t="n" r="AP99">
        <x:v>2090</x:v>
      </x:c>
    </x:row>
    <x:row r="100">
      <x:c t="inlineStr" r="A100">
        <x:is>
          <x:t>09.12.2022</x:t>
        </x:is>
      </x:c>
      <x:c t="inlineStr" r="B100">
        <x:is>
          <x:t>13:28</x:t>
        </x:is>
      </x:c>
      <x:c t="inlineStr" r="C100">
        <x:is>
          <x:t>14.12.2022 15:07</x:t>
        </x:is>
      </x:c>
      <x:c t="inlineStr" r="D100">
        <x:is>
          <x:t/>
        </x:is>
      </x:c>
      <x:c t="str" r="E100">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0">
        <x:is>
          <x:t>Репост</x:t>
        </x:is>
      </x:c>
      <x:c r="G100">
        <x:f>HYPERLINK("https://www.facebook.com/permalink.php?story_fbid=pfbid0yysS8TSRyY3qv6p7DSnDzn5iQPixnofuzXT5BLdzHk7mnzxGwUqFkWVmNGrvmitDl&amp;id=100034205774585")</x:f>
      </x:c>
      <x:c t="inlineStr" r="H100">
        <x:is>
          <x:t>Нейтральна</x:t>
        </x:is>
      </x:c>
      <x:c t="inlineStr" r="I100">
        <x:is>
          <x:t>Татьяна Афанасьевна Литовченко</x:t>
        </x:is>
      </x:c>
      <x:c r="J100">
        <x:f>HYPERLINK("https://www.facebook.com/100034205774585")</x:f>
      </x:c>
      <x:c t="n" r="K100">
        <x:v>106</x:v>
      </x:c>
      <x:c t="inlineStr" r="L100">
        <x:is>
          <x:t>Жінка</x:t>
        </x:is>
      </x:c>
      <x:c t="inlineStr" r="M100"/>
      <x:c t="inlineStr" r="N100">
        <x:is>
          <x:t>facebook.com</x:t>
        </x:is>
      </x:c>
      <x:c t="inlineStr" r="O100">
        <x:is>
          <x:t>Татьяна Афанасьевна Литовченко</x:t>
        </x:is>
      </x:c>
      <x:c r="P100">
        <x:f>HYPERLINK("https://www.facebook.com/100034205774585")</x:f>
      </x:c>
      <x:c t="n" r="Q100">
        <x:v>106</x:v>
      </x:c>
      <x:c t="inlineStr" r="R100">
        <x:is>
          <x:t>Соціальні мережі</x:t>
        </x:is>
      </x:c>
      <x:c t="inlineStr" r="S100">
        <x:is>
          <x:t>Україна</x:t>
        </x:is>
      </x:c>
      <x:c t="inlineStr" r="T100">
        <x:is>
          <x:t>Київ</x:t>
        </x:is>
      </x:c>
      <x:c t="inlineStr" r="U100">
        <x:is>
          <x:t>Київ</x:t>
        </x:is>
      </x:c>
      <x:c t="inlineStr" r="V100"/>
      <x:c t="inlineStr" r="W100"/>
      <x:c t="inlineStr" r="X100"/>
      <x:c t="inlineStr" r="Y100"/>
      <x:c t="inlineStr" r="Z100"/>
      <x:c t="inlineStr" r="AA100"/>
      <x:c t="inlineStr" r="AB100"/>
      <x:c t="inlineStr" r="AC100"/>
      <x:c t="inlineStr" r="AD100"/>
      <x:c t="inlineStr" r="AE100"/>
      <x:c t="inlineStr" r="AF100"/>
      <x:c t="inlineStr" r="AG100"/>
      <x:c t="inlineStr" r="AH100"/>
      <x:c t="inlineStr" r="AI100"/>
      <x:c t="inlineStr" r="AJ100">
        <x:is>
          <x:t>https://scontent-cdg2-1.xx.fbcdn.net/v/t39.30808-6/319098741_5550137068395479_4969322824394529892_n.png?stp=dst-png_p526x296&amp;_nc_cat=102&amp;ccb=1-7&amp;_nc_sid=730e14&amp;_nc_ohc=vNz4fDY3PesAX_l1dYx&amp;_nc_ht=scontent-cdg2-1.xx&amp;oh=00_AfDMfuAoYmHsvCyKHO8KT4szwLSGcxEu9oFaaSj_0R_SzQ&amp;oe=639E7352</x:t>
        </x:is>
      </x:c>
      <x:c t="inlineStr" r="AK100">
        <x:is>
          <x:t/>
        </x:is>
      </x:c>
      <x:c t="inlineStr" r="AL100">
        <x:is>
          <x:t>Ні</x:t>
        </x:is>
      </x:c>
      <x:c t="inlineStr" r="AM100"/>
      <x:c t="inlineStr" r="AN100">
        <x:is>
          <x:t/>
        </x:is>
      </x:c>
      <x:c t="inlineStr" r="AO100">
        <x:is>
          <x:t>Промо</x:t>
        </x:is>
      </x:c>
      <x:c t="inlineStr" r="AP100"/>
    </x:row>
    <x:row r="101">
      <x:c t="inlineStr" r="A101">
        <x:is>
          <x:t>09.12.2022</x:t>
        </x:is>
      </x:c>
      <x:c t="inlineStr" r="B101">
        <x:is>
          <x:t>09:22</x:t>
        </x:is>
      </x:c>
      <x:c t="inlineStr" r="C101">
        <x:is>
          <x:t>14.12.2022 15:07</x:t>
        </x:is>
      </x:c>
      <x:c t="inlineStr" r="D101">
        <x:is>
          <x:t/>
        </x:is>
      </x:c>
      <x:c t="str" r="E101">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1">
        <x:is>
          <x:t>Доповнений репост</x:t>
        </x:is>
      </x:c>
      <x:c r="G101">
        <x:f>HYPERLINK("https://www.facebook.com/permalink.php?story_fbid=pfbid02oi25WiM1Cfd34CjCRSmYDMDGSAx9yJzf2mT3taX8zEzmWnposVdD61jFgoVdXb6Zl&amp;id=100014026398708")</x:f>
      </x:c>
      <x:c t="inlineStr" r="H101">
        <x:is>
          <x:t>Нейтральна</x:t>
        </x:is>
      </x:c>
      <x:c t="inlineStr" r="I101">
        <x:is>
          <x:t>Лучина Лина</x:t>
        </x:is>
      </x:c>
      <x:c r="J101">
        <x:f>HYPERLINK("https://www.facebook.com/100014026398708")</x:f>
      </x:c>
      <x:c t="n" r="K101">
        <x:v>422</x:v>
      </x:c>
      <x:c t="inlineStr" r="L101">
        <x:is>
          <x:t>Жінка</x:t>
        </x:is>
      </x:c>
      <x:c t="inlineStr" r="M101"/>
      <x:c t="inlineStr" r="N101">
        <x:is>
          <x:t>facebook.com</x:t>
        </x:is>
      </x:c>
      <x:c t="inlineStr" r="O101">
        <x:is>
          <x:t>Лучина Лина</x:t>
        </x:is>
      </x:c>
      <x:c r="P101">
        <x:f>HYPERLINK("https://www.facebook.com/100014026398708")</x:f>
      </x:c>
      <x:c t="n" r="Q101">
        <x:v>422</x:v>
      </x:c>
      <x:c t="inlineStr" r="R101">
        <x:is>
          <x:t>Соціальні мережі</x:t>
        </x:is>
      </x:c>
      <x:c t="inlineStr" r="S101">
        <x:is>
          <x:t>Україна</x:t>
        </x:is>
      </x:c>
      <x:c t="inlineStr" r="T101">
        <x:is>
          <x:t>Київ</x:t>
        </x:is>
      </x:c>
      <x:c t="inlineStr" r="U101">
        <x:is>
          <x:t>Київ</x:t>
        </x:is>
      </x:c>
      <x:c t="inlineStr" r="V101"/>
      <x:c t="inlineStr" r="W101"/>
      <x:c t="inlineStr" r="X101"/>
      <x:c t="inlineStr" r="Y101"/>
      <x:c t="inlineStr" r="Z101"/>
      <x:c t="inlineStr" r="AA101"/>
      <x:c t="inlineStr" r="AB101"/>
      <x:c t="inlineStr" r="AC101"/>
      <x:c t="inlineStr" r="AD101"/>
      <x:c t="inlineStr" r="AE101"/>
      <x:c t="inlineStr" r="AF101"/>
      <x:c t="inlineStr" r="AG101"/>
      <x:c t="inlineStr" r="AH101"/>
      <x:c t="inlineStr" r="AI101"/>
      <x:c t="inlineStr" r="AJ101">
        <x:is>
          <x:t>https://scontent.frix5-1.fna.fbcdn.net/v/t39.30808-6/319098741_5550137068395479_4969322824394529892_n.png?stp=dst-png_p526x296&amp;_nc_cat=102&amp;ccb=1-7&amp;_nc_sid=730e14&amp;_nc_ohc=vNz4fDY3PesAX9GPpf4&amp;_nc_ht=scontent.frix5-1.fna&amp;oh=00_AfBCDTfCjn2Rfe7t3W4JxNGzr6iulpcmt2kARkZVVnazTw&amp;oe=639E7352</x:t>
        </x:is>
      </x:c>
      <x:c t="inlineStr" r="AK101">
        <x:is>
          <x:t/>
        </x:is>
      </x:c>
      <x:c t="inlineStr" r="AL101">
        <x:is>
          <x:t>Ні</x:t>
        </x:is>
      </x:c>
      <x:c t="inlineStr" r="AM101"/>
      <x:c t="inlineStr" r="AN101">
        <x:is>
          <x:t/>
        </x:is>
      </x:c>
      <x:c t="inlineStr" r="AO101">
        <x:is>
          <x:t>Промо</x:t>
        </x:is>
      </x:c>
      <x:c t="inlineStr" r="AP101"/>
    </x:row>
    <x:row r="102">
      <x:c t="inlineStr" r="A102">
        <x:is>
          <x:t>09.12.2022</x:t>
        </x:is>
      </x:c>
      <x:c t="inlineStr" r="B102">
        <x:is>
          <x:t>09:16</x:t>
        </x:is>
      </x:c>
      <x:c t="inlineStr" r="C102">
        <x:is>
          <x:t>14.12.2022 15:07</x:t>
        </x:is>
      </x:c>
      <x:c t="inlineStr" r="D102">
        <x:is>
          <x:t/>
        </x:is>
      </x:c>
      <x:c t="str" r="E102">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2">
        <x:is>
          <x:t>Доповнений репост</x:t>
        </x:is>
      </x:c>
      <x:c r="G102">
        <x:f>HYPERLINK("https://www.facebook.com/permalink.php?story_fbid=pfbid02vmLaq5TCtW7G9PJZCfradGwyKichEYnFue1F43dtsi93yRqpNGasQkoGLmUhZ8Gzl&amp;id=100014026398708")</x:f>
      </x:c>
      <x:c t="inlineStr" r="H102">
        <x:is>
          <x:t>Нейтральна</x:t>
        </x:is>
      </x:c>
      <x:c t="inlineStr" r="I102">
        <x:is>
          <x:t>Лучина Лина</x:t>
        </x:is>
      </x:c>
      <x:c r="J102">
        <x:f>HYPERLINK("https://www.facebook.com/100014026398708")</x:f>
      </x:c>
      <x:c t="n" r="K102">
        <x:v>422</x:v>
      </x:c>
      <x:c t="inlineStr" r="L102">
        <x:is>
          <x:t>Жінка</x:t>
        </x:is>
      </x:c>
      <x:c t="inlineStr" r="M102"/>
      <x:c t="inlineStr" r="N102">
        <x:is>
          <x:t>facebook.com</x:t>
        </x:is>
      </x:c>
      <x:c t="inlineStr" r="O102">
        <x:is>
          <x:t>Лучина Лина</x:t>
        </x:is>
      </x:c>
      <x:c r="P102">
        <x:f>HYPERLINK("https://www.facebook.com/100014026398708")</x:f>
      </x:c>
      <x:c t="n" r="Q102">
        <x:v>422</x:v>
      </x:c>
      <x:c t="inlineStr" r="R102">
        <x:is>
          <x:t>Соціальні мережі</x:t>
        </x:is>
      </x:c>
      <x:c t="inlineStr" r="S102">
        <x:is>
          <x:t>Україна</x:t>
        </x:is>
      </x:c>
      <x:c t="inlineStr" r="T102">
        <x:is>
          <x:t>Київ</x:t>
        </x:is>
      </x:c>
      <x:c t="inlineStr" r="U102">
        <x:is>
          <x:t>Київ</x:t>
        </x:is>
      </x:c>
      <x:c t="inlineStr" r="V102"/>
      <x:c t="inlineStr" r="W102"/>
      <x:c t="inlineStr" r="X102"/>
      <x:c t="inlineStr" r="Y102"/>
      <x:c t="inlineStr" r="Z102"/>
      <x:c t="inlineStr" r="AA102"/>
      <x:c t="inlineStr" r="AB102"/>
      <x:c t="inlineStr" r="AC102"/>
      <x:c t="inlineStr" r="AD102"/>
      <x:c t="inlineStr" r="AE102"/>
      <x:c t="inlineStr" r="AF102"/>
      <x:c t="inlineStr" r="AG102"/>
      <x:c t="inlineStr" r="AH102"/>
      <x:c t="inlineStr" r="AI102"/>
      <x:c t="inlineStr" r="AJ102">
        <x:is>
          <x:t>https://scontent.frix5-1.fna.fbcdn.net/v/t39.30808-6/319098741_5550137068395479_4969322824394529892_n.png?stp=dst-png_p526x296&amp;_nc_cat=102&amp;ccb=1-7&amp;_nc_sid=730e14&amp;_nc_ohc=vNz4fDY3PesAX9GPpf4&amp;_nc_ht=scontent.frix5-1.fna&amp;oh=00_AfBCDTfCjn2Rfe7t3W4JxNGzr6iulpcmt2kARkZVVnazTw&amp;oe=639E7352</x:t>
        </x:is>
      </x:c>
      <x:c t="inlineStr" r="AK102">
        <x:is>
          <x:t/>
        </x:is>
      </x:c>
      <x:c t="inlineStr" r="AL102">
        <x:is>
          <x:t>Ні</x:t>
        </x:is>
      </x:c>
      <x:c t="inlineStr" r="AM102"/>
      <x:c t="inlineStr" r="AN102">
        <x:is>
          <x:t/>
        </x:is>
      </x:c>
      <x:c t="inlineStr" r="AO102">
        <x:is>
          <x:t>Промо</x:t>
        </x:is>
      </x:c>
      <x:c t="inlineStr" r="AP102"/>
    </x:row>
    <x:row r="103">
      <x:c t="inlineStr" r="A103">
        <x:is>
          <x:t>09.12.2022</x:t>
        </x:is>
      </x:c>
      <x:c t="inlineStr" r="B103">
        <x:is>
          <x:t>07:03</x:t>
        </x:is>
      </x:c>
      <x:c t="inlineStr" r="C103">
        <x:is>
          <x:t>14.12.2022 15:07</x:t>
        </x:is>
      </x:c>
      <x:c t="inlineStr" r="D103">
        <x:is>
          <x:t/>
        </x:is>
      </x:c>
      <x:c t="str" r="E103">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3">
        <x:is>
          <x:t>Репост</x:t>
        </x:is>
      </x:c>
      <x:c r="G103">
        <x:f>HYPERLINK("https://www.facebook.com/permalink.php?story_fbid=pfbid0YGAkxyshY9hNnc53NKNXYRVgK3UFPSfRew2FEUrAsL5RUmcYnB1bCLT9XEsBFtHfl&amp;id=100000782620418")</x:f>
      </x:c>
      <x:c t="inlineStr" r="H103">
        <x:is>
          <x:t>Нейтральна</x:t>
        </x:is>
      </x:c>
      <x:c t="inlineStr" r="I103">
        <x:is>
          <x:t>Яна Дикарева</x:t>
        </x:is>
      </x:c>
      <x:c r="J103">
        <x:f>HYPERLINK("https://www.facebook.com/100000782620418")</x:f>
      </x:c>
      <x:c t="n" r="K103">
        <x:v>200</x:v>
      </x:c>
      <x:c t="inlineStr" r="L103">
        <x:is>
          <x:t>Жінка</x:t>
        </x:is>
      </x:c>
      <x:c t="inlineStr" r="M103"/>
      <x:c t="inlineStr" r="N103">
        <x:is>
          <x:t>facebook.com</x:t>
        </x:is>
      </x:c>
      <x:c t="inlineStr" r="O103">
        <x:is>
          <x:t>Яна Дикарева</x:t>
        </x:is>
      </x:c>
      <x:c r="P103">
        <x:f>HYPERLINK("https://www.facebook.com/100000782620418")</x:f>
      </x:c>
      <x:c t="n" r="Q103">
        <x:v>200</x:v>
      </x:c>
      <x:c t="inlineStr" r="R103">
        <x:is>
          <x:t>Соціальні мережі</x:t>
        </x:is>
      </x:c>
      <x:c t="inlineStr" r="S103">
        <x:is>
          <x:t>Україна</x:t>
        </x:is>
      </x:c>
      <x:c t="inlineStr" r="T103">
        <x:is>
          <x:t>Київ</x:t>
        </x:is>
      </x:c>
      <x:c t="inlineStr" r="U103">
        <x:is>
          <x:t>Київ</x:t>
        </x:is>
      </x:c>
      <x:c t="inlineStr" r="V103"/>
      <x:c t="inlineStr" r="W103"/>
      <x:c t="inlineStr" r="X103"/>
      <x:c t="inlineStr" r="Y103"/>
      <x:c t="inlineStr" r="Z103"/>
      <x:c t="inlineStr" r="AA103"/>
      <x:c t="inlineStr" r="AB103"/>
      <x:c t="inlineStr" r="AC103"/>
      <x:c t="inlineStr" r="AD103"/>
      <x:c t="inlineStr" r="AE103"/>
      <x:c t="inlineStr" r="AF103"/>
      <x:c t="inlineStr" r="AG103"/>
      <x:c t="inlineStr" r="AH103"/>
      <x:c t="inlineStr" r="AI103"/>
      <x:c t="inlineStr" r="AJ103">
        <x:is>
          <x:t>https://scontent-lga3-2.xx.fbcdn.net/v/t39.30808-6/319098741_5550137068395479_4969322824394529892_n.png?stp=dst-png_p526x296&amp;_nc_cat=102&amp;ccb=1-7&amp;_nc_sid=730e14&amp;_nc_ohc=vNz4fDY3PesAX-MKxXC&amp;_nc_ht=scontent-lga3-2.xx&amp;oh=00_AfCt9TIOt8Aw7zK9YOU6A9bMn6Jj1sfQOy66BDYO5KhVSg&amp;oe=639E7352</x:t>
        </x:is>
      </x:c>
      <x:c t="inlineStr" r="AK103">
        <x:is>
          <x:t/>
        </x:is>
      </x:c>
      <x:c t="inlineStr" r="AL103">
        <x:is>
          <x:t>Ні</x:t>
        </x:is>
      </x:c>
      <x:c t="inlineStr" r="AM103"/>
      <x:c t="inlineStr" r="AN103">
        <x:is>
          <x:t/>
        </x:is>
      </x:c>
      <x:c t="inlineStr" r="AO103">
        <x:is>
          <x:t>Промо</x:t>
        </x:is>
      </x:c>
      <x:c t="inlineStr" r="AP103"/>
    </x:row>
    <x:row r="104">
      <x:c t="inlineStr" r="A104">
        <x:is>
          <x:t>09.12.2022</x:t>
        </x:is>
      </x:c>
      <x:c t="inlineStr" r="B104">
        <x:is>
          <x:t>04:58</x:t>
        </x:is>
      </x:c>
      <x:c t="inlineStr" r="C104">
        <x:is>
          <x:t>14.12.2022 15:07</x:t>
        </x:is>
      </x:c>
      <x:c t="inlineStr" r="D104">
        <x:is>
          <x:t/>
        </x:is>
      </x:c>
      <x:c t="str" r="E104">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4">
        <x:is>
          <x:t>Доповнений репост</x:t>
        </x:is>
      </x:c>
      <x:c r="G104">
        <x:f>HYPERLINK("https://www.facebook.com/permalink.php?story_fbid=pfbid02wFqnJjoHMYkj6txcTRst9kk4HCHqFk5BWfXBLdBxV5cpSWasKUcTmbyoRuTH85vcl&amp;id=100021748515388")</x:f>
      </x:c>
      <x:c t="inlineStr" r="H104">
        <x:is>
          <x:t>Нейтральна</x:t>
        </x:is>
      </x:c>
      <x:c t="inlineStr" r="I104">
        <x:is>
          <x:t>Любовь Чумаченко</x:t>
        </x:is>
      </x:c>
      <x:c r="J104">
        <x:f>HYPERLINK("https://www.facebook.com/100021748515388")</x:f>
      </x:c>
      <x:c t="n" r="K104">
        <x:v>1059</x:v>
      </x:c>
      <x:c t="inlineStr" r="L104">
        <x:is>
          <x:t>Жінка</x:t>
        </x:is>
      </x:c>
      <x:c t="inlineStr" r="M104"/>
      <x:c t="inlineStr" r="N104">
        <x:is>
          <x:t>facebook.com</x:t>
        </x:is>
      </x:c>
      <x:c t="inlineStr" r="O104">
        <x:is>
          <x:t>Любовь Чумаченко</x:t>
        </x:is>
      </x:c>
      <x:c r="P104">
        <x:f>HYPERLINK("https://www.facebook.com/100021748515388")</x:f>
      </x:c>
      <x:c t="n" r="Q104">
        <x:v>1059</x:v>
      </x:c>
      <x:c t="inlineStr" r="R104">
        <x:is>
          <x:t>Соціальні мережі</x:t>
        </x:is>
      </x:c>
      <x:c t="inlineStr" r="S104">
        <x:is>
          <x:t>Україна</x:t>
        </x:is>
      </x:c>
      <x:c t="inlineStr" r="T104">
        <x:is>
          <x:t>Сумська область</x:t>
        </x:is>
      </x:c>
      <x:c t="inlineStr" r="U104">
        <x:is>
          <x:t>Суми</x:t>
        </x:is>
      </x:c>
      <x:c t="inlineStr" r="V104"/>
      <x:c t="inlineStr" r="W104"/>
      <x:c t="inlineStr" r="X104"/>
      <x:c t="inlineStr" r="Y104"/>
      <x:c t="inlineStr" r="Z104"/>
      <x:c t="inlineStr" r="AA104"/>
      <x:c t="inlineStr" r="AB104"/>
      <x:c t="inlineStr" r="AC104"/>
      <x:c t="inlineStr" r="AD104"/>
      <x:c t="inlineStr" r="AE104"/>
      <x:c t="inlineStr" r="AF104"/>
      <x:c t="inlineStr" r="AG104"/>
      <x:c t="inlineStr" r="AH104"/>
      <x:c t="inlineStr" r="AI104"/>
      <x:c t="inlineStr" r="AJ104">
        <x:is>
          <x:t>https://z-p3-scontent.fkun2-1.fna.fbcdn.net/v/t39.30808-6/319098741_5550137068395479_4969322824394529892_n.png?stp=dst-png_p526x296&amp;_nc_cat=102&amp;ccb=1-7&amp;_nc_sid=730e14&amp;_nc_ohc=vNz4fDY3PesAX9_BOHp&amp;_nc_ht=z-p3-scontent.fkun2-1.fna&amp;oh=00_AfDfwzQMLv2R1TR1d7RUFiGFB_-3SVH9oE-B3GxixXu9zQ&amp;oe=639E7352</x:t>
        </x:is>
      </x:c>
      <x:c t="inlineStr" r="AK104">
        <x:is>
          <x:t/>
        </x:is>
      </x:c>
      <x:c t="inlineStr" r="AL104">
        <x:is>
          <x:t>Ні</x:t>
        </x:is>
      </x:c>
      <x:c t="inlineStr" r="AM104"/>
      <x:c t="inlineStr" r="AN104">
        <x:is>
          <x:t/>
        </x:is>
      </x:c>
      <x:c t="inlineStr" r="AO104">
        <x:is>
          <x:t>Промо</x:t>
        </x:is>
      </x:c>
      <x:c t="n" r="AP104">
        <x:v>1059</x:v>
      </x:c>
    </x:row>
    <x:row r="105">
      <x:c t="inlineStr" r="A105">
        <x:is>
          <x:t>09.12.2022</x:t>
        </x:is>
      </x:c>
      <x:c t="inlineStr" r="B105">
        <x:is>
          <x:t>04:41</x:t>
        </x:is>
      </x:c>
      <x:c t="inlineStr" r="C105">
        <x:is>
          <x:t>14.12.2022 15:07</x:t>
        </x:is>
      </x:c>
      <x:c t="inlineStr" r="D105">
        <x:is>
          <x:t/>
        </x:is>
      </x:c>
      <x:c t="str" r="E10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5">
        <x:is>
          <x:t>Репост</x:t>
        </x:is>
      </x:c>
      <x:c r="G105">
        <x:f>HYPERLINK("https://www.facebook.com/permalink.php?story_fbid=pfbid02VpdcpLUin2ft9gzU7U5GdtwWjQoTCkBYdBvNmraKZm5JFPZFtgzKd6kCxN47LusPl&amp;id=100004153479175")</x:f>
      </x:c>
      <x:c t="inlineStr" r="H105">
        <x:is>
          <x:t>Нейтральна</x:t>
        </x:is>
      </x:c>
      <x:c t="inlineStr" r="I105">
        <x:is>
          <x:t>Надія Коломієць</x:t>
        </x:is>
      </x:c>
      <x:c r="J105">
        <x:f>HYPERLINK("https://www.facebook.com/100004153479175")</x:f>
      </x:c>
      <x:c t="n" r="K105">
        <x:v>1831</x:v>
      </x:c>
      <x:c t="inlineStr" r="L105">
        <x:is>
          <x:t>Жінка</x:t>
        </x:is>
      </x:c>
      <x:c t="inlineStr" r="M105"/>
      <x:c t="inlineStr" r="N105">
        <x:is>
          <x:t>facebook.com</x:t>
        </x:is>
      </x:c>
      <x:c t="inlineStr" r="O105">
        <x:is>
          <x:t>Надія Коломієць</x:t>
        </x:is>
      </x:c>
      <x:c r="P105">
        <x:f>HYPERLINK("https://www.facebook.com/100004153479175")</x:f>
      </x:c>
      <x:c t="n" r="Q105">
        <x:v>1831</x:v>
      </x:c>
      <x:c t="inlineStr" r="R105">
        <x:is>
          <x:t>Соціальні мережі</x:t>
        </x:is>
      </x:c>
      <x:c t="inlineStr" r="S105">
        <x:is>
          <x:t>Україна</x:t>
        </x:is>
      </x:c>
      <x:c t="inlineStr" r="T105">
        <x:is>
          <x:t>Тернопільська область</x:t>
        </x:is>
      </x:c>
      <x:c t="inlineStr" r="U105">
        <x:is>
          <x:t>Шумськ</x:t>
        </x:is>
      </x:c>
      <x:c t="inlineStr" r="V105"/>
      <x:c t="inlineStr" r="W105"/>
      <x:c t="inlineStr" r="X105"/>
      <x:c t="inlineStr" r="Y105"/>
      <x:c t="inlineStr" r="Z105"/>
      <x:c t="inlineStr" r="AA105"/>
      <x:c t="inlineStr" r="AB105"/>
      <x:c t="inlineStr" r="AC105"/>
      <x:c t="inlineStr" r="AD105"/>
      <x:c t="inlineStr" r="AE105"/>
      <x:c t="inlineStr" r="AF105"/>
      <x:c t="inlineStr" r="AG105"/>
      <x:c t="inlineStr" r="AH105"/>
      <x:c t="inlineStr" r="AI105"/>
      <x:c t="inlineStr" r="AJ105">
        <x:is>
          <x:t>https://scontent.flwo4-2.fna.fbcdn.net/v/t39.30808-6/319098741_5550137068395479_4969322824394529892_n.png?stp=dst-png_p526x296&amp;_nc_cat=102&amp;ccb=1-7&amp;_nc_sid=730e14&amp;_nc_ohc=vNz4fDY3PesAX_b2tAy&amp;_nc_ht=scontent.flwo4-2.fna&amp;oh=00_AfCeXdinfe6O6QbRLyadJmMgF_uvKQqekBDpoPX9ap3OvA&amp;oe=639E7352</x:t>
        </x:is>
      </x:c>
      <x:c t="inlineStr" r="AK105">
        <x:is>
          <x:t/>
        </x:is>
      </x:c>
      <x:c t="inlineStr" r="AL105">
        <x:is>
          <x:t>Ні</x:t>
        </x:is>
      </x:c>
      <x:c t="inlineStr" r="AM105"/>
      <x:c t="inlineStr" r="AN105">
        <x:is>
          <x:t/>
        </x:is>
      </x:c>
      <x:c t="inlineStr" r="AO105">
        <x:is>
          <x:t>Промо</x:t>
        </x:is>
      </x:c>
      <x:c t="inlineStr" r="AP105"/>
    </x:row>
    <x:row r="106">
      <x:c t="inlineStr" r="A106">
        <x:is>
          <x:t>09.12.2022</x:t>
        </x:is>
      </x:c>
      <x:c t="inlineStr" r="B106">
        <x:is>
          <x:t>02:08</x:t>
        </x:is>
      </x:c>
      <x:c t="inlineStr" r="C106">
        <x:is>
          <x:t>14.12.2022 15:07</x:t>
        </x:is>
      </x:c>
      <x:c t="inlineStr" r="D106">
        <x:is>
          <x:t/>
        </x:is>
      </x:c>
      <x:c t="str" r="E10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6">
        <x:is>
          <x:t>Репост</x:t>
        </x:is>
      </x:c>
      <x:c r="G106">
        <x:f>HYPERLINK("https://www.facebook.com/permalink.php?story_fbid=pfbid0wLYEfunrYYn6i6ZFZpQj8Ct2LYKHyKwLnCJHivpAmPrumaDJ47fs7t4DWsBrrr3kl&amp;id=100017498135438")</x:f>
      </x:c>
      <x:c t="inlineStr" r="H106">
        <x:is>
          <x:t>Нейтральна</x:t>
        </x:is>
      </x:c>
      <x:c t="inlineStr" r="I106">
        <x:is>
          <x:t>Елена Рябко</x:t>
        </x:is>
      </x:c>
      <x:c r="J106">
        <x:f>HYPERLINK("https://www.facebook.com/100017498135438")</x:f>
      </x:c>
      <x:c t="n" r="K106">
        <x:v>272</x:v>
      </x:c>
      <x:c t="inlineStr" r="L106">
        <x:is>
          <x:t>Жінка</x:t>
        </x:is>
      </x:c>
      <x:c t="inlineStr" r="M106"/>
      <x:c t="inlineStr" r="N106">
        <x:is>
          <x:t>facebook.com</x:t>
        </x:is>
      </x:c>
      <x:c t="inlineStr" r="O106">
        <x:is>
          <x:t>Елена Рябко</x:t>
        </x:is>
      </x:c>
      <x:c r="P106">
        <x:f>HYPERLINK("https://www.facebook.com/100017498135438")</x:f>
      </x:c>
      <x:c t="n" r="Q106">
        <x:v>272</x:v>
      </x:c>
      <x:c t="inlineStr" r="R106">
        <x:is>
          <x:t>Соціальні мережі</x:t>
        </x:is>
      </x:c>
      <x:c t="inlineStr" r="S106">
        <x:is>
          <x:t>Україна</x:t>
        </x:is>
      </x:c>
      <x:c t="inlineStr" r="T106">
        <x:is>
          <x:t>Київ</x:t>
        </x:is>
      </x:c>
      <x:c t="inlineStr" r="U106">
        <x:is>
          <x:t>Київ</x:t>
        </x:is>
      </x:c>
      <x:c t="inlineStr" r="V106"/>
      <x:c t="inlineStr" r="W106"/>
      <x:c t="inlineStr" r="X106"/>
      <x:c t="inlineStr" r="Y106"/>
      <x:c t="inlineStr" r="Z106"/>
      <x:c t="inlineStr" r="AA106"/>
      <x:c t="inlineStr" r="AB106"/>
      <x:c t="inlineStr" r="AC106"/>
      <x:c t="inlineStr" r="AD106"/>
      <x:c t="inlineStr" r="AE106"/>
      <x:c t="inlineStr" r="AF106"/>
      <x:c t="inlineStr" r="AG106"/>
      <x:c t="inlineStr" r="AH106"/>
      <x:c t="inlineStr" r="AI106"/>
      <x:c t="inlineStr" r="AJ106">
        <x:is>
          <x:t>https://scontent.flwo4-2.fna.fbcdn.net/v/t39.30808-6/319098741_5550137068395479_4969322824394529892_n.png?stp=dst-png_p526x296&amp;_nc_cat=102&amp;ccb=1-7&amp;_nc_sid=730e14&amp;_nc_ohc=vNz4fDY3PesAX_b2tAy&amp;_nc_ht=scontent.flwo4-2.fna&amp;oh=00_AfCeXdinfe6O6QbRLyadJmMgF_uvKQqekBDpoPX9ap3OvA&amp;oe=639E7352</x:t>
        </x:is>
      </x:c>
      <x:c t="inlineStr" r="AK106">
        <x:is>
          <x:t/>
        </x:is>
      </x:c>
      <x:c t="inlineStr" r="AL106">
        <x:is>
          <x:t>Ні</x:t>
        </x:is>
      </x:c>
      <x:c t="inlineStr" r="AM106"/>
      <x:c t="inlineStr" r="AN106">
        <x:is>
          <x:t/>
        </x:is>
      </x:c>
      <x:c t="inlineStr" r="AO106">
        <x:is>
          <x:t>Промо</x:t>
        </x:is>
      </x:c>
      <x:c t="inlineStr" r="AP106"/>
    </x:row>
    <x:row r="107">
      <x:c t="inlineStr" r="A107">
        <x:is>
          <x:t>09.12.2022</x:t>
        </x:is>
      </x:c>
      <x:c t="inlineStr" r="B107">
        <x:is>
          <x:t>01:56</x:t>
        </x:is>
      </x:c>
      <x:c t="inlineStr" r="C107">
        <x:is>
          <x:t>14.12.2022 15:07</x:t>
        </x:is>
      </x:c>
      <x:c t="inlineStr" r="D107">
        <x:is>
          <x:t/>
        </x:is>
      </x:c>
      <x:c t="str" r="E107">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7">
        <x:is>
          <x:t>Репост</x:t>
        </x:is>
      </x:c>
      <x:c r="G107">
        <x:f>HYPERLINK("https://www.facebook.com/permalink.php?story_fbid=pfbid02hzZoGP5um2SKtTqTJX7AR3B6kJfqxCgv6FkTFBWnaxL286WrrTnxvMfP42FJZfAwl&amp;id=100005376602192")</x:f>
      </x:c>
      <x:c t="inlineStr" r="H107">
        <x:is>
          <x:t>Нейтральна</x:t>
        </x:is>
      </x:c>
      <x:c t="inlineStr" r="I107">
        <x:is>
          <x:t>Tetyana Mishchuk</x:t>
        </x:is>
      </x:c>
      <x:c r="J107">
        <x:f>HYPERLINK("https://www.facebook.com/100005376602192")</x:f>
      </x:c>
      <x:c t="n" r="K107">
        <x:v>1005</x:v>
      </x:c>
      <x:c t="inlineStr" r="L107">
        <x:is>
          <x:t>Жінка</x:t>
        </x:is>
      </x:c>
      <x:c t="inlineStr" r="M107"/>
      <x:c t="inlineStr" r="N107">
        <x:is>
          <x:t>facebook.com</x:t>
        </x:is>
      </x:c>
      <x:c t="inlineStr" r="O107">
        <x:is>
          <x:t>Tetyana Mishchuk</x:t>
        </x:is>
      </x:c>
      <x:c r="P107">
        <x:f>HYPERLINK("https://www.facebook.com/100005376602192")</x:f>
      </x:c>
      <x:c t="n" r="Q107">
        <x:v>1005</x:v>
      </x:c>
      <x:c t="inlineStr" r="R107">
        <x:is>
          <x:t>Соціальні мережі</x:t>
        </x:is>
      </x:c>
      <x:c t="inlineStr" r="S107">
        <x:is>
          <x:t>Україна</x:t>
        </x:is>
      </x:c>
      <x:c t="inlineStr" r="T107"/>
      <x:c t="inlineStr" r="U107"/>
      <x:c t="inlineStr" r="V107"/>
      <x:c t="inlineStr" r="W107"/>
      <x:c t="inlineStr" r="X107"/>
      <x:c t="inlineStr" r="Y107"/>
      <x:c t="inlineStr" r="Z107"/>
      <x:c t="inlineStr" r="AA107"/>
      <x:c t="inlineStr" r="AB107"/>
      <x:c t="inlineStr" r="AC107"/>
      <x:c t="inlineStr" r="AD107"/>
      <x:c t="inlineStr" r="AE107"/>
      <x:c t="inlineStr" r="AF107"/>
      <x:c t="inlineStr" r="AG107"/>
      <x:c t="inlineStr" r="AH107"/>
      <x:c t="inlineStr" r="AI107"/>
      <x:c t="inlineStr" r="AJ107">
        <x:is>
          <x:t>https://z-p3-scontent.fkun2-1.fna.fbcdn.net/v/t39.30808-6/319098741_5550137068395479_4969322824394529892_n.png?stp=dst-png_p526x296&amp;_nc_cat=102&amp;ccb=1-7&amp;_nc_sid=730e14&amp;_nc_ohc=vNz4fDY3PesAX-lU8Od&amp;_nc_ht=z-p3-scontent.fkun2-1.fna&amp;oh=00_AfCsGB0w9dtpVn0rTVR2s2i-OhqLSIAJd4Py4_1_iL8JQg&amp;oe=639E7352</x:t>
        </x:is>
      </x:c>
      <x:c t="inlineStr" r="AK107">
        <x:is>
          <x:t/>
        </x:is>
      </x:c>
      <x:c t="inlineStr" r="AL107">
        <x:is>
          <x:t>Ні</x:t>
        </x:is>
      </x:c>
      <x:c t="inlineStr" r="AM107"/>
      <x:c t="inlineStr" r="AN107">
        <x:is>
          <x:t/>
        </x:is>
      </x:c>
      <x:c t="inlineStr" r="AO107">
        <x:is>
          <x:t>Промо</x:t>
        </x:is>
      </x:c>
      <x:c t="inlineStr" r="AP107"/>
    </x:row>
    <x:row r="108">
      <x:c t="inlineStr" r="A108">
        <x:is>
          <x:t>09.12.2022</x:t>
        </x:is>
      </x:c>
      <x:c t="inlineStr" r="B108">
        <x:is>
          <x:t>00:11</x:t>
        </x:is>
      </x:c>
      <x:c t="inlineStr" r="C108">
        <x:is>
          <x:t>14.12.2022 15:07</x:t>
        </x:is>
      </x:c>
      <x:c t="inlineStr" r="D108">
        <x:is>
          <x:t/>
        </x:is>
      </x:c>
      <x:c t="str" r="E108">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8">
        <x:is>
          <x:t>Репост</x:t>
        </x:is>
      </x:c>
      <x:c r="G108">
        <x:f>HYPERLINK("https://www.facebook.com/permalink.php?story_fbid=pfbid02rmGVEsvKnN64GmJ2Wt5MWR2Sfiw2ErcsvkkNcJHajBpHUY34xhqQCeowjteXSbpCl&amp;id=100016979281418")</x:f>
      </x:c>
      <x:c t="inlineStr" r="H108">
        <x:is>
          <x:t>Нейтральна</x:t>
        </x:is>
      </x:c>
      <x:c t="inlineStr" r="I108">
        <x:is>
          <x:t>Таня Антоненко</x:t>
        </x:is>
      </x:c>
      <x:c r="J108">
        <x:f>HYPERLINK("https://www.facebook.com/100016979281418")</x:f>
      </x:c>
      <x:c t="n" r="K108">
        <x:v>426</x:v>
      </x:c>
      <x:c t="inlineStr" r="L108">
        <x:is>
          <x:t>Жінка</x:t>
        </x:is>
      </x:c>
      <x:c t="inlineStr" r="M108"/>
      <x:c t="inlineStr" r="N108">
        <x:is>
          <x:t>facebook.com</x:t>
        </x:is>
      </x:c>
      <x:c t="inlineStr" r="O108">
        <x:is>
          <x:t>Таня Антоненко</x:t>
        </x:is>
      </x:c>
      <x:c r="P108">
        <x:f>HYPERLINK("https://www.facebook.com/100016979281418")</x:f>
      </x:c>
      <x:c t="n" r="Q108">
        <x:v>426</x:v>
      </x:c>
      <x:c t="inlineStr" r="R108">
        <x:is>
          <x:t>Соціальні мережі</x:t>
        </x:is>
      </x:c>
      <x:c t="inlineStr" r="S108">
        <x:is>
          <x:t>Україна</x:t>
        </x:is>
      </x:c>
      <x:c t="inlineStr" r="T108">
        <x:is>
          <x:t>Сумська область</x:t>
        </x:is>
      </x:c>
      <x:c t="inlineStr" r="U108">
        <x:is>
          <x:t>Суми</x:t>
        </x:is>
      </x:c>
      <x:c t="inlineStr" r="V108"/>
      <x:c t="inlineStr" r="W108"/>
      <x:c t="inlineStr" r="X108"/>
      <x:c t="inlineStr" r="Y108"/>
      <x:c t="inlineStr" r="Z108"/>
      <x:c t="inlineStr" r="AA108"/>
      <x:c t="inlineStr" r="AB108"/>
      <x:c t="inlineStr" r="AC108"/>
      <x:c t="inlineStr" r="AD108"/>
      <x:c t="inlineStr" r="AE108"/>
      <x:c t="inlineStr" r="AF108"/>
      <x:c t="inlineStr" r="AG108"/>
      <x:c t="inlineStr" r="AH108"/>
      <x:c t="inlineStr" r="AI108"/>
      <x:c t="inlineStr" r="AJ108">
        <x:is>
          <x:t>https://scontent-ssn1-1.xx.fbcdn.net/v/t39.30808-6/319098741_5550137068395479_4969322824394529892_n.png?stp=dst-png_p960x960&amp;_nc_cat=102&amp;ccb=1-7&amp;_nc_sid=730e14&amp;_nc_ohc=3oAf3M1rXdcAX_LQdcT&amp;_nc_ad=z-m&amp;_nc_cid=0&amp;_nc_ht=scontent-ssn1-1.xx&amp;oh=00_AfDWPgFSk05OVIa9xOI8-PWXFHEVWMIMZD8Po8nBfa4LSw&amp;oe=639A7ED2</x:t>
        </x:is>
      </x:c>
      <x:c t="inlineStr" r="AK108">
        <x:is>
          <x:t/>
        </x:is>
      </x:c>
      <x:c t="inlineStr" r="AL108">
        <x:is>
          <x:t>Ні</x:t>
        </x:is>
      </x:c>
      <x:c t="inlineStr" r="AM108"/>
      <x:c t="inlineStr" r="AN108">
        <x:is>
          <x:t/>
        </x:is>
      </x:c>
      <x:c t="inlineStr" r="AO108">
        <x:is>
          <x:t>Промо</x:t>
        </x:is>
      </x:c>
      <x:c t="inlineStr" r="AP108"/>
    </x:row>
    <x:row r="109">
      <x:c t="inlineStr" r="A109">
        <x:is>
          <x:t>09.12.2022</x:t>
        </x:is>
      </x:c>
      <x:c t="inlineStr" r="B109">
        <x:is>
          <x:t>00:09</x:t>
        </x:is>
      </x:c>
      <x:c t="inlineStr" r="C109">
        <x:is>
          <x:t>14.12.2022 15:07</x:t>
        </x:is>
      </x:c>
      <x:c t="inlineStr" r="D109">
        <x:is>
          <x:t/>
        </x:is>
      </x:c>
      <x:c t="str" r="E109">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09">
        <x:is>
          <x:t>Доповнений репост</x:t>
        </x:is>
      </x:c>
      <x:c r="G109">
        <x:f>HYPERLINK("https://www.facebook.com/permalink.php?story_fbid=pfbid0Tbz5eXDg7C4zXw7juuxtDocUUMmpt8F9huaCD8KMZXtrazEmiYCdqFe9xNi4QkSWl&amp;id=100008080230121")</x:f>
      </x:c>
      <x:c t="inlineStr" r="H109">
        <x:is>
          <x:t>Нейтральна</x:t>
        </x:is>
      </x:c>
      <x:c t="inlineStr" r="I109">
        <x:is>
          <x:t>Natali Pawlak</x:t>
        </x:is>
      </x:c>
      <x:c r="J109">
        <x:f>HYPERLINK("https://www.facebook.com/100008080230121")</x:f>
      </x:c>
      <x:c t="n" r="K109">
        <x:v>1908</x:v>
      </x:c>
      <x:c t="inlineStr" r="L109">
        <x:is>
          <x:t>Жінка</x:t>
        </x:is>
      </x:c>
      <x:c t="inlineStr" r="M109"/>
      <x:c t="inlineStr" r="N109">
        <x:is>
          <x:t>facebook.com</x:t>
        </x:is>
      </x:c>
      <x:c t="inlineStr" r="O109">
        <x:is>
          <x:t>Natali Pawlak</x:t>
        </x:is>
      </x:c>
      <x:c r="P109">
        <x:f>HYPERLINK("https://www.facebook.com/100008080230121")</x:f>
      </x:c>
      <x:c t="n" r="Q109">
        <x:v>1908</x:v>
      </x:c>
      <x:c t="inlineStr" r="R109">
        <x:is>
          <x:t>Соціальні мережі</x:t>
        </x:is>
      </x:c>
      <x:c t="inlineStr" r="S109">
        <x:is>
          <x:t>Україна</x:t>
        </x:is>
      </x:c>
      <x:c t="inlineStr" r="T109">
        <x:is>
          <x:t>Рівненська область</x:t>
        </x:is>
      </x:c>
      <x:c t="inlineStr" r="U109">
        <x:is>
          <x:t>Вараш</x:t>
        </x:is>
      </x:c>
      <x:c t="inlineStr" r="V109"/>
      <x:c t="inlineStr" r="W109"/>
      <x:c t="inlineStr" r="X109"/>
      <x:c t="inlineStr" r="Y109"/>
      <x:c t="inlineStr" r="Z109"/>
      <x:c t="inlineStr" r="AA109"/>
      <x:c t="inlineStr" r="AB109"/>
      <x:c t="inlineStr" r="AC109"/>
      <x:c t="inlineStr" r="AD109"/>
      <x:c t="inlineStr" r="AE109"/>
      <x:c t="inlineStr" r="AF109"/>
      <x:c t="inlineStr" r="AG109"/>
      <x:c t="inlineStr" r="AH109"/>
      <x:c t="inlineStr" r="AI109"/>
      <x:c t="inlineStr" r="AJ109">
        <x:is>
          <x:t>https://scontent.fipn7-1.fna.fbcdn.net/v/t39.30808-6/319098741_5550137068395479_4969322824394529892_n.png?stp=dst-png_p960x960&amp;_nc_cat=102&amp;ccb=1-7&amp;_nc_sid=730e14&amp;_nc_ohc=3oAf3M1rXdcAX_aSs6v&amp;_nc_ad=z-m&amp;_nc_cid=0&amp;_nc_ht=scontent.fipn7-1.fna&amp;oh=00_AfCcgJXX5SNl1fW7br89__aQDeI45Sj4ACfzmWTPpdso_A&amp;oe=639A7ED2</x:t>
        </x:is>
      </x:c>
      <x:c t="inlineStr" r="AK109">
        <x:is>
          <x:t/>
        </x:is>
      </x:c>
      <x:c t="inlineStr" r="AL109">
        <x:is>
          <x:t>Ні</x:t>
        </x:is>
      </x:c>
      <x:c t="inlineStr" r="AM109"/>
      <x:c t="inlineStr" r="AN109">
        <x:is>
          <x:t/>
        </x:is>
      </x:c>
      <x:c t="inlineStr" r="AO109">
        <x:is>
          <x:t>Промо</x:t>
        </x:is>
      </x:c>
      <x:c t="n" r="AP109">
        <x:v>1908</x:v>
      </x:c>
    </x:row>
    <x:row r="110">
      <x:c t="inlineStr" r="A110">
        <x:is>
          <x:t>08.12.2022</x:t>
        </x:is>
      </x:c>
      <x:c t="inlineStr" r="B110">
        <x:is>
          <x:t>23:45</x:t>
        </x:is>
      </x:c>
      <x:c t="inlineStr" r="C110">
        <x:is>
          <x:t>14.12.2022 15:07</x:t>
        </x:is>
      </x:c>
      <x:c t="inlineStr" r="D110">
        <x:is>
          <x:t/>
        </x:is>
      </x:c>
      <x:c t="str" r="E110">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0">
        <x:is>
          <x:t>Репост</x:t>
        </x:is>
      </x:c>
      <x:c r="G110">
        <x:f>HYPERLINK("https://www.facebook.com/permalink.php?story_fbid=pfbid02zFAAFcCiX2x71cvq1fKREat4iBB8m3BAobD2dJGeLnw7y4L8GTEXuwBLj98VW3Atl&amp;id=100005969676664")</x:f>
      </x:c>
      <x:c t="inlineStr" r="H110">
        <x:is>
          <x:t>Нейтральна</x:t>
        </x:is>
      </x:c>
      <x:c t="inlineStr" r="I110">
        <x:is>
          <x:t>Уляна Мельник</x:t>
        </x:is>
      </x:c>
      <x:c r="J110">
        <x:f>HYPERLINK("https://www.facebook.com/100005969676664")</x:f>
      </x:c>
      <x:c t="n" r="K110">
        <x:v>659</x:v>
      </x:c>
      <x:c t="inlineStr" r="L110">
        <x:is>
          <x:t>Жінка</x:t>
        </x:is>
      </x:c>
      <x:c t="inlineStr" r="M110"/>
      <x:c t="inlineStr" r="N110">
        <x:is>
          <x:t>facebook.com</x:t>
        </x:is>
      </x:c>
      <x:c t="inlineStr" r="O110">
        <x:is>
          <x:t>Уляна Мельник</x:t>
        </x:is>
      </x:c>
      <x:c r="P110">
        <x:f>HYPERLINK("https://www.facebook.com/100005969676664")</x:f>
      </x:c>
      <x:c t="n" r="Q110">
        <x:v>659</x:v>
      </x:c>
      <x:c t="inlineStr" r="R110">
        <x:is>
          <x:t>Соціальні мережі</x:t>
        </x:is>
      </x:c>
      <x:c t="inlineStr" r="S110">
        <x:is>
          <x:t>Україна</x:t>
        </x:is>
      </x:c>
      <x:c t="inlineStr" r="T110">
        <x:is>
          <x:t>Львівська область</x:t>
        </x:is>
      </x:c>
      <x:c t="inlineStr" r="U110">
        <x:is>
          <x:t>Львів</x:t>
        </x:is>
      </x:c>
      <x:c t="inlineStr" r="V110"/>
      <x:c t="inlineStr" r="W110"/>
      <x:c t="inlineStr" r="X110"/>
      <x:c t="inlineStr" r="Y110"/>
      <x:c t="inlineStr" r="Z110"/>
      <x:c t="inlineStr" r="AA110"/>
      <x:c t="inlineStr" r="AB110"/>
      <x:c t="inlineStr" r="AC110"/>
      <x:c t="inlineStr" r="AD110"/>
      <x:c t="inlineStr" r="AE110"/>
      <x:c t="inlineStr" r="AF110"/>
      <x:c t="inlineStr" r="AG110"/>
      <x:c t="inlineStr" r="AH110"/>
      <x:c t="inlineStr" r="AI110"/>
      <x:c t="inlineStr" r="AJ110">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110">
        <x:is>
          <x:t/>
        </x:is>
      </x:c>
      <x:c t="inlineStr" r="AL110">
        <x:is>
          <x:t>Ні</x:t>
        </x:is>
      </x:c>
      <x:c t="inlineStr" r="AM110"/>
      <x:c t="inlineStr" r="AN110">
        <x:is>
          <x:t/>
        </x:is>
      </x:c>
      <x:c t="inlineStr" r="AO110">
        <x:is>
          <x:t>Промо</x:t>
        </x:is>
      </x:c>
      <x:c t="inlineStr" r="AP110"/>
    </x:row>
    <x:row r="111">
      <x:c t="inlineStr" r="A111">
        <x:is>
          <x:t>08.12.2022</x:t>
        </x:is>
      </x:c>
      <x:c t="inlineStr" r="B111">
        <x:is>
          <x:t>23:04</x:t>
        </x:is>
      </x:c>
      <x:c t="inlineStr" r="C111">
        <x:is>
          <x:t>14.12.2022 15:07</x:t>
        </x:is>
      </x:c>
      <x:c t="inlineStr" r="D111">
        <x:is>
          <x:t/>
        </x:is>
      </x:c>
      <x:c t="str" r="E111">
        <x:v>17.12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1">
        <x:is>
          <x:t>Доповнений репост</x:t>
        </x:is>
      </x:c>
      <x:c r="G111">
        <x:f>HYPERLINK("https://www.facebook.com/permalink.php?story_fbid=pfbid0pNu4PcejTBdStZMmCuVa2UULjyeQ7MRF142gbpuLyKbACLxm8HQvntvFCaihzahfl&amp;id=100001885154420")</x:f>
      </x:c>
      <x:c t="inlineStr" r="H111">
        <x:is>
          <x:t>Нейтральна</x:t>
        </x:is>
      </x:c>
      <x:c t="inlineStr" r="I111">
        <x:is>
          <x:t>Фотодрук-Манікюр-Хмельницький Анна Карпалюк</x:t>
        </x:is>
      </x:c>
      <x:c r="J111">
        <x:f>HYPERLINK("https://www.facebook.com/100001885154420")</x:f>
      </x:c>
      <x:c t="n" r="K111">
        <x:v>4950</x:v>
      </x:c>
      <x:c t="inlineStr" r="L111">
        <x:is>
          <x:t>Жінка</x:t>
        </x:is>
      </x:c>
      <x:c t="inlineStr" r="M111"/>
      <x:c t="inlineStr" r="N111">
        <x:is>
          <x:t>facebook.com</x:t>
        </x:is>
      </x:c>
      <x:c t="inlineStr" r="O111">
        <x:is>
          <x:t>Фотодрук-Манікюр-Хмельницький Анна Карпалюк</x:t>
        </x:is>
      </x:c>
      <x:c r="P111">
        <x:f>HYPERLINK("https://www.facebook.com/100001885154420")</x:f>
      </x:c>
      <x:c t="n" r="Q111">
        <x:v>4950</x:v>
      </x:c>
      <x:c t="inlineStr" r="R111">
        <x:is>
          <x:t>Соціальні мережі</x:t>
        </x:is>
      </x:c>
      <x:c t="inlineStr" r="S111">
        <x:is>
          <x:t>Україна</x:t>
        </x:is>
      </x:c>
      <x:c t="inlineStr" r="T111">
        <x:is>
          <x:t>Хмельницька область</x:t>
        </x:is>
      </x:c>
      <x:c t="inlineStr" r="U111">
        <x:is>
          <x:t>Хмельницький</x:t>
        </x:is>
      </x:c>
      <x:c t="inlineStr" r="V111"/>
      <x:c t="inlineStr" r="W111"/>
      <x:c t="inlineStr" r="X111"/>
      <x:c t="inlineStr" r="Y111"/>
      <x:c t="inlineStr" r="Z111"/>
      <x:c t="inlineStr" r="AA111"/>
      <x:c t="inlineStr" r="AB111"/>
      <x:c t="inlineStr" r="AC111"/>
      <x:c t="inlineStr" r="AD111"/>
      <x:c t="inlineStr" r="AE111"/>
      <x:c t="inlineStr" r="AF111"/>
      <x:c t="inlineStr" r="AG111"/>
      <x:c t="inlineStr" r="AH111"/>
      <x:c t="inlineStr" r="AI111"/>
      <x:c t="inlineStr" r="AJ111">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111">
        <x:is>
          <x:t/>
        </x:is>
      </x:c>
      <x:c t="inlineStr" r="AL111">
        <x:is>
          <x:t>Ні</x:t>
        </x:is>
      </x:c>
      <x:c t="inlineStr" r="AM111"/>
      <x:c t="inlineStr" r="AN111">
        <x:is>
          <x:t/>
        </x:is>
      </x:c>
      <x:c t="inlineStr" r="AO111">
        <x:is>
          <x:t>Промо</x:t>
        </x:is>
      </x:c>
      <x:c t="inlineStr" r="AP111"/>
    </x:row>
    <x:row r="112">
      <x:c t="inlineStr" r="A112">
        <x:is>
          <x:t>08.12.2022</x:t>
        </x:is>
      </x:c>
      <x:c t="inlineStr" r="B112">
        <x:is>
          <x:t>21:39</x:t>
        </x:is>
      </x:c>
      <x:c t="inlineStr" r="C112">
        <x:is>
          <x:t>14.12.2022 15:07</x:t>
        </x:is>
      </x:c>
      <x:c t="inlineStr" r="D112">
        <x:is>
          <x:t/>
        </x:is>
      </x:c>
      <x:c t="str" r="E112">
        <x:v>16.12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2">
        <x:is>
          <x:t>Доповнений репост</x:t>
        </x:is>
      </x:c>
      <x:c r="G112">
        <x:f>HYPERLINK("https://www.facebook.com/alina.k1702/posts/pfbid0i6Ma2Lz8PpCEW5LoSNSGT1v2AvmFX7HhZ3jUxoAAHC4sgkF7LhocboKfVurK1Pv2l")</x:f>
      </x:c>
      <x:c t="inlineStr" r="H112">
        <x:is>
          <x:t>Нейтральна</x:t>
        </x:is>
      </x:c>
      <x:c t="inlineStr" r="I112">
        <x:is>
          <x:t>Alina Koval</x:t>
        </x:is>
      </x:c>
      <x:c r="J112">
        <x:f>HYPERLINK("https://www.facebook.com/100013485043569")</x:f>
      </x:c>
      <x:c t="n" r="K112">
        <x:v>0</x:v>
      </x:c>
      <x:c t="inlineStr" r="L112">
        <x:is>
          <x:t>Жінка</x:t>
        </x:is>
      </x:c>
      <x:c t="inlineStr" r="M112"/>
      <x:c t="inlineStr" r="N112">
        <x:is>
          <x:t>facebook.com</x:t>
        </x:is>
      </x:c>
      <x:c t="inlineStr" r="O112">
        <x:is>
          <x:t>Alina Koval</x:t>
        </x:is>
      </x:c>
      <x:c r="P112">
        <x:f>HYPERLINK("https://www.facebook.com/100013485043569")</x:f>
      </x:c>
      <x:c t="n" r="Q112">
        <x:v>0</x:v>
      </x:c>
      <x:c t="inlineStr" r="R112">
        <x:is>
          <x:t>Соціальні мережі</x:t>
        </x:is>
      </x:c>
      <x:c t="inlineStr" r="S112">
        <x:is>
          <x:t>Україна</x:t>
        </x:is>
      </x:c>
      <x:c t="inlineStr" r="T112">
        <x:is>
          <x:t>Хмельницька область</x:t>
        </x:is>
      </x:c>
      <x:c t="inlineStr" r="U112">
        <x:is>
          <x:t>Хмельницький</x:t>
        </x:is>
      </x:c>
      <x:c t="inlineStr" r="V112"/>
      <x:c t="inlineStr" r="W112"/>
      <x:c t="inlineStr" r="X112"/>
      <x:c t="inlineStr" r="Y112"/>
      <x:c t="inlineStr" r="Z112"/>
      <x:c t="inlineStr" r="AA112"/>
      <x:c t="inlineStr" r="AB112"/>
      <x:c t="inlineStr" r="AC112"/>
      <x:c t="inlineStr" r="AD112"/>
      <x:c t="inlineStr" r="AE112"/>
      <x:c t="inlineStr" r="AF112"/>
      <x:c t="inlineStr" r="AG112"/>
      <x:c t="inlineStr" r="AH112"/>
      <x:c t="inlineStr" r="AI112"/>
      <x:c t="inlineStr" r="AJ112">
        <x:is>
          <x:t>https://scontent-lga3-2.xx.fbcdn.net/v/t39.30808-6/319098741_5550137068395479_4969322824394529892_n.png?stp=dst-png_p526x296&amp;_nc_cat=102&amp;ccb=1-7&amp;_nc_sid=730e14&amp;_nc_ohc=vNz4fDY3PesAX-MKxXC&amp;_nc_ht=scontent-lga3-2.xx&amp;oh=00_AfCt9TIOt8Aw7zK9YOU6A9bMn6Jj1sfQOy66BDYO5KhVSg&amp;oe=639E7352</x:t>
        </x:is>
      </x:c>
      <x:c t="inlineStr" r="AK112">
        <x:is>
          <x:t/>
        </x:is>
      </x:c>
      <x:c t="inlineStr" r="AL112">
        <x:is>
          <x:t>Ні</x:t>
        </x:is>
      </x:c>
      <x:c t="inlineStr" r="AM112"/>
      <x:c t="inlineStr" r="AN112">
        <x:is>
          <x:t/>
        </x:is>
      </x:c>
      <x:c t="inlineStr" r="AO112">
        <x:is>
          <x:t>Промо</x:t>
        </x:is>
      </x:c>
      <x:c t="inlineStr" r="AP112"/>
    </x:row>
    <x:row r="113">
      <x:c t="inlineStr" r="A113">
        <x:is>
          <x:t>08.12.2022</x:t>
        </x:is>
      </x:c>
      <x:c t="inlineStr" r="B113">
        <x:is>
          <x:t>20:00</x:t>
        </x:is>
      </x:c>
      <x:c t="inlineStr" r="C113">
        <x:is>
          <x:t>14.12.2022 15:07</x:t>
        </x:is>
      </x:c>
      <x:c t="inlineStr" r="D113">
        <x:is>
          <x:t/>
        </x:is>
      </x:c>
      <x:c t="str" r="E113">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3">
        <x:is>
          <x:t>Репост</x:t>
        </x:is>
      </x:c>
      <x:c r="G113">
        <x:f>HYPERLINK("https://www.facebook.com/permalink.php?story_fbid=pfbid0urNcWUask57TSECMbdBLn4vYcBQRFCe7eoJcEpVvj15PZYAs2mm4GU576eC8UewAl&amp;id=100012837880922")</x:f>
      </x:c>
      <x:c t="inlineStr" r="H113">
        <x:is>
          <x:t>Нейтральна</x:t>
        </x:is>
      </x:c>
      <x:c t="inlineStr" r="I113">
        <x:is>
          <x:t>Десятка Тетяна</x:t>
        </x:is>
      </x:c>
      <x:c r="J113">
        <x:f>HYPERLINK("https://www.facebook.com/100012837880922")</x:f>
      </x:c>
      <x:c t="n" r="K113">
        <x:v>2211</x:v>
      </x:c>
      <x:c t="inlineStr" r="L113">
        <x:is>
          <x:t>Жінка</x:t>
        </x:is>
      </x:c>
      <x:c t="inlineStr" r="M113"/>
      <x:c t="inlineStr" r="N113">
        <x:is>
          <x:t>facebook.com</x:t>
        </x:is>
      </x:c>
      <x:c t="inlineStr" r="O113">
        <x:is>
          <x:t>Десятка Тетяна</x:t>
        </x:is>
      </x:c>
      <x:c r="P113">
        <x:f>HYPERLINK("https://www.facebook.com/100012837880922")</x:f>
      </x:c>
      <x:c t="n" r="Q113">
        <x:v>2211</x:v>
      </x:c>
      <x:c t="inlineStr" r="R113">
        <x:is>
          <x:t>Соціальні мережі</x:t>
        </x:is>
      </x:c>
      <x:c t="inlineStr" r="S113">
        <x:is>
          <x:t>Україна</x:t>
        </x:is>
      </x:c>
      <x:c t="inlineStr" r="T113"/>
      <x:c t="inlineStr" r="U113"/>
      <x:c t="inlineStr" r="V113"/>
      <x:c t="inlineStr" r="W113"/>
      <x:c t="inlineStr" r="X113"/>
      <x:c t="inlineStr" r="Y113"/>
      <x:c t="inlineStr" r="Z113"/>
      <x:c t="inlineStr" r="AA113"/>
      <x:c t="inlineStr" r="AB113"/>
      <x:c t="inlineStr" r="AC113"/>
      <x:c t="inlineStr" r="AD113"/>
      <x:c t="inlineStr" r="AE113"/>
      <x:c t="inlineStr" r="AF113"/>
      <x:c t="n" r="AG113">
        <x:v>1</x:v>
      </x:c>
      <x:c t="inlineStr" r="AH113"/>
      <x:c t="inlineStr" r="AI113"/>
      <x:c t="inlineStr" r="AJ113">
        <x:is>
          <x:t>https://scontent.fpoj7-1.fna.fbcdn.net/v/t39.30808-6/319098741_5550137068395479_4969322824394529892_n.png?stp=dst-png_p960x960&amp;_nc_cat=102&amp;ccb=1-7&amp;_nc_sid=730e14&amp;_nc_ohc=3oAf3M1rXdcAX9TtHlY&amp;_nc_ad=z-m&amp;_nc_cid=0&amp;_nc_ht=scontent.fpoj7-1.fna&amp;oh=00_AfD_uFRAoZ90HzYESbI6ZMxfry_Jls-T0erZGyJPS8j5Kw&amp;oe=639A7ED2</x:t>
        </x:is>
      </x:c>
      <x:c t="inlineStr" r="AK113">
        <x:is>
          <x:t/>
        </x:is>
      </x:c>
      <x:c t="inlineStr" r="AL113">
        <x:is>
          <x:t>Ні</x:t>
        </x:is>
      </x:c>
      <x:c t="inlineStr" r="AM113"/>
      <x:c t="inlineStr" r="AN113">
        <x:is>
          <x:t/>
        </x:is>
      </x:c>
      <x:c t="inlineStr" r="AO113">
        <x:is>
          <x:t>Промо</x:t>
        </x:is>
      </x:c>
      <x:c t="n" r="AP113">
        <x:v>2211</x:v>
      </x:c>
    </x:row>
    <x:row r="114">
      <x:c t="inlineStr" r="A114">
        <x:is>
          <x:t>08.12.2022</x:t>
        </x:is>
      </x:c>
      <x:c t="inlineStr" r="B114">
        <x:is>
          <x:t>19:03</x:t>
        </x:is>
      </x:c>
      <x:c t="inlineStr" r="C114">
        <x:is>
          <x:t>14.12.2022 15:07</x:t>
        </x:is>
      </x:c>
      <x:c t="inlineStr" r="D114">
        <x:is>
          <x:t/>
        </x:is>
      </x:c>
      <x:c t="str" r="E114">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4">
        <x:is>
          <x:t>Репост</x:t>
        </x:is>
      </x:c>
      <x:c r="G114">
        <x:f>HYPERLINK("https://www.facebook.com/belissima.vasnecova/posts/pfbid02r5x78DJA42Hhk1oGjrT4GwT9JYmamqUUjohZnPuR38owBQKVjVhZMSFKg728yGy4l")</x:f>
      </x:c>
      <x:c t="inlineStr" r="H114">
        <x:is>
          <x:t>Нейтральна</x:t>
        </x:is>
      </x:c>
      <x:c t="inlineStr" r="I114">
        <x:is>
          <x:t>Ksenija Korsun</x:t>
        </x:is>
      </x:c>
      <x:c r="J114">
        <x:f>HYPERLINK("https://www.facebook.com/100002493840999")</x:f>
      </x:c>
      <x:c t="n" r="K114">
        <x:v>192</x:v>
      </x:c>
      <x:c t="inlineStr" r="L114">
        <x:is>
          <x:t>Жінка</x:t>
        </x:is>
      </x:c>
      <x:c t="inlineStr" r="M114"/>
      <x:c t="inlineStr" r="N114">
        <x:is>
          <x:t>facebook.com</x:t>
        </x:is>
      </x:c>
      <x:c t="inlineStr" r="O114">
        <x:is>
          <x:t>Ksenija Korsun</x:t>
        </x:is>
      </x:c>
      <x:c r="P114">
        <x:f>HYPERLINK("https://www.facebook.com/100002493840999")</x:f>
      </x:c>
      <x:c t="n" r="Q114">
        <x:v>192</x:v>
      </x:c>
      <x:c t="inlineStr" r="R114">
        <x:is>
          <x:t>Соціальні мережі</x:t>
        </x:is>
      </x:c>
      <x:c t="inlineStr" r="S114">
        <x:is>
          <x:t>Україна</x:t>
        </x:is>
      </x:c>
      <x:c t="inlineStr" r="T114">
        <x:is>
          <x:t>Автономна Республіка Крим</x:t>
        </x:is>
      </x:c>
      <x:c t="inlineStr" r="U114">
        <x:is>
          <x:t>Ростуче</x:t>
        </x:is>
      </x:c>
      <x:c t="inlineStr" r="V114"/>
      <x:c t="n" r="W114">
        <x:v>1</x:v>
      </x:c>
      <x:c t="n" r="X114">
        <x:v>1</x:v>
      </x:c>
      <x:c t="inlineStr" r="Y114"/>
      <x:c t="inlineStr" r="Z114"/>
      <x:c t="inlineStr" r="AA114"/>
      <x:c t="inlineStr" r="AB114"/>
      <x:c t="inlineStr" r="AC114"/>
      <x:c t="inlineStr" r="AD114"/>
      <x:c t="inlineStr" r="AE114"/>
      <x:c t="inlineStr" r="AF114"/>
      <x:c t="inlineStr" r="AG114"/>
      <x:c t="inlineStr" r="AH114"/>
      <x:c t="inlineStr" r="AI114"/>
      <x:c t="inlineStr" r="AJ114">
        <x:is>
          <x:t>https://scontent-cdg2-1.xx.fbcdn.net/v/t39.30808-6/319098741_5550137068395479_4969322824394529892_n.png?stp=dst-png_p526x296&amp;_nc_cat=102&amp;ccb=1-7&amp;_nc_sid=730e14&amp;_nc_ohc=vNz4fDY3PesAX_l1dYx&amp;_nc_ht=scontent-cdg2-1.xx&amp;oh=00_AfDMfuAoYmHsvCyKHO8KT4szwLSGcxEu9oFaaSj_0R_SzQ&amp;oe=639E7352</x:t>
        </x:is>
      </x:c>
      <x:c t="inlineStr" r="AK114">
        <x:is>
          <x:t/>
        </x:is>
      </x:c>
      <x:c t="inlineStr" r="AL114">
        <x:is>
          <x:t>Ні</x:t>
        </x:is>
      </x:c>
      <x:c t="inlineStr" r="AM114"/>
      <x:c t="inlineStr" r="AN114">
        <x:is>
          <x:t/>
        </x:is>
      </x:c>
      <x:c t="inlineStr" r="AO114">
        <x:is>
          <x:t>Промо</x:t>
        </x:is>
      </x:c>
      <x:c t="inlineStr" r="AP114"/>
    </x:row>
    <x:row r="115">
      <x:c t="inlineStr" r="A115">
        <x:is>
          <x:t>08.12.2022</x:t>
        </x:is>
      </x:c>
      <x:c t="inlineStr" r="B115">
        <x:is>
          <x:t>18:31</x:t>
        </x:is>
      </x:c>
      <x:c t="inlineStr" r="C115">
        <x:is>
          <x:t>14.12.2022 15:07</x:t>
        </x:is>
      </x:c>
      <x:c t="inlineStr" r="D115">
        <x:is>
          <x:t/>
        </x:is>
      </x:c>
      <x:c t="str" r="E11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5">
        <x:is>
          <x:t>Репост</x:t>
        </x:is>
      </x:c>
      <x:c r="G115">
        <x:f>HYPERLINK("https://www.facebook.com/permalink.php?story_fbid=pfbid0cA8BzJRQLPLeQgV8DtsZaPoww6KnY65x2myrvoXZhmungsjyHLryL2GPMA97acZYl&amp;id=100002149820540")</x:f>
      </x:c>
      <x:c t="inlineStr" r="H115">
        <x:is>
          <x:t>Нейтральна</x:t>
        </x:is>
      </x:c>
      <x:c t="inlineStr" r="I115">
        <x:is>
          <x:t>Юлія Профорук</x:t>
        </x:is>
      </x:c>
      <x:c r="J115">
        <x:f>HYPERLINK("https://www.facebook.com/100002149820540")</x:f>
      </x:c>
      <x:c t="n" r="K115">
        <x:v>983</x:v>
      </x:c>
      <x:c t="inlineStr" r="L115">
        <x:is>
          <x:t>Жінка</x:t>
        </x:is>
      </x:c>
      <x:c t="inlineStr" r="M115"/>
      <x:c t="inlineStr" r="N115">
        <x:is>
          <x:t>facebook.com</x:t>
        </x:is>
      </x:c>
      <x:c t="inlineStr" r="O115">
        <x:is>
          <x:t>Юлія Профорук</x:t>
        </x:is>
      </x:c>
      <x:c r="P115">
        <x:f>HYPERLINK("https://www.facebook.com/100002149820540")</x:f>
      </x:c>
      <x:c t="n" r="Q115">
        <x:v>983</x:v>
      </x:c>
      <x:c t="inlineStr" r="R115">
        <x:is>
          <x:t>Соціальні мережі</x:t>
        </x:is>
      </x:c>
      <x:c t="inlineStr" r="S115">
        <x:is>
          <x:t>Україна</x:t>
        </x:is>
      </x:c>
      <x:c t="inlineStr" r="T115">
        <x:is>
          <x:t>Волинська область</x:t>
        </x:is>
      </x:c>
      <x:c t="inlineStr" r="U115">
        <x:is>
          <x:t>Луцьк</x:t>
        </x:is>
      </x:c>
      <x:c t="inlineStr" r="V115"/>
      <x:c t="inlineStr" r="W115"/>
      <x:c t="inlineStr" r="X115"/>
      <x:c t="inlineStr" r="Y115"/>
      <x:c t="inlineStr" r="Z115"/>
      <x:c t="inlineStr" r="AA115"/>
      <x:c t="inlineStr" r="AB115"/>
      <x:c t="inlineStr" r="AC115"/>
      <x:c t="inlineStr" r="AD115"/>
      <x:c t="inlineStr" r="AE115"/>
      <x:c t="inlineStr" r="AF115"/>
      <x:c t="inlineStr" r="AG115"/>
      <x:c t="inlineStr" r="AH115"/>
      <x:c t="inlineStr" r="AI115"/>
      <x:c t="inlineStr" r="AJ115">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115">
        <x:is>
          <x:t/>
        </x:is>
      </x:c>
      <x:c t="inlineStr" r="AL115">
        <x:is>
          <x:t>Ні</x:t>
        </x:is>
      </x:c>
      <x:c t="inlineStr" r="AM115"/>
      <x:c t="inlineStr" r="AN115">
        <x:is>
          <x:t/>
        </x:is>
      </x:c>
      <x:c t="inlineStr" r="AO115">
        <x:is>
          <x:t>Промо</x:t>
        </x:is>
      </x:c>
      <x:c t="inlineStr" r="AP115"/>
    </x:row>
    <x:row r="116">
      <x:c t="inlineStr" r="A116">
        <x:is>
          <x:t>08.12.2022</x:t>
        </x:is>
      </x:c>
      <x:c t="inlineStr" r="B116">
        <x:is>
          <x:t>18:28</x:t>
        </x:is>
      </x:c>
      <x:c t="inlineStr" r="C116">
        <x:is>
          <x:t>14.12.2022 15:07</x:t>
        </x:is>
      </x:c>
      <x:c t="inlineStr" r="D116">
        <x:is>
          <x:t/>
        </x:is>
      </x:c>
      <x:c t="str" r="E116">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6">
        <x:is>
          <x:t>Репост</x:t>
        </x:is>
      </x:c>
      <x:c r="G116">
        <x:f>HYPERLINK("https://www.facebook.com/evgeniy1009/posts/pfbid0sngNPb2z67YKaM5tAZ7Hf93yiN5gHBXnXiQfyji2qhaRhKpzHb3ogcuMhMhLh8NBl")</x:f>
      </x:c>
      <x:c t="inlineStr" r="H116">
        <x:is>
          <x:t>Нейтральна</x:t>
        </x:is>
      </x:c>
      <x:c t="inlineStr" r="I116">
        <x:is>
          <x:t>Евгений Панченко</x:t>
        </x:is>
      </x:c>
      <x:c r="J116">
        <x:f>HYPERLINK("https://www.facebook.com/100000740758976")</x:f>
      </x:c>
      <x:c t="n" r="K116">
        <x:v>5218</x:v>
      </x:c>
      <x:c t="inlineStr" r="L116">
        <x:is>
          <x:t>Чоловік</x:t>
        </x:is>
      </x:c>
      <x:c t="inlineStr" r="M116"/>
      <x:c t="inlineStr" r="N116">
        <x:is>
          <x:t>facebook.com</x:t>
        </x:is>
      </x:c>
      <x:c t="inlineStr" r="O116">
        <x:is>
          <x:t>Евгений Панченко</x:t>
        </x:is>
      </x:c>
      <x:c r="P116">
        <x:f>HYPERLINK("https://www.facebook.com/100000740758976")</x:f>
      </x:c>
      <x:c t="n" r="Q116">
        <x:v>5218</x:v>
      </x:c>
      <x:c t="inlineStr" r="R116">
        <x:is>
          <x:t>Соціальні мережі</x:t>
        </x:is>
      </x:c>
      <x:c t="inlineStr" r="S116">
        <x:is>
          <x:t>Україна</x:t>
        </x:is>
      </x:c>
      <x:c t="inlineStr" r="T116">
        <x:is>
          <x:t>Донецька область</x:t>
        </x:is>
      </x:c>
      <x:c t="inlineStr" r="U116">
        <x:is>
          <x:t>Костянтинівка</x:t>
        </x:is>
      </x:c>
      <x:c t="inlineStr" r="V116"/>
      <x:c t="inlineStr" r="W116"/>
      <x:c t="inlineStr" r="X116"/>
      <x:c t="inlineStr" r="Y116"/>
      <x:c t="inlineStr" r="Z116"/>
      <x:c t="inlineStr" r="AA116"/>
      <x:c t="inlineStr" r="AB116"/>
      <x:c t="inlineStr" r="AC116"/>
      <x:c t="inlineStr" r="AD116"/>
      <x:c t="inlineStr" r="AE116"/>
      <x:c t="inlineStr" r="AF116"/>
      <x:c t="inlineStr" r="AG116"/>
      <x:c t="inlineStr" r="AH116"/>
      <x:c t="inlineStr" r="AI116"/>
      <x:c t="inlineStr" r="AJ116">
        <x:is>
          <x:t>https://scontent-ssn1-1.xx.fbcdn.net/v/t39.30808-6/319098741_5550137068395479_4969322824394529892_n.png?stp=dst-png_p960x960&amp;_nc_cat=102&amp;ccb=1-7&amp;_nc_sid=730e14&amp;_nc_ohc=3oAf3M1rXdcAX_31298&amp;_nc_ad=z-m&amp;_nc_cid=0&amp;_nc_ht=scontent-ssn1-1.xx&amp;oh=00_AfCy9YXS-EmGhdJjzSGeD1r07FiSzScLfbntrZBbtX4YrA&amp;oe=639A7ED2</x:t>
        </x:is>
      </x:c>
      <x:c t="inlineStr" r="AK116">
        <x:is>
          <x:t/>
        </x:is>
      </x:c>
      <x:c t="inlineStr" r="AL116">
        <x:is>
          <x:t>Ні</x:t>
        </x:is>
      </x:c>
      <x:c t="inlineStr" r="AM116"/>
      <x:c t="inlineStr" r="AN116">
        <x:is>
          <x:t/>
        </x:is>
      </x:c>
      <x:c t="inlineStr" r="AO116">
        <x:is>
          <x:t>Промо</x:t>
        </x:is>
      </x:c>
      <x:c t="n" r="AP116">
        <x:v>5218</x:v>
      </x:c>
    </x:row>
    <x:row r="117">
      <x:c t="inlineStr" r="A117">
        <x:is>
          <x:t>08.12.2022</x:t>
        </x:is>
      </x:c>
      <x:c t="inlineStr" r="B117">
        <x:is>
          <x:t>18:16</x:t>
        </x:is>
      </x:c>
      <x:c t="inlineStr" r="C117">
        <x:is>
          <x:t>14.12.2022 15:07</x:t>
        </x:is>
      </x:c>
      <x:c t="inlineStr" r="D117">
        <x:is>
          <x:t/>
        </x:is>
      </x:c>
      <x:c t="str" r="E117">
        <x:v>16.12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7">
        <x:is>
          <x:t>Доповнений репост</x:t>
        </x:is>
      </x:c>
      <x:c r="G117">
        <x:f>HYPERLINK("https://www.facebook.com/permalink.php?story_fbid=1219043195346800&amp;id=100017233926728")</x:f>
      </x:c>
      <x:c t="inlineStr" r="H117">
        <x:is>
          <x:t>Нейтральна</x:t>
        </x:is>
      </x:c>
      <x:c t="inlineStr" r="I117">
        <x:is>
          <x:t>Оксана Кіріякіді</x:t>
        </x:is>
      </x:c>
      <x:c r="J117">
        <x:f>HYPERLINK("https://www.facebook.com/100017233926728")</x:f>
      </x:c>
      <x:c t="n" r="K117">
        <x:v>146</x:v>
      </x:c>
      <x:c t="inlineStr" r="L117">
        <x:is>
          <x:t>Жінка</x:t>
        </x:is>
      </x:c>
      <x:c t="inlineStr" r="M117"/>
      <x:c t="inlineStr" r="N117">
        <x:is>
          <x:t>facebook.com</x:t>
        </x:is>
      </x:c>
      <x:c t="inlineStr" r="O117">
        <x:is>
          <x:t>Оксана Кіріякіді</x:t>
        </x:is>
      </x:c>
      <x:c r="P117">
        <x:f>HYPERLINK("https://www.facebook.com/100017233926728")</x:f>
      </x:c>
      <x:c t="n" r="Q117">
        <x:v>146</x:v>
      </x:c>
      <x:c t="inlineStr" r="R117">
        <x:is>
          <x:t>Соціальні мережі</x:t>
        </x:is>
      </x:c>
      <x:c t="inlineStr" r="S117">
        <x:is>
          <x:t>Україна</x:t>
        </x:is>
      </x:c>
      <x:c t="inlineStr" r="T117">
        <x:is>
          <x:t>Хмельницька область</x:t>
        </x:is>
      </x:c>
      <x:c t="inlineStr" r="U117">
        <x:is>
          <x:t>Хмельницький</x:t>
        </x:is>
      </x:c>
      <x:c t="inlineStr" r="V117"/>
      <x:c t="n" r="W117">
        <x:v>1</x:v>
      </x:c>
      <x:c t="n" r="X117">
        <x:v>1</x:v>
      </x:c>
      <x:c t="inlineStr" r="Y117"/>
      <x:c t="inlineStr" r="Z117"/>
      <x:c t="inlineStr" r="AA117"/>
      <x:c t="inlineStr" r="AB117"/>
      <x:c t="inlineStr" r="AC117"/>
      <x:c t="inlineStr" r="AD117"/>
      <x:c t="inlineStr" r="AE117"/>
      <x:c t="inlineStr" r="AF117"/>
      <x:c t="inlineStr" r="AG117"/>
      <x:c t="inlineStr" r="AH117"/>
      <x:c t="inlineStr" r="AI117"/>
      <x:c t="inlineStr" r="AJ117">
        <x:is>
          <x:t>https://scontent-cdg2-1.xx.fbcdn.net/v/t39.30808-6/319098741_5550137068395479_4969322824394529892_n.png?stp=dst-png_p526x296&amp;_nc_cat=102&amp;ccb=1-7&amp;_nc_sid=730e14&amp;_nc_ohc=vNz4fDY3PesAX_l1dYx&amp;_nc_ht=scontent-cdg2-1.xx&amp;oh=00_AfDMfuAoYmHsvCyKHO8KT4szwLSGcxEu9oFaaSj_0R_SzQ&amp;oe=639E7352</x:t>
        </x:is>
      </x:c>
      <x:c t="inlineStr" r="AK117">
        <x:is>
          <x:t/>
        </x:is>
      </x:c>
      <x:c t="inlineStr" r="AL117">
        <x:is>
          <x:t>Ні</x:t>
        </x:is>
      </x:c>
      <x:c t="inlineStr" r="AM117"/>
      <x:c t="inlineStr" r="AN117">
        <x:is>
          <x:t/>
        </x:is>
      </x:c>
      <x:c t="inlineStr" r="AO117">
        <x:is>
          <x:t>Промо</x:t>
        </x:is>
      </x:c>
      <x:c t="inlineStr" r="AP117"/>
    </x:row>
    <x:row r="118">
      <x:c t="inlineStr" r="A118">
        <x:is>
          <x:t>08.12.2022</x:t>
        </x:is>
      </x:c>
      <x:c t="inlineStr" r="B118">
        <x:is>
          <x:t>17:37</x:t>
        </x:is>
      </x:c>
      <x:c t="inlineStr" r="C118">
        <x:is>
          <x:t>14.12.2022 15:07</x:t>
        </x:is>
      </x:c>
      <x:c t="inlineStr" r="D118">
        <x:is>
          <x:t/>
        </x:is>
      </x:c>
      <x:c t="str" r="E118">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8">
        <x:is>
          <x:t>Репост</x:t>
        </x:is>
      </x:c>
      <x:c r="G118">
        <x:f>HYPERLINK("https://www.facebook.com/permalink.php?story_fbid=pfbid02cmQPtFGoZnz93Eijv7KNWfr1dYsGbGLDZnvMgip6YUpnbmmq9A9QzaRk446Dbvhl&amp;id=100017562906637")</x:f>
      </x:c>
      <x:c t="inlineStr" r="H118">
        <x:is>
          <x:t>Нейтральна</x:t>
        </x:is>
      </x:c>
      <x:c t="inlineStr" r="I118">
        <x:is>
          <x:t>Леся Онопенко</x:t>
        </x:is>
      </x:c>
      <x:c r="J118">
        <x:f>HYPERLINK("https://www.facebook.com/100017562906637")</x:f>
      </x:c>
      <x:c t="n" r="K118">
        <x:v>845</x:v>
      </x:c>
      <x:c t="inlineStr" r="L118">
        <x:is>
          <x:t>Жінка</x:t>
        </x:is>
      </x:c>
      <x:c t="inlineStr" r="M118"/>
      <x:c t="inlineStr" r="N118">
        <x:is>
          <x:t>facebook.com</x:t>
        </x:is>
      </x:c>
      <x:c t="inlineStr" r="O118">
        <x:is>
          <x:t>Леся Онопенко</x:t>
        </x:is>
      </x:c>
      <x:c r="P118">
        <x:f>HYPERLINK("https://www.facebook.com/100017562906637")</x:f>
      </x:c>
      <x:c t="n" r="Q118">
        <x:v>845</x:v>
      </x:c>
      <x:c t="inlineStr" r="R118">
        <x:is>
          <x:t>Соціальні мережі</x:t>
        </x:is>
      </x:c>
      <x:c t="inlineStr" r="S118">
        <x:is>
          <x:t>Україна</x:t>
        </x:is>
      </x:c>
      <x:c t="inlineStr" r="T118">
        <x:is>
          <x:t>Сумська область</x:t>
        </x:is>
      </x:c>
      <x:c t="inlineStr" r="U118">
        <x:is>
          <x:t>Сосонка</x:t>
        </x:is>
      </x:c>
      <x:c t="inlineStr" r="V118"/>
      <x:c t="inlineStr" r="W118"/>
      <x:c t="inlineStr" r="X118"/>
      <x:c t="inlineStr" r="Y118"/>
      <x:c t="inlineStr" r="Z118"/>
      <x:c t="inlineStr" r="AA118"/>
      <x:c t="inlineStr" r="AB118"/>
      <x:c t="inlineStr" r="AC118"/>
      <x:c t="inlineStr" r="AD118"/>
      <x:c t="inlineStr" r="AE118"/>
      <x:c t="inlineStr" r="AF118"/>
      <x:c t="inlineStr" r="AG118"/>
      <x:c t="inlineStr" r="AH118"/>
      <x:c t="inlineStr" r="AI118"/>
      <x:c t="inlineStr" r="AJ118">
        <x:is>
          <x:t>https://scontent-cdg2-1.xx.fbcdn.net/v/t39.30808-6/319098741_5550137068395479_4969322824394529892_n.png?stp=dst-png_p526x296&amp;_nc_cat=102&amp;ccb=1-7&amp;_nc_sid=730e14&amp;_nc_ohc=vNz4fDY3PesAX_l1dYx&amp;_nc_ht=scontent-cdg2-1.xx&amp;oh=00_AfDMfuAoYmHsvCyKHO8KT4szwLSGcxEu9oFaaSj_0R_SzQ&amp;oe=639E7352</x:t>
        </x:is>
      </x:c>
      <x:c t="inlineStr" r="AK118">
        <x:is>
          <x:t/>
        </x:is>
      </x:c>
      <x:c t="inlineStr" r="AL118">
        <x:is>
          <x:t>Ні</x:t>
        </x:is>
      </x:c>
      <x:c t="inlineStr" r="AM118"/>
      <x:c t="inlineStr" r="AN118">
        <x:is>
          <x:t/>
        </x:is>
      </x:c>
      <x:c t="inlineStr" r="AO118">
        <x:is>
          <x:t>Промо</x:t>
        </x:is>
      </x:c>
      <x:c t="n" r="AP118">
        <x:v>845</x:v>
      </x:c>
    </x:row>
    <x:row r="119">
      <x:c t="inlineStr" r="A119">
        <x:is>
          <x:t>08.12.2022</x:t>
        </x:is>
      </x:c>
      <x:c t="inlineStr" r="B119">
        <x:is>
          <x:t>17:33</x:t>
        </x:is>
      </x:c>
      <x:c t="inlineStr" r="C119">
        <x:is>
          <x:t>14.12.2022 15:07</x:t>
        </x:is>
      </x:c>
      <x:c t="inlineStr" r="D119">
        <x:is>
          <x:t/>
        </x:is>
      </x:c>
      <x:c t="str" r="E119">
        <x:v>16
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19">
        <x:is>
          <x:t>Доповнений репост</x:t>
        </x:is>
      </x:c>
      <x:c r="G119">
        <x:f>HYPERLINK("https://www.facebook.com/Iryna77777777/posts/pfbid09PNki1Erce9mUKVpAtozwu3dVffXU1wHpyNUhg7oN24AADFNG9jjC8jy8FzuZSWjl")</x:f>
      </x:c>
      <x:c t="inlineStr" r="H119">
        <x:is>
          <x:t>Нейтральна</x:t>
        </x:is>
      </x:c>
      <x:c t="inlineStr" r="I119">
        <x:is>
          <x:t>Irynka Ukrayinka</x:t>
        </x:is>
      </x:c>
      <x:c r="J119">
        <x:f>HYPERLINK("https://www.facebook.com/1464464348")</x:f>
      </x:c>
      <x:c t="n" r="K119">
        <x:v>881</x:v>
      </x:c>
      <x:c t="inlineStr" r="L119">
        <x:is>
          <x:t>Жінка</x:t>
        </x:is>
      </x:c>
      <x:c t="inlineStr" r="M119"/>
      <x:c t="inlineStr" r="N119">
        <x:is>
          <x:t>facebook.com</x:t>
        </x:is>
      </x:c>
      <x:c t="inlineStr" r="O119">
        <x:is>
          <x:t>Irynka Ukrayinka</x:t>
        </x:is>
      </x:c>
      <x:c r="P119">
        <x:f>HYPERLINK("https://www.facebook.com/1464464348")</x:f>
      </x:c>
      <x:c t="n" r="Q119">
        <x:v>881</x:v>
      </x:c>
      <x:c t="inlineStr" r="R119">
        <x:is>
          <x:t>Соціальні мережі</x:t>
        </x:is>
      </x:c>
      <x:c t="inlineStr" r="S119">
        <x:is>
          <x:t>Україна</x:t>
        </x:is>
      </x:c>
      <x:c t="inlineStr" r="T119">
        <x:is>
          <x:t>Одеська область</x:t>
        </x:is>
      </x:c>
      <x:c t="inlineStr" r="U119">
        <x:is>
          <x:t>Одеса</x:t>
        </x:is>
      </x:c>
      <x:c t="inlineStr" r="V119"/>
      <x:c t="n" r="W119">
        <x:v>1</x:v>
      </x:c>
      <x:c t="n" r="X119">
        <x:v>1</x:v>
      </x:c>
      <x:c t="inlineStr" r="Y119"/>
      <x:c t="inlineStr" r="Z119"/>
      <x:c t="inlineStr" r="AA119"/>
      <x:c t="inlineStr" r="AB119"/>
      <x:c t="inlineStr" r="AC119"/>
      <x:c t="inlineStr" r="AD119"/>
      <x:c t="inlineStr" r="AE119"/>
      <x:c t="inlineStr" r="AF119"/>
      <x:c t="inlineStr" r="AG119"/>
      <x:c t="inlineStr" r="AH119"/>
      <x:c t="inlineStr" r="AI119"/>
      <x:c t="inlineStr" r="AJ119">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119">
        <x:is>
          <x:t/>
        </x:is>
      </x:c>
      <x:c t="inlineStr" r="AL119">
        <x:is>
          <x:t>Ні</x:t>
        </x:is>
      </x:c>
      <x:c t="inlineStr" r="AM119"/>
      <x:c t="inlineStr" r="AN119">
        <x:is>
          <x:t/>
        </x:is>
      </x:c>
      <x:c t="inlineStr" r="AO119">
        <x:is>
          <x:t>Промо</x:t>
        </x:is>
      </x:c>
      <x:c t="inlineStr" r="AP119"/>
    </x:row>
    <x:row r="120">
      <x:c t="inlineStr" r="A120">
        <x:is>
          <x:t>08.12.2022</x:t>
        </x:is>
      </x:c>
      <x:c t="inlineStr" r="B120">
        <x:is>
          <x:t>17:32</x:t>
        </x:is>
      </x:c>
      <x:c t="inlineStr" r="C120">
        <x:is>
          <x:t>14.12.2022 15:07</x:t>
        </x:is>
      </x:c>
      <x:c t="inlineStr" r="D120">
        <x:is>
          <x:t/>
        </x:is>
      </x:c>
      <x:c t="str" r="E120">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0">
        <x:is>
          <x:t>Репост</x:t>
        </x:is>
      </x:c>
      <x:c r="G120">
        <x:f>HYPERLINK("https://www.facebook.com/permalink.php?story_fbid=pfbid02dt3unX72MmiqiuMRHMvZ8UTNKafqUmH4VH8zxEFE3EV6TwmC1f7iwfic9keHGHrLl&amp;id=100017848773236")</x:f>
      </x:c>
      <x:c t="inlineStr" r="H120">
        <x:is>
          <x:t>Нейтральна</x:t>
        </x:is>
      </x:c>
      <x:c t="inlineStr" r="I120">
        <x:is>
          <x:t>Уляна Зелез</x:t>
        </x:is>
      </x:c>
      <x:c r="J120">
        <x:f>HYPERLINK("https://www.facebook.com/100017848773236")</x:f>
      </x:c>
      <x:c t="n" r="K120">
        <x:v>372</x:v>
      </x:c>
      <x:c t="inlineStr" r="L120">
        <x:is>
          <x:t>Жінка</x:t>
        </x:is>
      </x:c>
      <x:c t="inlineStr" r="M120"/>
      <x:c t="inlineStr" r="N120">
        <x:is>
          <x:t>facebook.com</x:t>
        </x:is>
      </x:c>
      <x:c t="inlineStr" r="O120">
        <x:is>
          <x:t>Уляна Зелез</x:t>
        </x:is>
      </x:c>
      <x:c r="P120">
        <x:f>HYPERLINK("https://www.facebook.com/100017848773236")</x:f>
      </x:c>
      <x:c t="n" r="Q120">
        <x:v>372</x:v>
      </x:c>
      <x:c t="inlineStr" r="R120">
        <x:is>
          <x:t>Соціальні мережі</x:t>
        </x:is>
      </x:c>
      <x:c t="inlineStr" r="S120">
        <x:is>
          <x:t>Україна</x:t>
        </x:is>
      </x:c>
      <x:c t="inlineStr" r="T120">
        <x:is>
          <x:t>Львівська область</x:t>
        </x:is>
      </x:c>
      <x:c t="inlineStr" r="U120">
        <x:is>
          <x:t>Львів</x:t>
        </x:is>
      </x:c>
      <x:c t="inlineStr" r="V120"/>
      <x:c t="inlineStr" r="W120"/>
      <x:c t="inlineStr" r="X120"/>
      <x:c t="inlineStr" r="Y120"/>
      <x:c t="inlineStr" r="Z120"/>
      <x:c t="inlineStr" r="AA120"/>
      <x:c t="inlineStr" r="AB120"/>
      <x:c t="inlineStr" r="AC120"/>
      <x:c t="inlineStr" r="AD120"/>
      <x:c t="inlineStr" r="AE120"/>
      <x:c t="inlineStr" r="AF120"/>
      <x:c t="inlineStr" r="AG120"/>
      <x:c t="inlineStr" r="AH120"/>
      <x:c t="inlineStr" r="AI120"/>
      <x:c t="inlineStr" r="AJ120">
        <x:is>
          <x:t>https://scontent-sea1-1.xx.fbcdn.net/v/t39.30808-6/319098741_5550137068395479_4969322824394529892_n.png?stp=dst-png_p526x296&amp;_nc_cat=102&amp;ccb=1-7&amp;_nc_sid=730e14&amp;_nc_ohc=vNz4fDY3PesAX_AakbB&amp;_nc_ht=scontent-sea1-1.xx&amp;oh=00_AfCdy9Ds463980Qr3k45D85ZPIkCzaVv7IblM8YRmAZ5mw&amp;oe=639E7352</x:t>
        </x:is>
      </x:c>
      <x:c t="inlineStr" r="AK120">
        <x:is>
          <x:t/>
        </x:is>
      </x:c>
      <x:c t="inlineStr" r="AL120">
        <x:is>
          <x:t>Ні</x:t>
        </x:is>
      </x:c>
      <x:c t="inlineStr" r="AM120"/>
      <x:c t="inlineStr" r="AN120">
        <x:is>
          <x:t/>
        </x:is>
      </x:c>
      <x:c t="inlineStr" r="AO120">
        <x:is>
          <x:t>Промо</x:t>
        </x:is>
      </x:c>
      <x:c t="inlineStr" r="AP120"/>
    </x:row>
    <x:row r="121">
      <x:c t="inlineStr" r="A121">
        <x:is>
          <x:t>08.12.2022</x:t>
        </x:is>
      </x:c>
      <x:c t="inlineStr" r="B121">
        <x:is>
          <x:t>17:16</x:t>
        </x:is>
      </x:c>
      <x:c t="inlineStr" r="C121">
        <x:is>
          <x:t>14.12.2022 15:07</x:t>
        </x:is>
      </x:c>
      <x:c t="inlineStr" r="D121">
        <x:is>
          <x:t/>
        </x:is>
      </x:c>
      <x:c t="str" r="E121">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1">
        <x:is>
          <x:t>Репост</x:t>
        </x:is>
      </x:c>
      <x:c r="G121">
        <x:f>HYPERLINK("https://www.facebook.com/lida.ishchenko/posts/pfbid09nkGdNkdHV2x3vnZy5SAp8jMoxqW9KSqbcqFjHnnjsYqGajPpUZMtQFbczdgnsaQl")</x:f>
      </x:c>
      <x:c t="inlineStr" r="H121">
        <x:is>
          <x:t>Нейтральна</x:t>
        </x:is>
      </x:c>
      <x:c t="inlineStr" r="I121">
        <x:is>
          <x:t>Lidia  Ischenko</x:t>
        </x:is>
      </x:c>
      <x:c r="J121">
        <x:f>HYPERLINK("https://www.facebook.com/100007585032555")</x:f>
      </x:c>
      <x:c t="n" r="K121">
        <x:v>391</x:v>
      </x:c>
      <x:c t="inlineStr" r="L121">
        <x:is>
          <x:t>Жінка</x:t>
        </x:is>
      </x:c>
      <x:c t="inlineStr" r="M121"/>
      <x:c t="inlineStr" r="N121">
        <x:is>
          <x:t>facebook.com</x:t>
        </x:is>
      </x:c>
      <x:c t="inlineStr" r="O121">
        <x:is>
          <x:t>Lidia  Ischenko</x:t>
        </x:is>
      </x:c>
      <x:c r="P121">
        <x:f>HYPERLINK("https://www.facebook.com/100007585032555")</x:f>
      </x:c>
      <x:c t="n" r="Q121">
        <x:v>391</x:v>
      </x:c>
      <x:c t="inlineStr" r="R121">
        <x:is>
          <x:t>Соціальні мережі</x:t>
        </x:is>
      </x:c>
      <x:c t="inlineStr" r="S121">
        <x:is>
          <x:t>Україна</x:t>
        </x:is>
      </x:c>
      <x:c t="inlineStr" r="T121">
        <x:is>
          <x:t>Київ</x:t>
        </x:is>
      </x:c>
      <x:c t="inlineStr" r="U121">
        <x:is>
          <x:t>Київ</x:t>
        </x:is>
      </x:c>
      <x:c t="inlineStr" r="V121"/>
      <x:c t="inlineStr" r="W121"/>
      <x:c t="inlineStr" r="X121"/>
      <x:c t="inlineStr" r="Y121"/>
      <x:c t="inlineStr" r="Z121"/>
      <x:c t="inlineStr" r="AA121"/>
      <x:c t="inlineStr" r="AB121"/>
      <x:c t="inlineStr" r="AC121"/>
      <x:c t="inlineStr" r="AD121"/>
      <x:c t="inlineStr" r="AE121"/>
      <x:c t="inlineStr" r="AF121"/>
      <x:c t="inlineStr" r="AG121"/>
      <x:c t="inlineStr" r="AH121"/>
      <x:c t="inlineStr" r="AI121"/>
      <x:c t="inlineStr" r="AJ121">
        <x:is>
          <x:t>https://scontent-lax3-1.xx.fbcdn.net/v/t39.30808-6/319098741_5550137068395479_4969322824394529892_n.png?stp=dst-png_p526x296&amp;_nc_cat=102&amp;ccb=1-7&amp;_nc_sid=730e14&amp;_nc_ohc=vNz4fDY3PesAX_3yEzO&amp;_nc_ht=scontent-lax3-1.xx&amp;oh=00_AfAeeIfvms-Af2T8O9QAByHc8GU7DG7RZ6RRssbTQJITeg&amp;oe=639E7352</x:t>
        </x:is>
      </x:c>
      <x:c t="inlineStr" r="AK121">
        <x:is>
          <x:t/>
        </x:is>
      </x:c>
      <x:c t="inlineStr" r="AL121">
        <x:is>
          <x:t>Ні</x:t>
        </x:is>
      </x:c>
      <x:c t="inlineStr" r="AM121"/>
      <x:c t="inlineStr" r="AN121">
        <x:is>
          <x:t/>
        </x:is>
      </x:c>
      <x:c t="inlineStr" r="AO121">
        <x:is>
          <x:t>Промо</x:t>
        </x:is>
      </x:c>
      <x:c t="inlineStr" r="AP121"/>
    </x:row>
    <x:row r="122">
      <x:c t="inlineStr" r="A122">
        <x:is>
          <x:t>08.12.2022</x:t>
        </x:is>
      </x:c>
      <x:c t="inlineStr" r="B122">
        <x:is>
          <x:t>16:54</x:t>
        </x:is>
      </x:c>
      <x:c t="inlineStr" r="C122">
        <x:is>
          <x:t>14.12.2022 15:07</x:t>
        </x:is>
      </x:c>
      <x:c t="inlineStr" r="D122">
        <x:is>
          <x:t/>
        </x:is>
      </x:c>
      <x:c t="str" r="E122">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2">
        <x:is>
          <x:t>Репост</x:t>
        </x:is>
      </x:c>
      <x:c r="G122">
        <x:f>HYPERLINK("https://www.facebook.com/permalink.php?story_fbid=pfbid0wetMYiwtfz5QsTQZWRKE5jfzLjqWmyDgDVABYn2vHLmJ4Lm3sVyCRvMp3jYE1ZTEl&amp;id=100006201848028")</x:f>
      </x:c>
      <x:c t="inlineStr" r="H122">
        <x:is>
          <x:t>Нейтральна</x:t>
        </x:is>
      </x:c>
      <x:c t="inlineStr" r="I122">
        <x:is>
          <x:t>Наталья Кондратюк</x:t>
        </x:is>
      </x:c>
      <x:c r="J122">
        <x:f>HYPERLINK("https://www.facebook.com/100006201848028")</x:f>
      </x:c>
      <x:c t="n" r="K122">
        <x:v>988</x:v>
      </x:c>
      <x:c t="inlineStr" r="L122">
        <x:is>
          <x:t>Жінка</x:t>
        </x:is>
      </x:c>
      <x:c t="inlineStr" r="M122"/>
      <x:c t="inlineStr" r="N122">
        <x:is>
          <x:t>facebook.com</x:t>
        </x:is>
      </x:c>
      <x:c t="inlineStr" r="O122">
        <x:is>
          <x:t>Наталья Кондратюк</x:t>
        </x:is>
      </x:c>
      <x:c r="P122">
        <x:f>HYPERLINK("https://www.facebook.com/100006201848028")</x:f>
      </x:c>
      <x:c t="n" r="Q122">
        <x:v>988</x:v>
      </x:c>
      <x:c t="inlineStr" r="R122">
        <x:is>
          <x:t>Соціальні мережі</x:t>
        </x:is>
      </x:c>
      <x:c t="inlineStr" r="S122">
        <x:is>
          <x:t>Україна</x:t>
        </x:is>
      </x:c>
      <x:c t="inlineStr" r="T122">
        <x:is>
          <x:t>Донецька область</x:t>
        </x:is>
      </x:c>
      <x:c t="inlineStr" r="U122">
        <x:is>
          <x:t>Краматорськ</x:t>
        </x:is>
      </x:c>
      <x:c t="inlineStr" r="V122"/>
      <x:c t="n" r="W122">
        <x:v>1</x:v>
      </x:c>
      <x:c t="n" r="X122">
        <x:v>1</x:v>
      </x:c>
      <x:c t="inlineStr" r="Y122"/>
      <x:c t="inlineStr" r="Z122"/>
      <x:c t="inlineStr" r="AA122"/>
      <x:c t="inlineStr" r="AB122"/>
      <x:c t="inlineStr" r="AC122"/>
      <x:c t="inlineStr" r="AD122"/>
      <x:c t="inlineStr" r="AE122"/>
      <x:c t="inlineStr" r="AF122"/>
      <x:c t="inlineStr" r="AG122"/>
      <x:c t="inlineStr" r="AH122"/>
      <x:c t="inlineStr" r="AI122"/>
      <x:c t="inlineStr" r="AJ122">
        <x:is>
          <x:t>https://scontent.fltn2-1.fna.fbcdn.net/v/t39.30808-6/319098741_5550137068395479_4969322824394529892_n.png?stp=dst-png_p526x296&amp;_nc_cat=102&amp;ccb=1-7&amp;_nc_sid=730e14&amp;_nc_ohc=vNz4fDY3PesAX9fW5jy&amp;_nc_ht=scontent.fltn2-1.fna&amp;oh=00_AfDLymdTG5BJBDCRDNvxef04dGIuhSItcgYhqD-hzKe9fg&amp;oe=639E7352</x:t>
        </x:is>
      </x:c>
      <x:c t="inlineStr" r="AK122">
        <x:is>
          <x:t/>
        </x:is>
      </x:c>
      <x:c t="inlineStr" r="AL122">
        <x:is>
          <x:t>Ні</x:t>
        </x:is>
      </x:c>
      <x:c t="inlineStr" r="AM122"/>
      <x:c t="inlineStr" r="AN122">
        <x:is>
          <x:t/>
        </x:is>
      </x:c>
      <x:c t="inlineStr" r="AO122">
        <x:is>
          <x:t>Промо</x:t>
        </x:is>
      </x:c>
      <x:c t="inlineStr" r="AP122"/>
    </x:row>
    <x:row r="123">
      <x:c t="inlineStr" r="A123">
        <x:is>
          <x:t>08.12.2022</x:t>
        </x:is>
      </x:c>
      <x:c t="inlineStr" r="B123">
        <x:is>
          <x:t>16:37</x:t>
        </x:is>
      </x:c>
      <x:c t="inlineStr" r="C123">
        <x:is>
          <x:t>14.12.2022 15:07</x:t>
        </x:is>
      </x:c>
      <x:c t="inlineStr" r="D123">
        <x:is>
          <x:t/>
        </x:is>
      </x:c>
      <x:c t="str" r="E123">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3">
        <x:is>
          <x:t>Репост</x:t>
        </x:is>
      </x:c>
      <x:c r="G123">
        <x:f>HYPERLINK("https://www.facebook.com/permalink.php?story_fbid=pfbid0EMFeM15fxYR5o9yHBgooaWfdzhAryfdDWWTHM5GCXDaJdegq933u5w7KMzjHmfwVl&amp;id=100009538526388")</x:f>
      </x:c>
      <x:c t="inlineStr" r="H123">
        <x:is>
          <x:t>Нейтральна</x:t>
        </x:is>
      </x:c>
      <x:c t="inlineStr" r="I123">
        <x:is>
          <x:t>Оксана Будовская</x:t>
        </x:is>
      </x:c>
      <x:c r="J123">
        <x:f>HYPERLINK("https://www.facebook.com/100009538526388")</x:f>
      </x:c>
      <x:c t="n" r="K123">
        <x:v>166</x:v>
      </x:c>
      <x:c t="inlineStr" r="L123">
        <x:is>
          <x:t>Жінка</x:t>
        </x:is>
      </x:c>
      <x:c t="inlineStr" r="M123"/>
      <x:c t="inlineStr" r="N123">
        <x:is>
          <x:t>facebook.com</x:t>
        </x:is>
      </x:c>
      <x:c t="inlineStr" r="O123">
        <x:is>
          <x:t>Оксана Будовская</x:t>
        </x:is>
      </x:c>
      <x:c r="P123">
        <x:f>HYPERLINK("https://www.facebook.com/100009538526388")</x:f>
      </x:c>
      <x:c t="n" r="Q123">
        <x:v>166</x:v>
      </x:c>
      <x:c t="inlineStr" r="R123">
        <x:is>
          <x:t>Соціальні мережі</x:t>
        </x:is>
      </x:c>
      <x:c t="inlineStr" r="S123">
        <x:is>
          <x:t>Україна</x:t>
        </x:is>
      </x:c>
      <x:c t="inlineStr" r="T123">
        <x:is>
          <x:t>Харківська область</x:t>
        </x:is>
      </x:c>
      <x:c t="inlineStr" r="U123">
        <x:is>
          <x:t>Харків</x:t>
        </x:is>
      </x:c>
      <x:c t="inlineStr" r="V123"/>
      <x:c t="inlineStr" r="W123"/>
      <x:c t="inlineStr" r="X123"/>
      <x:c t="inlineStr" r="Y123"/>
      <x:c t="inlineStr" r="Z123"/>
      <x:c t="inlineStr" r="AA123"/>
      <x:c t="inlineStr" r="AB123"/>
      <x:c t="inlineStr" r="AC123"/>
      <x:c t="inlineStr" r="AD123"/>
      <x:c t="inlineStr" r="AE123"/>
      <x:c t="inlineStr" r="AF123"/>
      <x:c t="inlineStr" r="AG123"/>
      <x:c t="inlineStr" r="AH123"/>
      <x:c t="inlineStr" r="AI123"/>
      <x:c t="inlineStr" r="AJ123">
        <x:is>
          <x:t>https://scontent.fkun1-1.fna.fbcdn.net/v/t39.30808-6/319098741_5550137068395479_4969322824394529892_n.png?stp=dst-png_p526x296&amp;_nc_cat=102&amp;ccb=1-7&amp;_nc_sid=730e14&amp;_nc_ohc=vNz4fDY3PesAX85yT6X&amp;_nc_ht=scontent.fkun1-1.fna&amp;oh=00_AfAmmJTmdziY7-Ph7DlZVOwgnAjoRfEzuRmyfaVXSuN2Fw&amp;oe=639E7352</x:t>
        </x:is>
      </x:c>
      <x:c t="inlineStr" r="AK123">
        <x:is>
          <x:t/>
        </x:is>
      </x:c>
      <x:c t="inlineStr" r="AL123">
        <x:is>
          <x:t>Ні</x:t>
        </x:is>
      </x:c>
      <x:c t="inlineStr" r="AM123"/>
      <x:c t="inlineStr" r="AN123">
        <x:is>
          <x:t/>
        </x:is>
      </x:c>
      <x:c t="inlineStr" r="AO123">
        <x:is>
          <x:t>Промо</x:t>
        </x:is>
      </x:c>
      <x:c t="inlineStr" r="AP123"/>
    </x:row>
    <x:row r="124">
      <x:c t="inlineStr" r="A124">
        <x:is>
          <x:t>08.12.2022</x:t>
        </x:is>
      </x:c>
      <x:c t="inlineStr" r="B124">
        <x:is>
          <x:t>16:01</x:t>
        </x:is>
      </x:c>
      <x:c t="inlineStr" r="C124">
        <x:is>
          <x:t>14.12.2022 15:07</x:t>
        </x:is>
      </x:c>
      <x:c t="inlineStr" r="D124">
        <x:is>
          <x:t/>
        </x:is>
      </x:c>
      <x:c t="str" r="E124">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4">
        <x:is>
          <x:t>Репост</x:t>
        </x:is>
      </x:c>
      <x:c r="G124">
        <x:f>HYPERLINK("https://www.facebook.com/dylinova/posts/pfbid0dZNpo5wj3NGB6BqrzxzbgPLGrgqtxi1AfPjJLF2cS8SeCTWeXoABVFadSVTL8jGLl")</x:f>
      </x:c>
      <x:c t="inlineStr" r="H124">
        <x:is>
          <x:t>Нейтральна</x:t>
        </x:is>
      </x:c>
      <x:c t="inlineStr" r="I124">
        <x:is>
          <x:t>натилья дулинова</x:t>
        </x:is>
      </x:c>
      <x:c r="J124">
        <x:f>HYPERLINK("https://www.facebook.com/100002429232130")</x:f>
      </x:c>
      <x:c t="n" r="K124">
        <x:v>3274</x:v>
      </x:c>
      <x:c t="inlineStr" r="L124">
        <x:is>
          <x:t>Жінка</x:t>
        </x:is>
      </x:c>
      <x:c t="inlineStr" r="M124"/>
      <x:c t="inlineStr" r="N124">
        <x:is>
          <x:t>facebook.com</x:t>
        </x:is>
      </x:c>
      <x:c t="inlineStr" r="O124">
        <x:is>
          <x:t>натилья дулинова</x:t>
        </x:is>
      </x:c>
      <x:c r="P124">
        <x:f>HYPERLINK("https://www.facebook.com/100002429232130")</x:f>
      </x:c>
      <x:c t="n" r="Q124">
        <x:v>3274</x:v>
      </x:c>
      <x:c t="inlineStr" r="R124">
        <x:is>
          <x:t>Соціальні мережі</x:t>
        </x:is>
      </x:c>
      <x:c t="inlineStr" r="S124">
        <x:is>
          <x:t>Україна</x:t>
        </x:is>
      </x:c>
      <x:c t="inlineStr" r="T124">
        <x:is>
          <x:t>Дніпропетровська область</x:t>
        </x:is>
      </x:c>
      <x:c t="inlineStr" r="U124">
        <x:is>
          <x:t>Павлоград</x:t>
        </x:is>
      </x:c>
      <x:c t="inlineStr" r="V124"/>
      <x:c t="n" r="W124">
        <x:v>1</x:v>
      </x:c>
      <x:c t="n" r="X124">
        <x:v>1</x:v>
      </x:c>
      <x:c t="inlineStr" r="Y124"/>
      <x:c t="inlineStr" r="Z124"/>
      <x:c t="inlineStr" r="AA124"/>
      <x:c t="inlineStr" r="AB124"/>
      <x:c t="inlineStr" r="AC124"/>
      <x:c t="inlineStr" r="AD124"/>
      <x:c t="inlineStr" r="AE124"/>
      <x:c t="inlineStr" r="AF124"/>
      <x:c t="n" r="AG124">
        <x:v>8</x:v>
      </x:c>
      <x:c t="inlineStr" r="AH124"/>
      <x:c t="inlineStr" r="AI124"/>
      <x:c t="inlineStr" r="AJ124">
        <x:is>
          <x:t>https://scontent-lga3-2.xx.fbcdn.net/v/t39.30808-6/319098741_5550137068395479_4969322824394529892_n.png?stp=dst-png_p526x296&amp;_nc_cat=102&amp;ccb=1-7&amp;_nc_sid=730e14&amp;_nc_ohc=vNz4fDY3PesAX-MKxXC&amp;_nc_ht=scontent-lga3-2.xx&amp;oh=00_AfCt9TIOt8Aw7zK9YOU6A9bMn6Jj1sfQOy66BDYO5KhVSg&amp;oe=639E7352</x:t>
        </x:is>
      </x:c>
      <x:c t="inlineStr" r="AK124">
        <x:is>
          <x:t/>
        </x:is>
      </x:c>
      <x:c t="inlineStr" r="AL124">
        <x:is>
          <x:t>Ні</x:t>
        </x:is>
      </x:c>
      <x:c t="inlineStr" r="AM124"/>
      <x:c t="inlineStr" r="AN124">
        <x:is>
          <x:t/>
        </x:is>
      </x:c>
      <x:c t="inlineStr" r="AO124">
        <x:is>
          <x:t>Промо</x:t>
        </x:is>
      </x:c>
      <x:c t="inlineStr" r="AP124"/>
    </x:row>
    <x:row r="125">
      <x:c t="inlineStr" r="A125">
        <x:is>
          <x:t>08.12.2022</x:t>
        </x:is>
      </x:c>
      <x:c t="inlineStr" r="B125">
        <x:is>
          <x:t>15:23</x:t>
        </x:is>
      </x:c>
      <x:c t="inlineStr" r="C125">
        <x:is>
          <x:t>14.12.2022 15:07</x:t>
        </x:is>
      </x:c>
      <x:c t="inlineStr" r="D125">
        <x:is>
          <x:t/>
        </x:is>
      </x:c>
      <x:c t="str" r="E125">
        <x:v>Наближається День Святого Миколая  Тому ми також вирішили підготувати для Вас крутий подарунок! 
Цього разу ми розігруємо адвент-календар від Makeup Revolution Ultimate Glamour Collection 12 Day Advent Calendar! ❤️ Він включає 12 косметичних продуктів, які допоможуть Вам створити неперевершений образ! 
Що потрібно зробити, щоб отримати подарунок?
1️⃣ Бути підписаним на наш профіль @ezebra.com.ua;
2️⃣ Запросити своїх подруг приєднатися до нас;
3️⃣ Описати за допомогою 5 смайликів свою найкращу згадку про День Святого Миколая! 
Серед усіх учасників, ми оберемо ОДНОГО переможця.
➡️ Чекаємо на відповіді до 16 грудня  2022 року до 24:00 Розпочинаємо❗⏰
Важливо❗️ Беручи участь у конкурсі, Ви погоджуєтеся з правилами Конкурсу, доступними за посиланням  https://ezebra.com.ua/uk/terms/pravila-provedennia-konkursu-95.html</x:v>
      </x:c>
      <x:c t="inlineStr" r="F125">
        <x:is>
          <x:t>Репост</x:t>
        </x:is>
      </x:c>
      <x:c r="G125">
        <x:f>HYPERLINK("https://www.facebook.com/permalink.php?story_fbid=pfbid0n5mgkZdTmeM3WkFNQq79QWK3SCEHBBzJLQrtEsefQJud8KK5WUXhqxvRArMhEEbYl&amp;id=100021604809350")</x:f>
      </x:c>
      <x:c t="inlineStr" r="H125">
        <x:is>
          <x:t>Нейтральна</x:t>
        </x:is>
      </x:c>
      <x:c t="inlineStr" r="I125">
        <x:is>
          <x:t>Oksana Kurishko</x:t>
        </x:is>
      </x:c>
      <x:c r="J125">
        <x:f>HYPERLINK("https://www.facebook.com/100021604809350")</x:f>
      </x:c>
      <x:c t="n" r="K125">
        <x:v>5762</x:v>
      </x:c>
      <x:c t="inlineStr" r="L125">
        <x:is>
          <x:t>Жінка</x:t>
        </x:is>
      </x:c>
      <x:c t="inlineStr" r="M125"/>
      <x:c t="inlineStr" r="N125">
        <x:is>
          <x:t>facebook.com</x:t>
        </x:is>
      </x:c>
      <x:c t="inlineStr" r="O125">
        <x:is>
          <x:t>Oksana Kurishko</x:t>
        </x:is>
      </x:c>
      <x:c r="P125">
        <x:f>HYPERLINK("https://www.facebook.com/100021604809350")</x:f>
      </x:c>
      <x:c t="n" r="Q125">
        <x:v>5762</x:v>
      </x:c>
      <x:c t="inlineStr" r="R125">
        <x:is>
          <x:t>Соціальні мережі</x:t>
        </x:is>
      </x:c>
      <x:c t="inlineStr" r="S125">
        <x:is>
          <x:t>Україна</x:t>
        </x:is>
      </x:c>
      <x:c t="inlineStr" r="T125">
        <x:is>
          <x:t>Житомирська область</x:t>
        </x:is>
      </x:c>
      <x:c t="inlineStr" r="U125">
        <x:is>
          <x:t>Житомир</x:t>
        </x:is>
      </x:c>
      <x:c t="inlineStr" r="V125"/>
      <x:c t="inlineStr" r="W125"/>
      <x:c t="inlineStr" r="X125"/>
      <x:c t="inlineStr" r="Y125"/>
      <x:c t="inlineStr" r="Z125"/>
      <x:c t="inlineStr" r="AA125"/>
      <x:c t="inlineStr" r="AB125"/>
      <x:c t="inlineStr" r="AC125"/>
      <x:c t="inlineStr" r="AD125"/>
      <x:c t="inlineStr" r="AE125"/>
      <x:c t="inlineStr" r="AF125"/>
      <x:c t="n" r="AG125">
        <x:v>13</x:v>
      </x:c>
      <x:c t="inlineStr" r="AH125"/>
      <x:c t="inlineStr" r="AI125"/>
      <x:c t="inlineStr" r="AJ125">
        <x:is>
          <x:t>https://scontent.fkun1-1.fna.fbcdn.net/v/t39.30808-6/319098741_5550137068395479_4969322824394529892_n.png?stp=dst-png_p526x296&amp;_nc_cat=102&amp;ccb=1-7&amp;_nc_sid=730e14&amp;_nc_ohc=vNz4fDY3PesAX85yT6X&amp;_nc_ht=scontent.fkun1-1.fna&amp;oh=00_AfAmmJTmdziY7-Ph7DlZVOwgnAjoRfEzuRmyfaVXSuN2Fw&amp;oe=639E7352</x:t>
        </x:is>
      </x:c>
      <x:c t="inlineStr" r="AK125">
        <x:is>
          <x:t/>
        </x:is>
      </x:c>
      <x:c t="inlineStr" r="AL125">
        <x:is>
          <x:t>Ні</x:t>
        </x:is>
      </x:c>
      <x:c t="inlineStr" r="AM125"/>
      <x:c t="inlineStr" r="AN125">
        <x:is>
          <x:t/>
        </x:is>
      </x:c>
      <x:c t="inlineStr" r="AO125">
        <x:is>
          <x:t>Промо</x:t>
        </x:is>
      </x:c>
      <x:c t="n" r="AP125">
        <x:v>5762</x:v>
      </x:c>
    </x:row>
    <x:row r="126">
      <x:c t="inlineStr" r="A126">
        <x:is>
          <x:t>08.12.2022</x:t>
        </x:is>
      </x:c>
      <x:c t="inlineStr" r="B126">
        <x:is>
          <x:t>13:31</x:t>
        </x:is>
      </x:c>
      <x:c t="inlineStr" r="C126">
        <x:is>
          <x:t>14.12.2022 15:07</x:t>
        </x:is>
      </x:c>
      <x:c t="inlineStr" r="D126">
        <x:is>
          <x:t/>
        </x:is>
      </x:c>
      <x:c t="str" r="E126">
        <x:v>Popularne ciasto Oreo 
waga 2 kg.
Bardzo miękkie, rozpływające się w ustach.
Торт «Орео» получается бесподобно вкусным и очень нарядным по внешнему виду, поэтому для праздничного застолья он подойдет просто идеально. 
Торт очень богат на вкус и точно не оставит равнодушными ни детей ни взрослых.</x:v>
      </x:c>
      <x:c t="inlineStr" r="F126">
        <x:is>
          <x:t>Пост</x:t>
        </x:is>
      </x:c>
      <x:c r="G126">
        <x:f>HYPERLINK("https://www.facebook.com/groups/286237355516780/permalink/1401889153951589/")</x:f>
      </x:c>
      <x:c t="inlineStr" r="H126">
        <x:is>
          <x:t>Нейтральна</x:t>
        </x:is>
      </x:c>
      <x:c t="inlineStr" r="I126">
        <x:is>
          <x:t>Тамила Смирнова</x:t>
        </x:is>
      </x:c>
      <x:c r="J126">
        <x:f>HYPERLINK("https://www.facebook.com/100013583565932")</x:f>
      </x:c>
      <x:c t="n" r="K126">
        <x:v>61</x:v>
      </x:c>
      <x:c t="inlineStr" r="L126">
        <x:is>
          <x:t>Жінка</x:t>
        </x:is>
      </x:c>
      <x:c t="inlineStr" r="M126"/>
      <x:c t="inlineStr" r="N126">
        <x:is>
          <x:t>facebook.com</x:t>
        </x:is>
      </x:c>
      <x:c t="inlineStr" r="O126">
        <x:is>
          <x:t>Гданськ/Сопот/Гдиня/Gdansk/Sopot/Gdynia/Авто/Auto</x:t>
        </x:is>
      </x:c>
      <x:c r="P126">
        <x:f>HYPERLINK("https://www.facebook.com/286237355516780")</x:f>
      </x:c>
      <x:c t="n" r="Q126">
        <x:v>13963</x:v>
      </x:c>
      <x:c t="inlineStr" r="R126">
        <x:is>
          <x:t>Соціальні мережі</x:t>
        </x:is>
      </x:c>
      <x:c t="inlineStr" r="S126">
        <x:is>
          <x:t>Україна</x:t>
        </x:is>
      </x:c>
      <x:c t="inlineStr" r="T126">
        <x:is>
          <x:t>Запорізька область</x:t>
        </x:is>
      </x:c>
      <x:c t="inlineStr" r="U126">
        <x:is>
          <x:t>Мелітополь</x:t>
        </x:is>
      </x:c>
      <x:c t="inlineStr" r="V126"/>
      <x:c t="inlineStr" r="W126"/>
      <x:c t="inlineStr" r="X126"/>
      <x:c t="inlineStr" r="Y126"/>
      <x:c t="inlineStr" r="Z126"/>
      <x:c t="inlineStr" r="AA126"/>
      <x:c t="inlineStr" r="AB126"/>
      <x:c t="inlineStr" r="AC126"/>
      <x:c t="inlineStr" r="AD126"/>
      <x:c t="inlineStr" r="AE126"/>
      <x:c t="inlineStr" r="AF126"/>
      <x:c t="inlineStr" r="AG126"/>
      <x:c t="inlineStr" r="AH126"/>
      <x:c t="inlineStr" r="AI126"/>
      <x:c t="inlineStr" r="AJ126">
        <x:is>
          <x:t>https://scontent-sea1-1.xx.fbcdn.net/v/t39.30808-6/318852484_1598331057296331_5129513635021953443_n.jpg?stp=dst-jpg_s600x600&amp;_nc_cat=104&amp;ccb=1-7&amp;_nc_sid=5cd70e&amp;_nc_ohc=IFWAzKdOZDMAX97X7dG&amp;_nc_ht=scontent-sea1-1.xx&amp;oh=00_AfCWyhz4jYhDGHTprlgWW1E4tcnBrl82N-Lm-GxEhYIxMw&amp;oe=639F2AEF</x:t>
        </x:is>
      </x:c>
      <x:c t="inlineStr" r="AK126">
        <x:is>
          <x:t/>
        </x:is>
      </x:c>
      <x:c t="inlineStr" r="AL126">
        <x:is>
          <x:t>Ні</x:t>
        </x:is>
      </x:c>
      <x:c t="inlineStr" r="AM126"/>
      <x:c t="inlineStr" r="AN126">
        <x:is>
          <x:t>Діти,Їжа</x:t>
        </x:is>
      </x:c>
      <x:c t="inlineStr" r="AO126">
        <x:is>
          <x:t>Промо</x:t>
        </x:is>
      </x:c>
      <x:c t="n" r="AP126">
        <x:v>13963</x:v>
      </x:c>
    </x:row>
    <x:row r="127">
      <x:c t="inlineStr" r="A127">
        <x:is>
          <x:t>08.12.2022</x:t>
        </x:is>
      </x:c>
      <x:c t="inlineStr" r="B127">
        <x:is>
          <x:t>13:30</x:t>
        </x:is>
      </x:c>
      <x:c t="inlineStr" r="C127">
        <x:is>
          <x:t>14.12.2022 15:07</x:t>
        </x:is>
      </x:c>
      <x:c t="inlineStr" r="D127">
        <x:is>
          <x:t/>
        </x:is>
      </x:c>
      <x:c t="str" r="E127">
        <x:v>Popularne ciasto Oreo 
waga 2 kg.
Bardzo miękkie, rozpływające się w ustach.
Торт «Орео» получается бесподобно вкусным и очень нарядным по внешнему виду, поэтому для праздничного застолья он подойдет просто идеально. 
Торт очень богат на вкус и точно не оставит равнодушными ни детей ни взрослых.</x:v>
      </x:c>
      <x:c t="inlineStr" r="F127">
        <x:is>
          <x:t>Пост</x:t>
        </x:is>
      </x:c>
      <x:c r="G127">
        <x:f>HYPERLINK("https://www.facebook.com/groups/GdanskPraca/permalink/6499985226694503/")</x:f>
      </x:c>
      <x:c t="inlineStr" r="H127">
        <x:is>
          <x:t>Нейтральна</x:t>
        </x:is>
      </x:c>
      <x:c t="inlineStr" r="I127">
        <x:is>
          <x:t>Тамила Смирнова</x:t>
        </x:is>
      </x:c>
      <x:c r="J127">
        <x:f>HYPERLINK("https://www.facebook.com/100013583565932")</x:f>
      </x:c>
      <x:c t="n" r="K127">
        <x:v>61</x:v>
      </x:c>
      <x:c t="inlineStr" r="L127">
        <x:is>
          <x:t>Жінка</x:t>
        </x:is>
      </x:c>
      <x:c t="inlineStr" r="M127"/>
      <x:c t="inlineStr" r="N127">
        <x:is>
          <x:t>facebook.com</x:t>
        </x:is>
      </x:c>
      <x:c t="inlineStr" r="O127">
        <x:is>
          <x:t>Гданьск-Gdańsk Работа/Документы/Жильё</x:t>
        </x:is>
      </x:c>
      <x:c r="P127">
        <x:f>HYPERLINK("https://www.facebook.com/1906442166048855")</x:f>
      </x:c>
      <x:c t="n" r="Q127">
        <x:v>47591</x:v>
      </x:c>
      <x:c t="inlineStr" r="R127">
        <x:is>
          <x:t>Соціальні мережі</x:t>
        </x:is>
      </x:c>
      <x:c t="inlineStr" r="S127">
        <x:is>
          <x:t>Україна</x:t>
        </x:is>
      </x:c>
      <x:c t="inlineStr" r="T127">
        <x:is>
          <x:t>Запорізька область</x:t>
        </x:is>
      </x:c>
      <x:c t="inlineStr" r="U127">
        <x:is>
          <x:t>Мелітополь</x:t>
        </x:is>
      </x:c>
      <x:c t="inlineStr" r="V127"/>
      <x:c t="inlineStr" r="W127"/>
      <x:c t="inlineStr" r="X127"/>
      <x:c t="inlineStr" r="Y127"/>
      <x:c t="inlineStr" r="Z127"/>
      <x:c t="inlineStr" r="AA127"/>
      <x:c t="inlineStr" r="AB127"/>
      <x:c t="inlineStr" r="AC127"/>
      <x:c t="inlineStr" r="AD127"/>
      <x:c t="inlineStr" r="AE127"/>
      <x:c t="inlineStr" r="AF127"/>
      <x:c t="inlineStr" r="AG127"/>
      <x:c t="inlineStr" r="AH127"/>
      <x:c t="inlineStr" r="AI127"/>
      <x:c t="inlineStr" r="AJ127">
        <x:is>
          <x:t>https://scontent-sea1-1.xx.fbcdn.net/v/t39.30808-6/316822051_1598329937296443_8955063040972029516_n.jpg?stp=dst-jpg_s600x600&amp;_nc_cat=110&amp;ccb=1-7&amp;_nc_sid=5cd70e&amp;_nc_ohc=pQQ3hbgbgRUAX9lOpOB&amp;_nc_ht=scontent-sea1-1.xx&amp;oh=00_AfA1FOpE5XoFuxsLrQ1lMc5T7SiI4cy2VK2D_M-wLGPqWQ&amp;oe=639DF221</x:t>
        </x:is>
      </x:c>
      <x:c t="inlineStr" r="AK127">
        <x:is>
          <x:t/>
        </x:is>
      </x:c>
      <x:c t="inlineStr" r="AL127">
        <x:is>
          <x:t>Ні</x:t>
        </x:is>
      </x:c>
      <x:c t="inlineStr" r="AM127"/>
      <x:c t="inlineStr" r="AN127">
        <x:is>
          <x:t>Діти,Їжа</x:t>
        </x:is>
      </x:c>
      <x:c t="inlineStr" r="AO127">
        <x:is>
          <x:t>Промо</x:t>
        </x:is>
      </x:c>
      <x:c t="n" r="AP127">
        <x:v>47591</x:v>
      </x:c>
    </x:row>
    <x:row r="128">
      <x:c t="inlineStr" r="A128">
        <x:is>
          <x:t>08.12.2022</x:t>
        </x:is>
      </x:c>
      <x:c t="inlineStr" r="B128">
        <x:is>
          <x:t>13:29</x:t>
        </x:is>
      </x:c>
      <x:c t="inlineStr" r="C128">
        <x:is>
          <x:t>14.12.2022 15:07</x:t>
        </x:is>
      </x:c>
      <x:c t="inlineStr" r="D128">
        <x:is>
          <x:t/>
        </x:is>
      </x:c>
      <x:c t="str" r="E128">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28">
        <x:is>
          <x:t>Репост</x:t>
        </x:is>
      </x:c>
      <x:c r="G128">
        <x:f>HYPERLINK("https://www.facebook.com/groups/trostianets.vinnytsia.district/permalink/5568178536565256/")</x:f>
      </x:c>
      <x:c t="inlineStr" r="H128">
        <x:is>
          <x:t>Нейтральна</x:t>
        </x:is>
      </x:c>
      <x:c t="inlineStr" r="I128">
        <x:is>
          <x:t>Людмила Копирайт</x:t>
        </x:is>
      </x:c>
      <x:c r="J128">
        <x:f>HYPERLINK("https://www.facebook.com/100022218129219")</x:f>
      </x:c>
      <x:c t="n" r="K128">
        <x:v>4257</x:v>
      </x:c>
      <x:c t="inlineStr" r="L128">
        <x:is>
          <x:t>Жінка</x:t>
        </x:is>
      </x:c>
      <x:c t="inlineStr" r="M128"/>
      <x:c t="inlineStr" r="N128">
        <x:is>
          <x:t>facebook.com</x:t>
        </x:is>
      </x:c>
      <x:c t="inlineStr" r="O128">
        <x:is>
          <x:t>Оголошення Тростянець (Вінницька обл.)</x:t>
        </x:is>
      </x:c>
      <x:c r="P128">
        <x:f>HYPERLINK("https://www.facebook.com/2760842477298890")</x:f>
      </x:c>
      <x:c t="n" r="Q128">
        <x:v>19213</x:v>
      </x:c>
      <x:c t="inlineStr" r="R128">
        <x:is>
          <x:t>Соціальні мережі</x:t>
        </x:is>
      </x:c>
      <x:c t="inlineStr" r="S128">
        <x:is>
          <x:t>Україна</x:t>
        </x:is>
      </x:c>
      <x:c t="inlineStr" r="T128"/>
      <x:c t="inlineStr" r="U128"/>
      <x:c t="inlineStr" r="V128"/>
      <x:c t="n" r="W128">
        <x:v>2</x:v>
      </x:c>
      <x:c t="n" r="X128">
        <x:v>2</x:v>
      </x:c>
      <x:c t="inlineStr" r="Y128"/>
      <x:c t="inlineStr" r="Z128"/>
      <x:c t="inlineStr" r="AA128"/>
      <x:c t="inlineStr" r="AB128"/>
      <x:c t="inlineStr" r="AC128"/>
      <x:c t="inlineStr" r="AD128"/>
      <x:c t="inlineStr" r="AE128"/>
      <x:c t="n" r="AF128">
        <x:v>1</x:v>
      </x:c>
      <x:c t="n" r="AG128">
        <x:v>1</x:v>
      </x:c>
      <x:c t="inlineStr" r="AH128"/>
      <x:c t="inlineStr" r="AI128"/>
      <x:c t="inlineStr" r="AJ128">
        <x:is>
          <x:t>https://scontent-sea1-1.xx.fbcdn.net/v/t39.30808-6/316963305_1310482509702341_2331505194697479562_n.jpg?_nc_cat=110&amp;ccb=1-7&amp;_nc_sid=5cd70e&amp;_nc_ohc=QahAyCw1GkwAX-ctqmP&amp;_nc_ht=scontent-sea1-1.xx&amp;oh=00_AfCUj5U2ej1qzmQviudnACEVB-WKUSAoeyxSVMUeID7c7w&amp;oe=639E8630</x:t>
        </x:is>
      </x:c>
      <x:c t="inlineStr" r="AK128">
        <x:is>
          <x:t/>
        </x:is>
      </x:c>
      <x:c t="inlineStr" r="AL128">
        <x:is>
          <x:t>Ні</x:t>
        </x:is>
      </x:c>
      <x:c t="inlineStr" r="AM128"/>
      <x:c t="inlineStr" r="AN128">
        <x:is>
          <x:t>Їжа</x:t>
        </x:is>
      </x:c>
      <x:c t="inlineStr" r="AO128">
        <x:is>
          <x:t>Комерція</x:t>
        </x:is>
      </x:c>
      <x:c t="n" r="AP128">
        <x:v>18111</x:v>
      </x:c>
    </x:row>
    <x:row r="129">
      <x:c t="inlineStr" r="A129">
        <x:is>
          <x:t>08.12.2022</x:t>
        </x:is>
      </x:c>
      <x:c t="inlineStr" r="B129">
        <x:is>
          <x:t>13:29</x:t>
        </x:is>
      </x:c>
      <x:c t="inlineStr" r="C129">
        <x:is>
          <x:t>14.12.2022 15:07</x:t>
        </x:is>
      </x:c>
      <x:c t="inlineStr" r="D129">
        <x:is>
          <x:t/>
        </x:is>
      </x:c>
      <x:c t="str" r="E129">
        <x:v>Popularne ciasto Oreo 
waga 2 kg.
Bardzo miękkie, rozpływające się w ustach.
Торт «Орео» получается бесподобно вкусным и очень нарядным по внешнему виду, поэтому для праздничного застолья он подойдет просто идеально. 
Торт очень богат на вкус и точно не оставит равнодушными ни детей ни взрослых.</x:v>
      </x:c>
      <x:c t="inlineStr" r="F129">
        <x:is>
          <x:t>Пост</x:t>
        </x:is>
      </x:c>
      <x:c r="G129">
        <x:f>HYPERLINK("https://www.facebook.com/groups/2490111554611094/permalink/3433296040292636/")</x:f>
      </x:c>
      <x:c t="inlineStr" r="H129">
        <x:is>
          <x:t>Нейтральна</x:t>
        </x:is>
      </x:c>
      <x:c t="inlineStr" r="I129">
        <x:is>
          <x:t>Тамила Смирнова</x:t>
        </x:is>
      </x:c>
      <x:c r="J129">
        <x:f>HYPERLINK("https://www.facebook.com/100013583565932")</x:f>
      </x:c>
      <x:c t="n" r="K129">
        <x:v>61</x:v>
      </x:c>
      <x:c t="inlineStr" r="L129">
        <x:is>
          <x:t>Жінка</x:t>
        </x:is>
      </x:c>
      <x:c t="inlineStr" r="M129"/>
      <x:c t="inlineStr" r="N129">
        <x:is>
          <x:t>facebook.com</x:t>
        </x:is>
      </x:c>
      <x:c t="inlineStr" r="O129">
        <x:is>
          <x:t>Работа Гданьск/ Praca Gdańsk</x:t>
        </x:is>
      </x:c>
      <x:c r="P129">
        <x:f>HYPERLINK("https://www.facebook.com/2490111554611094")</x:f>
      </x:c>
      <x:c t="n" r="Q129">
        <x:v>19576</x:v>
      </x:c>
      <x:c t="inlineStr" r="R129">
        <x:is>
          <x:t>Соціальні мережі</x:t>
        </x:is>
      </x:c>
      <x:c t="inlineStr" r="S129">
        <x:is>
          <x:t>Україна</x:t>
        </x:is>
      </x:c>
      <x:c t="inlineStr" r="T129">
        <x:is>
          <x:t>Запорізька область</x:t>
        </x:is>
      </x:c>
      <x:c t="inlineStr" r="U129">
        <x:is>
          <x:t>Мелітополь</x:t>
        </x:is>
      </x:c>
      <x:c t="inlineStr" r="V129"/>
      <x:c t="n" r="W129">
        <x:v>1</x:v>
      </x:c>
      <x:c t="n" r="X129">
        <x:v>1</x:v>
      </x:c>
      <x:c t="inlineStr" r="Y129"/>
      <x:c t="inlineStr" r="Z129"/>
      <x:c t="inlineStr" r="AA129"/>
      <x:c t="inlineStr" r="AB129"/>
      <x:c t="inlineStr" r="AC129"/>
      <x:c t="inlineStr" r="AD129"/>
      <x:c t="inlineStr" r="AE129"/>
      <x:c t="inlineStr" r="AF129"/>
      <x:c t="inlineStr" r="AG129"/>
      <x:c t="inlineStr" r="AH129"/>
      <x:c t="inlineStr" r="AI129"/>
      <x:c t="inlineStr" r="AJ129">
        <x:is>
          <x:t>https://z-p3-scontent.fkun2-1.fna.fbcdn.net/v/t39.30808-6/318098780_1598329553963148_2778840850934251031_n.jpg?stp=dst-jpg_s600x600&amp;_nc_cat=100&amp;ccb=1-7&amp;_nc_sid=5cd70e&amp;_nc_ohc=zfCheja-hE0AX_RvAaj&amp;_nc_ht=z-p3-scontent.fkun2-1.fna&amp;oh=00_AfDALS5JbifoRxIuGFeZSVVQoW1ZRiG9yLhFUYBOGmWiiw&amp;oe=639EF4D0</x:t>
        </x:is>
      </x:c>
      <x:c t="inlineStr" r="AK129">
        <x:is>
          <x:t/>
        </x:is>
      </x:c>
      <x:c t="inlineStr" r="AL129">
        <x:is>
          <x:t>Ні</x:t>
        </x:is>
      </x:c>
      <x:c t="inlineStr" r="AM129"/>
      <x:c t="inlineStr" r="AN129">
        <x:is>
          <x:t>Діти,Їжа</x:t>
        </x:is>
      </x:c>
      <x:c t="inlineStr" r="AO129">
        <x:is>
          <x:t>Промо</x:t>
        </x:is>
      </x:c>
      <x:c t="n" r="AP129">
        <x:v>19576</x:v>
      </x:c>
    </x:row>
    <x:row r="130">
      <x:c t="inlineStr" r="A130">
        <x:is>
          <x:t>08.12.2022</x:t>
        </x:is>
      </x:c>
      <x:c t="inlineStr" r="B130">
        <x:is>
          <x:t>13:28</x:t>
        </x:is>
      </x:c>
      <x:c t="inlineStr" r="C130">
        <x:is>
          <x:t>14.12.2022 15:07</x:t>
        </x:is>
      </x:c>
      <x:c t="inlineStr" r="D130">
        <x:is>
          <x:t/>
        </x:is>
      </x:c>
      <x:c t="str" r="E130">
        <x:v>Popularne ciasto Oreo 
waga 2 kg.
Bardzo miękkie, rozpływające się w ustach.
Торт «Орео» получается бесподобно вкусным и очень нарядным по внешнему виду, поэтому для праздничного застолья он подойдет просто идеально. 
Торт очень богат на вкус и точно не оставит равнодушными ни детей ни взрослых.</x:v>
      </x:c>
      <x:c t="inlineStr" r="F130">
        <x:is>
          <x:t>Пост</x:t>
        </x:is>
      </x:c>
      <x:c r="G130">
        <x:f>HYPERLINK("https://www.facebook.com/groups/trojfm/permalink/2398674946950218/")</x:f>
      </x:c>
      <x:c t="inlineStr" r="H130">
        <x:is>
          <x:t>Нейтральна</x:t>
        </x:is>
      </x:c>
      <x:c t="inlineStr" r="I130">
        <x:is>
          <x:t>Тамила Смирнова</x:t>
        </x:is>
      </x:c>
      <x:c r="J130">
        <x:f>HYPERLINK("https://www.facebook.com/100013583565932")</x:f>
      </x:c>
      <x:c t="n" r="K130">
        <x:v>61</x:v>
      </x:c>
      <x:c t="inlineStr" r="L130">
        <x:is>
          <x:t>Жінка</x:t>
        </x:is>
      </x:c>
      <x:c t="inlineStr" r="M130"/>
      <x:c t="inlineStr" r="N130">
        <x:is>
          <x:t>facebook.com</x:t>
        </x:is>
      </x:c>
      <x:c t="inlineStr" r="O130">
        <x:is>
          <x:t>Trójmiasto: Gdańsk, Gdynia, Sopot | Труймясто: РАБОТА, УСЛУГИ, ЖИЛЬЕ</x:t>
        </x:is>
      </x:c>
      <x:c r="P130">
        <x:f>HYPERLINK("https://www.facebook.com/861052374045824")</x:f>
      </x:c>
      <x:c t="n" r="Q130">
        <x:v>30426</x:v>
      </x:c>
      <x:c t="inlineStr" r="R130">
        <x:is>
          <x:t>Соціальні мережі</x:t>
        </x:is>
      </x:c>
      <x:c t="inlineStr" r="S130">
        <x:is>
          <x:t>Україна</x:t>
        </x:is>
      </x:c>
      <x:c t="inlineStr" r="T130">
        <x:is>
          <x:t>Запорізька область</x:t>
        </x:is>
      </x:c>
      <x:c t="inlineStr" r="U130">
        <x:is>
          <x:t>Мелітополь</x:t>
        </x:is>
      </x:c>
      <x:c t="inlineStr" r="V130"/>
      <x:c t="inlineStr" r="W130"/>
      <x:c t="inlineStr" r="X130"/>
      <x:c t="inlineStr" r="Y130"/>
      <x:c t="inlineStr" r="Z130"/>
      <x:c t="inlineStr" r="AA130"/>
      <x:c t="inlineStr" r="AB130"/>
      <x:c t="inlineStr" r="AC130"/>
      <x:c t="inlineStr" r="AD130"/>
      <x:c t="inlineStr" r="AE130"/>
      <x:c t="inlineStr" r="AF130"/>
      <x:c t="inlineStr" r="AG130"/>
      <x:c t="inlineStr" r="AH130"/>
      <x:c t="inlineStr" r="AI130"/>
      <x:c t="inlineStr" r="AJ130">
        <x:is>
          <x:t>https://z-p3-scontent.fkun2-1.fna.fbcdn.net/v/t39.30808-6/318821691_1598328930629877_4634590447326415735_n.jpg?stp=dst-jpg_s600x600&amp;_nc_cat=102&amp;ccb=1-7&amp;_nc_sid=5cd70e&amp;_nc_ohc=0rU8ZwOzxqsAX8-kEwr&amp;_nc_ht=z-p3-scontent.fkun2-1.fna&amp;oh=00_AfBGFPtXdh0adKcqo-hIGew3OcxHguC2WhU8q4W6WhDTJQ&amp;oe=639F5376</x:t>
        </x:is>
      </x:c>
      <x:c t="inlineStr" r="AK130">
        <x:is>
          <x:t/>
        </x:is>
      </x:c>
      <x:c t="inlineStr" r="AL130">
        <x:is>
          <x:t>Ні</x:t>
        </x:is>
      </x:c>
      <x:c t="inlineStr" r="AM130"/>
      <x:c t="inlineStr" r="AN130">
        <x:is>
          <x:t>Діти,Їжа</x:t>
        </x:is>
      </x:c>
      <x:c t="inlineStr" r="AO130">
        <x:is>
          <x:t>Промо</x:t>
        </x:is>
      </x:c>
      <x:c t="n" r="AP130">
        <x:v>29607</x:v>
      </x:c>
    </x:row>
    <x:row r="131">
      <x:c t="inlineStr" r="A131">
        <x:is>
          <x:t>08.12.2022</x:t>
        </x:is>
      </x:c>
      <x:c t="inlineStr" r="B131">
        <x:is>
          <x:t>13:27</x:t>
        </x:is>
      </x:c>
      <x:c t="inlineStr" r="C131">
        <x:is>
          <x:t>14.12.2022 15:07</x:t>
        </x:is>
      </x:c>
      <x:c t="inlineStr" r="D131">
        <x:is>
          <x:t/>
        </x:is>
      </x:c>
      <x:c t="str" r="E131">
        <x:v>Popularne ciasto Oreo 
waga 2 kg.
Bardzo miękkie, rozpływające się w ustach.
Торт «Орео» получается бесподобно вкусным и очень нарядным по внешнему виду, поэтому для праздничного застолья он подойдет просто идеально. 
Торт очень богат на вкус и точно не оставит равнодушными ни детей ни взрослых.</x:v>
      </x:c>
      <x:c t="inlineStr" r="F131">
        <x:is>
          <x:t>Пост</x:t>
        </x:is>
      </x:c>
      <x:c r="G131">
        <x:f>HYPERLINK("https://www.facebook.com/groups/WorkGdansk/permalink/1194873674431971/")</x:f>
      </x:c>
      <x:c t="inlineStr" r="H131">
        <x:is>
          <x:t>Нейтральна</x:t>
        </x:is>
      </x:c>
      <x:c t="inlineStr" r="I131">
        <x:is>
          <x:t>Тамила Смирнова</x:t>
        </x:is>
      </x:c>
      <x:c r="J131">
        <x:f>HYPERLINK("https://www.facebook.com/100013583565932")</x:f>
      </x:c>
      <x:c t="n" r="K131">
        <x:v>61</x:v>
      </x:c>
      <x:c t="inlineStr" r="L131">
        <x:is>
          <x:t>Жінка</x:t>
        </x:is>
      </x:c>
      <x:c t="inlineStr" r="M131"/>
      <x:c t="inlineStr" r="N131">
        <x:is>
          <x:t>facebook.com</x:t>
        </x:is>
      </x:c>
      <x:c t="inlineStr" r="O131">
        <x:is>
          <x:t>Гданськ-Gdansk-Сопот-ГдиняРоботаДокументиЖитло‍‍Спілкування</x:t>
        </x:is>
      </x:c>
      <x:c r="P131">
        <x:f>HYPERLINK("https://www.facebook.com/150686512184031")</x:f>
      </x:c>
      <x:c t="n" r="Q131">
        <x:v>7114</x:v>
      </x:c>
      <x:c t="inlineStr" r="R131">
        <x:is>
          <x:t>Соціальні мережі</x:t>
        </x:is>
      </x:c>
      <x:c t="inlineStr" r="S131">
        <x:is>
          <x:t>Україна</x:t>
        </x:is>
      </x:c>
      <x:c t="inlineStr" r="T131">
        <x:is>
          <x:t>Запорізька область</x:t>
        </x:is>
      </x:c>
      <x:c t="inlineStr" r="U131">
        <x:is>
          <x:t>Мелітополь</x:t>
        </x:is>
      </x:c>
      <x:c t="inlineStr" r="V131"/>
      <x:c t="inlineStr" r="W131"/>
      <x:c t="inlineStr" r="X131"/>
      <x:c t="inlineStr" r="Y131"/>
      <x:c t="inlineStr" r="Z131"/>
      <x:c t="inlineStr" r="AA131"/>
      <x:c t="inlineStr" r="AB131"/>
      <x:c t="inlineStr" r="AC131"/>
      <x:c t="inlineStr" r="AD131"/>
      <x:c t="inlineStr" r="AE131"/>
      <x:c t="inlineStr" r="AF131"/>
      <x:c t="inlineStr" r="AG131"/>
      <x:c t="inlineStr" r="AH131"/>
      <x:c t="inlineStr" r="AI131"/>
      <x:c t="inlineStr" r="AJ131">
        <x:is>
          <x:t>https://z-p3-scontent.fkun2-1.fna.fbcdn.net/v/t39.30808-6/316538902_1598328090629961_2242039483087413591_n.jpg?stp=dst-jpg_p526x296&amp;_nc_cat=108&amp;ccb=1-7&amp;_nc_sid=5cd70e&amp;_nc_ohc=TLcggLb1IJsAX_DmBC1&amp;_nc_ht=z-p3-scontent.fkun2-1.fna&amp;oh=00_AfAjZpuyqg4CPf4A6hQC1BduA_Y2Mun-2RjeyV8YelrQKw&amp;oe=639DD2B6</x:t>
        </x:is>
      </x:c>
      <x:c t="inlineStr" r="AK131">
        <x:is>
          <x:t/>
        </x:is>
      </x:c>
      <x:c t="inlineStr" r="AL131">
        <x:is>
          <x:t>Ні</x:t>
        </x:is>
      </x:c>
      <x:c t="inlineStr" r="AM131"/>
      <x:c t="inlineStr" r="AN131">
        <x:is>
          <x:t>Діти,Їжа</x:t>
        </x:is>
      </x:c>
      <x:c t="inlineStr" r="AO131">
        <x:is>
          <x:t>Промо</x:t>
        </x:is>
      </x:c>
      <x:c t="n" r="AP131">
        <x:v>7114</x:v>
      </x:c>
    </x:row>
    <x:row r="132">
      <x:c t="inlineStr" r="A132">
        <x:is>
          <x:t>08.12.2022</x:t>
        </x:is>
      </x:c>
      <x:c t="inlineStr" r="B132">
        <x:is>
          <x:t>10:20</x:t>
        </x:is>
      </x:c>
      <x:c t="inlineStr" r="C132">
        <x:is>
          <x:t>14.12.2022 15:07</x:t>
        </x:is>
      </x:c>
      <x:c t="inlineStr" r="D132">
        <x:is>
          <x:t/>
        </x:is>
      </x:c>
      <x:c t="str" r="E132">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2">
        <x:is>
          <x:t>Репост</x:t>
        </x:is>
      </x:c>
      <x:c r="G132">
        <x:f>HYPERLINK("https://www.facebook.com/groups/381207626116496/permalink/1161413601429224/")</x:f>
      </x:c>
      <x:c t="inlineStr" r="H132">
        <x:is>
          <x:t>Нейтральна</x:t>
        </x:is>
      </x:c>
      <x:c t="inlineStr" r="I132">
        <x:is>
          <x:t>Людмила Копирайт</x:t>
        </x:is>
      </x:c>
      <x:c r="J132">
        <x:f>HYPERLINK("https://www.facebook.com/100022218129219")</x:f>
      </x:c>
      <x:c t="n" r="K132">
        <x:v>4257</x:v>
      </x:c>
      <x:c t="inlineStr" r="L132">
        <x:is>
          <x:t>Жінка</x:t>
        </x:is>
      </x:c>
      <x:c t="inlineStr" r="M132"/>
      <x:c t="inlineStr" r="N132">
        <x:is>
          <x:t>facebook.com</x:t>
        </x:is>
      </x:c>
      <x:c t="inlineStr" r="O132">
        <x:is>
          <x:t>Глобино. Купи/продай</x:t>
        </x:is>
      </x:c>
      <x:c r="P132">
        <x:f>HYPERLINK("https://www.facebook.com/381207626116496")</x:f>
      </x:c>
      <x:c t="n" r="Q132">
        <x:v>10145</x:v>
      </x:c>
      <x:c t="inlineStr" r="R132">
        <x:is>
          <x:t>Соціальні мережі</x:t>
        </x:is>
      </x:c>
      <x:c t="inlineStr" r="S132">
        <x:is>
          <x:t>Україна</x:t>
        </x:is>
      </x:c>
      <x:c t="inlineStr" r="T132"/>
      <x:c t="inlineStr" r="U132"/>
      <x:c t="inlineStr" r="V132"/>
      <x:c t="inlineStr" r="W132"/>
      <x:c t="inlineStr" r="X132"/>
      <x:c t="inlineStr" r="Y132"/>
      <x:c t="inlineStr" r="Z132"/>
      <x:c t="inlineStr" r="AA132"/>
      <x:c t="inlineStr" r="AB132"/>
      <x:c t="inlineStr" r="AC132"/>
      <x:c t="inlineStr" r="AD132"/>
      <x:c t="inlineStr" r="AE132"/>
      <x:c t="inlineStr" r="AF132"/>
      <x:c t="inlineStr" r="AG132"/>
      <x:c t="inlineStr" r="AH132"/>
      <x:c t="inlineStr" r="AI132"/>
      <x:c t="inlineStr" r="AJ132">
        <x:is>
          <x:t>https://scontent-cdt1-1.xx.fbcdn.net/v/t39.30808-6/316963305_1310482509702341_2331505194697479562_n.jpg?_nc_cat=110&amp;ccb=1-7&amp;_nc_sid=5cd70e&amp;_nc_ohc=QahAyCw1GkwAX-E49mj&amp;_nc_ht=scontent-cdt1-1.xx&amp;oh=00_AfAhRHu6nSYaPHtqeArw9rl-IlGnJtgdjeht5fOALmMOew&amp;oe=639E8630</x:t>
        </x:is>
      </x:c>
      <x:c t="inlineStr" r="AK132">
        <x:is>
          <x:t/>
        </x:is>
      </x:c>
      <x:c t="inlineStr" r="AL132">
        <x:is>
          <x:t>Ні</x:t>
        </x:is>
      </x:c>
      <x:c t="inlineStr" r="AM132"/>
      <x:c t="inlineStr" r="AN132">
        <x:is>
          <x:t>Їжа</x:t>
        </x:is>
      </x:c>
      <x:c t="inlineStr" r="AO132">
        <x:is>
          <x:t>Комерція</x:t>
        </x:is>
      </x:c>
      <x:c t="n" r="AP132">
        <x:v>10145</x:v>
      </x:c>
    </x:row>
    <x:row r="133">
      <x:c t="inlineStr" r="A133">
        <x:is>
          <x:t>08.12.2022</x:t>
        </x:is>
      </x:c>
      <x:c t="inlineStr" r="B133">
        <x:is>
          <x:t>10:08</x:t>
        </x:is>
      </x:c>
      <x:c t="inlineStr" r="C133">
        <x:is>
          <x:t>14.12.2022 15:07</x:t>
        </x:is>
      </x:c>
      <x:c t="inlineStr" r="D133">
        <x:is>
          <x:t/>
        </x:is>
      </x:c>
      <x:c t="str" r="E133">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3">
        <x:is>
          <x:t>Репост</x:t>
        </x:is>
      </x:c>
      <x:c r="G133">
        <x:f>HYPERLINK("https://www.facebook.com/groups/550103345853528/permalink/1274507250079797/")</x:f>
      </x:c>
      <x:c t="inlineStr" r="H133">
        <x:is>
          <x:t>Нейтральна</x:t>
        </x:is>
      </x:c>
      <x:c t="inlineStr" r="I133">
        <x:is>
          <x:t>Людмила Копирайт</x:t>
        </x:is>
      </x:c>
      <x:c r="J133">
        <x:f>HYPERLINK("https://www.facebook.com/100022218129219")</x:f>
      </x:c>
      <x:c t="n" r="K133">
        <x:v>4257</x:v>
      </x:c>
      <x:c t="inlineStr" r="L133">
        <x:is>
          <x:t>Жінка</x:t>
        </x:is>
      </x:c>
      <x:c t="inlineStr" r="M133"/>
      <x:c t="inlineStr" r="N133">
        <x:is>
          <x:t>facebook.com</x:t>
        </x:is>
      </x:c>
      <x:c t="inlineStr" r="O133">
        <x:is>
          <x:t>ВЕЛИКИЙ БИЧКІВ ||| КУПИ ПРОДАЙ  |||</x:t>
        </x:is>
      </x:c>
      <x:c r="P133">
        <x:f>HYPERLINK("https://www.facebook.com/550103345853528")</x:f>
      </x:c>
      <x:c t="n" r="Q133">
        <x:v>10732</x:v>
      </x:c>
      <x:c t="inlineStr" r="R133">
        <x:is>
          <x:t>Соціальні мережі</x:t>
        </x:is>
      </x:c>
      <x:c t="inlineStr" r="S133">
        <x:is>
          <x:t>Україна</x:t>
        </x:is>
      </x:c>
      <x:c t="inlineStr" r="T133"/>
      <x:c t="inlineStr" r="U133"/>
      <x:c t="inlineStr" r="V133"/>
      <x:c t="inlineStr" r="W133"/>
      <x:c t="inlineStr" r="X133"/>
      <x:c t="inlineStr" r="Y133"/>
      <x:c t="inlineStr" r="Z133"/>
      <x:c t="inlineStr" r="AA133"/>
      <x:c t="inlineStr" r="AB133"/>
      <x:c t="inlineStr" r="AC133"/>
      <x:c t="inlineStr" r="AD133"/>
      <x:c t="inlineStr" r="AE133"/>
      <x:c t="inlineStr" r="AF133"/>
      <x:c t="inlineStr" r="AG133"/>
      <x:c t="inlineStr" r="AH133"/>
      <x:c t="inlineStr" r="AI133"/>
      <x:c t="inlineStr" r="AJ133">
        <x:is>
          <x:t>https://scontent-cdt1-1.xx.fbcdn.net/v/t39.30808-6/316963305_1310482509702341_2331505194697479562_n.jpg?_nc_cat=110&amp;ccb=1-7&amp;_nc_sid=5cd70e&amp;_nc_ohc=QahAyCw1GkwAX-E49mj&amp;_nc_ht=scontent-cdt1-1.xx&amp;oh=00_AfAhRHu6nSYaPHtqeArw9rl-IlGnJtgdjeht5fOALmMOew&amp;oe=639E8630</x:t>
        </x:is>
      </x:c>
      <x:c t="inlineStr" r="AK133">
        <x:is>
          <x:t/>
        </x:is>
      </x:c>
      <x:c t="inlineStr" r="AL133">
        <x:is>
          <x:t>Ні</x:t>
        </x:is>
      </x:c>
      <x:c t="inlineStr" r="AM133"/>
      <x:c t="inlineStr" r="AN133">
        <x:is>
          <x:t>Їжа</x:t>
        </x:is>
      </x:c>
      <x:c t="inlineStr" r="AO133">
        <x:is>
          <x:t>Комерція</x:t>
        </x:is>
      </x:c>
      <x:c t="n" r="AP133">
        <x:v>10208</x:v>
      </x:c>
    </x:row>
    <x:row r="134">
      <x:c t="inlineStr" r="A134">
        <x:is>
          <x:t>08.12.2022</x:t>
        </x:is>
      </x:c>
      <x:c t="inlineStr" r="B134">
        <x:is>
          <x:t>05:58</x:t>
        </x:is>
      </x:c>
      <x:c t="inlineStr" r="C134">
        <x:is>
          <x:t>14.12.2022 15:07</x:t>
        </x:is>
      </x:c>
      <x:c t="inlineStr" r="D134">
        <x:is>
          <x:t/>
        </x:is>
      </x:c>
      <x:c t="str" r="E134">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4">
        <x:is>
          <x:t>Репост</x:t>
        </x:is>
      </x:c>
      <x:c r="G134">
        <x:f>HYPERLINK("https://www.facebook.com/groups/menshchyna.ads/permalink/6401558866527900/")</x:f>
      </x:c>
      <x:c t="inlineStr" r="H134">
        <x:is>
          <x:t>Нейтральна</x:t>
        </x:is>
      </x:c>
      <x:c t="inlineStr" r="I134">
        <x:is>
          <x:t>Людмила Копирайт</x:t>
        </x:is>
      </x:c>
      <x:c r="J134">
        <x:f>HYPERLINK("https://www.facebook.com/100022218129219")</x:f>
      </x:c>
      <x:c t="n" r="K134">
        <x:v>4257</x:v>
      </x:c>
      <x:c t="inlineStr" r="L134">
        <x:is>
          <x:t>Жінка</x:t>
        </x:is>
      </x:c>
      <x:c t="inlineStr" r="M134"/>
      <x:c t="inlineStr" r="N134">
        <x:is>
          <x:t>facebook.com</x:t>
        </x:is>
      </x:c>
      <x:c t="inlineStr" r="O134">
        <x:is>
          <x:t>Менщина - Оголошення</x:t>
        </x:is>
      </x:c>
      <x:c r="P134">
        <x:f>HYPERLINK("https://www.facebook.com/2959355054081649")</x:f>
      </x:c>
      <x:c t="n" r="Q134">
        <x:v>19662</x:v>
      </x:c>
      <x:c t="inlineStr" r="R134">
        <x:is>
          <x:t>Соціальні мережі</x:t>
        </x:is>
      </x:c>
      <x:c t="inlineStr" r="S134">
        <x:is>
          <x:t>Україна</x:t>
        </x:is>
      </x:c>
      <x:c t="inlineStr" r="T134"/>
      <x:c t="inlineStr" r="U134"/>
      <x:c t="inlineStr" r="V134"/>
      <x:c t="inlineStr" r="W134"/>
      <x:c t="inlineStr" r="X134"/>
      <x:c t="inlineStr" r="Y134"/>
      <x:c t="inlineStr" r="Z134"/>
      <x:c t="inlineStr" r="AA134"/>
      <x:c t="inlineStr" r="AB134"/>
      <x:c t="inlineStr" r="AC134"/>
      <x:c t="inlineStr" r="AD134"/>
      <x:c t="inlineStr" r="AE134"/>
      <x:c t="inlineStr" r="AF134"/>
      <x:c t="inlineStr" r="AG134"/>
      <x:c t="inlineStr" r="AH134"/>
      <x:c t="inlineStr" r="AI134"/>
      <x:c t="inlineStr" r="AJ134">
        <x:is>
          <x:t>https://scontent.fltn2-1.fna.fbcdn.net/v/t39.30808-6/316963305_1310482509702341_2331505194697479562_n.jpg?_nc_cat=110&amp;ccb=1-7&amp;_nc_sid=5cd70e&amp;_nc_ohc=QahAyCw1GkwAX-sRqgw&amp;_nc_ht=scontent.fltn2-1.fna&amp;oh=00_AfDWwPQhYRoULz5a96tQL7GxS3AHemgU0jBSenBnFyUxFg&amp;oe=639E8630</x:t>
        </x:is>
      </x:c>
      <x:c t="inlineStr" r="AK134">
        <x:is>
          <x:t/>
        </x:is>
      </x:c>
      <x:c t="inlineStr" r="AL134">
        <x:is>
          <x:t>Ні</x:t>
        </x:is>
      </x:c>
      <x:c t="inlineStr" r="AM134"/>
      <x:c t="inlineStr" r="AN134">
        <x:is>
          <x:t>Їжа</x:t>
        </x:is>
      </x:c>
      <x:c t="inlineStr" r="AO134">
        <x:is>
          <x:t>Комерція</x:t>
        </x:is>
      </x:c>
      <x:c t="n" r="AP134">
        <x:v>19240</x:v>
      </x:c>
    </x:row>
    <x:row r="135">
      <x:c t="inlineStr" r="A135">
        <x:is>
          <x:t>08.12.2022</x:t>
        </x:is>
      </x:c>
      <x:c t="inlineStr" r="B135">
        <x:is>
          <x:t>05:43</x:t>
        </x:is>
      </x:c>
      <x:c t="inlineStr" r="C135">
        <x:is>
          <x:t>14.12.2022 15:07</x:t>
        </x:is>
      </x:c>
      <x:c t="inlineStr" r="D135">
        <x:is>
          <x:t/>
        </x:is>
      </x:c>
      <x:c t="str" r="E135">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5">
        <x:is>
          <x:t>Репост</x:t>
        </x:is>
      </x:c>
      <x:c r="G135">
        <x:f>HYPERLINK("https://www.facebook.com/groups/mirrad/permalink/1111815546145070/")</x:f>
      </x:c>
      <x:c t="inlineStr" r="H135">
        <x:is>
          <x:t>Нейтральна</x:t>
        </x:is>
      </x:c>
      <x:c t="inlineStr" r="I135">
        <x:is>
          <x:t>Людмила Копирайт</x:t>
        </x:is>
      </x:c>
      <x:c r="J135">
        <x:f>HYPERLINK("https://www.facebook.com/100022218129219")</x:f>
      </x:c>
      <x:c t="n" r="K135">
        <x:v>4257</x:v>
      </x:c>
      <x:c t="inlineStr" r="L135">
        <x:is>
          <x:t>Жінка</x:t>
        </x:is>
      </x:c>
      <x:c t="inlineStr" r="M135"/>
      <x:c t="inlineStr" r="N135">
        <x:is>
          <x:t>facebook.com</x:t>
        </x:is>
      </x:c>
      <x:c t="inlineStr" r="O135">
        <x:is>
          <x:t>МИРГОРОД  "ПРИВАТНІ ОГОЛОШЕННЯ"</x:t>
        </x:is>
      </x:c>
      <x:c r="P135">
        <x:f>HYPERLINK("https://www.facebook.com/401600703833228")</x:f>
      </x:c>
      <x:c t="n" r="Q135">
        <x:v>5361</x:v>
      </x:c>
      <x:c t="inlineStr" r="R135">
        <x:is>
          <x:t>Соціальні мережі</x:t>
        </x:is>
      </x:c>
      <x:c t="inlineStr" r="S135">
        <x:is>
          <x:t>Україна</x:t>
        </x:is>
      </x:c>
      <x:c t="inlineStr" r="T135"/>
      <x:c t="inlineStr" r="U135"/>
      <x:c t="inlineStr" r="V135"/>
      <x:c t="inlineStr" r="W135"/>
      <x:c t="inlineStr" r="X135"/>
      <x:c t="inlineStr" r="Y135"/>
      <x:c t="inlineStr" r="Z135"/>
      <x:c t="inlineStr" r="AA135"/>
      <x:c t="inlineStr" r="AB135"/>
      <x:c t="inlineStr" r="AC135"/>
      <x:c t="inlineStr" r="AD135"/>
      <x:c t="inlineStr" r="AE135"/>
      <x:c t="inlineStr" r="AF135"/>
      <x:c t="inlineStr" r="AG135"/>
      <x:c t="inlineStr" r="AH135"/>
      <x:c t="inlineStr" r="AI135"/>
      <x:c t="inlineStr" r="AJ135">
        <x:is>
          <x:t>https://scontent-lax3-1.xx.fbcdn.net/v/t39.30808-6/316963305_1310482509702341_2331505194697479562_n.jpg?_nc_cat=110&amp;ccb=1-7&amp;_nc_sid=5cd70e&amp;_nc_ohc=QahAyCw1GkwAX9dAgx_&amp;_nc_ht=scontent-lax3-1.xx&amp;oh=00_AfCHEiItSZjGJIBlIM6Zo4UjAqNc3bMxqMJWDvaMCS8HRg&amp;oe=639E8630</x:t>
        </x:is>
      </x:c>
      <x:c t="inlineStr" r="AK135">
        <x:is>
          <x:t/>
        </x:is>
      </x:c>
      <x:c t="inlineStr" r="AL135">
        <x:is>
          <x:t>Ні</x:t>
        </x:is>
      </x:c>
      <x:c t="inlineStr" r="AM135"/>
      <x:c t="inlineStr" r="AN135">
        <x:is>
          <x:t>Їжа</x:t>
        </x:is>
      </x:c>
      <x:c t="inlineStr" r="AO135">
        <x:is>
          <x:t>Комерція</x:t>
        </x:is>
      </x:c>
      <x:c t="n" r="AP135">
        <x:v>5183</x:v>
      </x:c>
    </x:row>
    <x:row r="136">
      <x:c t="inlineStr" r="A136">
        <x:is>
          <x:t>08.12.2022</x:t>
        </x:is>
      </x:c>
      <x:c t="inlineStr" r="B136">
        <x:is>
          <x:t>05:27</x:t>
        </x:is>
      </x:c>
      <x:c t="inlineStr" r="C136">
        <x:is>
          <x:t>14.12.2022 15:07</x:t>
        </x:is>
      </x:c>
      <x:c t="inlineStr" r="D136">
        <x:is>
          <x:t/>
        </x:is>
      </x:c>
      <x:c t="str" r="E136">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6">
        <x:is>
          <x:t>Репост</x:t>
        </x:is>
      </x:c>
      <x:c r="G136">
        <x:f>HYPERLINK("https://www.facebook.com/groups/990772277674382/permalink/5671412502943646/")</x:f>
      </x:c>
      <x:c t="inlineStr" r="H136">
        <x:is>
          <x:t>Нейтральна</x:t>
        </x:is>
      </x:c>
      <x:c t="inlineStr" r="I136">
        <x:is>
          <x:t>Людмила Копирайт</x:t>
        </x:is>
      </x:c>
      <x:c r="J136">
        <x:f>HYPERLINK("https://www.facebook.com/100022218129219")</x:f>
      </x:c>
      <x:c t="n" r="K136">
        <x:v>4257</x:v>
      </x:c>
      <x:c t="inlineStr" r="L136">
        <x:is>
          <x:t>Жінка</x:t>
        </x:is>
      </x:c>
      <x:c t="inlineStr" r="M136"/>
      <x:c t="inlineStr" r="N136">
        <x:is>
          <x:t>facebook.com</x:t>
        </x:is>
      </x:c>
      <x:c t="inlineStr" r="O136">
        <x:is>
          <x:t>РЕКЛАМА УСЛУГИ ОБЪЯВЛЕНИЯ В КРЕМЕНЧУГЕ</x:t>
        </x:is>
      </x:c>
      <x:c r="P136">
        <x:f>HYPERLINK("https://www.facebook.com/990772277674382")</x:f>
      </x:c>
      <x:c t="n" r="Q136">
        <x:v>8774</x:v>
      </x:c>
      <x:c t="inlineStr" r="R136">
        <x:is>
          <x:t>Соціальні мережі</x:t>
        </x:is>
      </x:c>
      <x:c t="inlineStr" r="S136">
        <x:is>
          <x:t>Україна</x:t>
        </x:is>
      </x:c>
      <x:c t="inlineStr" r="T136"/>
      <x:c t="inlineStr" r="U136"/>
      <x:c t="inlineStr" r="V136"/>
      <x:c t="inlineStr" r="W136"/>
      <x:c t="inlineStr" r="X136"/>
      <x:c t="inlineStr" r="Y136"/>
      <x:c t="inlineStr" r="Z136"/>
      <x:c t="inlineStr" r="AA136"/>
      <x:c t="inlineStr" r="AB136"/>
      <x:c t="inlineStr" r="AC136"/>
      <x:c t="inlineStr" r="AD136"/>
      <x:c t="inlineStr" r="AE136"/>
      <x:c t="inlineStr" r="AF136"/>
      <x:c t="inlineStr" r="AG136"/>
      <x:c t="inlineStr" r="AH136"/>
      <x:c t="inlineStr" r="AI136"/>
      <x:c t="inlineStr" r="AJ136">
        <x:is>
          <x:t>https://scontent.fkun1-1.fna.fbcdn.net/v/t39.30808-6/316963305_1310482509702341_2331505194697479562_n.jpg?_nc_cat=110&amp;ccb=1-7&amp;_nc_sid=5cd70e&amp;_nc_ohc=QahAyCw1GkwAX_qhTX7&amp;_nc_ht=scontent.fkun1-1.fna&amp;oh=00_AfAsew8lC7BV_nDckpE9UV2G2PGNb0q0LUh4rIU90FWEIg&amp;oe=639E8630</x:t>
        </x:is>
      </x:c>
      <x:c t="inlineStr" r="AK136">
        <x:is>
          <x:t/>
        </x:is>
      </x:c>
      <x:c t="inlineStr" r="AL136">
        <x:is>
          <x:t>Ні</x:t>
        </x:is>
      </x:c>
      <x:c t="inlineStr" r="AM136"/>
      <x:c t="inlineStr" r="AN136">
        <x:is>
          <x:t>Їжа</x:t>
        </x:is>
      </x:c>
      <x:c t="inlineStr" r="AO136">
        <x:is>
          <x:t>Комерція</x:t>
        </x:is>
      </x:c>
      <x:c t="n" r="AP136">
        <x:v>8774</x:v>
      </x:c>
    </x:row>
    <x:row r="137">
      <x:c t="inlineStr" r="A137">
        <x:is>
          <x:t>08.12.2022</x:t>
        </x:is>
      </x:c>
      <x:c t="inlineStr" r="B137">
        <x:is>
          <x:t>05:19</x:t>
        </x:is>
      </x:c>
      <x:c t="inlineStr" r="C137">
        <x:is>
          <x:t>14.12.2022 15:07</x:t>
        </x:is>
      </x:c>
      <x:c t="inlineStr" r="D137">
        <x:is>
          <x:t/>
        </x:is>
      </x:c>
      <x:c t="str" r="E137">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7">
        <x:is>
          <x:t>Репост</x:t>
        </x:is>
      </x:c>
      <x:c r="G137">
        <x:f>HYPERLINK("https://www.facebook.com/groups/489974671522376/permalink/1523293074857192/")</x:f>
      </x:c>
      <x:c t="inlineStr" r="H137">
        <x:is>
          <x:t>Нейтральна</x:t>
        </x:is>
      </x:c>
      <x:c t="inlineStr" r="I137">
        <x:is>
          <x:t>Людмила Копирайт</x:t>
        </x:is>
      </x:c>
      <x:c r="J137">
        <x:f>HYPERLINK("https://www.facebook.com/100022218129219")</x:f>
      </x:c>
      <x:c t="n" r="K137">
        <x:v>4257</x:v>
      </x:c>
      <x:c t="inlineStr" r="L137">
        <x:is>
          <x:t>Жінка</x:t>
        </x:is>
      </x:c>
      <x:c t="inlineStr" r="M137"/>
      <x:c t="inlineStr" r="N137">
        <x:is>
          <x:t>facebook.com</x:t>
        </x:is>
      </x:c>
      <x:c t="inlineStr" r="O137">
        <x:is>
          <x:t>БЕЗКОШТОВНІ ОГОЛОШЕННЯ УКРАЇНИ</x:t>
        </x:is>
      </x:c>
      <x:c r="P137">
        <x:f>HYPERLINK("https://www.facebook.com/489974671522376")</x:f>
      </x:c>
      <x:c t="n" r="Q137">
        <x:v>906</x:v>
      </x:c>
      <x:c t="inlineStr" r="R137">
        <x:is>
          <x:t>Соціальні мережі</x:t>
        </x:is>
      </x:c>
      <x:c t="inlineStr" r="S137">
        <x:is>
          <x:t>Україна</x:t>
        </x:is>
      </x:c>
      <x:c t="inlineStr" r="T137"/>
      <x:c t="inlineStr" r="U137"/>
      <x:c t="inlineStr" r="V137"/>
      <x:c t="inlineStr" r="W137"/>
      <x:c t="inlineStr" r="X137"/>
      <x:c t="inlineStr" r="Y137"/>
      <x:c t="inlineStr" r="Z137"/>
      <x:c t="inlineStr" r="AA137"/>
      <x:c t="inlineStr" r="AB137"/>
      <x:c t="inlineStr" r="AC137"/>
      <x:c t="inlineStr" r="AD137"/>
      <x:c t="inlineStr" r="AE137"/>
      <x:c t="inlineStr" r="AF137"/>
      <x:c t="inlineStr" r="AG137"/>
      <x:c t="inlineStr" r="AH137"/>
      <x:c t="inlineStr" r="AI137"/>
      <x:c t="inlineStr" r="AJ137">
        <x:is>
          <x:t>https://scontent-atl3-2.xx.fbcdn.net/v/t39.30808-6/316963305_1310482509702341_2331505194697479562_n.jpg?_nc_cat=110&amp;ccb=1-7&amp;_nc_sid=5cd70e&amp;_nc_ohc=QahAyCw1GkwAX_K5Z-U&amp;_nc_ht=scontent-atl3-2.xx&amp;oh=00_AfBdTGFosHO98lSlHHAb4wyCpMbsTgqDpWUsUVwX_mlOEA&amp;oe=639E8630</x:t>
        </x:is>
      </x:c>
      <x:c t="inlineStr" r="AK137">
        <x:is>
          <x:t/>
        </x:is>
      </x:c>
      <x:c t="inlineStr" r="AL137">
        <x:is>
          <x:t>Ні</x:t>
        </x:is>
      </x:c>
      <x:c t="inlineStr" r="AM137"/>
      <x:c t="inlineStr" r="AN137">
        <x:is>
          <x:t>Їжа</x:t>
        </x:is>
      </x:c>
      <x:c t="inlineStr" r="AO137">
        <x:is>
          <x:t>Комерція</x:t>
        </x:is>
      </x:c>
      <x:c t="n" r="AP137">
        <x:v>910</x:v>
      </x:c>
    </x:row>
    <x:row r="138">
      <x:c t="inlineStr" r="A138">
        <x:is>
          <x:t>08.12.2022</x:t>
        </x:is>
      </x:c>
      <x:c t="inlineStr" r="B138">
        <x:is>
          <x:t>05:18</x:t>
        </x:is>
      </x:c>
      <x:c t="inlineStr" r="C138">
        <x:is>
          <x:t>14.12.2022 15:07</x:t>
        </x:is>
      </x:c>
      <x:c t="inlineStr" r="D138">
        <x:is>
          <x:t/>
        </x:is>
      </x:c>
      <x:c t="str" r="E138">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8">
        <x:is>
          <x:t>Репост</x:t>
        </x:is>
      </x:c>
      <x:c r="G138">
        <x:f>HYPERLINK("https://www.facebook.com/groups/obyavleniya.kremenchug/permalink/1312705319464912/")</x:f>
      </x:c>
      <x:c t="inlineStr" r="H138">
        <x:is>
          <x:t>Нейтральна</x:t>
        </x:is>
      </x:c>
      <x:c t="inlineStr" r="I138">
        <x:is>
          <x:t>Людмила Копирайт</x:t>
        </x:is>
      </x:c>
      <x:c r="J138">
        <x:f>HYPERLINK("https://www.facebook.com/100022218129219")</x:f>
      </x:c>
      <x:c t="n" r="K138">
        <x:v>4257</x:v>
      </x:c>
      <x:c t="inlineStr" r="L138">
        <x:is>
          <x:t>Жінка</x:t>
        </x:is>
      </x:c>
      <x:c t="inlineStr" r="M138"/>
      <x:c t="inlineStr" r="N138">
        <x:is>
          <x:t>facebook.com</x:t>
        </x:is>
      </x:c>
      <x:c t="inlineStr" r="O138">
        <x:is>
          <x:t>Бесплатные объявления Кременчуг Украина ➤ Барахолка</x:t>
        </x:is>
      </x:c>
      <x:c r="P138">
        <x:f>HYPERLINK("https://www.facebook.com/538184083583710")</x:f>
      </x:c>
      <x:c t="n" r="Q138">
        <x:v>1149</x:v>
      </x:c>
      <x:c t="inlineStr" r="R138">
        <x:is>
          <x:t>Соціальні мережі</x:t>
        </x:is>
      </x:c>
      <x:c t="inlineStr" r="S138">
        <x:is>
          <x:t>Україна</x:t>
        </x:is>
      </x:c>
      <x:c t="inlineStr" r="T138"/>
      <x:c t="inlineStr" r="U138"/>
      <x:c t="inlineStr" r="V138"/>
      <x:c t="inlineStr" r="W138"/>
      <x:c t="inlineStr" r="X138"/>
      <x:c t="inlineStr" r="Y138"/>
      <x:c t="inlineStr" r="Z138"/>
      <x:c t="inlineStr" r="AA138"/>
      <x:c t="inlineStr" r="AB138"/>
      <x:c t="inlineStr" r="AC138"/>
      <x:c t="inlineStr" r="AD138"/>
      <x:c t="inlineStr" r="AE138"/>
      <x:c t="inlineStr" r="AF138"/>
      <x:c t="inlineStr" r="AG138"/>
      <x:c t="inlineStr" r="AH138"/>
      <x:c t="inlineStr" r="AI138"/>
      <x:c t="inlineStr" r="AJ138">
        <x:is>
          <x:t>https://scontent-lga3-2.xx.fbcdn.net/v/t39.30808-6/316963305_1310482509702341_2331505194697479562_n.jpg?_nc_cat=110&amp;ccb=1-7&amp;_nc_sid=5cd70e&amp;_nc_ohc=QahAyCw1GkwAX_zbC5i&amp;_nc_ht=scontent-lga3-2.xx&amp;oh=00_AfCXBrNO-WW1pMDPTt5nizk5zH2-ke__OiWvaNS-IbFgIQ&amp;oe=639E8630</x:t>
        </x:is>
      </x:c>
      <x:c t="inlineStr" r="AK138">
        <x:is>
          <x:t/>
        </x:is>
      </x:c>
      <x:c t="inlineStr" r="AL138">
        <x:is>
          <x:t>Ні</x:t>
        </x:is>
      </x:c>
      <x:c t="inlineStr" r="AM138"/>
      <x:c t="inlineStr" r="AN138">
        <x:is>
          <x:t>Їжа</x:t>
        </x:is>
      </x:c>
      <x:c t="inlineStr" r="AO138">
        <x:is>
          <x:t>Комерція</x:t>
        </x:is>
      </x:c>
      <x:c t="n" r="AP138">
        <x:v>1074</x:v>
      </x:c>
    </x:row>
    <x:row r="139">
      <x:c t="inlineStr" r="A139">
        <x:is>
          <x:t>08.12.2022</x:t>
        </x:is>
      </x:c>
      <x:c t="inlineStr" r="B139">
        <x:is>
          <x:t>05:14</x:t>
        </x:is>
      </x:c>
      <x:c t="inlineStr" r="C139">
        <x:is>
          <x:t>14.12.2022 15:07</x:t>
        </x:is>
      </x:c>
      <x:c t="inlineStr" r="D139">
        <x:is>
          <x:t/>
        </x:is>
      </x:c>
      <x:c t="str" r="E139">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39">
        <x:is>
          <x:t>Репост</x:t>
        </x:is>
      </x:c>
      <x:c r="G139">
        <x:f>HYPERLINK("https://www.facebook.com/groups/803905546612419/permalink/1870101286659501/")</x:f>
      </x:c>
      <x:c t="inlineStr" r="H139">
        <x:is>
          <x:t>Нейтральна</x:t>
        </x:is>
      </x:c>
      <x:c t="inlineStr" r="I139">
        <x:is>
          <x:t>Людмила Копирайт</x:t>
        </x:is>
      </x:c>
      <x:c r="J139">
        <x:f>HYPERLINK("https://www.facebook.com/100022218129219")</x:f>
      </x:c>
      <x:c t="n" r="K139">
        <x:v>4257</x:v>
      </x:c>
      <x:c t="inlineStr" r="L139">
        <x:is>
          <x:t>Жінка</x:t>
        </x:is>
      </x:c>
      <x:c t="inlineStr" r="M139"/>
      <x:c t="inlineStr" r="N139">
        <x:is>
          <x:t>facebook.com</x:t>
        </x:is>
      </x:c>
      <x:c t="inlineStr" r="O139">
        <x:is>
          <x:t>Приколотное</x:t>
        </x:is>
      </x:c>
      <x:c r="P139">
        <x:f>HYPERLINK("https://www.facebook.com/803905546612419")</x:f>
      </x:c>
      <x:c t="n" r="Q139">
        <x:v>2054</x:v>
      </x:c>
      <x:c t="inlineStr" r="R139">
        <x:is>
          <x:t>Соціальні мережі</x:t>
        </x:is>
      </x:c>
      <x:c t="inlineStr" r="S139">
        <x:is>
          <x:t>Україна</x:t>
        </x:is>
      </x:c>
      <x:c t="inlineStr" r="T139"/>
      <x:c t="inlineStr" r="U139"/>
      <x:c t="inlineStr" r="V139"/>
      <x:c t="inlineStr" r="W139"/>
      <x:c t="inlineStr" r="X139"/>
      <x:c t="inlineStr" r="Y139"/>
      <x:c t="inlineStr" r="Z139"/>
      <x:c t="inlineStr" r="AA139"/>
      <x:c t="inlineStr" r="AB139"/>
      <x:c t="inlineStr" r="AC139"/>
      <x:c t="inlineStr" r="AD139"/>
      <x:c t="inlineStr" r="AE139"/>
      <x:c t="inlineStr" r="AF139"/>
      <x:c t="inlineStr" r="AG139"/>
      <x:c t="inlineStr" r="AH139"/>
      <x:c t="inlineStr" r="AI139"/>
      <x:c t="inlineStr" r="AJ139">
        <x:is>
          <x:t>https://scontent.fkun1-1.fna.fbcdn.net/v/t39.30808-6/316963305_1310482509702341_2331505194697479562_n.jpg?_nc_cat=110&amp;ccb=1-7&amp;_nc_sid=5cd70e&amp;_nc_ohc=QahAyCw1GkwAX_qhTX7&amp;_nc_ht=scontent.fkun1-1.fna&amp;oh=00_AfAsew8lC7BV_nDckpE9UV2G2PGNb0q0LUh4rIU90FWEIg&amp;oe=639E8630</x:t>
        </x:is>
      </x:c>
      <x:c t="inlineStr" r="AK139">
        <x:is>
          <x:t/>
        </x:is>
      </x:c>
      <x:c t="inlineStr" r="AL139">
        <x:is>
          <x:t>Ні</x:t>
        </x:is>
      </x:c>
      <x:c t="inlineStr" r="AM139"/>
      <x:c t="inlineStr" r="AN139">
        <x:is>
          <x:t>Їжа</x:t>
        </x:is>
      </x:c>
      <x:c t="inlineStr" r="AO139">
        <x:is>
          <x:t>Комерція</x:t>
        </x:is>
      </x:c>
      <x:c t="n" r="AP139">
        <x:v>2054</x:v>
      </x:c>
    </x:row>
    <x:row r="140">
      <x:c t="inlineStr" r="A140">
        <x:is>
          <x:t>08.12.2022</x:t>
        </x:is>
      </x:c>
      <x:c t="inlineStr" r="B140">
        <x:is>
          <x:t>03:20</x:t>
        </x:is>
      </x:c>
      <x:c t="inlineStr" r="C140">
        <x:is>
          <x:t>14.12.2022 15:07</x:t>
        </x:is>
      </x:c>
      <x:c t="inlineStr" r="D140">
        <x:is>
          <x:t/>
        </x:is>
      </x:c>
      <x:c t="str" r="E140">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0">
        <x:is>
          <x:t>Репост</x:t>
        </x:is>
      </x:c>
      <x:c r="G140">
        <x:f>HYPERLINK("https://www.facebook.com/groups/180130979892321/permalink/837434754161937/")</x:f>
      </x:c>
      <x:c t="inlineStr" r="H140">
        <x:is>
          <x:t>Нейтральна</x:t>
        </x:is>
      </x:c>
      <x:c t="inlineStr" r="I140">
        <x:is>
          <x:t>Людмила Копирайт</x:t>
        </x:is>
      </x:c>
      <x:c r="J140">
        <x:f>HYPERLINK("https://www.facebook.com/100022218129219")</x:f>
      </x:c>
      <x:c t="n" r="K140">
        <x:v>4257</x:v>
      </x:c>
      <x:c t="inlineStr" r="L140">
        <x:is>
          <x:t>Жінка</x:t>
        </x:is>
      </x:c>
      <x:c t="inlineStr" r="M140"/>
      <x:c t="inlineStr" r="N140">
        <x:is>
          <x:t>facebook.com</x:t>
        </x:is>
      </x:c>
      <x:c t="inlineStr" r="O140">
        <x:is>
          <x:t>Ободівка Купівля/ Продаж/ Обмін</x:t>
        </x:is>
      </x:c>
      <x:c r="P140">
        <x:f>HYPERLINK("https://www.facebook.com/180130979892321")</x:f>
      </x:c>
      <x:c t="n" r="Q140">
        <x:v>1415</x:v>
      </x:c>
      <x:c t="inlineStr" r="R140">
        <x:is>
          <x:t>Соціальні мережі</x:t>
        </x:is>
      </x:c>
      <x:c t="inlineStr" r="S140">
        <x:is>
          <x:t>Україна</x:t>
        </x:is>
      </x:c>
      <x:c t="inlineStr" r="T140"/>
      <x:c t="inlineStr" r="U140"/>
      <x:c t="inlineStr" r="V140"/>
      <x:c t="inlineStr" r="W140"/>
      <x:c t="inlineStr" r="X140"/>
      <x:c t="inlineStr" r="Y140"/>
      <x:c t="inlineStr" r="Z140"/>
      <x:c t="inlineStr" r="AA140"/>
      <x:c t="inlineStr" r="AB140"/>
      <x:c t="inlineStr" r="AC140"/>
      <x:c t="inlineStr" r="AD140"/>
      <x:c t="inlineStr" r="AE140"/>
      <x:c t="inlineStr" r="AF140"/>
      <x:c t="inlineStr" r="AG140"/>
      <x:c t="inlineStr" r="AH140"/>
      <x:c t="inlineStr" r="AI140"/>
      <x:c t="inlineStr" r="AJ140">
        <x:is>
          <x:t>https://scontent-sea1-1.xx.fbcdn.net/v/t39.30808-6/316963305_1310482509702341_2331505194697479562_n.jpg?_nc_cat=110&amp;ccb=1-7&amp;_nc_sid=5cd70e&amp;_nc_ohc=QahAyCw1GkwAX-ctqmP&amp;_nc_ht=scontent-sea1-1.xx&amp;oh=00_AfCUj5U2ej1qzmQviudnACEVB-WKUSAoeyxSVMUeID7c7w&amp;oe=639E8630</x:t>
        </x:is>
      </x:c>
      <x:c t="inlineStr" r="AK140">
        <x:is>
          <x:t/>
        </x:is>
      </x:c>
      <x:c t="inlineStr" r="AL140">
        <x:is>
          <x:t>Ні</x:t>
        </x:is>
      </x:c>
      <x:c t="inlineStr" r="AM140"/>
      <x:c t="inlineStr" r="AN140">
        <x:is>
          <x:t>Їжа</x:t>
        </x:is>
      </x:c>
      <x:c t="inlineStr" r="AO140">
        <x:is>
          <x:t>Комерція</x:t>
        </x:is>
      </x:c>
      <x:c t="n" r="AP140">
        <x:v>1415</x:v>
      </x:c>
    </x:row>
    <x:row r="141">
      <x:c t="inlineStr" r="A141">
        <x:is>
          <x:t>08.12.2022</x:t>
        </x:is>
      </x:c>
      <x:c t="inlineStr" r="B141">
        <x:is>
          <x:t>03:12</x:t>
        </x:is>
      </x:c>
      <x:c t="inlineStr" r="C141">
        <x:is>
          <x:t>14.12.2022 15:07</x:t>
        </x:is>
      </x:c>
      <x:c t="inlineStr" r="D141">
        <x:is>
          <x:t/>
        </x:is>
      </x:c>
      <x:c t="str" r="E141">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1">
        <x:is>
          <x:t>Репост</x:t>
        </x:is>
      </x:c>
      <x:c r="G141">
        <x:f>HYPERLINK("https://www.facebook.com/groups/1265530160501307/permalink/2086007328453582/")</x:f>
      </x:c>
      <x:c t="inlineStr" r="H141">
        <x:is>
          <x:t>Нейтральна</x:t>
        </x:is>
      </x:c>
      <x:c t="inlineStr" r="I141">
        <x:is>
          <x:t>Людмила Копирайт</x:t>
        </x:is>
      </x:c>
      <x:c r="J141">
        <x:f>HYPERLINK("https://www.facebook.com/100022218129219")</x:f>
      </x:c>
      <x:c t="n" r="K141">
        <x:v>4257</x:v>
      </x:c>
      <x:c t="inlineStr" r="L141">
        <x:is>
          <x:t>Жінка</x:t>
        </x:is>
      </x:c>
      <x:c t="inlineStr" r="M141"/>
      <x:c t="inlineStr" r="N141">
        <x:is>
          <x:t>facebook.com</x:t>
        </x:is>
      </x:c>
      <x:c t="inlineStr" r="O141">
        <x:is>
          <x:t>Дубіївка, оголошення, події, новини.</x:t>
        </x:is>
      </x:c>
      <x:c r="P141">
        <x:f>HYPERLINK("https://www.facebook.com/1265530160501307")</x:f>
      </x:c>
      <x:c t="n" r="Q141">
        <x:v>7508</x:v>
      </x:c>
      <x:c t="inlineStr" r="R141">
        <x:is>
          <x:t>Соціальні мережі</x:t>
        </x:is>
      </x:c>
      <x:c t="inlineStr" r="S141">
        <x:is>
          <x:t>Україна</x:t>
        </x:is>
      </x:c>
      <x:c t="inlineStr" r="T141"/>
      <x:c t="inlineStr" r="U141"/>
      <x:c t="inlineStr" r="V141"/>
      <x:c t="inlineStr" r="W141"/>
      <x:c t="inlineStr" r="X141"/>
      <x:c t="inlineStr" r="Y141"/>
      <x:c t="inlineStr" r="Z141"/>
      <x:c t="inlineStr" r="AA141"/>
      <x:c t="inlineStr" r="AB141"/>
      <x:c t="inlineStr" r="AC141"/>
      <x:c t="inlineStr" r="AD141"/>
      <x:c t="inlineStr" r="AE141"/>
      <x:c t="inlineStr" r="AF141"/>
      <x:c t="inlineStr" r="AG141"/>
      <x:c t="inlineStr" r="AH141"/>
      <x:c t="inlineStr" r="AI141"/>
      <x:c t="inlineStr" r="AJ141">
        <x:is>
          <x:t>https://scontent.fltn2-1.fna.fbcdn.net/v/t39.30808-6/316963305_1310482509702341_2331505194697479562_n.jpg?_nc_cat=110&amp;ccb=1-7&amp;_nc_sid=5cd70e&amp;_nc_ohc=QahAyCw1GkwAX-sRqgw&amp;_nc_ht=scontent.fltn2-1.fna&amp;oh=00_AfDWwPQhYRoULz5a96tQL7GxS3AHemgU0jBSenBnFyUxFg&amp;oe=639E8630</x:t>
        </x:is>
      </x:c>
      <x:c t="inlineStr" r="AK141">
        <x:is>
          <x:t/>
        </x:is>
      </x:c>
      <x:c t="inlineStr" r="AL141">
        <x:is>
          <x:t>Ні</x:t>
        </x:is>
      </x:c>
      <x:c t="inlineStr" r="AM141"/>
      <x:c t="inlineStr" r="AN141">
        <x:is>
          <x:t>Їжа</x:t>
        </x:is>
      </x:c>
      <x:c t="inlineStr" r="AO141">
        <x:is>
          <x:t>Комерція</x:t>
        </x:is>
      </x:c>
      <x:c t="n" r="AP141">
        <x:v>7508</x:v>
      </x:c>
    </x:row>
    <x:row r="142">
      <x:c t="inlineStr" r="A142">
        <x:is>
          <x:t>08.12.2022</x:t>
        </x:is>
      </x:c>
      <x:c t="inlineStr" r="B142">
        <x:is>
          <x:t>03:12</x:t>
        </x:is>
      </x:c>
      <x:c t="inlineStr" r="C142">
        <x:is>
          <x:t>14.12.2022 15:07</x:t>
        </x:is>
      </x:c>
      <x:c t="inlineStr" r="D142">
        <x:is>
          <x:t/>
        </x:is>
      </x:c>
      <x:c t="str" r="E142">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2">
        <x:is>
          <x:t>Репост</x:t>
        </x:is>
      </x:c>
      <x:c r="G142">
        <x:f>HYPERLINK("https://www.facebook.com/groups/1265530160501307/permalink/2086007325120249/")</x:f>
      </x:c>
      <x:c t="inlineStr" r="H142">
        <x:is>
          <x:t>Нейтральна</x:t>
        </x:is>
      </x:c>
      <x:c t="inlineStr" r="I142">
        <x:is>
          <x:t>Людмила Копирайт</x:t>
        </x:is>
      </x:c>
      <x:c r="J142">
        <x:f>HYPERLINK("https://www.facebook.com/100022218129219")</x:f>
      </x:c>
      <x:c t="n" r="K142">
        <x:v>4257</x:v>
      </x:c>
      <x:c t="inlineStr" r="L142">
        <x:is>
          <x:t>Жінка</x:t>
        </x:is>
      </x:c>
      <x:c t="inlineStr" r="M142"/>
      <x:c t="inlineStr" r="N142">
        <x:is>
          <x:t>facebook.com</x:t>
        </x:is>
      </x:c>
      <x:c t="inlineStr" r="O142">
        <x:is>
          <x:t>Дубіївка, оголошення, події, новини.</x:t>
        </x:is>
      </x:c>
      <x:c r="P142">
        <x:f>HYPERLINK("https://www.facebook.com/1265530160501307")</x:f>
      </x:c>
      <x:c t="n" r="Q142">
        <x:v>7508</x:v>
      </x:c>
      <x:c t="inlineStr" r="R142">
        <x:is>
          <x:t>Соціальні мережі</x:t>
        </x:is>
      </x:c>
      <x:c t="inlineStr" r="S142">
        <x:is>
          <x:t>Україна</x:t>
        </x:is>
      </x:c>
      <x:c t="inlineStr" r="T142"/>
      <x:c t="inlineStr" r="U142"/>
      <x:c t="inlineStr" r="V142"/>
      <x:c t="inlineStr" r="W142"/>
      <x:c t="inlineStr" r="X142"/>
      <x:c t="inlineStr" r="Y142"/>
      <x:c t="inlineStr" r="Z142"/>
      <x:c t="inlineStr" r="AA142"/>
      <x:c t="inlineStr" r="AB142"/>
      <x:c t="inlineStr" r="AC142"/>
      <x:c t="inlineStr" r="AD142"/>
      <x:c t="inlineStr" r="AE142"/>
      <x:c t="inlineStr" r="AF142"/>
      <x:c t="inlineStr" r="AG142"/>
      <x:c t="inlineStr" r="AH142"/>
      <x:c t="inlineStr" r="AI142"/>
      <x:c t="inlineStr" r="AJ142">
        <x:is>
          <x:t>https://scontent.fltn2-1.fna.fbcdn.net/v/t39.30808-6/316963305_1310482509702341_2331505194697479562_n.jpg?_nc_cat=110&amp;ccb=1-7&amp;_nc_sid=5cd70e&amp;_nc_ohc=QahAyCw1GkwAX-sRqgw&amp;_nc_ht=scontent.fltn2-1.fna&amp;oh=00_AfDWwPQhYRoULz5a96tQL7GxS3AHemgU0jBSenBnFyUxFg&amp;oe=639E8630</x:t>
        </x:is>
      </x:c>
      <x:c t="inlineStr" r="AK142">
        <x:is>
          <x:t/>
        </x:is>
      </x:c>
      <x:c t="inlineStr" r="AL142">
        <x:is>
          <x:t>Ні</x:t>
        </x:is>
      </x:c>
      <x:c t="inlineStr" r="AM142"/>
      <x:c t="inlineStr" r="AN142">
        <x:is>
          <x:t>Їжа</x:t>
        </x:is>
      </x:c>
      <x:c t="inlineStr" r="AO142">
        <x:is>
          <x:t>Комерція</x:t>
        </x:is>
      </x:c>
      <x:c t="n" r="AP142">
        <x:v>7508</x:v>
      </x:c>
    </x:row>
    <x:row r="143">
      <x:c t="inlineStr" r="A143">
        <x:is>
          <x:t>08.12.2022</x:t>
        </x:is>
      </x:c>
      <x:c t="inlineStr" r="B143">
        <x:is>
          <x:t>03:11</x:t>
        </x:is>
      </x:c>
      <x:c t="inlineStr" r="C143">
        <x:is>
          <x:t>14.12.2022 15:07</x:t>
        </x:is>
      </x:c>
      <x:c t="inlineStr" r="D143">
        <x:is>
          <x:t/>
        </x:is>
      </x:c>
      <x:c t="str" r="E143">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3">
        <x:is>
          <x:t>Репост</x:t>
        </x:is>
      </x:c>
      <x:c r="G143">
        <x:f>HYPERLINK("https://www.facebook.com/groups/2106502199640125/permalink/3109509602672708/")</x:f>
      </x:c>
      <x:c t="inlineStr" r="H143">
        <x:is>
          <x:t>Нейтральна</x:t>
        </x:is>
      </x:c>
      <x:c t="inlineStr" r="I143">
        <x:is>
          <x:t>Людмила Копирайт</x:t>
        </x:is>
      </x:c>
      <x:c r="J143">
        <x:f>HYPERLINK("https://www.facebook.com/100022218129219")</x:f>
      </x:c>
      <x:c t="n" r="K143">
        <x:v>4257</x:v>
      </x:c>
      <x:c t="inlineStr" r="L143">
        <x:is>
          <x:t>Жінка</x:t>
        </x:is>
      </x:c>
      <x:c t="inlineStr" r="M143"/>
      <x:c t="inlineStr" r="N143">
        <x:is>
          <x:t>facebook.com</x:t>
        </x:is>
      </x:c>
      <x:c t="inlineStr" r="O143">
        <x:is>
          <x:t>БАРАХОЛКА КРЕМЕНЧУК ГОРІШНІ ПЛАВНІ ОГОЛОШЕННЯ УКРАЇНА </x:t>
        </x:is>
      </x:c>
      <x:c r="P143">
        <x:f>HYPERLINK("https://www.facebook.com/2106502199640125")</x:f>
      </x:c>
      <x:c t="n" r="Q143">
        <x:v>4848</x:v>
      </x:c>
      <x:c t="inlineStr" r="R143">
        <x:is>
          <x:t>Соціальні мережі</x:t>
        </x:is>
      </x:c>
      <x:c t="inlineStr" r="S143">
        <x:is>
          <x:t>Україна</x:t>
        </x:is>
      </x:c>
      <x:c t="inlineStr" r="T143"/>
      <x:c t="inlineStr" r="U143"/>
      <x:c t="inlineStr" r="V143"/>
      <x:c t="inlineStr" r="W143"/>
      <x:c t="inlineStr" r="X143"/>
      <x:c t="inlineStr" r="Y143"/>
      <x:c t="inlineStr" r="Z143"/>
      <x:c t="inlineStr" r="AA143"/>
      <x:c t="inlineStr" r="AB143"/>
      <x:c t="inlineStr" r="AC143"/>
      <x:c t="inlineStr" r="AD143"/>
      <x:c t="inlineStr" r="AE143"/>
      <x:c t="inlineStr" r="AF143"/>
      <x:c t="inlineStr" r="AG143"/>
      <x:c t="inlineStr" r="AH143"/>
      <x:c t="inlineStr" r="AI143"/>
      <x:c t="inlineStr" r="AJ143">
        <x:is>
          <x:t>https://scontent-lga3-2.xx.fbcdn.net/v/t39.30808-6/316963305_1310482509702341_2331505194697479562_n.jpg?_nc_cat=110&amp;ccb=1-7&amp;_nc_sid=5cd70e&amp;_nc_ohc=QahAyCw1GkwAX_zbC5i&amp;_nc_ht=scontent-lga3-2.xx&amp;oh=00_AfCXBrNO-WW1pMDPTt5nizk5zH2-ke__OiWvaNS-IbFgIQ&amp;oe=639E8630</x:t>
        </x:is>
      </x:c>
      <x:c t="inlineStr" r="AK143">
        <x:is>
          <x:t/>
        </x:is>
      </x:c>
      <x:c t="inlineStr" r="AL143">
        <x:is>
          <x:t>Ні</x:t>
        </x:is>
      </x:c>
      <x:c t="inlineStr" r="AM143"/>
      <x:c t="inlineStr" r="AN143">
        <x:is>
          <x:t>Їжа</x:t>
        </x:is>
      </x:c>
      <x:c t="inlineStr" r="AO143">
        <x:is>
          <x:t>Комерція</x:t>
        </x:is>
      </x:c>
      <x:c t="n" r="AP143">
        <x:v>4240</x:v>
      </x:c>
    </x:row>
    <x:row r="144">
      <x:c t="inlineStr" r="A144">
        <x:is>
          <x:t>08.12.2022</x:t>
        </x:is>
      </x:c>
      <x:c t="inlineStr" r="B144">
        <x:is>
          <x:t>03:10</x:t>
        </x:is>
      </x:c>
      <x:c t="inlineStr" r="C144">
        <x:is>
          <x:t>14.12.2022 15:07</x:t>
        </x:is>
      </x:c>
      <x:c t="inlineStr" r="D144">
        <x:is>
          <x:t/>
        </x:is>
      </x:c>
      <x:c t="str" r="E144">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4">
        <x:is>
          <x:t>Репост</x:t>
        </x:is>
      </x:c>
      <x:c r="G144">
        <x:f>HYPERLINK("https://www.facebook.com/groups/388724418266201/permalink/1543979192740712/")</x:f>
      </x:c>
      <x:c t="inlineStr" r="H144">
        <x:is>
          <x:t>Нейтральна</x:t>
        </x:is>
      </x:c>
      <x:c t="inlineStr" r="I144">
        <x:is>
          <x:t>Людмила Копирайт</x:t>
        </x:is>
      </x:c>
      <x:c r="J144">
        <x:f>HYPERLINK("https://www.facebook.com/100022218129219")</x:f>
      </x:c>
      <x:c t="n" r="K144">
        <x:v>4257</x:v>
      </x:c>
      <x:c t="inlineStr" r="L144">
        <x:is>
          <x:t>Жінка</x:t>
        </x:is>
      </x:c>
      <x:c t="inlineStr" r="M144"/>
      <x:c t="inlineStr" r="N144">
        <x:is>
          <x:t>facebook.com</x:t>
        </x:is>
      </x:c>
      <x:c t="inlineStr" r="O144">
        <x:is>
          <x:t>Реклама в Буча , Киев, Ирпень, Гостомель, Немешаево......</x:t>
        </x:is>
      </x:c>
      <x:c r="P144">
        <x:f>HYPERLINK("https://www.facebook.com/388724418266201")</x:f>
      </x:c>
      <x:c t="n" r="Q144">
        <x:v>13716</x:v>
      </x:c>
      <x:c t="inlineStr" r="R144">
        <x:is>
          <x:t>Соціальні мережі</x:t>
        </x:is>
      </x:c>
      <x:c t="inlineStr" r="S144">
        <x:is>
          <x:t>Україна</x:t>
        </x:is>
      </x:c>
      <x:c t="inlineStr" r="T144"/>
      <x:c t="inlineStr" r="U144"/>
      <x:c t="inlineStr" r="V144"/>
      <x:c t="inlineStr" r="W144"/>
      <x:c t="inlineStr" r="X144"/>
      <x:c t="inlineStr" r="Y144"/>
      <x:c t="inlineStr" r="Z144"/>
      <x:c t="inlineStr" r="AA144"/>
      <x:c t="inlineStr" r="AB144"/>
      <x:c t="inlineStr" r="AC144"/>
      <x:c t="inlineStr" r="AD144"/>
      <x:c t="inlineStr" r="AE144"/>
      <x:c t="inlineStr" r="AF144"/>
      <x:c t="inlineStr" r="AG144"/>
      <x:c t="inlineStr" r="AH144"/>
      <x:c t="inlineStr" r="AI144"/>
      <x:c t="inlineStr" r="AJ144">
        <x:is>
          <x:t>https://scontent.frix5-1.fna.fbcdn.net/v/t39.30808-6/316963305_1310482509702341_2331505194697479562_n.jpg?_nc_cat=110&amp;ccb=1-7&amp;_nc_sid=5cd70e&amp;_nc_ohc=QahAyCw1GkwAX8dN0aK&amp;_nc_ht=scontent.frix5-1.fna&amp;oh=00_AfAXphdsPsz5l0kUV-4bTJCae5tWBozGQFYrCzS83ePUag&amp;oe=639E8630</x:t>
        </x:is>
      </x:c>
      <x:c t="inlineStr" r="AK144">
        <x:is>
          <x:t/>
        </x:is>
      </x:c>
      <x:c t="inlineStr" r="AL144">
        <x:is>
          <x:t>Ні</x:t>
        </x:is>
      </x:c>
      <x:c t="inlineStr" r="AM144"/>
      <x:c t="inlineStr" r="AN144">
        <x:is>
          <x:t>Їжа</x:t>
        </x:is>
      </x:c>
      <x:c t="inlineStr" r="AO144">
        <x:is>
          <x:t>Комерція</x:t>
        </x:is>
      </x:c>
      <x:c t="n" r="AP144">
        <x:v>13716</x:v>
      </x:c>
    </x:row>
    <x:row r="145">
      <x:c t="inlineStr" r="A145">
        <x:is>
          <x:t>08.12.2022</x:t>
        </x:is>
      </x:c>
      <x:c t="inlineStr" r="B145">
        <x:is>
          <x:t>03:02</x:t>
        </x:is>
      </x:c>
      <x:c t="inlineStr" r="C145">
        <x:is>
          <x:t>14.12.2022 15:07</x:t>
        </x:is>
      </x:c>
      <x:c t="inlineStr" r="D145">
        <x:is>
          <x:t/>
        </x:is>
      </x:c>
      <x:c t="str" r="E145">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5">
        <x:is>
          <x:t>Репост</x:t>
        </x:is>
      </x:c>
      <x:c r="G145">
        <x:f>HYPERLINK("https://www.facebook.com/groups/198585048213767/permalink/1012990683439862/")</x:f>
      </x:c>
      <x:c t="inlineStr" r="H145">
        <x:is>
          <x:t>Нейтральна</x:t>
        </x:is>
      </x:c>
      <x:c t="inlineStr" r="I145">
        <x:is>
          <x:t>Людмила Копирайт</x:t>
        </x:is>
      </x:c>
      <x:c r="J145">
        <x:f>HYPERLINK("https://www.facebook.com/100022218129219")</x:f>
      </x:c>
      <x:c t="n" r="K145">
        <x:v>4257</x:v>
      </x:c>
      <x:c t="inlineStr" r="L145">
        <x:is>
          <x:t>Жінка</x:t>
        </x:is>
      </x:c>
      <x:c t="inlineStr" r="M145"/>
      <x:c t="inlineStr" r="N145">
        <x:is>
          <x:t>facebook.com</x:t>
        </x:is>
      </x:c>
      <x:c t="inlineStr" r="O145">
        <x:is>
          <x:t>Куплю-Продам «Черниговка»</x:t>
        </x:is>
      </x:c>
      <x:c r="P145">
        <x:f>HYPERLINK("https://www.facebook.com/198585048213767")</x:f>
      </x:c>
      <x:c t="n" r="Q145">
        <x:v>6621</x:v>
      </x:c>
      <x:c t="inlineStr" r="R145">
        <x:is>
          <x:t>Соціальні мережі</x:t>
        </x:is>
      </x:c>
      <x:c t="inlineStr" r="S145">
        <x:is>
          <x:t>Україна</x:t>
        </x:is>
      </x:c>
      <x:c t="inlineStr" r="T145"/>
      <x:c t="inlineStr" r="U145"/>
      <x:c t="inlineStr" r="V145"/>
      <x:c t="inlineStr" r="W145"/>
      <x:c t="inlineStr" r="X145"/>
      <x:c t="inlineStr" r="Y145"/>
      <x:c t="inlineStr" r="Z145"/>
      <x:c t="inlineStr" r="AA145"/>
      <x:c t="inlineStr" r="AB145"/>
      <x:c t="inlineStr" r="AC145"/>
      <x:c t="inlineStr" r="AD145"/>
      <x:c t="inlineStr" r="AE145"/>
      <x:c t="n" r="AF145">
        <x:v>2</x:v>
      </x:c>
      <x:c t="inlineStr" r="AG145"/>
      <x:c t="inlineStr" r="AH145"/>
      <x:c t="inlineStr" r="AI145"/>
      <x:c t="inlineStr" r="AJ145">
        <x:is>
          <x:t>https://scontent.flwo4-1.fna.fbcdn.net/v/t39.30808-6/316963305_1310482509702341_2331505194697479562_n.jpg?_nc_cat=110&amp;ccb=1-7&amp;_nc_sid=5cd70e&amp;_nc_ohc=QahAyCw1GkwAX8IVGN3&amp;_nc_ht=scontent.flwo4-1.fna&amp;oh=00_AfB5TDi3vBPjruvx_bAvF5x5eJ93YqlHBAbHq_kktkLpKw&amp;oe=639E8630</x:t>
        </x:is>
      </x:c>
      <x:c t="inlineStr" r="AK145">
        <x:is>
          <x:t/>
        </x:is>
      </x:c>
      <x:c t="inlineStr" r="AL145">
        <x:is>
          <x:t>Ні</x:t>
        </x:is>
      </x:c>
      <x:c t="inlineStr" r="AM145"/>
      <x:c t="inlineStr" r="AN145">
        <x:is>
          <x:t>Їжа</x:t>
        </x:is>
      </x:c>
      <x:c t="inlineStr" r="AO145">
        <x:is>
          <x:t>Комерція</x:t>
        </x:is>
      </x:c>
      <x:c t="n" r="AP145">
        <x:v>6621</x:v>
      </x:c>
    </x:row>
    <x:row r="146">
      <x:c t="inlineStr" r="A146">
        <x:is>
          <x:t>08.12.2022</x:t>
        </x:is>
      </x:c>
      <x:c t="inlineStr" r="B146">
        <x:is>
          <x:t>03:01</x:t>
        </x:is>
      </x:c>
      <x:c t="inlineStr" r="C146">
        <x:is>
          <x:t>14.12.2022 15:07</x:t>
        </x:is>
      </x:c>
      <x:c t="inlineStr" r="D146">
        <x:is>
          <x:t/>
        </x:is>
      </x:c>
      <x:c t="str" r="E146">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6">
        <x:is>
          <x:t>Репост</x:t>
        </x:is>
      </x:c>
      <x:c r="G146">
        <x:f>HYPERLINK("https://www.facebook.com/groups/tokmaksale/permalink/1114713212581420/")</x:f>
      </x:c>
      <x:c t="inlineStr" r="H146">
        <x:is>
          <x:t>Нейтральна</x:t>
        </x:is>
      </x:c>
      <x:c t="inlineStr" r="I146">
        <x:is>
          <x:t>Людмила Копирайт</x:t>
        </x:is>
      </x:c>
      <x:c r="J146">
        <x:f>HYPERLINK("https://www.facebook.com/100022218129219")</x:f>
      </x:c>
      <x:c t="n" r="K146">
        <x:v>4257</x:v>
      </x:c>
      <x:c t="inlineStr" r="L146">
        <x:is>
          <x:t>Жінка</x:t>
        </x:is>
      </x:c>
      <x:c t="inlineStr" r="M146"/>
      <x:c t="inlineStr" r="N146">
        <x:is>
          <x:t>facebook.com</x:t>
        </x:is>
      </x:c>
      <x:c t="inlineStr" r="O146">
        <x:is>
          <x:t>Токмак Объявления - куплю продам обменяю</x:t>
        </x:is>
      </x:c>
      <x:c r="P146">
        <x:f>HYPERLINK("https://www.facebook.com/223285021724248")</x:f>
      </x:c>
      <x:c t="n" r="Q146">
        <x:v>16726</x:v>
      </x:c>
      <x:c t="inlineStr" r="R146">
        <x:is>
          <x:t>Соціальні мережі</x:t>
        </x:is>
      </x:c>
      <x:c t="inlineStr" r="S146">
        <x:is>
          <x:t>Україна</x:t>
        </x:is>
      </x:c>
      <x:c t="inlineStr" r="T146"/>
      <x:c t="inlineStr" r="U146"/>
      <x:c t="inlineStr" r="V146"/>
      <x:c t="inlineStr" r="W146"/>
      <x:c t="inlineStr" r="X146"/>
      <x:c t="inlineStr" r="Y146"/>
      <x:c t="inlineStr" r="Z146"/>
      <x:c t="inlineStr" r="AA146"/>
      <x:c t="inlineStr" r="AB146"/>
      <x:c t="inlineStr" r="AC146"/>
      <x:c t="inlineStr" r="AD146"/>
      <x:c t="inlineStr" r="AE146"/>
      <x:c t="inlineStr" r="AF146"/>
      <x:c t="inlineStr" r="AG146"/>
      <x:c t="inlineStr" r="AH146"/>
      <x:c t="inlineStr" r="AI146"/>
      <x:c t="inlineStr" r="AJ146">
        <x:is>
          <x:t>https://scontent-lga3-2.xx.fbcdn.net/v/t39.30808-6/316963305_1310482509702341_2331505194697479562_n.jpg?_nc_cat=110&amp;ccb=1-7&amp;_nc_sid=5cd70e&amp;_nc_ohc=QahAyCw1GkwAX_zbC5i&amp;_nc_ht=scontent-lga3-2.xx&amp;oh=00_AfCXBrNO-WW1pMDPTt5nizk5zH2-ke__OiWvaNS-IbFgIQ&amp;oe=639E8630</x:t>
        </x:is>
      </x:c>
      <x:c t="inlineStr" r="AK146">
        <x:is>
          <x:t/>
        </x:is>
      </x:c>
      <x:c t="inlineStr" r="AL146">
        <x:is>
          <x:t>Ні</x:t>
        </x:is>
      </x:c>
      <x:c t="inlineStr" r="AM146"/>
      <x:c t="inlineStr" r="AN146">
        <x:is>
          <x:t>Їжа</x:t>
        </x:is>
      </x:c>
      <x:c t="inlineStr" r="AO146">
        <x:is>
          <x:t>Комерція</x:t>
        </x:is>
      </x:c>
      <x:c t="n" r="AP146">
        <x:v>16757</x:v>
      </x:c>
    </x:row>
    <x:row r="147">
      <x:c t="inlineStr" r="A147">
        <x:is>
          <x:t>08.12.2022</x:t>
        </x:is>
      </x:c>
      <x:c t="inlineStr" r="B147">
        <x:is>
          <x:t>03:01</x:t>
        </x:is>
      </x:c>
      <x:c t="inlineStr" r="C147">
        <x:is>
          <x:t>14.12.2022 15:07</x:t>
        </x:is>
      </x:c>
      <x:c t="inlineStr" r="D147">
        <x:is>
          <x:t/>
        </x:is>
      </x:c>
      <x:c t="str" r="E147">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7">
        <x:is>
          <x:t>Репост</x:t>
        </x:is>
      </x:c>
      <x:c r="G147">
        <x:f>HYPERLINK("https://www.facebook.com/groups/tokmaksale/permalink/1114713209248087/")</x:f>
      </x:c>
      <x:c t="inlineStr" r="H147">
        <x:is>
          <x:t>Нейтральна</x:t>
        </x:is>
      </x:c>
      <x:c t="inlineStr" r="I147">
        <x:is>
          <x:t>Людмила Копирайт</x:t>
        </x:is>
      </x:c>
      <x:c r="J147">
        <x:f>HYPERLINK("https://www.facebook.com/100022218129219")</x:f>
      </x:c>
      <x:c t="n" r="K147">
        <x:v>4257</x:v>
      </x:c>
      <x:c t="inlineStr" r="L147">
        <x:is>
          <x:t>Жінка</x:t>
        </x:is>
      </x:c>
      <x:c t="inlineStr" r="M147"/>
      <x:c t="inlineStr" r="N147">
        <x:is>
          <x:t>facebook.com</x:t>
        </x:is>
      </x:c>
      <x:c t="inlineStr" r="O147">
        <x:is>
          <x:t>Токмак Объявления - куплю продам обменяю</x:t>
        </x:is>
      </x:c>
      <x:c r="P147">
        <x:f>HYPERLINK("https://www.facebook.com/223285021724248")</x:f>
      </x:c>
      <x:c t="n" r="Q147">
        <x:v>16726</x:v>
      </x:c>
      <x:c t="inlineStr" r="R147">
        <x:is>
          <x:t>Соціальні мережі</x:t>
        </x:is>
      </x:c>
      <x:c t="inlineStr" r="S147">
        <x:is>
          <x:t>Україна</x:t>
        </x:is>
      </x:c>
      <x:c t="inlineStr" r="T147"/>
      <x:c t="inlineStr" r="U147"/>
      <x:c t="inlineStr" r="V147"/>
      <x:c t="inlineStr" r="W147"/>
      <x:c t="inlineStr" r="X147"/>
      <x:c t="inlineStr" r="Y147"/>
      <x:c t="inlineStr" r="Z147"/>
      <x:c t="inlineStr" r="AA147"/>
      <x:c t="inlineStr" r="AB147"/>
      <x:c t="inlineStr" r="AC147"/>
      <x:c t="inlineStr" r="AD147"/>
      <x:c t="inlineStr" r="AE147"/>
      <x:c t="inlineStr" r="AF147"/>
      <x:c t="inlineStr" r="AG147"/>
      <x:c t="inlineStr" r="AH147"/>
      <x:c t="inlineStr" r="AI147"/>
      <x:c t="inlineStr" r="AJ147">
        <x:is>
          <x:t>https://scontent-lga3-2.xx.fbcdn.net/v/t39.30808-6/316963305_1310482509702341_2331505194697479562_n.jpg?_nc_cat=110&amp;ccb=1-7&amp;_nc_sid=5cd70e&amp;_nc_ohc=QahAyCw1GkwAX_zbC5i&amp;_nc_ht=scontent-lga3-2.xx&amp;oh=00_AfCXBrNO-WW1pMDPTt5nizk5zH2-ke__OiWvaNS-IbFgIQ&amp;oe=639E8630</x:t>
        </x:is>
      </x:c>
      <x:c t="inlineStr" r="AK147">
        <x:is>
          <x:t/>
        </x:is>
      </x:c>
      <x:c t="inlineStr" r="AL147">
        <x:is>
          <x:t>Ні</x:t>
        </x:is>
      </x:c>
      <x:c t="inlineStr" r="AM147"/>
      <x:c t="inlineStr" r="AN147">
        <x:is>
          <x:t>Їжа</x:t>
        </x:is>
      </x:c>
      <x:c t="inlineStr" r="AO147">
        <x:is>
          <x:t>Комерція</x:t>
        </x:is>
      </x:c>
      <x:c t="n" r="AP147">
        <x:v>16757</x:v>
      </x:c>
    </x:row>
    <x:row r="148">
      <x:c t="inlineStr" r="A148">
        <x:is>
          <x:t>08.12.2022</x:t>
        </x:is>
      </x:c>
      <x:c t="inlineStr" r="B148">
        <x:is>
          <x:t>03:00</x:t>
        </x:is>
      </x:c>
      <x:c t="inlineStr" r="C148">
        <x:is>
          <x:t>14.12.2022 15:07</x:t>
        </x:is>
      </x:c>
      <x:c t="inlineStr" r="D148">
        <x:is>
          <x:t/>
        </x:is>
      </x:c>
      <x:c t="str" r="E148">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8">
        <x:is>
          <x:t>Репост</x:t>
        </x:is>
      </x:c>
      <x:c r="G148">
        <x:f>HYPERLINK("https://www.facebook.com/groups/263989711177865/permalink/1170930890483738/")</x:f>
      </x:c>
      <x:c t="inlineStr" r="H148">
        <x:is>
          <x:t>Нейтральна</x:t>
        </x:is>
      </x:c>
      <x:c t="inlineStr" r="I148">
        <x:is>
          <x:t>Людмила Копирайт</x:t>
        </x:is>
      </x:c>
      <x:c r="J148">
        <x:f>HYPERLINK("https://www.facebook.com/100022218129219")</x:f>
      </x:c>
      <x:c t="n" r="K148">
        <x:v>4257</x:v>
      </x:c>
      <x:c t="inlineStr" r="L148">
        <x:is>
          <x:t>Жінка</x:t>
        </x:is>
      </x:c>
      <x:c t="inlineStr" r="M148"/>
      <x:c t="inlineStr" r="N148">
        <x:is>
          <x:t>facebook.com</x:t>
        </x:is>
      </x:c>
      <x:c t="inlineStr" r="O148">
        <x:is>
          <x:t>Тростянець Оголошення (Тростянецький р-н)</x:t>
        </x:is>
      </x:c>
      <x:c r="P148">
        <x:f>HYPERLINK("https://www.facebook.com/263989711177865")</x:f>
      </x:c>
      <x:c t="n" r="Q148">
        <x:v>1861</x:v>
      </x:c>
      <x:c t="inlineStr" r="R148">
        <x:is>
          <x:t>Соціальні мережі</x:t>
        </x:is>
      </x:c>
      <x:c t="inlineStr" r="S148">
        <x:is>
          <x:t>Україна</x:t>
        </x:is>
      </x:c>
      <x:c t="inlineStr" r="T148"/>
      <x:c t="inlineStr" r="U148"/>
      <x:c t="inlineStr" r="V148"/>
      <x:c t="inlineStr" r="W148"/>
      <x:c t="inlineStr" r="X148"/>
      <x:c t="inlineStr" r="Y148"/>
      <x:c t="inlineStr" r="Z148"/>
      <x:c t="inlineStr" r="AA148"/>
      <x:c t="inlineStr" r="AB148"/>
      <x:c t="inlineStr" r="AC148"/>
      <x:c t="inlineStr" r="AD148"/>
      <x:c t="inlineStr" r="AE148"/>
      <x:c t="inlineStr" r="AF148"/>
      <x:c t="inlineStr" r="AG148"/>
      <x:c t="inlineStr" r="AH148"/>
      <x:c t="inlineStr" r="AI148"/>
      <x:c t="inlineStr" r="AJ148">
        <x:is>
          <x:t>https://scontent.fsof11-1.fna.fbcdn.net/v/t39.30808-6/316963305_1310482509702341_2331505194697479562_n.jpg?_nc_cat=110&amp;ccb=1-7&amp;_nc_sid=5cd70e&amp;_nc_ohc=QahAyCw1GkwAX9W9QUK&amp;_nc_ht=scontent.fsof11-1.fna&amp;oh=00_AfB7uFSCo3Ht5jtJ8mxbF4Zzi43O7FlDQZASPXvMiOjUTg&amp;oe=639E8630</x:t>
        </x:is>
      </x:c>
      <x:c t="inlineStr" r="AK148">
        <x:is>
          <x:t/>
        </x:is>
      </x:c>
      <x:c t="inlineStr" r="AL148">
        <x:is>
          <x:t>Ні</x:t>
        </x:is>
      </x:c>
      <x:c t="inlineStr" r="AM148"/>
      <x:c t="inlineStr" r="AN148">
        <x:is>
          <x:t>Їжа</x:t>
        </x:is>
      </x:c>
      <x:c t="inlineStr" r="AO148">
        <x:is>
          <x:t>Комерція</x:t>
        </x:is>
      </x:c>
      <x:c t="n" r="AP148">
        <x:v>1861</x:v>
      </x:c>
    </x:row>
    <x:row r="149">
      <x:c t="inlineStr" r="A149">
        <x:is>
          <x:t>08.12.2022</x:t>
        </x:is>
      </x:c>
      <x:c t="inlineStr" r="B149">
        <x:is>
          <x:t>02:59</x:t>
        </x:is>
      </x:c>
      <x:c t="inlineStr" r="C149">
        <x:is>
          <x:t>14.12.2022 15:07</x:t>
        </x:is>
      </x:c>
      <x:c t="inlineStr" r="D149">
        <x:is>
          <x:t/>
        </x:is>
      </x:c>
      <x:c t="str" r="E149">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49">
        <x:is>
          <x:t>Репост</x:t>
        </x:is>
      </x:c>
      <x:c r="G149">
        <x:f>HYPERLINK("https://www.facebook.com/groups/290072408453794/permalink/1307150443412647/")</x:f>
      </x:c>
      <x:c t="inlineStr" r="H149">
        <x:is>
          <x:t>Нейтральна</x:t>
        </x:is>
      </x:c>
      <x:c t="inlineStr" r="I149">
        <x:is>
          <x:t>Людмила Копирайт</x:t>
        </x:is>
      </x:c>
      <x:c r="J149">
        <x:f>HYPERLINK("https://www.facebook.com/100022218129219")</x:f>
      </x:c>
      <x:c t="n" r="K149">
        <x:v>4257</x:v>
      </x:c>
      <x:c t="inlineStr" r="L149">
        <x:is>
          <x:t>Жінка</x:t>
        </x:is>
      </x:c>
      <x:c t="inlineStr" r="M149"/>
      <x:c t="inlineStr" r="N149">
        <x:is>
          <x:t>facebook.com</x:t>
        </x:is>
      </x:c>
      <x:c t="inlineStr" r="O149">
        <x:is>
          <x:t>Ольшаниця, новини, оголошення, люди.</x:t>
        </x:is>
      </x:c>
      <x:c r="P149">
        <x:f>HYPERLINK("https://www.facebook.com/290072408453794")</x:f>
      </x:c>
      <x:c t="n" r="Q149">
        <x:v>2904</x:v>
      </x:c>
      <x:c t="inlineStr" r="R149">
        <x:is>
          <x:t>Соціальні мережі</x:t>
        </x:is>
      </x:c>
      <x:c t="inlineStr" r="S149">
        <x:is>
          <x:t>Україна</x:t>
        </x:is>
      </x:c>
      <x:c t="inlineStr" r="T149"/>
      <x:c t="inlineStr" r="U149"/>
      <x:c t="inlineStr" r="V149"/>
      <x:c t="inlineStr" r="W149"/>
      <x:c t="inlineStr" r="X149"/>
      <x:c t="inlineStr" r="Y149"/>
      <x:c t="inlineStr" r="Z149"/>
      <x:c t="inlineStr" r="AA149"/>
      <x:c t="inlineStr" r="AB149"/>
      <x:c t="inlineStr" r="AC149"/>
      <x:c t="inlineStr" r="AD149"/>
      <x:c t="inlineStr" r="AE149"/>
      <x:c t="inlineStr" r="AF149"/>
      <x:c t="inlineStr" r="AG149"/>
      <x:c t="inlineStr" r="AH149"/>
      <x:c t="inlineStr" r="AI149"/>
      <x:c t="inlineStr" r="AJ149">
        <x:is>
          <x:t>https://scontent-lga3-2.xx.fbcdn.net/v/t39.30808-6/316963305_1310482509702341_2331505194697479562_n.jpg?_nc_cat=110&amp;ccb=1-7&amp;_nc_sid=5cd70e&amp;_nc_ohc=QahAyCw1GkwAX_zbC5i&amp;_nc_ht=scontent-lga3-2.xx&amp;oh=00_AfCXBrNO-WW1pMDPTt5nizk5zH2-ke__OiWvaNS-IbFgIQ&amp;oe=639E8630</x:t>
        </x:is>
      </x:c>
      <x:c t="inlineStr" r="AK149">
        <x:is>
          <x:t/>
        </x:is>
      </x:c>
      <x:c t="inlineStr" r="AL149">
        <x:is>
          <x:t>Ні</x:t>
        </x:is>
      </x:c>
      <x:c t="inlineStr" r="AM149"/>
      <x:c t="inlineStr" r="AN149">
        <x:is>
          <x:t>Їжа</x:t>
        </x:is>
      </x:c>
      <x:c t="inlineStr" r="AO149">
        <x:is>
          <x:t>Комерція</x:t>
        </x:is>
      </x:c>
      <x:c t="n" r="AP149">
        <x:v>2904</x:v>
      </x:c>
    </x:row>
    <x:row r="150">
      <x:c t="inlineStr" r="A150">
        <x:is>
          <x:t>08.12.2022</x:t>
        </x:is>
      </x:c>
      <x:c t="inlineStr" r="B150">
        <x:is>
          <x:t>02:58</x:t>
        </x:is>
      </x:c>
      <x:c t="inlineStr" r="C150">
        <x:is>
          <x:t>14.12.2022 15:07</x:t>
        </x:is>
      </x:c>
      <x:c t="inlineStr" r="D150">
        <x:is>
          <x:t/>
        </x:is>
      </x:c>
      <x:c t="str" r="E150">
        <x:v>В продажі шоколад різних видів:
1. Шоколад чорний "Stollwerk" (трубочки) Ціна 20 грн - 100 грам
1. Шоколад молочный "Millennium" Golden Nut с Орехом, изюмом, цукатами, черносливом - 180 грн
1. Шоколад чорний дропси - ціна 130 грн/кг
1. Шоколад молочний "Світоч" Berry зі смаком Малини — 160 грн/кг
1. Конфета "Mont Blanc" Крем-праліне с дробленим лісовим горіхом (моноліт) — 160 грн/кг
1. Шоколад молочний "Milka" с печенням 'Oreo' — 140 грн/кг
1. Бельгійський шоколад Cachet (Кашета) чорний 53% какао. Ціна 170 грн/кг
1. Шоколад чёрный "Stollwerk" с Кешью - 180 грн/кг
1. Білий шоколад мілка 170 грн/кг
1. Чорний гіркий шоколад 100% без цукру 220 грн/ кг
1. Конфеты "Chocoloteria" Collection Ассорти - 22 грн/100грамм. Продажа от 200 грам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150">
        <x:is>
          <x:t>Репост</x:t>
        </x:is>
      </x:c>
      <x:c r="G150">
        <x:f>HYPERLINK("https://www.facebook.com/groups/black.market.kremenchug/permalink/809364623460161/")</x:f>
      </x:c>
      <x:c t="inlineStr" r="H150">
        <x:is>
          <x:t>Нейтральна</x:t>
        </x:is>
      </x:c>
      <x:c t="inlineStr" r="I150">
        <x:is>
          <x:t>Людмила Копирайт</x:t>
        </x:is>
      </x:c>
      <x:c r="J150">
        <x:f>HYPERLINK("https://www.facebook.com/100022218129219")</x:f>
      </x:c>
      <x:c t="n" r="K150">
        <x:v>4257</x:v>
      </x:c>
      <x:c t="inlineStr" r="L150">
        <x:is>
          <x:t>Жінка</x:t>
        </x:is>
      </x:c>
      <x:c t="inlineStr" r="M150"/>
      <x:c t="inlineStr" r="N150">
        <x:is>
          <x:t>facebook.com</x:t>
        </x:is>
      </x:c>
      <x:c t="inlineStr" r="O150">
        <x:is>
          <x:t>Кременчуг:) Куплю, продам, услуги</x:t>
        </x:is>
      </x:c>
      <x:c r="P150">
        <x:f>HYPERLINK("https://www.facebook.com/204095320653764")</x:f>
      </x:c>
      <x:c t="n" r="Q150">
        <x:v>17879</x:v>
      </x:c>
      <x:c t="inlineStr" r="R150">
        <x:is>
          <x:t>Соціальні мережі</x:t>
        </x:is>
      </x:c>
      <x:c t="inlineStr" r="S150">
        <x:is>
          <x:t>Україна</x:t>
        </x:is>
      </x:c>
      <x:c t="inlineStr" r="T150"/>
      <x:c t="inlineStr" r="U150"/>
      <x:c t="inlineStr" r="V150"/>
      <x:c t="inlineStr" r="W150"/>
      <x:c t="inlineStr" r="X150"/>
      <x:c t="inlineStr" r="Y150"/>
      <x:c t="inlineStr" r="Z150"/>
      <x:c t="inlineStr" r="AA150"/>
      <x:c t="inlineStr" r="AB150"/>
      <x:c t="inlineStr" r="AC150"/>
      <x:c t="inlineStr" r="AD150"/>
      <x:c t="inlineStr" r="AE150"/>
      <x:c t="inlineStr" r="AF150"/>
      <x:c t="inlineStr" r="AG150"/>
      <x:c t="inlineStr" r="AH150"/>
      <x:c t="inlineStr" r="AI150"/>
      <x:c t="inlineStr" r="AJ150">
        <x:is>
          <x:t>https://scontent.fsof11-1.fna.fbcdn.net/v/t39.30808-6/316963305_1310482509702341_2331505194697479562_n.jpg?_nc_cat=110&amp;ccb=1-7&amp;_nc_sid=5cd70e&amp;_nc_ohc=QahAyCw1GkwAX9W9QUK&amp;_nc_ht=scontent.fsof11-1.fna&amp;oh=00_AfB7uFSCo3Ht5jtJ8mxbF4Zzi43O7FlDQZASPXvMiOjUTg&amp;oe=639E8630</x:t>
        </x:is>
      </x:c>
      <x:c t="inlineStr" r="AK150">
        <x:is>
          <x:t/>
        </x:is>
      </x:c>
      <x:c t="inlineStr" r="AL150">
        <x:is>
          <x:t>Ні</x:t>
        </x:is>
      </x:c>
      <x:c t="inlineStr" r="AM150"/>
      <x:c t="inlineStr" r="AN150">
        <x:is>
          <x:t>Їжа</x:t>
        </x:is>
      </x:c>
      <x:c t="inlineStr" r="AO150">
        <x:is>
          <x:t>Комерція</x:t>
        </x:is>
      </x:c>
      <x:c t="n" r="AP150">
        <x:v>17879</x:v>
      </x:c>
    </x:row>
    <x:row r="151">
      <x:c t="inlineStr" r="A151">
        <x:is>
          <x:t>07.12.2022</x:t>
        </x:is>
      </x:c>
      <x:c t="inlineStr" r="B151">
        <x:is>
          <x:t>14:36</x:t>
        </x:is>
      </x:c>
      <x:c t="inlineStr" r="C151">
        <x:is>
          <x:t>14.12.2022 15:07</x:t>
        </x:is>
      </x:c>
      <x:c t="inlineStr" r="D151">
        <x:is>
          <x:t/>
        </x:is>
      </x:c>
      <x:c t="str" r="E151">
        <x:v>Celebrate anyway!✨
Зимові свята наближаються і ми дуже хочемо, щоб у твоєму житті з’явилась новорічна магія. Щоб поділитися з тобою святковим теплом і різдвяним затишком вже зараз, ми відкриваємо пряниково-глазурний сезон. 
А щоб новорічна магія відчувалась не лише у повітрі, а й у смаку, ми доповнили меню The Cake особливими новорічними позиціями, які будуть доступні вже 9 грудня, а зараз чекаємо твої передзамовлення, друже!
Обирай до свят:
 Кейк Chocolate Baileys
 Вишневий кейк з шоколадним пломбіром
 Кейк Orange Nutty Bite
 Штолен зі смаком Різдва
 Пряниковий торт Oreo
 Печиво на всі випадки Різдва
 Ескімо, яке можна взимку
 Набір пряників від зайчика
 Набір пряників з оленем Рудольфом
 Набір білосніжно-солодких пряників
 Коктейль Spicy Gingerbread
Обов’язково заходь скуштувати і відчути свято на смак!</x:v>
      </x:c>
      <x:c t="inlineStr" r="F151">
        <x:is>
          <x:t>Пост</x:t>
        </x:is>
      </x:c>
      <x:c r="G151">
        <x:f>HYPERLINK("https://www.facebook.com/TheBurgerKiev/posts/pfbid02imZQgB7kjBY8JkjBxRAEmSNBnnD6iqjzt3FiRGxUyy4oaSWgnYSgJRoS38L1iczTl")</x:f>
      </x:c>
      <x:c t="inlineStr" r="H151">
        <x:is>
          <x:t>Нейтральна</x:t>
        </x:is>
      </x:c>
      <x:c t="inlineStr" r="I151">
        <x:is>
          <x:t>The Burger</x:t>
        </x:is>
      </x:c>
      <x:c r="J151">
        <x:f>HYPERLINK("https://www.facebook.com/229468903892284")</x:f>
      </x:c>
      <x:c t="n" r="K151">
        <x:v>16564</x:v>
      </x:c>
      <x:c t="inlineStr" r="L151">
        <x:is>
          <x:t>Спільнота</x:t>
        </x:is>
      </x:c>
      <x:c t="inlineStr" r="M151"/>
      <x:c t="inlineStr" r="N151">
        <x:is>
          <x:t>facebook.com</x:t>
        </x:is>
      </x:c>
      <x:c t="inlineStr" r="O151">
        <x:is>
          <x:t>The Burger</x:t>
        </x:is>
      </x:c>
      <x:c r="P151">
        <x:f>HYPERLINK("https://www.facebook.com/229468903892284")</x:f>
      </x:c>
      <x:c t="n" r="Q151">
        <x:v>16564</x:v>
      </x:c>
      <x:c t="inlineStr" r="R151">
        <x:is>
          <x:t>Соціальні мережі</x:t>
        </x:is>
      </x:c>
      <x:c t="inlineStr" r="S151">
        <x:is>
          <x:t>Україна</x:t>
        </x:is>
      </x:c>
      <x:c t="inlineStr" r="T151">
        <x:is>
          <x:t>Київ</x:t>
        </x:is>
      </x:c>
      <x:c t="inlineStr" r="U151">
        <x:is>
          <x:t>Київ</x:t>
        </x:is>
      </x:c>
      <x:c t="inlineStr" r="V151"/>
      <x:c t="n" r="W151">
        <x:v>2</x:v>
      </x:c>
      <x:c t="n" r="X151">
        <x:v>2</x:v>
      </x:c>
      <x:c t="inlineStr" r="Y151"/>
      <x:c t="inlineStr" r="Z151"/>
      <x:c t="inlineStr" r="AA151"/>
      <x:c t="inlineStr" r="AB151"/>
      <x:c t="inlineStr" r="AC151"/>
      <x:c t="inlineStr" r="AD151"/>
      <x:c t="inlineStr" r="AE151"/>
      <x:c t="inlineStr" r="AF151"/>
      <x:c t="inlineStr" r="AG151"/>
      <x:c t="inlineStr" r="AH151"/>
      <x:c t="inlineStr" r="AI151"/>
      <x:c t="inlineStr" r="AJ151">
        <x:is>
          <x:t>https://scontent.fsof11-1.fna.fbcdn.net/v/t39.30808-6/318951803_2342064132632740_970577919283775006_n.jpg?_nc_cat=103&amp;ccb=1-7&amp;_nc_sid=a26aad&amp;_nc_ohc=LzpFuYA0We4AX8PZiJf&amp;_nc_ht=scontent.fsof11-1.fna&amp;oh=00_AfDfGpgtdwqbFkMf757uvz2EMaQ24db02WY2J6O3p3qsjQ&amp;oe=639EAA98</x:t>
        </x:is>
      </x:c>
      <x:c t="inlineStr" r="AK151">
        <x:is>
          <x:t/>
        </x:is>
      </x:c>
      <x:c t="inlineStr" r="AL151">
        <x:is>
          <x:t>Ні</x:t>
        </x:is>
      </x:c>
      <x:c t="inlineStr" r="AM151"/>
      <x:c t="inlineStr" r="AN151">
        <x:is>
          <x:t>Їжа</x:t>
        </x:is>
      </x:c>
      <x:c t="inlineStr" r="AO151">
        <x:is>
          <x:t>Промо</x:t>
        </x:is>
      </x:c>
      <x:c t="n" r="AP151">
        <x:v>16564</x:v>
      </x:c>
    </x:row>
    <x:row r="152">
      <x:c t="inlineStr" r="A152">
        <x:is>
          <x:t>07.12.2022</x:t>
        </x:is>
      </x:c>
      <x:c t="inlineStr" r="B152">
        <x:is>
          <x:t>07:43</x:t>
        </x:is>
      </x:c>
      <x:c t="inlineStr" r="C152">
        <x:is>
          <x:t>14.12.2022 15:07</x:t>
        </x:is>
      </x:c>
      <x:c t="inlineStr" r="D152">
        <x:is>
          <x:t/>
        </x:is>
      </x:c>
      <x:c t="str" r="E152">
        <x:v>OREO Festive Colours 3х154 г (462 г). Лімітоване новорічнепечиво орео з кольоровими ванільними начинками
Здивує кожного поціновувача орео
 Підходить для вегетаріанців #starfood#oreo#печиво#ваніль#новийрік#смакота#смаколики#миколая#різдво#продуктизєвропи#товаризєвропи#іванофранківськ</x:v>
      </x:c>
      <x:c t="inlineStr" r="F152">
        <x:is>
          <x:t>Репост</x:t>
        </x:is>
      </x:c>
      <x:c r="G152">
        <x:f>HYPERLINK("https://www.facebook.com/permalink.php?story_fbid=pfbid0vAHRHiMuzaduMLNJ7qea55ACvUZMBxE92zGkrqDAQpDQqtWfNu7FHo2KMDJHhLkJl&amp;id=100022077277387")</x:f>
      </x:c>
      <x:c t="inlineStr" r="H152">
        <x:is>
          <x:t>Нейтральна</x:t>
        </x:is>
      </x:c>
      <x:c t="inlineStr" r="I152">
        <x:is>
          <x:t>Вікторія Кучмій</x:t>
        </x:is>
      </x:c>
      <x:c r="J152">
        <x:f>HYPERLINK("https://www.facebook.com/100022077277387")</x:f>
      </x:c>
      <x:c t="n" r="K152">
        <x:v>0</x:v>
      </x:c>
      <x:c t="inlineStr" r="L152">
        <x:is>
          <x:t>Жінка</x:t>
        </x:is>
      </x:c>
      <x:c t="inlineStr" r="M152"/>
      <x:c t="inlineStr" r="N152">
        <x:is>
          <x:t>facebook.com</x:t>
        </x:is>
      </x:c>
      <x:c t="inlineStr" r="O152">
        <x:is>
          <x:t>Вікторія Кучмій</x:t>
        </x:is>
      </x:c>
      <x:c r="P152">
        <x:f>HYPERLINK("https://www.facebook.com/100022077277387")</x:f>
      </x:c>
      <x:c t="n" r="Q152">
        <x:v>0</x:v>
      </x:c>
      <x:c t="inlineStr" r="R152">
        <x:is>
          <x:t>Соціальні мережі</x:t>
        </x:is>
      </x:c>
      <x:c t="inlineStr" r="S152">
        <x:is>
          <x:t>Україна</x:t>
        </x:is>
      </x:c>
      <x:c t="inlineStr" r="T152">
        <x:is>
          <x:t>Івано-Франківська область</x:t>
        </x:is>
      </x:c>
      <x:c t="inlineStr" r="U152">
        <x:is>
          <x:t>Івано-Франківськ</x:t>
        </x:is>
      </x:c>
      <x:c t="inlineStr" r="V152"/>
      <x:c t="n" r="W152">
        <x:v>8</x:v>
      </x:c>
      <x:c t="n" r="X152">
        <x:v>8</x:v>
      </x:c>
      <x:c t="inlineStr" r="Y152"/>
      <x:c t="inlineStr" r="Z152"/>
      <x:c t="inlineStr" r="AA152"/>
      <x:c t="inlineStr" r="AB152"/>
      <x:c t="inlineStr" r="AC152"/>
      <x:c t="inlineStr" r="AD152"/>
      <x:c t="inlineStr" r="AE152"/>
      <x:c t="inlineStr" r="AF152"/>
      <x:c t="inlineStr" r="AG152"/>
      <x:c t="inlineStr" r="AH152"/>
      <x:c t="inlineStr" r="AI152"/>
      <x:c t="inlineStr" r="AJ152">
        <x:is>
          <x:t>https://scontent.fvce2-1.fna.fbcdn.net/v/t39.30808-6/317854295_676365710756971_6486804230329903783_n.jpg?stp=dst-jpg_p526x296&amp;_nc_cat=107&amp;ccb=1-7&amp;_nc_sid=730e14&amp;_nc_ohc=9bxB7a4yK28AX-EsrEZ&amp;_nc_ht=scontent.fvce2-1.fna&amp;oh=00_AfDB7PTGHVQoZKIsm-e-Mwgd9M4Rxyn4BrqQuGR9gdAFJQ&amp;oe=639F527D</x:t>
        </x:is>
      </x:c>
      <x:c t="inlineStr" r="AK152">
        <x:is>
          <x:t/>
        </x:is>
      </x:c>
      <x:c t="inlineStr" r="AL152">
        <x:is>
          <x:t>Ні</x:t>
        </x:is>
      </x:c>
      <x:c t="inlineStr" r="AM152"/>
      <x:c t="inlineStr" r="AN152">
        <x:is>
          <x:t>Їжа</x:t>
        </x:is>
      </x:c>
      <x:c t="inlineStr" r="AO152">
        <x:is>
          <x:t>Промо</x:t>
        </x:is>
      </x:c>
      <x:c t="inlineStr" r="AP152"/>
    </x:row>
    <x:row r="153">
      <x:c t="inlineStr" r="A153">
        <x:is>
          <x:t>07.12.2022</x:t>
        </x:is>
      </x:c>
      <x:c t="inlineStr" r="B153">
        <x:is>
          <x:t>05:58</x:t>
        </x:is>
      </x:c>
      <x:c t="inlineStr" r="C153">
        <x:is>
          <x:t>14.12.2022 15:07</x:t>
        </x:is>
      </x:c>
      <x:c t="inlineStr" r="D153">
        <x:is>
          <x:t/>
        </x:is>
      </x:c>
      <x:c t="str" r="E153">
        <x:v>1970 рік, у місті Тростянець, що на Сумщині, почалось будівництво фабрики з виробництва шоколаду та шоколадних цукерок, а вже у 1974 році, фабрику було запущено і з конвеєра зійшла перша продукція. І про радянський період це все:)
Вже за часи Незалежності, у 1994 році, підприємство було приватизоване, і увійшло до складу міжнародної корпорації Kraft Foods, і наступного року, на фабриці був запущений один з найвідоміших “солодких” брендів України - “Корона”.
Власне, з 1994 року і до 2022 року, у фабрику було інвестовано 50 мільйонів доларів, що не дуже багато, в масштабах великого бізнесу, але це все ж таки шоколадна фабрика, а не великий металургійний завод, де тільки один прилад може коштувати декілька мільярдів.
З початком “нульових”, фабрика регулярно поповнювалась новими виробами, найбільш відомі для нас, це: шоколад “Milka”, батончики “Siesta”, бісквіти “Барні”, печиво “TUC”, “Oreo” та “Belvita”, жуйка “Dirol’ та чіпси “Люкс”. Додатково, на фабриці знаходилось підприємство, яке фасувало каву “Jacobs” та “Carte Noire”.
Загалом, до початку повномасштабної війни, фабрика випускала 138 видів продукції, які експортувались до 47 країн світу. А локально, фабрика забезпечувала роботою 1500 чоловік, що для 20 тисячного Тростянця - значна кількість. І головне, для міста, це те що фабрика забезпечувала 10% податків до бюджету міста!
Після 22 лютого 2022 року, фабрика найже на місяць потрапила в окупацію. На її території окупанти жили, зберігали техніку та припаси, і звісно - розграбовували все що бачили. Після того як місто звільнили, виявилось - підприємство повністю зруйноване, а на його відновлення потрібно щонайменше 10 мільйонів доларів, та мінімум 5 місяців.
Але, відновлювати його почнуть тільки після війни…
https://instagram.com/sho_tam_delat/
#корона #oreo #dirol #jacobs #belvita #milka #монделіс #mondelez #тростянець #trostianets #тростянец #суми #сумы #sumy #сумщина #україна #украина #ukraine #зруйновані</x:v>
      </x:c>
      <x:c t="inlineStr" r="F153">
        <x:is>
          <x:t>Репост</x:t>
        </x:is>
      </x:c>
      <x:c r="G153">
        <x:f>HYPERLINK("https://www.facebook.com/permalink.php?story_fbid=pfbid0ax7vjvMfa1J3YAFYcf1Vdfz4WyrJg6vXuZhLELepa9N5YDeMNEZ6mdNG4dGBfbisl&amp;id=100008291050915")</x:f>
      </x:c>
      <x:c t="inlineStr" r="H153">
        <x:is>
          <x:t>Нейтральна</x:t>
        </x:is>
      </x:c>
      <x:c t="inlineStr" r="I153">
        <x:is>
          <x:t>Татьяна Клочко</x:t>
        </x:is>
      </x:c>
      <x:c r="J153">
        <x:f>HYPERLINK("https://www.facebook.com/100008291050915")</x:f>
      </x:c>
      <x:c t="n" r="K153">
        <x:v>127</x:v>
      </x:c>
      <x:c t="inlineStr" r="L153">
        <x:is>
          <x:t>Жінка</x:t>
        </x:is>
      </x:c>
      <x:c t="inlineStr" r="M153"/>
      <x:c t="inlineStr" r="N153">
        <x:is>
          <x:t>facebook.com</x:t>
        </x:is>
      </x:c>
      <x:c t="inlineStr" r="O153">
        <x:is>
          <x:t>Татьяна Клочко</x:t>
        </x:is>
      </x:c>
      <x:c r="P153">
        <x:f>HYPERLINK("https://www.facebook.com/100008291050915")</x:f>
      </x:c>
      <x:c t="n" r="Q153">
        <x:v>127</x:v>
      </x:c>
      <x:c t="inlineStr" r="R153">
        <x:is>
          <x:t>Соціальні мережі</x:t>
        </x:is>
      </x:c>
      <x:c t="inlineStr" r="S153">
        <x:is>
          <x:t>Україна</x:t>
        </x:is>
      </x:c>
      <x:c t="inlineStr" r="T153">
        <x:is>
          <x:t>Донецька область</x:t>
        </x:is>
      </x:c>
      <x:c t="inlineStr" r="U153">
        <x:is>
          <x:t>Новогродівка</x:t>
        </x:is>
      </x:c>
      <x:c t="inlineStr" r="V153"/>
      <x:c t="n" r="W153">
        <x:v>4</x:v>
      </x:c>
      <x:c t="n" r="X153">
        <x:v>3</x:v>
      </x:c>
      <x:c t="n" r="Y153">
        <x:v>0</x:v>
      </x:c>
      <x:c t="n" r="Z153">
        <x:v>0</x:v>
      </x:c>
      <x:c t="n" r="AA153">
        <x:v>0</x:v>
      </x:c>
      <x:c t="n" r="AB153">
        <x:v>1</x:v>
      </x:c>
      <x:c t="n" r="AC153">
        <x:v>0</x:v>
      </x:c>
      <x:c t="n" r="AD153">
        <x:v>0</x:v>
      </x:c>
      <x:c t="inlineStr" r="AE153"/>
      <x:c t="inlineStr" r="AF153"/>
      <x:c t="inlineStr" r="AG153"/>
      <x:c t="inlineStr" r="AH153"/>
      <x:c t="inlineStr" r="AI153"/>
      <x:c t="inlineStr" r="AJ153">
        <x:is>
          <x:t>https://scontent.fkun1-1.fna.fbcdn.net/v/t39.30808-6/318346351_8280158782054716_6872257529827748039_n.jpg?_nc_cat=103&amp;ccb=1-7&amp;_nc_sid=730e14&amp;_nc_ohc=okUFDz511C4AX8EuLd6&amp;_nc_ht=scontent.fkun1-1.fna&amp;oh=00_AfAGBYaOIZqTwamQyAyyMA5OKlpcEMYISS0-Q6Ao5j3myw&amp;oe=639E0399</x:t>
        </x:is>
      </x:c>
      <x:c t="inlineStr" r="AK153">
        <x:is>
          <x:t/>
        </x:is>
      </x:c>
      <x:c t="inlineStr" r="AL153">
        <x:is>
          <x:t>Ні</x:t>
        </x:is>
      </x:c>
      <x:c t="inlineStr" r="AM153"/>
      <x:c t="inlineStr" r="AN153">
        <x:is>
          <x:t/>
        </x:is>
      </x:c>
      <x:c t="inlineStr" r="AO153">
        <x:is>
          <x:t>Стаття</x:t>
        </x:is>
      </x:c>
      <x:c t="inlineStr" r="AP153"/>
    </x:row>
    <x:row r="154">
      <x:c t="inlineStr" r="A154">
        <x:is>
          <x:t>07.12.2022</x:t>
        </x:is>
      </x:c>
      <x:c t="inlineStr" r="B154">
        <x:is>
          <x:t>05:19</x:t>
        </x:is>
      </x:c>
      <x:c t="inlineStr" r="C154">
        <x:is>
          <x:t>14.12.2022 15:07</x:t>
        </x:is>
      </x:c>
      <x:c t="inlineStr" r="D154">
        <x:is>
          <x:t/>
        </x:is>
      </x:c>
      <x:c t="str" r="E154">
        <x:v>Друзья! Готовим на праздничный стол!Нам необходимо:
600 гр замороженного манго,
2 ст.л. сахара,
1 ч. л. Агар-агара,
500 гр творога( можно крем- чиз),
500 мл сливок,
2 щепотки соли,
1 с. л. ванильного сахара,
сок 1 лимона,
160 гр сахара,
200 гр шоколадного печенья( у меня «Oreo»).
#ПонемногуОкухне 
#КлименкоСветлана 
#трайфл
#Рецепт
#ДесертВстакане
#ДесертСманго
Десерт в стакане «Экзотика» с манго-Трайфл! Красиво, а как вкусно!
Друзья! Готовим на праздничный стол!Нам необходимо:600 гр замороженного манго,2 ст.л. сахара,1 ч. л. Агар-агара,500 гр творога( можно крем- чиз),500 мл ...
https://youtu.be/zkiyjznDCYQ</x:v>
      </x:c>
      <x:c t="inlineStr" r="F154">
        <x:is>
          <x:t>Пост</x:t>
        </x:is>
      </x:c>
      <x:c r="G154">
        <x:f>HYPERLINK("https://www.facebook.com/groups/2579600048745465/permalink/5818644764840961/")</x:f>
      </x:c>
      <x:c t="inlineStr" r="H154">
        <x:is>
          <x:t>Нейтральна</x:t>
        </x:is>
      </x:c>
      <x:c t="inlineStr" r="I154">
        <x:is>
          <x:t>Светлана Клименко</x:t>
        </x:is>
      </x:c>
      <x:c r="J154">
        <x:f>HYPERLINK("https://www.facebook.com/100012949449339")</x:f>
      </x:c>
      <x:c t="n" r="K154">
        <x:v>3</x:v>
      </x:c>
      <x:c t="inlineStr" r="L154">
        <x:is>
          <x:t>Жінка</x:t>
        </x:is>
      </x:c>
      <x:c t="inlineStr" r="M154"/>
      <x:c t="inlineStr" r="N154">
        <x:is>
          <x:t>facebook.com</x:t>
        </x:is>
      </x:c>
      <x:c t="inlineStr" r="O154">
        <x:is>
          <x:t>Простые Домашние Рецепты</x:t>
        </x:is>
      </x:c>
      <x:c r="P154">
        <x:f>HYPERLINK("https://www.facebook.com/2579600048745465")</x:f>
      </x:c>
      <x:c t="n" r="Q154">
        <x:v>19973</x:v>
      </x:c>
      <x:c t="inlineStr" r="R154">
        <x:is>
          <x:t>Соціальні мережі</x:t>
        </x:is>
      </x:c>
      <x:c t="inlineStr" r="S154">
        <x:is>
          <x:t>Україна</x:t>
        </x:is>
      </x:c>
      <x:c t="inlineStr" r="T154"/>
      <x:c t="inlineStr" r="U154"/>
      <x:c t="inlineStr" r="V154"/>
      <x:c t="inlineStr" r="W154"/>
      <x:c t="inlineStr" r="X154"/>
      <x:c t="inlineStr" r="Y154"/>
      <x:c t="inlineStr" r="Z154"/>
      <x:c t="inlineStr" r="AA154"/>
      <x:c t="inlineStr" r="AB154"/>
      <x:c t="inlineStr" r="AC154"/>
      <x:c t="inlineStr" r="AD154"/>
      <x:c t="inlineStr" r="AE154"/>
      <x:c t="inlineStr" r="AF154"/>
      <x:c t="inlineStr" r="AG154"/>
      <x:c t="inlineStr" r="AH154"/>
      <x:c t="inlineStr" r="AI154"/>
      <x:c r="AJ154">
        <x:f>HYPERLINK("https://i.ytimg.com/vi/zkiyjznDCYQ/maxresdefault.jpg")</x:f>
      </x:c>
      <x:c t="inlineStr" r="AK154">
        <x:is>
          <x:t/>
        </x:is>
      </x:c>
      <x:c t="inlineStr" r="AL154">
        <x:is>
          <x:t>Ні</x:t>
        </x:is>
      </x:c>
      <x:c t="inlineStr" r="AM154"/>
      <x:c t="inlineStr" r="AN154">
        <x:is>
          <x:t>Їжа</x:t>
        </x:is>
      </x:c>
      <x:c t="inlineStr" r="AO154">
        <x:is>
          <x:t>Інструкції</x:t>
        </x:is>
      </x:c>
      <x:c t="n" r="AP154">
        <x:v>19973</x:v>
      </x:c>
    </x:row>
    <x:row r="155">
      <x:c t="inlineStr" r="A155">
        <x:is>
          <x:t>05.12.2022</x:t>
        </x:is>
      </x:c>
      <x:c t="inlineStr" r="B155">
        <x:is>
          <x:t>20:04</x:t>
        </x:is>
      </x:c>
      <x:c t="inlineStr" r="C155">
        <x:is>
          <x:t>14.12.2022 15:07</x:t>
        </x:is>
      </x:c>
      <x:c t="inlineStr" r="D155">
        <x:is>
          <x:t/>
        </x:is>
      </x:c>
      <x:c t="str" r="E155">
        <x:v>❄️Набір новорічний Milka, м'яка іграшка і солодощі
Такий солодкий подарунок під ялинкою виглядає просто чарівно!
У наборі:
Батончик Milka Oreo, 1*31,5 g
Milka Snowballs, 1*37 g
Шоколадка Milka Kuhtäfelchen, 2*14 g
М'яка іграшка, 1шт, висота 30см
Обирайте будь яку іграшку!
❄️ Збираю замовлення на 06.12
✔️ 350 грн
 0664378069</x:v>
      </x:c>
      <x:c t="inlineStr" r="F155">
        <x:is>
          <x:t>Репост</x:t>
        </x:is>
      </x:c>
      <x:c r="G155">
        <x:f>HYPERLINK("https://www.facebook.com/groups/1422082361301010/permalink/2378113449031225/")</x:f>
      </x:c>
      <x:c t="inlineStr" r="H155">
        <x:is>
          <x:t>Нейтральна</x:t>
        </x:is>
      </x:c>
      <x:c t="inlineStr" r="I155">
        <x:is>
          <x:t>Дар'я Сенченко</x:t>
        </x:is>
      </x:c>
      <x:c r="J155">
        <x:f>HYPERLINK("https://www.facebook.com/100030686266501")</x:f>
      </x:c>
      <x:c t="n" r="K155">
        <x:v>967</x:v>
      </x:c>
      <x:c t="inlineStr" r="L155">
        <x:is>
          <x:t>Жінка</x:t>
        </x:is>
      </x:c>
      <x:c t="inlineStr" r="M155"/>
      <x:c t="inlineStr" r="N155">
        <x:is>
          <x:t>facebook.com</x:t>
        </x:is>
      </x:c>
      <x:c t="inlineStr" r="O155">
        <x:is>
          <x:t>YASOCHKA Кропивницкий</x:t>
        </x:is>
      </x:c>
      <x:c r="P155">
        <x:f>HYPERLINK("https://www.facebook.com/1422082361301010")</x:f>
      </x:c>
      <x:c t="n" r="Q155">
        <x:v>109</x:v>
      </x:c>
      <x:c t="inlineStr" r="R155">
        <x:is>
          <x:t>Соціальні мережі</x:t>
        </x:is>
      </x:c>
      <x:c t="inlineStr" r="S155">
        <x:is>
          <x:t>Україна</x:t>
        </x:is>
      </x:c>
      <x:c t="inlineStr" r="T155">
        <x:is>
          <x:t>Кіровоградська область</x:t>
        </x:is>
      </x:c>
      <x:c t="inlineStr" r="U155">
        <x:is>
          <x:t>Кропивницький</x:t>
        </x:is>
      </x:c>
      <x:c t="inlineStr" r="V155"/>
      <x:c t="n" r="W155">
        <x:v>1</x:v>
      </x:c>
      <x:c t="n" r="X155">
        <x:v>1</x:v>
      </x:c>
      <x:c t="inlineStr" r="Y155"/>
      <x:c t="inlineStr" r="Z155"/>
      <x:c t="inlineStr" r="AA155"/>
      <x:c t="inlineStr" r="AB155"/>
      <x:c t="inlineStr" r="AC155"/>
      <x:c t="inlineStr" r="AD155"/>
      <x:c t="inlineStr" r="AE155"/>
      <x:c t="inlineStr" r="AF155"/>
      <x:c t="inlineStr" r="AG155"/>
      <x:c t="inlineStr" r="AH155"/>
      <x:c t="inlineStr" r="AI155"/>
      <x:c t="inlineStr" r="AJ155">
        <x:is>
          <x:t>https://scontent.frix5-1.fna.fbcdn.net/v/t39.30808-6/318437190_875780966788104_316898137930742412_n.jpg?_nc_cat=107&amp;ccb=1-7&amp;_nc_sid=8bfeb9&amp;_nc_ohc=trUXZCyeydsAX_Af7at&amp;_nc_oc=AQlIm3K6Um9HqYzqrUcub2Ozjl7rSP9piKizsI3WwBsyvVnIeTQn7R1g9RDp-Fr5B8E&amp;_nc_ht=scontent.frix5-1.fna&amp;oh=00_AfAOinc5tzs2556fK3Q8eZGhftaAoDoXpBnXoreENSlrQQ&amp;oe=639EFB61</x:t>
        </x:is>
      </x:c>
      <x:c t="inlineStr" r="AK155">
        <x:is>
          <x:t/>
        </x:is>
      </x:c>
      <x:c t="inlineStr" r="AL155">
        <x:is>
          <x:t>Ні</x:t>
        </x:is>
      </x:c>
      <x:c t="inlineStr" r="AM155"/>
      <x:c t="inlineStr" r="AN155">
        <x:is>
          <x:t/>
        </x:is>
      </x:c>
      <x:c t="inlineStr" r="AO155">
        <x:is>
          <x:t>Комерція</x:t>
        </x:is>
      </x:c>
      <x:c t="n" r="AP155">
        <x:v>109</x:v>
      </x:c>
    </x:row>
    <x:row r="156">
      <x:c t="inlineStr" r="A156">
        <x:is>
          <x:t>05.12.2022</x:t>
        </x:is>
      </x:c>
      <x:c t="inlineStr" r="B156">
        <x:is>
          <x:t>00:38</x:t>
        </x:is>
      </x:c>
      <x:c t="inlineStr" r="C156">
        <x:is>
          <x:t>14.12.2022 15:09</x:t>
        </x:is>
      </x:c>
      <x:c t="inlineStr" r="D156">
        <x:is>
          <x:t/>
        </x:is>
      </x:c>
      <x:c t="str" r="E156">
        <x:v>Солодкий сніданок по солодкій ціні. В інтернет магазинах такий коштуватиме не менше 350 грн, та й більше. Я пропоную по солодкій ціні. Є опт та роздріб. Оптова ціна значно дешевша
Пластівці Oreo
$215</x:v>
      </x:c>
      <x:c t="inlineStr" r="F156">
        <x:is>
          <x:t>Пост</x:t>
        </x:is>
      </x:c>
      <x:c r="G156">
        <x:f>HYPERLINK("https://www.facebook.com/groups/102056130574116/permalink/1018702978909422/?sale_post_id=1018702978909422")</x:f>
      </x:c>
      <x:c t="inlineStr" r="H156">
        <x:is>
          <x:t>Нейтральна</x:t>
        </x:is>
      </x:c>
      <x:c t="inlineStr" r="I156">
        <x:is>
          <x:t>Тетяна Крячко</x:t>
        </x:is>
      </x:c>
      <x:c r="J156">
        <x:f>HYPERLINK("https://www.facebook.com/100088392130705")</x:f>
      </x:c>
      <x:c t="inlineStr" r="K156"/>
      <x:c t="inlineStr" r="L156">
        <x:is>
          <x:t>Жінка</x:t>
        </x:is>
      </x:c>
      <x:c t="inlineStr" r="M156"/>
      <x:c t="inlineStr" r="N156">
        <x:is>
          <x:t>facebook.com</x:t>
        </x:is>
      </x:c>
      <x:c t="inlineStr" r="O156">
        <x:is>
          <x:t>БЕСПЛАТНЫЕ ОБЪЯВЛЕНИЯ-УКРАИНА</x:t>
        </x:is>
      </x:c>
      <x:c r="P156">
        <x:f>HYPERLINK("https://www.facebook.com/102056130574116")</x:f>
      </x:c>
      <x:c t="n" r="Q156">
        <x:v>14603</x:v>
      </x:c>
      <x:c t="inlineStr" r="R156">
        <x:is>
          <x:t>Соціальні мережі</x:t>
        </x:is>
      </x:c>
      <x:c t="inlineStr" r="S156">
        <x:is>
          <x:t>Україна</x:t>
        </x:is>
      </x:c>
      <x:c t="inlineStr" r="T156">
        <x:is>
          <x:t>Тернопільська область</x:t>
        </x:is>
      </x:c>
      <x:c t="inlineStr" r="U156">
        <x:is>
          <x:t>Тернопіль</x:t>
        </x:is>
      </x:c>
      <x:c t="inlineStr" r="V156"/>
      <x:c t="inlineStr" r="W156"/>
      <x:c t="inlineStr" r="X156"/>
      <x:c t="inlineStr" r="Y156"/>
      <x:c t="inlineStr" r="Z156"/>
      <x:c t="inlineStr" r="AA156"/>
      <x:c t="inlineStr" r="AB156"/>
      <x:c t="inlineStr" r="AC156"/>
      <x:c t="inlineStr" r="AD156"/>
      <x:c t="inlineStr" r="AE156"/>
      <x:c t="inlineStr" r="AF156"/>
      <x:c t="inlineStr" r="AG156"/>
      <x:c t="inlineStr" r="AH156"/>
      <x:c t="inlineStr" r="AI156"/>
      <x:c t="inlineStr" r="AJ156"/>
      <x:c t="inlineStr" r="AK156">
        <x:is>
          <x:t/>
        </x:is>
      </x:c>
      <x:c t="inlineStr" r="AL156">
        <x:is>
          <x:t>Ні</x:t>
        </x:is>
      </x:c>
      <x:c t="inlineStr" r="AM156">
        <x:is>
          <x:t>Ціна_Негативна</x:t>
        </x:is>
      </x:c>
      <x:c t="inlineStr" r="AN156">
        <x:is>
          <x:t/>
        </x:is>
      </x:c>
      <x:c t="inlineStr" r="AO156">
        <x:is>
          <x:t>WOM</x:t>
        </x:is>
      </x:c>
      <x:c t="n" r="AP156">
        <x:v>14603</x:v>
      </x:c>
    </x:row>
    <x:row r="157">
      <x:c t="inlineStr" r="A157">
        <x:is>
          <x:t>04.12.2022</x:t>
        </x:is>
      </x:c>
      <x:c t="inlineStr" r="B157">
        <x:is>
          <x:t>12:11</x:t>
        </x:is>
      </x:c>
      <x:c t="inlineStr" r="C157">
        <x:is>
          <x:t>14.12.2022 15:09</x:t>
        </x:is>
      </x:c>
      <x:c t="inlineStr" r="D157">
        <x:is>
          <x:t/>
        </x:is>
      </x:c>
      <x:c t="str" r="E157">
        <x:v>Групі має це сподобатися
Смачний та неймовірно ніжний сирник з вершковим кремом.
https://smakotainfo.com/vipichka/shokoladnii-sirnik-oreo.html
Шоколадний сирник ОREO
Рецепт приготування шоколадного сирника ОREO
https://smakotainfo.com/vipichka/shokoladnii-sirnik-oreo.html</x:v>
      </x:c>
      <x:c t="inlineStr" r="F157">
        <x:is>
          <x:t>Доповнений репост</x:t>
        </x:is>
      </x:c>
      <x:c r="G157">
        <x:f>HYPERLINK("https://www.facebook.com/groups/ReceptySmakota/permalink/1750345032011817/")</x:f>
      </x:c>
      <x:c t="inlineStr" r="H157">
        <x:is>
          <x:t>Нейтральна</x:t>
        </x:is>
      </x:c>
      <x:c t="inlineStr" r="I157">
        <x:is>
          <x:t>Ірина Троць</x:t>
        </x:is>
      </x:c>
      <x:c r="J157">
        <x:f>HYPERLINK("https://www.facebook.com/100001151161162")</x:f>
      </x:c>
      <x:c t="n" r="K157">
        <x:v>604</x:v>
      </x:c>
      <x:c t="inlineStr" r="L157">
        <x:is>
          <x:t>Жінка</x:t>
        </x:is>
      </x:c>
      <x:c t="inlineStr" r="M157"/>
      <x:c t="inlineStr" r="N157">
        <x:is>
          <x:t>facebook.com</x:t>
        </x:is>
      </x:c>
      <x:c t="inlineStr" r="O157">
        <x:is>
          <x:t>Кулінарія - Рецепти смачних страв, тортів та випічки</x:t>
        </x:is>
      </x:c>
      <x:c r="P157">
        <x:f>HYPERLINK("https://www.facebook.com/254767818236220")</x:f>
      </x:c>
      <x:c t="n" r="Q157">
        <x:v>228091</x:v>
      </x:c>
      <x:c t="inlineStr" r="R157">
        <x:is>
          <x:t>Соціальні мережі</x:t>
        </x:is>
      </x:c>
      <x:c t="inlineStr" r="S157">
        <x:is>
          <x:t>Україна</x:t>
        </x:is>
      </x:c>
      <x:c t="inlineStr" r="T157">
        <x:is>
          <x:t>Львівська область</x:t>
        </x:is>
      </x:c>
      <x:c t="inlineStr" r="U157">
        <x:is>
          <x:t>Львів</x:t>
        </x:is>
      </x:c>
      <x:c t="inlineStr" r="V157"/>
      <x:c t="n" r="W157">
        <x:v>1</x:v>
      </x:c>
      <x:c t="n" r="X157">
        <x:v>1</x:v>
      </x:c>
      <x:c t="inlineStr" r="Y157"/>
      <x:c t="inlineStr" r="Z157"/>
      <x:c t="inlineStr" r="AA157"/>
      <x:c t="inlineStr" r="AB157"/>
      <x:c t="inlineStr" r="AC157"/>
      <x:c t="inlineStr" r="AD157"/>
      <x:c t="inlineStr" r="AE157"/>
      <x:c t="inlineStr" r="AF157"/>
      <x:c t="inlineStr" r="AG157"/>
      <x:c t="inlineStr" r="AH157"/>
      <x:c t="inlineStr" r="AI157"/>
      <x:c r="AJ157">
        <x:f>HYPERLINK("https://smakotainfo.com/uploads/images/default/shokoladnii_sirnik_oreo.jpg")</x:f>
      </x:c>
      <x:c t="inlineStr" r="AK157">
        <x:is>
          <x:t/>
        </x:is>
      </x:c>
      <x:c t="inlineStr" r="AL157">
        <x:is>
          <x:t>Ні</x:t>
        </x:is>
      </x:c>
      <x:c t="inlineStr" r="AM157"/>
      <x:c t="inlineStr" r="AN157">
        <x:is>
          <x:t>Їжа</x:t>
        </x:is>
      </x:c>
      <x:c t="inlineStr" r="AO157">
        <x:is>
          <x:t>Інструкції</x:t>
        </x:is>
      </x:c>
      <x:c t="n" r="AP157">
        <x:v>228091</x:v>
      </x:c>
    </x:row>
    <x:row r="158">
      <x:c t="inlineStr" r="A158">
        <x:is>
          <x:t>02.12.2022</x:t>
        </x:is>
      </x:c>
      <x:c t="inlineStr" r="B158">
        <x:is>
          <x:t>09:52</x:t>
        </x:is>
      </x:c>
      <x:c t="inlineStr" r="C158">
        <x:is>
          <x:t>14.12.2022 15:10</x:t>
        </x:is>
      </x:c>
      <x:c t="inlineStr" r="D158">
        <x:is>
          <x:t/>
        </x:is>
      </x:c>
      <x:c t="str" r="E158">
        <x:v>Казкового Нового року
Подарункова коробка
Імбирне печиво 1 шт
Шоколад Milka 1 шт
Вафлі Milka 2 шт
Тістечко Milka 1 шт
Oreo Milka 1 шт
Цукерки Монблан 1 шт
Ціна 260 грн</x:v>
      </x:c>
      <x:c t="inlineStr" r="F158">
        <x:is>
          <x:t>Пост</x:t>
        </x:is>
      </x:c>
      <x:c r="G158">
        <x:f>HYPERLINK("https://www.facebook.com/permalink.php?story_fbid=2036489940075114&amp;id=100011423846388")</x:f>
      </x:c>
      <x:c t="inlineStr" r="H158">
        <x:is>
          <x:t>Нейтральна</x:t>
        </x:is>
      </x:c>
      <x:c t="inlineStr" r="I158">
        <x:is>
          <x:t>Марина Єфименко</x:t>
        </x:is>
      </x:c>
      <x:c r="J158">
        <x:f>HYPERLINK("https://www.facebook.com/100011423846388")</x:f>
      </x:c>
      <x:c t="n" r="K158">
        <x:v>0</x:v>
      </x:c>
      <x:c t="inlineStr" r="L158">
        <x:is>
          <x:t>Жінка</x:t>
        </x:is>
      </x:c>
      <x:c t="inlineStr" r="M158"/>
      <x:c t="inlineStr" r="N158">
        <x:is>
          <x:t>facebook.com</x:t>
        </x:is>
      </x:c>
      <x:c t="inlineStr" r="O158">
        <x:is>
          <x:t>Марина Єфименко</x:t>
        </x:is>
      </x:c>
      <x:c r="P158">
        <x:f>HYPERLINK("https://www.facebook.com/100011423846388")</x:f>
      </x:c>
      <x:c t="n" r="Q158">
        <x:v>0</x:v>
      </x:c>
      <x:c t="inlineStr" r="R158">
        <x:is>
          <x:t>Соціальні мережі</x:t>
        </x:is>
      </x:c>
      <x:c t="inlineStr" r="S158">
        <x:is>
          <x:t>Україна</x:t>
        </x:is>
      </x:c>
      <x:c t="inlineStr" r="T158">
        <x:is>
          <x:t>Київська область</x:t>
        </x:is>
      </x:c>
      <x:c t="inlineStr" r="U158">
        <x:is>
          <x:t>Бровари</x:t>
        </x:is>
      </x:c>
      <x:c t="inlineStr" r="V158"/>
      <x:c t="n" r="W158">
        <x:v>4</x:v>
      </x:c>
      <x:c t="n" r="X158">
        <x:v>4</x:v>
      </x:c>
      <x:c t="inlineStr" r="Y158"/>
      <x:c t="inlineStr" r="Z158"/>
      <x:c t="inlineStr" r="AA158"/>
      <x:c t="inlineStr" r="AB158"/>
      <x:c t="inlineStr" r="AC158"/>
      <x:c t="inlineStr" r="AD158"/>
      <x:c t="inlineStr" r="AE158"/>
      <x:c t="inlineStr" r="AF158"/>
      <x:c t="inlineStr" r="AG158"/>
      <x:c t="inlineStr" r="AH158"/>
      <x:c t="inlineStr" r="AI158"/>
      <x:c t="inlineStr" r="AJ158">
        <x:is>
          <x:t>https://scontent-lax3-1.xx.fbcdn.net/v/t39.30808-6/317927953_2036489896741785_2503761366685606750_n.jpg?_nc_cat=102&amp;ccb=1-7&amp;_nc_sid=730e14&amp;_nc_ohc=fA3AKCiDkgsAX9mqSBm&amp;_nc_ht=scontent-lax3-1.xx&amp;oh=00_AfD4r7fYkrJXkkgGj1Oj0jguHNsz-pPwFOTkApXT-FrL2g&amp;oe=639E28C4</x:t>
        </x:is>
      </x:c>
      <x:c t="inlineStr" r="AK158">
        <x:is>
          <x:t/>
        </x:is>
      </x:c>
      <x:c t="inlineStr" r="AL158">
        <x:is>
          <x:t>Ні</x:t>
        </x:is>
      </x:c>
      <x:c t="inlineStr" r="AM158"/>
      <x:c t="inlineStr" r="AN158">
        <x:is>
          <x:t>Їжа</x:t>
        </x:is>
      </x:c>
      <x:c t="inlineStr" r="AO158">
        <x:is>
          <x:t>Комерція</x:t>
        </x:is>
      </x:c>
      <x:c t="inlineStr" r="AP158"/>
    </x:row>
    <x:row r="159">
      <x:c t="inlineStr" r="A159">
        <x:is>
          <x:t>01.12.2022</x:t>
        </x:is>
      </x:c>
      <x:c t="inlineStr" r="B159">
        <x:is>
          <x:t>21:36</x:t>
        </x:is>
      </x:c>
      <x:c t="inlineStr" r="C159">
        <x:is>
          <x:t>14.12.2022 15:10</x:t>
        </x:is>
      </x:c>
      <x:c t="inlineStr" r="D159">
        <x:is>
          <x:t/>
        </x:is>
      </x:c>
      <x:c t="str" r="E15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59">
        <x:is>
          <x:t>Репост</x:t>
        </x:is>
      </x:c>
      <x:c r="G159">
        <x:f>HYPERLINK("https://www.facebook.com/alexey.chaban.5/posts/pfbid0k52Dco4Ungk4XqX8BU98ZdW8PAmKjvYx9GfeG6RAWVWvuJtytrZt6VePHdQ4i4W8l")</x:f>
      </x:c>
      <x:c t="inlineStr" r="H159">
        <x:is>
          <x:t>Нейтральна</x:t>
        </x:is>
      </x:c>
      <x:c t="inlineStr" r="I159">
        <x:is>
          <x:t>Alexey Chaban</x:t>
        </x:is>
      </x:c>
      <x:c r="J159">
        <x:f>HYPERLINK("https://www.facebook.com/100010759154534")</x:f>
      </x:c>
      <x:c t="n" r="K159">
        <x:v>2390</x:v>
      </x:c>
      <x:c t="inlineStr" r="L159">
        <x:is>
          <x:t>Чоловік</x:t>
        </x:is>
      </x:c>
      <x:c t="inlineStr" r="M159"/>
      <x:c t="inlineStr" r="N159">
        <x:is>
          <x:t>facebook.com</x:t>
        </x:is>
      </x:c>
      <x:c t="inlineStr" r="O159">
        <x:is>
          <x:t>Alexey Chaban</x:t>
        </x:is>
      </x:c>
      <x:c r="P159">
        <x:f>HYPERLINK("https://www.facebook.com/100010759154534")</x:f>
      </x:c>
      <x:c t="n" r="Q159">
        <x:v>2390</x:v>
      </x:c>
      <x:c t="inlineStr" r="R159">
        <x:is>
          <x:t>Соціальні мережі</x:t>
        </x:is>
      </x:c>
      <x:c t="inlineStr" r="S159">
        <x:is>
          <x:t>Україна</x:t>
        </x:is>
      </x:c>
      <x:c t="inlineStr" r="T159">
        <x:is>
          <x:t>Київська область</x:t>
        </x:is>
      </x:c>
      <x:c t="inlineStr" r="U159">
        <x:is>
          <x:t>Українка</x:t>
        </x:is>
      </x:c>
      <x:c t="inlineStr" r="V159"/>
      <x:c t="inlineStr" r="W159"/>
      <x:c t="inlineStr" r="X159"/>
      <x:c t="inlineStr" r="Y159"/>
      <x:c t="inlineStr" r="Z159"/>
      <x:c t="inlineStr" r="AA159"/>
      <x:c t="inlineStr" r="AB159"/>
      <x:c t="inlineStr" r="AC159"/>
      <x:c t="inlineStr" r="AD159"/>
      <x:c t="inlineStr" r="AE159"/>
      <x:c t="inlineStr" r="AF159"/>
      <x:c t="inlineStr" r="AG159"/>
      <x:c t="inlineStr" r="AH159"/>
      <x:c t="inlineStr" r="AI159"/>
      <x:c t="inlineStr" r="AJ159">
        <x:is>
          <x:t>https://z-p3-scontent.fkun2-1.fna.fbcdn.net/v/t39.30808-6/311570422_137057712412187_1246602059219239785_n.jpg?stp=dst-jpg_p526x296&amp;_nc_cat=102&amp;ccb=1-7&amp;_nc_sid=730e14&amp;_nc_ohc=R1GI2YUmmQMAX9zv2Ld&amp;_nc_ht=z-p3-scontent.fkun2-1.fna&amp;oh=00_AfA0picKNIQ2Eggcr4RODQVJNGOmVY96C9I1WgVCB7r-3Q&amp;oe=639EADCB</x:t>
        </x:is>
      </x:c>
      <x:c t="inlineStr" r="AK159">
        <x:is>
          <x:t/>
        </x:is>
      </x:c>
      <x:c t="inlineStr" r="AL159">
        <x:is>
          <x:t>Ні</x:t>
        </x:is>
      </x:c>
      <x:c t="inlineStr" r="AM159"/>
      <x:c t="inlineStr" r="AN159">
        <x:is>
          <x:t>Їжа</x:t>
        </x:is>
      </x:c>
      <x:c t="inlineStr" r="AO159">
        <x:is>
          <x:t>Промо</x:t>
        </x:is>
      </x:c>
      <x:c t="inlineStr" r="AP159"/>
    </x:row>
    <x:row r="160">
      <x:c t="inlineStr" r="A160">
        <x:is>
          <x:t>01.12.2022</x:t>
        </x:is>
      </x:c>
      <x:c t="inlineStr" r="B160">
        <x:is>
          <x:t>21:18</x:t>
        </x:is>
      </x:c>
      <x:c t="inlineStr" r="C160">
        <x:is>
          <x:t>14.12.2022 15:10</x:t>
        </x:is>
      </x:c>
      <x:c t="inlineStr" r="D160">
        <x:is>
          <x:t/>
        </x:is>
      </x:c>
      <x:c t="str" r="E160">
        <x:v>Цукерочка
Подарункова коробка
Імбирне печиво 1 шт
Шоколад Milka 1 шт
Вафля Milka 1 шт
Milka Oreo 2 шт
Milka waffelini 1 шт
Джонні крокер 2 шт
Цукерки Монблан 3 шт
Ціна 390 грн</x:v>
      </x:c>
      <x:c t="inlineStr" r="F160">
        <x:is>
          <x:t>Пост</x:t>
        </x:is>
      </x:c>
      <x:c r="G160">
        <x:f>HYPERLINK("https://www.facebook.com/permalink.php?story_fbid=2036090523448389&amp;id=100011423846388")</x:f>
      </x:c>
      <x:c t="inlineStr" r="H160">
        <x:is>
          <x:t>Нейтральна</x:t>
        </x:is>
      </x:c>
      <x:c t="inlineStr" r="I160">
        <x:is>
          <x:t>Марина Єфименко</x:t>
        </x:is>
      </x:c>
      <x:c r="J160">
        <x:f>HYPERLINK("https://www.facebook.com/100011423846388")</x:f>
      </x:c>
      <x:c t="n" r="K160">
        <x:v>0</x:v>
      </x:c>
      <x:c t="inlineStr" r="L160">
        <x:is>
          <x:t>Жінка</x:t>
        </x:is>
      </x:c>
      <x:c t="inlineStr" r="M160"/>
      <x:c t="inlineStr" r="N160">
        <x:is>
          <x:t>facebook.com</x:t>
        </x:is>
      </x:c>
      <x:c t="inlineStr" r="O160">
        <x:is>
          <x:t>Марина Єфименко</x:t>
        </x:is>
      </x:c>
      <x:c r="P160">
        <x:f>HYPERLINK("https://www.facebook.com/100011423846388")</x:f>
      </x:c>
      <x:c t="n" r="Q160">
        <x:v>0</x:v>
      </x:c>
      <x:c t="inlineStr" r="R160">
        <x:is>
          <x:t>Соціальні мережі</x:t>
        </x:is>
      </x:c>
      <x:c t="inlineStr" r="S160">
        <x:is>
          <x:t>Україна</x:t>
        </x:is>
      </x:c>
      <x:c t="inlineStr" r="T160">
        <x:is>
          <x:t>Київська область</x:t>
        </x:is>
      </x:c>
      <x:c t="inlineStr" r="U160">
        <x:is>
          <x:t>Бровари</x:t>
        </x:is>
      </x:c>
      <x:c t="inlineStr" r="V160"/>
      <x:c t="n" r="W160">
        <x:v>6</x:v>
      </x:c>
      <x:c t="n" r="X160">
        <x:v>6</x:v>
      </x:c>
      <x:c t="inlineStr" r="Y160"/>
      <x:c t="inlineStr" r="Z160"/>
      <x:c t="inlineStr" r="AA160"/>
      <x:c t="inlineStr" r="AB160"/>
      <x:c t="inlineStr" r="AC160"/>
      <x:c t="inlineStr" r="AD160"/>
      <x:c t="inlineStr" r="AE160"/>
      <x:c t="inlineStr" r="AF160"/>
      <x:c t="inlineStr" r="AG160"/>
      <x:c t="inlineStr" r="AH160"/>
      <x:c t="inlineStr" r="AI160"/>
      <x:c t="inlineStr" r="AJ160">
        <x:is>
          <x:t>https://scontent-lax3-1.xx.fbcdn.net/v/t39.30808-6/317976782_2036090473448394_2787382317444600367_n.jpg?_nc_cat=109&amp;ccb=1-7&amp;_nc_sid=730e14&amp;_nc_ohc=FxBjV-wMs6cAX9iPACM&amp;_nc_ht=scontent-lax3-1.xx&amp;oh=00_AfBAlS9Y0V14CXygqN3s826G7q7eRCW25EW2yJcqfeFE3g&amp;oe=639F8212</x:t>
        </x:is>
      </x:c>
      <x:c t="inlineStr" r="AK160">
        <x:is>
          <x:t/>
        </x:is>
      </x:c>
      <x:c t="inlineStr" r="AL160">
        <x:is>
          <x:t>Ні</x:t>
        </x:is>
      </x:c>
      <x:c t="inlineStr" r="AM160"/>
      <x:c t="inlineStr" r="AN160">
        <x:is>
          <x:t>Їжа</x:t>
        </x:is>
      </x:c>
      <x:c t="inlineStr" r="AO160">
        <x:is>
          <x:t>Комерція</x:t>
        </x:is>
      </x:c>
      <x:c t="inlineStr" r="AP160"/>
    </x:row>
    <x:row r="161">
      <x:c t="inlineStr" r="A161">
        <x:is>
          <x:t>01.12.2022</x:t>
        </x:is>
      </x:c>
      <x:c t="inlineStr" r="B161">
        <x:is>
          <x:t>20:50</x:t>
        </x:is>
      </x:c>
      <x:c t="inlineStr" r="C161">
        <x:is>
          <x:t>14.12.2022 15:10</x:t>
        </x:is>
      </x:c>
      <x:c t="inlineStr" r="D161">
        <x:is>
          <x:t/>
        </x:is>
      </x:c>
      <x:c t="str" r="E161">
        <x:v>Солодкий боксик
Подарункова коробка
Імбирне печиво 1 шт
Цукерки Монблан 4 шт
Цукерки Джонні крокер 2 шт
Цукерка Grosso 1 шт
Шоколад Milka 1 шт
Шоколад Milka Oreo 1 шт
Ціна 250 грн</x:v>
      </x:c>
      <x:c t="inlineStr" r="F161">
        <x:is>
          <x:t>Пост</x:t>
        </x:is>
      </x:c>
      <x:c r="G161">
        <x:f>HYPERLINK("https://www.facebook.com/permalink.php?story_fbid=2036074096783365&amp;id=100011423846388")</x:f>
      </x:c>
      <x:c t="inlineStr" r="H161">
        <x:is>
          <x:t>Нейтральна</x:t>
        </x:is>
      </x:c>
      <x:c t="inlineStr" r="I161">
        <x:is>
          <x:t>Марина Єфименко</x:t>
        </x:is>
      </x:c>
      <x:c r="J161">
        <x:f>HYPERLINK("https://www.facebook.com/100011423846388")</x:f>
      </x:c>
      <x:c t="n" r="K161">
        <x:v>0</x:v>
      </x:c>
      <x:c t="inlineStr" r="L161">
        <x:is>
          <x:t>Жінка</x:t>
        </x:is>
      </x:c>
      <x:c t="inlineStr" r="M161"/>
      <x:c t="inlineStr" r="N161">
        <x:is>
          <x:t>facebook.com</x:t>
        </x:is>
      </x:c>
      <x:c t="inlineStr" r="O161">
        <x:is>
          <x:t>Марина Єфименко</x:t>
        </x:is>
      </x:c>
      <x:c r="P161">
        <x:f>HYPERLINK("https://www.facebook.com/100011423846388")</x:f>
      </x:c>
      <x:c t="n" r="Q161">
        <x:v>0</x:v>
      </x:c>
      <x:c t="inlineStr" r="R161">
        <x:is>
          <x:t>Соціальні мережі</x:t>
        </x:is>
      </x:c>
      <x:c t="inlineStr" r="S161">
        <x:is>
          <x:t>Україна</x:t>
        </x:is>
      </x:c>
      <x:c t="inlineStr" r="T161">
        <x:is>
          <x:t>Київська область</x:t>
        </x:is>
      </x:c>
      <x:c t="inlineStr" r="U161">
        <x:is>
          <x:t>Бровари</x:t>
        </x:is>
      </x:c>
      <x:c t="inlineStr" r="V161"/>
      <x:c t="n" r="W161">
        <x:v>8</x:v>
      </x:c>
      <x:c t="n" r="X161">
        <x:v>8</x:v>
      </x:c>
      <x:c t="inlineStr" r="Y161"/>
      <x:c t="inlineStr" r="Z161"/>
      <x:c t="inlineStr" r="AA161"/>
      <x:c t="inlineStr" r="AB161"/>
      <x:c t="inlineStr" r="AC161"/>
      <x:c t="inlineStr" r="AD161"/>
      <x:c t="inlineStr" r="AE161"/>
      <x:c t="inlineStr" r="AF161"/>
      <x:c t="inlineStr" r="AG161"/>
      <x:c t="inlineStr" r="AH161"/>
      <x:c t="inlineStr" r="AI161"/>
      <x:c t="inlineStr" r="AJ161">
        <x:is>
          <x:t>https://scontent-lga3-2.xx.fbcdn.net/v/t39.30808-6/316952374_2036074046783370_1608390336022222071_n.jpg?_nc_cat=101&amp;ccb=1-7&amp;_nc_sid=730e14&amp;_nc_ohc=v4ywoLPWfnkAX92uOiy&amp;_nc_ht=scontent-lga3-2.xx&amp;oh=00_AfDr-h2Kl3bDB-giOlcUw5BxTpGt1_B-dOrjmSAvFyByQA&amp;oe=639E14F4</x:t>
        </x:is>
      </x:c>
      <x:c t="inlineStr" r="AK161">
        <x:is>
          <x:t/>
        </x:is>
      </x:c>
      <x:c t="inlineStr" r="AL161">
        <x:is>
          <x:t>Ні</x:t>
        </x:is>
      </x:c>
      <x:c t="inlineStr" r="AM161"/>
      <x:c t="inlineStr" r="AN161">
        <x:is>
          <x:t>Їжа</x:t>
        </x:is>
      </x:c>
      <x:c t="inlineStr" r="AO161">
        <x:is>
          <x:t>Комерція</x:t>
        </x:is>
      </x:c>
      <x:c t="inlineStr" r="AP161"/>
    </x:row>
    <x:row r="162">
      <x:c t="inlineStr" r="A162">
        <x:is>
          <x:t>01.12.2022</x:t>
        </x:is>
      </x:c>
      <x:c t="inlineStr" r="B162">
        <x:is>
          <x:t>06:45</x:t>
        </x:is>
      </x:c>
      <x:c t="inlineStr" r="C162">
        <x:is>
          <x:t>14.12.2022 15:10</x:t>
        </x:is>
      </x:c>
      <x:c t="inlineStr" r="D162">
        <x:is>
          <x:t/>
        </x:is>
      </x:c>
      <x:c t="str" r="E162">
        <x:v>Наскільки рідкісні чоловічі ♥️ замовлення, що потім починаєш вигадувати що сказати, при готовому замовленні, в телефонній розмові щоб дружина нічого не заподозрила  (хто тобі дзвонив, а що це за жіночий голос, хто вона) 
Корзинка з смаколиками #milkachocolate
 та #oreo в поєднанні з квітулічками ☺️
#_MilaBuket_0730803222</x:v>
      </x:c>
      <x:c t="inlineStr" r="F162">
        <x:is>
          <x:t>Пост</x:t>
        </x:is>
      </x:c>
      <x:c r="G162">
        <x:f>HYPERLINK("https://www.facebook.com/permalink.php?story_fbid=pfbid025z8vyeXozT9TKzfF41SBncKKRDmoivX197FWFni9ft6UR6dxGUw9ccwGjZt2b5zel&amp;id=100010384755592")</x:f>
      </x:c>
      <x:c t="inlineStr" r="H162">
        <x:is>
          <x:t>Нейтральна</x:t>
        </x:is>
      </x:c>
      <x:c t="inlineStr" r="I162">
        <x:is>
          <x:t>Ірина Білякович</x:t>
        </x:is>
      </x:c>
      <x:c r="J162">
        <x:f>HYPERLINK("https://www.facebook.com/100010384755592")</x:f>
      </x:c>
      <x:c t="n" r="K162">
        <x:v>2666</x:v>
      </x:c>
      <x:c t="inlineStr" r="L162">
        <x:is>
          <x:t>Жінка</x:t>
        </x:is>
      </x:c>
      <x:c t="inlineStr" r="M162"/>
      <x:c t="inlineStr" r="N162">
        <x:is>
          <x:t>facebook.com</x:t>
        </x:is>
      </x:c>
      <x:c t="inlineStr" r="O162">
        <x:is>
          <x:t>Ірина Білякович</x:t>
        </x:is>
      </x:c>
      <x:c r="P162">
        <x:f>HYPERLINK("https://www.facebook.com/100010384755592")</x:f>
      </x:c>
      <x:c t="n" r="Q162">
        <x:v>2666</x:v>
      </x:c>
      <x:c t="inlineStr" r="R162">
        <x:is>
          <x:t>Соціальні мережі</x:t>
        </x:is>
      </x:c>
      <x:c t="inlineStr" r="S162">
        <x:is>
          <x:t>Україна</x:t>
        </x:is>
      </x:c>
      <x:c t="inlineStr" r="T162">
        <x:is>
          <x:t>Київська область</x:t>
        </x:is>
      </x:c>
      <x:c t="inlineStr" r="U162">
        <x:is>
          <x:t>Березань</x:t>
        </x:is>
      </x:c>
      <x:c t="inlineStr" r="V162"/>
      <x:c t="n" r="W162">
        <x:v>41</x:v>
      </x:c>
      <x:c t="n" r="X162">
        <x:v>36</x:v>
      </x:c>
      <x:c t="n" r="Y162">
        <x:v>5</x:v>
      </x:c>
      <x:c t="n" r="Z162">
        <x:v>0</x:v>
      </x:c>
      <x:c t="n" r="AA162">
        <x:v>0</x:v>
      </x:c>
      <x:c t="n" r="AB162">
        <x:v>0</x:v>
      </x:c>
      <x:c t="n" r="AC162">
        <x:v>0</x:v>
      </x:c>
      <x:c t="n" r="AD162">
        <x:v>0</x:v>
      </x:c>
      <x:c t="inlineStr" r="AE162"/>
      <x:c t="n" r="AF162">
        <x:v>5</x:v>
      </x:c>
      <x:c t="inlineStr" r="AG162"/>
      <x:c t="inlineStr" r="AH162"/>
      <x:c t="inlineStr" r="AI162"/>
      <x:c t="inlineStr" r="AJ162">
        <x:is>
          <x:t>https://scontent-lax3-2.xx.fbcdn.net/v/t39.30808-6/317534476_1989981604691312_200793183576089902_n.jpg?_nc_cat=107&amp;ccb=1-7&amp;_nc_sid=8bfeb9&amp;_nc_ohc=AcozjiEz0scAX-8SCgm&amp;_nc_ht=scontent-lax3-2.xx&amp;oh=00_AfBLr20edysqX0CNug0fWy8JyCCK7q8jZjok4cKJN5aKug&amp;oe=639F2D5E</x:t>
        </x:is>
      </x:c>
      <x:c t="inlineStr" r="AK162">
        <x:is>
          <x:t/>
        </x:is>
      </x:c>
      <x:c t="inlineStr" r="AL162">
        <x:is>
          <x:t>Ні</x:t>
        </x:is>
      </x:c>
      <x:c t="inlineStr" r="AM162"/>
      <x:c t="inlineStr" r="AN162">
        <x:is>
          <x:t/>
        </x:is>
      </x:c>
      <x:c t="inlineStr" r="AO162">
        <x:is>
          <x:t/>
        </x:is>
      </x:c>
      <x:c t="inlineStr" r="AP162"/>
    </x:row>
    <x:row r="163">
      <x:c t="inlineStr" r="A163">
        <x:is>
          <x:t>01.12.2022</x:t>
        </x:is>
      </x:c>
      <x:c t="inlineStr" r="B163">
        <x:is>
          <x:t>06:15</x:t>
        </x:is>
      </x:c>
      <x:c t="inlineStr" r="C163">
        <x:is>
          <x:t>14.12.2022 15:10</x:t>
        </x:is>
      </x:c>
      <x:c t="inlineStr" r="D163">
        <x:is>
          <x:t/>
        </x:is>
      </x:c>
      <x:c t="str" r="E163">
        <x:v>Кондитерська Вірменка — любов у кожному шматочку 
Так смачно, що аж очі прикриваєш від задоволення. Хочеться затримати кожен шматочок якомога довше
Для замовлення переходьте на сайт та обирайте тортик, який найбільше сподобався♥️
Торт Трюфельний/1550г
https://virmenka.com.ua/uk/konditerka-tort-tryufeliniy/
Австрійський Захер/1850г
https://virmenka.com.ua/uk/konditerka-avstriysikiy-zaher-1850g/
Чізкейк орео/1325г
https://virmenka.com.ua/uk/konditerka-chizkeyk-oreo/
Чізкейк гарбузовий/1300г
https://virmenka.com.ua/uk/konditerka-chizkeykgarbuzoviy1300g/</x:v>
      </x:c>
      <x:c t="inlineStr" r="F163">
        <x:is>
          <x:t>Репост</x:t>
        </x:is>
      </x:c>
      <x:c r="G163">
        <x:f>HYPERLINK("https://www.facebook.com/dgmelyk/posts/pfbid0cooTczAYnHT4p48Qxa7HJxFyjKCkumi6LuD8ikz173cr5xWSrnmLvhKQqS8GLxXCl")</x:f>
      </x:c>
      <x:c t="inlineStr" r="H163">
        <x:is>
          <x:t>Нейтральна</x:t>
        </x:is>
      </x:c>
      <x:c t="inlineStr" r="I163">
        <x:is>
          <x:t>шмель пат</x:t>
        </x:is>
      </x:c>
      <x:c r="J163">
        <x:f>HYPERLINK("https://www.facebook.com/100001885197824")</x:f>
      </x:c>
      <x:c t="n" r="K163">
        <x:v>562</x:v>
      </x:c>
      <x:c t="inlineStr" r="L163">
        <x:is>
          <x:t>Чоловік</x:t>
        </x:is>
      </x:c>
      <x:c t="inlineStr" r="M163"/>
      <x:c t="inlineStr" r="N163">
        <x:is>
          <x:t>facebook.com</x:t>
        </x:is>
      </x:c>
      <x:c t="inlineStr" r="O163">
        <x:is>
          <x:t>шмель пат</x:t>
        </x:is>
      </x:c>
      <x:c r="P163">
        <x:f>HYPERLINK("https://www.facebook.com/100001885197824")</x:f>
      </x:c>
      <x:c t="n" r="Q163">
        <x:v>562</x:v>
      </x:c>
      <x:c t="inlineStr" r="R163">
        <x:is>
          <x:t>Соціальні мережі</x:t>
        </x:is>
      </x:c>
      <x:c t="inlineStr" r="S163">
        <x:is>
          <x:t>Україна</x:t>
        </x:is>
      </x:c>
      <x:c t="inlineStr" r="T163">
        <x:is>
          <x:t>Львівська область</x:t>
        </x:is>
      </x:c>
      <x:c t="inlineStr" r="U163">
        <x:is>
          <x:t>Львів</x:t>
        </x:is>
      </x:c>
      <x:c t="inlineStr" r="V163"/>
      <x:c t="inlineStr" r="W163"/>
      <x:c t="inlineStr" r="X163"/>
      <x:c t="inlineStr" r="Y163"/>
      <x:c t="inlineStr" r="Z163"/>
      <x:c t="inlineStr" r="AA163"/>
      <x:c t="inlineStr" r="AB163"/>
      <x:c t="inlineStr" r="AC163"/>
      <x:c t="inlineStr" r="AD163"/>
      <x:c t="inlineStr" r="AE163"/>
      <x:c t="inlineStr" r="AF163"/>
      <x:c t="inlineStr" r="AG163"/>
      <x:c t="inlineStr" r="AH163"/>
      <x:c t="inlineStr" r="AI163"/>
      <x:c t="inlineStr" r="AJ163"/>
      <x:c t="inlineStr" r="AK163">
        <x:is>
          <x:t/>
        </x:is>
      </x:c>
      <x:c t="inlineStr" r="AL163">
        <x:is>
          <x:t>Ні</x:t>
        </x:is>
      </x:c>
      <x:c t="inlineStr" r="AM163"/>
      <x:c t="inlineStr" r="AN163">
        <x:is>
          <x:t/>
        </x:is>
      </x:c>
      <x:c t="inlineStr" r="AO163">
        <x:is>
          <x:t>Комерція</x:t>
        </x:is>
      </x:c>
      <x:c t="inlineStr" r="AP163"/>
    </x:row>
    <x:row r="164">
      <x:c t="inlineStr" r="A164">
        <x:is>
          <x:t>01.12.2022</x:t>
        </x:is>
      </x:c>
      <x:c t="inlineStr" r="B164">
        <x:is>
          <x:t>06:15</x:t>
        </x:is>
      </x:c>
      <x:c t="inlineStr" r="C164">
        <x:is>
          <x:t>14.12.2022 15:10</x:t>
        </x:is>
      </x:c>
      <x:c t="inlineStr" r="D164">
        <x:is>
          <x:t/>
        </x:is>
      </x:c>
      <x:c t="str" r="E164">
        <x:v>Кондитерська Вірменка — любов у кожному шматочку 
Так смачно, що аж очі прикриваєш від задоволення. Хочеться затримати кожен шматочок якомога довше
Для замовлення переходьте на сайт та обирайте тортик, який найбільше сподобався♥️
Торт Трюфельний/1550г
https://virmenka.com.ua/uk/konditerka-tort-tryufeliniy/
Австрійський Захер/1850г
https://virmenka.com.ua/uk/konditerka-avstriysikiy-zaher-1850g/
Чізкейк орео/1325г
https://virmenka.com.ua/uk/konditerka-chizkeyk-oreo/
Чізкейк гарбузовий/1300г
https://virmenka.com.ua/uk/konditerka-chizkeykgarbuzoviy1300g/</x:v>
      </x:c>
      <x:c t="inlineStr" r="F164">
        <x:is>
          <x:t>Репост</x:t>
        </x:is>
      </x:c>
      <x:c r="G164">
        <x:f>HYPERLINK("https://www.facebook.com/dgmelyk/posts/pfbid0nPgU6ZmQBehB7yQvZBrmLUnST8uQc9PxGcHXMhAaHvvWnKn1tezag66h7HH2nKW8l")</x:f>
      </x:c>
      <x:c t="inlineStr" r="H164">
        <x:is>
          <x:t>Нейтральна</x:t>
        </x:is>
      </x:c>
      <x:c t="inlineStr" r="I164">
        <x:is>
          <x:t>шмель пат</x:t>
        </x:is>
      </x:c>
      <x:c r="J164">
        <x:f>HYPERLINK("https://www.facebook.com/100001885197824")</x:f>
      </x:c>
      <x:c t="n" r="K164">
        <x:v>562</x:v>
      </x:c>
      <x:c t="inlineStr" r="L164">
        <x:is>
          <x:t>Чоловік</x:t>
        </x:is>
      </x:c>
      <x:c t="inlineStr" r="M164"/>
      <x:c t="inlineStr" r="N164">
        <x:is>
          <x:t>facebook.com</x:t>
        </x:is>
      </x:c>
      <x:c t="inlineStr" r="O164">
        <x:is>
          <x:t>шмель пат</x:t>
        </x:is>
      </x:c>
      <x:c r="P164">
        <x:f>HYPERLINK("https://www.facebook.com/100001885197824")</x:f>
      </x:c>
      <x:c t="n" r="Q164">
        <x:v>562</x:v>
      </x:c>
      <x:c t="inlineStr" r="R164">
        <x:is>
          <x:t>Соціальні мережі</x:t>
        </x:is>
      </x:c>
      <x:c t="inlineStr" r="S164">
        <x:is>
          <x:t>Україна</x:t>
        </x:is>
      </x:c>
      <x:c t="inlineStr" r="T164">
        <x:is>
          <x:t>Львівська область</x:t>
        </x:is>
      </x:c>
      <x:c t="inlineStr" r="U164">
        <x:is>
          <x:t>Львів</x:t>
        </x:is>
      </x:c>
      <x:c t="inlineStr" r="V164"/>
      <x:c t="inlineStr" r="W164"/>
      <x:c t="inlineStr" r="X164"/>
      <x:c t="inlineStr" r="Y164"/>
      <x:c t="inlineStr" r="Z164"/>
      <x:c t="inlineStr" r="AA164"/>
      <x:c t="inlineStr" r="AB164"/>
      <x:c t="inlineStr" r="AC164"/>
      <x:c t="inlineStr" r="AD164"/>
      <x:c t="inlineStr" r="AE164"/>
      <x:c t="inlineStr" r="AF164"/>
      <x:c t="inlineStr" r="AG164"/>
      <x:c t="inlineStr" r="AH164"/>
      <x:c t="inlineStr" r="AI164"/>
      <x:c t="inlineStr" r="AJ164"/>
      <x:c t="inlineStr" r="AK164">
        <x:is>
          <x:t/>
        </x:is>
      </x:c>
      <x:c t="inlineStr" r="AL164">
        <x:is>
          <x:t>Ні</x:t>
        </x:is>
      </x:c>
      <x:c t="inlineStr" r="AM164"/>
      <x:c t="inlineStr" r="AN164">
        <x:is>
          <x:t/>
        </x:is>
      </x:c>
      <x:c t="inlineStr" r="AO164">
        <x:is>
          <x:t>Комерція</x:t>
        </x:is>
      </x:c>
      <x:c t="inlineStr" r="AP164"/>
    </x:row>
    <x:row r="165">
      <x:c t="inlineStr" r="A165">
        <x:is>
          <x:t>01.12.2022</x:t>
        </x:is>
      </x:c>
      <x:c t="inlineStr" r="B165">
        <x:is>
          <x:t>06:15</x:t>
        </x:is>
      </x:c>
      <x:c t="inlineStr" r="C165">
        <x:is>
          <x:t>14.12.2022 15:10</x:t>
        </x:is>
      </x:c>
      <x:c t="inlineStr" r="D165">
        <x:is>
          <x:t/>
        </x:is>
      </x:c>
      <x:c t="str" r="E165">
        <x:v>Кондитерська Вірменка — любов у кожному шматочку 
Так смачно, що аж очі прикриваєш від задоволення. Хочеться затримати кожен шматочок якомога довше
Для замовлення переходьте на сайт та обирайте тортик, який найбільше сподобався♥️
Торт Трюфельний/1550г
https://virmenka.com.ua/uk/konditerka-tort-tryufeliniy/
Австрійський Захер/1850г
https://virmenka.com.ua/uk/konditerka-avstriysikiy-zaher-1850g/
Чізкейк орео/1325г
https://virmenka.com.ua/uk/konditerka-chizkeyk-oreo/
Чізкейк гарбузовий/1300г
https://virmenka.com.ua/uk/konditerka-chizkeykgarbuzoviy1300g/</x:v>
      </x:c>
      <x:c t="inlineStr" r="F165">
        <x:is>
          <x:t>Репост</x:t>
        </x:is>
      </x:c>
      <x:c r="G165">
        <x:f>HYPERLINK("https://www.facebook.com/dgmelyk/posts/pfbid0G1Mhn7cF5iTzfpTsww4R996bmoqRxMR2eGachBzo1gJHC8FAbNcse1Twu1wrWqxPl")</x:f>
      </x:c>
      <x:c t="inlineStr" r="H165">
        <x:is>
          <x:t>Нейтральна</x:t>
        </x:is>
      </x:c>
      <x:c t="inlineStr" r="I165">
        <x:is>
          <x:t>шмель пат</x:t>
        </x:is>
      </x:c>
      <x:c r="J165">
        <x:f>HYPERLINK("https://www.facebook.com/100001885197824")</x:f>
      </x:c>
      <x:c t="n" r="K165">
        <x:v>562</x:v>
      </x:c>
      <x:c t="inlineStr" r="L165">
        <x:is>
          <x:t>Чоловік</x:t>
        </x:is>
      </x:c>
      <x:c t="inlineStr" r="M165"/>
      <x:c t="inlineStr" r="N165">
        <x:is>
          <x:t>facebook.com</x:t>
        </x:is>
      </x:c>
      <x:c t="inlineStr" r="O165">
        <x:is>
          <x:t>шмель пат</x:t>
        </x:is>
      </x:c>
      <x:c r="P165">
        <x:f>HYPERLINK("https://www.facebook.com/100001885197824")</x:f>
      </x:c>
      <x:c t="n" r="Q165">
        <x:v>562</x:v>
      </x:c>
      <x:c t="inlineStr" r="R165">
        <x:is>
          <x:t>Соціальні мережі</x:t>
        </x:is>
      </x:c>
      <x:c t="inlineStr" r="S165">
        <x:is>
          <x:t>Україна</x:t>
        </x:is>
      </x:c>
      <x:c t="inlineStr" r="T165">
        <x:is>
          <x:t>Львівська область</x:t>
        </x:is>
      </x:c>
      <x:c t="inlineStr" r="U165">
        <x:is>
          <x:t>Львів</x:t>
        </x:is>
      </x:c>
      <x:c t="inlineStr" r="V165"/>
      <x:c t="inlineStr" r="W165"/>
      <x:c t="inlineStr" r="X165"/>
      <x:c t="inlineStr" r="Y165"/>
      <x:c t="inlineStr" r="Z165"/>
      <x:c t="inlineStr" r="AA165"/>
      <x:c t="inlineStr" r="AB165"/>
      <x:c t="inlineStr" r="AC165"/>
      <x:c t="inlineStr" r="AD165"/>
      <x:c t="inlineStr" r="AE165"/>
      <x:c t="inlineStr" r="AF165"/>
      <x:c t="inlineStr" r="AG165"/>
      <x:c t="inlineStr" r="AH165"/>
      <x:c t="inlineStr" r="AI165"/>
      <x:c t="inlineStr" r="AJ165"/>
      <x:c t="inlineStr" r="AK165">
        <x:is>
          <x:t/>
        </x:is>
      </x:c>
      <x:c t="inlineStr" r="AL165">
        <x:is>
          <x:t>Ні</x:t>
        </x:is>
      </x:c>
      <x:c t="inlineStr" r="AM165"/>
      <x:c t="inlineStr" r="AN165">
        <x:is>
          <x:t/>
        </x:is>
      </x:c>
      <x:c t="inlineStr" r="AO165">
        <x:is>
          <x:t>Комерція</x:t>
        </x:is>
      </x:c>
      <x:c t="inlineStr" r="AP165"/>
    </x:row>
    <x:row r="166">
      <x:c t="inlineStr" r="A166">
        <x:is>
          <x:t>01.12.2022</x:t>
        </x:is>
      </x:c>
      <x:c t="inlineStr" r="B166">
        <x:is>
          <x:t>06:15</x:t>
        </x:is>
      </x:c>
      <x:c t="inlineStr" r="C166">
        <x:is>
          <x:t>14.12.2022 15:10</x:t>
        </x:is>
      </x:c>
      <x:c t="inlineStr" r="D166">
        <x:is>
          <x:t/>
        </x:is>
      </x:c>
      <x:c t="str" r="E166">
        <x:v>Кондитерська Вірменка — любов у кожному шматочку 
Так смачно, що аж очі прикриваєш від задоволення. Хочеться затримати кожен шматочок якомога довше
Для замовлення переходьте на сайт та обирайте тортик, який найбільше сподобався♥️
Торт Трюфельний/1550г
https://virmenka.com.ua/uk/konditerka-tort-tryufeliniy/
Австрійський Захер/1850г
https://virmenka.com.ua/uk/konditerka-avstriysikiy-zaher-1850g/
Чізкейк орео/1325г
https://virmenka.com.ua/uk/konditerka-chizkeyk-oreo/
Чізкейк гарбузовий/1300г
https://virmenka.com.ua/uk/konditerka-chizkeykgarbuzoviy1300g/</x:v>
      </x:c>
      <x:c t="inlineStr" r="F166">
        <x:is>
          <x:t>Репост</x:t>
        </x:is>
      </x:c>
      <x:c r="G166">
        <x:f>HYPERLINK("https://www.facebook.com/dgmelyk/posts/pfbid0DJK7sSfEFRvNrbZrX1tncAvdd9BeqEbH6JNquQymS4bcb1pUixfuVdtozcd5YwQgl")</x:f>
      </x:c>
      <x:c t="inlineStr" r="H166">
        <x:is>
          <x:t>Нейтральна</x:t>
        </x:is>
      </x:c>
      <x:c t="inlineStr" r="I166">
        <x:is>
          <x:t>шмель пат</x:t>
        </x:is>
      </x:c>
      <x:c r="J166">
        <x:f>HYPERLINK("https://www.facebook.com/100001885197824")</x:f>
      </x:c>
      <x:c t="n" r="K166">
        <x:v>562</x:v>
      </x:c>
      <x:c t="inlineStr" r="L166">
        <x:is>
          <x:t>Чоловік</x:t>
        </x:is>
      </x:c>
      <x:c t="inlineStr" r="M166"/>
      <x:c t="inlineStr" r="N166">
        <x:is>
          <x:t>facebook.com</x:t>
        </x:is>
      </x:c>
      <x:c t="inlineStr" r="O166">
        <x:is>
          <x:t>шмель пат</x:t>
        </x:is>
      </x:c>
      <x:c r="P166">
        <x:f>HYPERLINK("https://www.facebook.com/100001885197824")</x:f>
      </x:c>
      <x:c t="n" r="Q166">
        <x:v>562</x:v>
      </x:c>
      <x:c t="inlineStr" r="R166">
        <x:is>
          <x:t>Соціальні мережі</x:t>
        </x:is>
      </x:c>
      <x:c t="inlineStr" r="S166">
        <x:is>
          <x:t>Україна</x:t>
        </x:is>
      </x:c>
      <x:c t="inlineStr" r="T166">
        <x:is>
          <x:t>Львівська область</x:t>
        </x:is>
      </x:c>
      <x:c t="inlineStr" r="U166">
        <x:is>
          <x:t>Львів</x:t>
        </x:is>
      </x:c>
      <x:c t="inlineStr" r="V166"/>
      <x:c t="inlineStr" r="W166"/>
      <x:c t="inlineStr" r="X166"/>
      <x:c t="inlineStr" r="Y166"/>
      <x:c t="inlineStr" r="Z166"/>
      <x:c t="inlineStr" r="AA166"/>
      <x:c t="inlineStr" r="AB166"/>
      <x:c t="inlineStr" r="AC166"/>
      <x:c t="inlineStr" r="AD166"/>
      <x:c t="inlineStr" r="AE166"/>
      <x:c t="inlineStr" r="AF166"/>
      <x:c t="inlineStr" r="AG166"/>
      <x:c t="inlineStr" r="AH166"/>
      <x:c t="inlineStr" r="AI166"/>
      <x:c t="inlineStr" r="AJ166"/>
      <x:c t="inlineStr" r="AK166">
        <x:is>
          <x:t/>
        </x:is>
      </x:c>
      <x:c t="inlineStr" r="AL166">
        <x:is>
          <x:t>Ні</x:t>
        </x:is>
      </x:c>
      <x:c t="inlineStr" r="AM166"/>
      <x:c t="inlineStr" r="AN166">
        <x:is>
          <x:t/>
        </x:is>
      </x:c>
      <x:c t="inlineStr" r="AO166">
        <x:is>
          <x:t>Комерція</x:t>
        </x:is>
      </x:c>
      <x:c t="inlineStr" r="AP166"/>
    </x:row>
    <x:row r="167">
      <x:c t="inlineStr" r="A167">
        <x:is>
          <x:t>30.11.2022</x:t>
        </x:is>
      </x:c>
      <x:c t="inlineStr" r="B167">
        <x:is>
          <x:t>23:38</x:t>
        </x:is>
      </x:c>
      <x:c t="inlineStr" r="C167">
        <x:is>
          <x:t>14.12.2022 15:10</x:t>
        </x:is>
      </x:c>
      <x:c t="inlineStr" r="D167">
        <x:is>
          <x:t/>
        </x:is>
      </x:c>
      <x:c t="str" r="E167">
        <x:v>Довоєнне.
Коли в попі шило, в голові вітер, і любов до пригод, очікуй неприємностей.
Короче, ще до війни понесло мене в подорож по моїм улюбленим місцям Чернігівщини - Качановка, Тростянець, Галагани.
Короче, не питайте яким чином замість Тростянця Чернігівській області опинилася я в Тростянець Сумської і чому я зовсім не здивувалася, що дорога з 30 км розтягнулася майже на 200.
Але факт залишається фактом - занесло мене на родину шоколадок Корона з Milka та печенек Oreo.
Але щось я не засмутилася. Подумаєш, не тот дендропарк!
Бо в Тростянеці Сумської області також є пам’ятка садово-паркового мистецтва, дендроапрк Нескучний (назва, назва яка!)
І круглий двір, який майже як фортеця, а насправді громадські приміщення помістя Надаржинських-Голіциних, в яких відбувалися циркові та театральні вистави (майже наш Слобожанський колізей).
І парочка розкішних усадеб колишніх власників містечка, і навіть "Чайковський наш"
Ось сиджу зараз, чищу диск і радію, що фото збереглися. Дивно, як випадковості впливають на життя.
А може, вони життя і є?
#україна #мандруйукраїною</x:v>
      </x:c>
      <x:c t="inlineStr" r="F167">
        <x:is>
          <x:t>Пост</x:t>
        </x:is>
      </x:c>
      <x:c r="G167">
        <x:f>HYPERLINK("https://www.facebook.com/tukalevska.oksana/posts/2443931325772722")</x:f>
      </x:c>
      <x:c t="inlineStr" r="H167">
        <x:is>
          <x:t>Нейтральна</x:t>
        </x:is>
      </x:c>
      <x:c t="inlineStr" r="I167">
        <x:is>
          <x:t>Оксана Тукалевская</x:t>
        </x:is>
      </x:c>
      <x:c r="J167">
        <x:f>HYPERLINK("https://www.facebook.com/100004676351406")</x:f>
      </x:c>
      <x:c t="n" r="K167">
        <x:v>3121</x:v>
      </x:c>
      <x:c t="inlineStr" r="L167">
        <x:is>
          <x:t>Жінка</x:t>
        </x:is>
      </x:c>
      <x:c t="inlineStr" r="M167"/>
      <x:c t="inlineStr" r="N167">
        <x:is>
          <x:t>facebook.com</x:t>
        </x:is>
      </x:c>
      <x:c t="inlineStr" r="O167">
        <x:is>
          <x:t>Оксана Тукалевская</x:t>
        </x:is>
      </x:c>
      <x:c r="P167">
        <x:f>HYPERLINK("https://www.facebook.com/100004676351406")</x:f>
      </x:c>
      <x:c t="n" r="Q167">
        <x:v>3121</x:v>
      </x:c>
      <x:c t="inlineStr" r="R167">
        <x:is>
          <x:t>Соціальні мережі</x:t>
        </x:is>
      </x:c>
      <x:c t="inlineStr" r="S167">
        <x:is>
          <x:t>Україна</x:t>
        </x:is>
      </x:c>
      <x:c t="inlineStr" r="T167">
        <x:is>
          <x:t>Полтавська область</x:t>
        </x:is>
      </x:c>
      <x:c t="inlineStr" r="U167">
        <x:is>
          <x:t>Великий Тростянець</x:t>
        </x:is>
      </x:c>
      <x:c t="inlineStr" r="V167"/>
      <x:c t="n" r="W167">
        <x:v>64</x:v>
      </x:c>
      <x:c t="n" r="X167">
        <x:v>50</x:v>
      </x:c>
      <x:c t="n" r="Y167">
        <x:v>14</x:v>
      </x:c>
      <x:c t="n" r="Z167">
        <x:v>0</x:v>
      </x:c>
      <x:c t="n" r="AA167">
        <x:v>0</x:v>
      </x:c>
      <x:c t="n" r="AB167">
        <x:v>0</x:v>
      </x:c>
      <x:c t="n" r="AC167">
        <x:v>0</x:v>
      </x:c>
      <x:c t="n" r="AD167">
        <x:v>0</x:v>
      </x:c>
      <x:c t="inlineStr" r="AE167"/>
      <x:c t="n" r="AF167">
        <x:v>22</x:v>
      </x:c>
      <x:c t="inlineStr" r="AG167"/>
      <x:c t="inlineStr" r="AH167"/>
      <x:c t="inlineStr" r="AI167"/>
      <x:c t="inlineStr" r="AJ167">
        <x:is>
          <x:t>https://scontent-lga3-2.xx.fbcdn.net/v/t39.30808-6/317826250_2443931189106069_2759694757660061079_n.jpg?_nc_cat=110&amp;ccb=1-7&amp;_nc_sid=730e14&amp;_nc_ohc=uiQGt2vvvGsAX9u-Ehn&amp;_nc_ht=scontent-lga3-2.xx&amp;oh=00_AfAHRUrLJwfbnC_YdEWcPy1-0rOdkwpYn3SqzB1DLBgrSA&amp;oe=639DE7F3</x:t>
        </x:is>
      </x:c>
      <x:c t="inlineStr" r="AK167">
        <x:is>
          <x:t/>
        </x:is>
      </x:c>
      <x:c t="inlineStr" r="AL167">
        <x:is>
          <x:t>Ні</x:t>
        </x:is>
      </x:c>
      <x:c t="inlineStr" r="AM167">
        <x:is>
          <x:t>Ціна_Негативна,Розташування_Нейтральна</x:t>
        </x:is>
      </x:c>
      <x:c t="inlineStr" r="AN167">
        <x:is>
          <x:t/>
        </x:is>
      </x:c>
      <x:c t="inlineStr" r="AO167">
        <x:is>
          <x:t>WOM,Думка</x:t>
        </x:is>
      </x:c>
      <x:c t="inlineStr" r="AP167"/>
    </x:row>
    <x:row r="168">
      <x:c t="inlineStr" r="A168">
        <x:is>
          <x:t>30.11.2022</x:t>
        </x:is>
      </x:c>
      <x:c t="inlineStr" r="B168">
        <x:is>
          <x:t>17:44</x:t>
        </x:is>
      </x:c>
      <x:c t="inlineStr" r="C168">
        <x:is>
          <x:t>14.12.2022 15:10</x:t>
        </x:is>
      </x:c>
      <x:c t="inlineStr" r="D168">
        <x:is>
          <x:t/>
        </x:is>
      </x:c>
      <x:c t="str" r="E168">
        <x:v>Серденько з прозорою кришкою❤️
Подарункова коробка
Мильні троянди 11 шт
Milka Lila Sticks  печиво-палички 1 шт
Milka тістечко бісквітне 1 шт
Milka Choco wafer вафлі 1 шт
Milka Oreo White 1 шт
Milka Oreo 1 шт
Milka waffelini вафлі 3 шт
Ціна 580 грн</x:v>
      </x:c>
      <x:c t="inlineStr" r="F168">
        <x:is>
          <x:t>Пост</x:t>
        </x:is>
      </x:c>
      <x:c r="G168">
        <x:f>HYPERLINK("https://www.facebook.com/permalink.php?story_fbid=2035117143545727&amp;id=100011423846388")</x:f>
      </x:c>
      <x:c t="inlineStr" r="H168">
        <x:is>
          <x:t>Нейтральна</x:t>
        </x:is>
      </x:c>
      <x:c t="inlineStr" r="I168">
        <x:is>
          <x:t>Марина Єфименко</x:t>
        </x:is>
      </x:c>
      <x:c r="J168">
        <x:f>HYPERLINK("https://www.facebook.com/100011423846388")</x:f>
      </x:c>
      <x:c t="n" r="K168">
        <x:v>0</x:v>
      </x:c>
      <x:c t="inlineStr" r="L168">
        <x:is>
          <x:t>Жінка</x:t>
        </x:is>
      </x:c>
      <x:c t="inlineStr" r="M168"/>
      <x:c t="inlineStr" r="N168">
        <x:is>
          <x:t>facebook.com</x:t>
        </x:is>
      </x:c>
      <x:c t="inlineStr" r="O168">
        <x:is>
          <x:t>Марина Єфименко</x:t>
        </x:is>
      </x:c>
      <x:c r="P168">
        <x:f>HYPERLINK("https://www.facebook.com/100011423846388")</x:f>
      </x:c>
      <x:c t="n" r="Q168">
        <x:v>0</x:v>
      </x:c>
      <x:c t="inlineStr" r="R168">
        <x:is>
          <x:t>Соціальні мережі</x:t>
        </x:is>
      </x:c>
      <x:c t="inlineStr" r="S168">
        <x:is>
          <x:t>Україна</x:t>
        </x:is>
      </x:c>
      <x:c t="inlineStr" r="T168">
        <x:is>
          <x:t>Київська область</x:t>
        </x:is>
      </x:c>
      <x:c t="inlineStr" r="U168">
        <x:is>
          <x:t>Скибин</x:t>
        </x:is>
      </x:c>
      <x:c t="inlineStr" r="V168"/>
      <x:c t="n" r="W168">
        <x:v>4</x:v>
      </x:c>
      <x:c t="n" r="X168">
        <x:v>4</x:v>
      </x:c>
      <x:c t="inlineStr" r="Y168"/>
      <x:c t="inlineStr" r="Z168"/>
      <x:c t="inlineStr" r="AA168"/>
      <x:c t="inlineStr" r="AB168"/>
      <x:c t="inlineStr" r="AC168"/>
      <x:c t="inlineStr" r="AD168"/>
      <x:c t="inlineStr" r="AE168"/>
      <x:c t="inlineStr" r="AF168"/>
      <x:c t="n" r="AG168">
        <x:v>1</x:v>
      </x:c>
      <x:c t="inlineStr" r="AH168"/>
      <x:c t="inlineStr" r="AI168"/>
      <x:c t="inlineStr" r="AJ168">
        <x:is>
          <x:t>https://scontent.frix5-1.fna.fbcdn.net/v/t39.30808-6/317478857_2035117120212396_390798629487571489_n.jpg?stp=dst-jpg_s640x640&amp;_nc_cat=104&amp;ccb=1-7&amp;_nc_sid=730e14&amp;_nc_ohc=inQ7yHfuCCgAX_RYDs1&amp;_nc_ht=scontent.frix5-1.fna&amp;oh=00_AfAMYqQuJVP3HpVaGaCpTSf3_SweA1In_zFtuReIUbFJBQ&amp;oe=639DFB54</x:t>
        </x:is>
      </x:c>
      <x:c t="inlineStr" r="AK168">
        <x:is>
          <x:t/>
        </x:is>
      </x:c>
      <x:c t="inlineStr" r="AL168">
        <x:is>
          <x:t>Ні</x:t>
        </x:is>
      </x:c>
      <x:c t="inlineStr" r="AM168"/>
      <x:c t="inlineStr" r="AN168">
        <x:is>
          <x:t/>
        </x:is>
      </x:c>
      <x:c t="inlineStr" r="AO168">
        <x:is>
          <x:t>Комерція</x:t>
        </x:is>
      </x:c>
      <x:c t="inlineStr" r="AP168"/>
    </x:row>
    <x:row r="169">
      <x:c t="inlineStr" r="A169">
        <x:is>
          <x:t>30.11.2022</x:t>
        </x:is>
      </x:c>
      <x:c t="inlineStr" r="B169">
        <x:is>
          <x:t>14:31</x:t>
        </x:is>
      </x:c>
      <x:c t="inlineStr" r="C169">
        <x:is>
          <x:t>14.12.2022 15:10</x:t>
        </x:is>
      </x:c>
      <x:c t="inlineStr" r="D169">
        <x:is>
          <x:t/>
        </x:is>
      </x:c>
      <x:c t="str" r="E169">
        <x:v>Українські торгові мережі вирішили боротися з брендами-колаборантами у свій власний спосіб. За словами одного з представників великого рітейлу, до договору з постачальниками, який вони укладають на наступний рік, внесено один важливий пункт. Мережа може в односторонньому порядку розірвати договір або не оплачувати його товар в разі, якщо постачальник спонсорує рф або якась з юридичних одиниць постачальника там досі працює. 
Дуже слушна думка, адже таких компаній, які продовжують працювати на російському ринку, і при цьому представлені на українському – кілька сотень. Вони потерпають від санкцій та репутаційних втрат, зобов’язані подавати списки своїх працівників на мобілізацію на війну в Україні, і при цьому – не квапляться виходити з ринку агресора. А це означає, що вони своїми податками опосередковано фінансують війну в Україні. 
Що це за компанії? Ми всі їх добре знаємо і часто купуємо їхню продукцію. Чіпси Lay’s, цукерки Ferrero, печиво Oreo, чай Greenfield, дезодорант Rexona, крабові палички Vici і багато інших. Компанії-виробники цієї продукції лише обіцяють, що вийдуть з російського ринку, проте вже 9 місяців зволікають з цим рішенням. 
Тож ініціатива українських торговельних мереж дуже корисна і своєчасна. Всидіти на двох стільцях не вдасться: хочеш заробляти криваві гроші в росії – значить, в Україні ти свою продукцію продавати не будеш.</x:v>
      </x:c>
      <x:c t="inlineStr" r="F169">
        <x:is>
          <x:t>Репост</x:t>
        </x:is>
      </x:c>
      <x:c r="G169">
        <x:f>HYPERLINK("https://www.facebook.com/groups/380303259030351/permalink/1699433977117266/")</x:f>
      </x:c>
      <x:c t="inlineStr" r="H169">
        <x:is>
          <x:t>Нейтральна</x:t>
        </x:is>
      </x:c>
      <x:c t="inlineStr" r="I169">
        <x:is>
          <x:t>Victoria Kondur</x:t>
        </x:is>
      </x:c>
      <x:c r="J169">
        <x:f>HYPERLINK("https://www.facebook.com/100003999141687")</x:f>
      </x:c>
      <x:c t="n" r="K169">
        <x:v>1589</x:v>
      </x:c>
      <x:c t="inlineStr" r="L169">
        <x:is>
          <x:t>Жінка</x:t>
        </x:is>
      </x:c>
      <x:c t="inlineStr" r="M169"/>
      <x:c t="inlineStr" r="N169">
        <x:is>
          <x:t>facebook.com</x:t>
        </x:is>
      </x:c>
      <x:c t="inlineStr" r="O169">
        <x:is>
          <x:t>Українські традиції</x:t>
        </x:is>
      </x:c>
      <x:c r="P169">
        <x:f>HYPERLINK("https://www.facebook.com/380303259030351")</x:f>
      </x:c>
      <x:c t="n" r="Q169">
        <x:v>8166</x:v>
      </x:c>
      <x:c t="inlineStr" r="R169">
        <x:is>
          <x:t>Соціальні мережі</x:t>
        </x:is>
      </x:c>
      <x:c t="inlineStr" r="S169">
        <x:is>
          <x:t>Україна</x:t>
        </x:is>
      </x:c>
      <x:c t="inlineStr" r="T169"/>
      <x:c t="inlineStr" r="U169"/>
      <x:c t="inlineStr" r="V169"/>
      <x:c t="n" r="W169">
        <x:v>7</x:v>
      </x:c>
      <x:c t="n" r="X169">
        <x:v>7</x:v>
      </x:c>
      <x:c t="inlineStr" r="Y169"/>
      <x:c t="inlineStr" r="Z169"/>
      <x:c t="inlineStr" r="AA169"/>
      <x:c t="inlineStr" r="AB169"/>
      <x:c t="inlineStr" r="AC169"/>
      <x:c t="inlineStr" r="AD169"/>
      <x:c t="inlineStr" r="AE169"/>
      <x:c t="inlineStr" r="AF169"/>
      <x:c t="inlineStr" r="AG169"/>
      <x:c t="inlineStr" r="AH169"/>
      <x:c t="inlineStr" r="AI169"/>
      <x:c t="inlineStr" r="AJ169">
        <x:is>
          <x:t>https://scontent.flwo4-2.fna.fbcdn.net/v/t39.30808-6/317674909_2552563088220304_6623191470442964495_n.jpg?stp=dst-jpg_p526x296&amp;_nc_cat=100&amp;ccb=1-7&amp;_nc_sid=8bfeb9&amp;_nc_ohc=2hbf5hKdWFoAX9V3zmP&amp;_nc_ht=scontent.flwo4-2.fna&amp;oh=00_AfAy3wABQztPFHxMxkTw7pi-vnfpMfCJLs5c1cN-c7stEg&amp;oe=639E784B</x:t>
        </x:is>
      </x:c>
      <x:c t="inlineStr" r="AK169">
        <x:is>
          <x:t/>
        </x:is>
      </x:c>
      <x:c t="inlineStr" r="AL169">
        <x:is>
          <x:t>Ні</x:t>
        </x:is>
      </x:c>
      <x:c t="inlineStr" r="AM169"/>
      <x:c t="inlineStr" r="AN169">
        <x:is>
          <x:t>Інциденти (Події)</x:t>
        </x:is>
      </x:c>
      <x:c t="inlineStr" r="AO169">
        <x:is>
          <x:t>Стаття</x:t>
        </x:is>
      </x:c>
      <x:c t="n" r="AP169">
        <x:v>8161</x:v>
      </x:c>
    </x:row>
    <x:row r="170">
      <x:c t="inlineStr" r="A170">
        <x:is>
          <x:t>30.11.2022</x:t>
        </x:is>
      </x:c>
      <x:c t="inlineStr" r="B170">
        <x:is>
          <x:t>12:55</x:t>
        </x:is>
      </x:c>
      <x:c t="inlineStr" r="C170">
        <x:is>
          <x:t>14.12.2022 15:10</x:t>
        </x:is>
      </x:c>
      <x:c t="inlineStr" r="D170">
        <x:is>
          <x:t/>
        </x:is>
      </x:c>
      <x:c t="str" r="E17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0">
        <x:is>
          <x:t>Репост</x:t>
        </x:is>
      </x:c>
      <x:c r="G170">
        <x:f>HYPERLINK("https://www.facebook.com/romanbuyalsky/posts/pfbid02hvQrNL1U5xtWJN4RFgGqE2arWDMWzBqtPq9QhoQSCSaScocxAa5CKms53H2hAgeol")</x:f>
      </x:c>
      <x:c t="inlineStr" r="H170">
        <x:is>
          <x:t>Нейтральна</x:t>
        </x:is>
      </x:c>
      <x:c t="inlineStr" r="I170">
        <x:is>
          <x:t>Роман Буяльский</x:t>
        </x:is>
      </x:c>
      <x:c r="J170">
        <x:f>HYPERLINK("https://www.facebook.com/100002008227970")</x:f>
      </x:c>
      <x:c t="n" r="K170">
        <x:v>425</x:v>
      </x:c>
      <x:c t="inlineStr" r="L170">
        <x:is>
          <x:t>Чоловік</x:t>
        </x:is>
      </x:c>
      <x:c t="inlineStr" r="M170"/>
      <x:c t="inlineStr" r="N170">
        <x:is>
          <x:t>facebook.com</x:t>
        </x:is>
      </x:c>
      <x:c t="inlineStr" r="O170">
        <x:is>
          <x:t>Роман Буяльский</x:t>
        </x:is>
      </x:c>
      <x:c r="P170">
        <x:f>HYPERLINK("https://www.facebook.com/100002008227970")</x:f>
      </x:c>
      <x:c t="n" r="Q170">
        <x:v>425</x:v>
      </x:c>
      <x:c t="inlineStr" r="R170">
        <x:is>
          <x:t>Соціальні мережі</x:t>
        </x:is>
      </x:c>
      <x:c t="inlineStr" r="S170">
        <x:is>
          <x:t>Україна</x:t>
        </x:is>
      </x:c>
      <x:c t="inlineStr" r="T170">
        <x:is>
          <x:t>Кіровоградська область</x:t>
        </x:is>
      </x:c>
      <x:c t="inlineStr" r="U170">
        <x:is>
          <x:t>Олександрія</x:t>
        </x:is>
      </x:c>
      <x:c t="inlineStr" r="V170"/>
      <x:c t="inlineStr" r="W170"/>
      <x:c t="inlineStr" r="X170"/>
      <x:c t="inlineStr" r="Y170"/>
      <x:c t="inlineStr" r="Z170"/>
      <x:c t="inlineStr" r="AA170"/>
      <x:c t="inlineStr" r="AB170"/>
      <x:c t="inlineStr" r="AC170"/>
      <x:c t="inlineStr" r="AD170"/>
      <x:c t="inlineStr" r="AE170"/>
      <x:c t="inlineStr" r="AF170"/>
      <x:c t="inlineStr" r="AG170"/>
      <x:c t="inlineStr" r="AH170"/>
      <x:c t="inlineStr" r="AI170"/>
      <x:c t="inlineStr" r="AJ170">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70">
        <x:is>
          <x:t/>
        </x:is>
      </x:c>
      <x:c t="inlineStr" r="AL170">
        <x:is>
          <x:t>Ні</x:t>
        </x:is>
      </x:c>
      <x:c t="inlineStr" r="AM170"/>
      <x:c t="inlineStr" r="AN170">
        <x:is>
          <x:t>Їжа</x:t>
        </x:is>
      </x:c>
      <x:c t="inlineStr" r="AO170">
        <x:is>
          <x:t>Промо</x:t>
        </x:is>
      </x:c>
      <x:c t="inlineStr" r="AP170"/>
    </x:row>
    <x:row r="171">
      <x:c t="inlineStr" r="A171">
        <x:is>
          <x:t>30.11.2022</x:t>
        </x:is>
      </x:c>
      <x:c t="inlineStr" r="B171">
        <x:is>
          <x:t>12:29</x:t>
        </x:is>
      </x:c>
      <x:c t="inlineStr" r="C171">
        <x:is>
          <x:t>14.12.2022 15:10</x:t>
        </x:is>
      </x:c>
      <x:c t="inlineStr" r="D171">
        <x:is>
          <x:t/>
        </x:is>
      </x:c>
      <x:c t="str" r="E171">
        <x:v>318 грн+вага  Адвент-календар Milka Christmas Friends із міксом молочного шоколаду, 143г
⭐️1x фігурка сніговика
⭐️1x набір наклейок
⭐️1 x пазл
⭐️1x набір колекційних карток
⭐️2x магніти
⭐️2x Milka Balls Classic
⭐️3x Мілка Міні Дід ​​Мороз
⭐️3x кульки Milka білі
⭐️3x цукерки Milka Alpine milk
⭐️3x кульки Milka Oreo
⭐️2x сніговика Milka Alpenmilch
⭐️2x молочні кульки Milka
https://www.worldofsweets.de/Milka-Weihnachtsfreunde-Adventskalender.805658.html</x:v>
      </x:c>
      <x:c t="inlineStr" r="F171">
        <x:is>
          <x:t>Пост</x:t>
        </x:is>
      </x:c>
      <x:c r="G171">
        <x:f>HYPERLINK("https://www.facebook.com/groups/Lviv.pokupochka/permalink/1195766904694720/")</x:f>
      </x:c>
      <x:c t="inlineStr" r="H171">
        <x:is>
          <x:t>Нейтральна</x:t>
        </x:is>
      </x:c>
      <x:c t="inlineStr" r="I171">
        <x:is>
          <x:t>Танічка Бабяк</x:t>
        </x:is>
      </x:c>
      <x:c r="J171">
        <x:f>HYPERLINK("https://www.facebook.com/100044497760119")</x:f>
      </x:c>
      <x:c t="n" r="K171">
        <x:v>8</x:v>
      </x:c>
      <x:c t="inlineStr" r="L171">
        <x:is>
          <x:t>Жінка</x:t>
        </x:is>
      </x:c>
      <x:c t="inlineStr" r="M171"/>
      <x:c t="inlineStr" r="N171">
        <x:is>
          <x:t>facebook.com</x:t>
        </x:is>
      </x:c>
      <x:c t="inlineStr" r="O171">
        <x:is>
          <x:t>ПокупоЧка - спільні покупки Carters, H&amp;M, GAP/Old navy, ZARA, MANGO - Львів</x:t>
        </x:is>
      </x:c>
      <x:c r="P171">
        <x:f>HYPERLINK("https://www.facebook.com/365978244340261")</x:f>
      </x:c>
      <x:c t="n" r="Q171">
        <x:v>2104</x:v>
      </x:c>
      <x:c t="inlineStr" r="R171">
        <x:is>
          <x:t>Соціальні мережі</x:t>
        </x:is>
      </x:c>
      <x:c t="inlineStr" r="S171">
        <x:is>
          <x:t>Україна</x:t>
        </x:is>
      </x:c>
      <x:c t="inlineStr" r="T171"/>
      <x:c t="inlineStr" r="U171"/>
      <x:c t="inlineStr" r="V171"/>
      <x:c t="inlineStr" r="W171"/>
      <x:c t="inlineStr" r="X171"/>
      <x:c t="inlineStr" r="Y171"/>
      <x:c t="inlineStr" r="Z171"/>
      <x:c t="inlineStr" r="AA171"/>
      <x:c t="inlineStr" r="AB171"/>
      <x:c t="inlineStr" r="AC171"/>
      <x:c t="inlineStr" r="AD171"/>
      <x:c t="inlineStr" r="AE171"/>
      <x:c t="inlineStr" r="AF171"/>
      <x:c t="inlineStr" r="AG171"/>
      <x:c t="inlineStr" r="AH171"/>
      <x:c t="inlineStr" r="AI171"/>
      <x:c t="inlineStr" r="AJ171">
        <x:is>
          <x:t>https://scontent-lga3-2.xx.fbcdn.net/v/t39.30808-6/317505532_718890692937516_3862159606625385640_n.jpg?stp=dst-jpg_p526x296&amp;_nc_cat=100&amp;ccb=1-7&amp;_nc_sid=5cd70e&amp;_nc_ohc=imgCMgZIye4AX-ETOwb&amp;_nc_ht=scontent-lga3-2.xx&amp;oh=00_AfAotEufZ-Xmsllu6UboOlyWx5BAyW_oGbbYGIolL6Qv1Q&amp;oe=639F96DC</x:t>
        </x:is>
      </x:c>
      <x:c t="inlineStr" r="AK171">
        <x:is>
          <x:t/>
        </x:is>
      </x:c>
      <x:c t="inlineStr" r="AL171">
        <x:is>
          <x:t>Ні</x:t>
        </x:is>
      </x:c>
      <x:c t="inlineStr" r="AM171"/>
      <x:c t="inlineStr" r="AN171">
        <x:is>
          <x:t>Їжа</x:t>
        </x:is>
      </x:c>
      <x:c t="inlineStr" r="AO171">
        <x:is>
          <x:t>Комерція</x:t>
        </x:is>
      </x:c>
      <x:c t="n" r="AP171">
        <x:v>2104</x:v>
      </x:c>
    </x:row>
    <x:row r="172">
      <x:c t="inlineStr" r="A172">
        <x:is>
          <x:t>30.11.2022</x:t>
        </x:is>
      </x:c>
      <x:c t="inlineStr" r="B172">
        <x:is>
          <x:t>11:53</x:t>
        </x:is>
      </x:c>
      <x:c t="inlineStr" r="C172">
        <x:is>
          <x:t>14.12.2022 15:10</x:t>
        </x:is>
      </x:c>
      <x:c t="inlineStr" r="D172">
        <x:is>
          <x:t/>
        </x:is>
      </x:c>
      <x:c t="str" r="E172">
        <x:v>263грн + вага
Ліворуч
Подарунковий набір шоколадних цукерок
(198g)
https://www.worldofsweets.de/Milka-Weihnachts-Teller-202g.805670.html
263грн + вага
Праворуч
Подарунковий набір шоколадних цукерок
(198g)
https://www.worldofsweets.de/Milka-Oreo-Weihnachts-Teller-198g.805671.html</x:v>
      </x:c>
      <x:c t="inlineStr" r="F172">
        <x:is>
          <x:t>Пост</x:t>
        </x:is>
      </x:c>
      <x:c r="G172">
        <x:f>HYPERLINK("https://www.facebook.com/groups/Lviv.pokupochka/permalink/1195746471363430/")</x:f>
      </x:c>
      <x:c t="inlineStr" r="H172">
        <x:is>
          <x:t>Нейтральна</x:t>
        </x:is>
      </x:c>
      <x:c t="inlineStr" r="I172">
        <x:is>
          <x:t>Танічка Бабяк</x:t>
        </x:is>
      </x:c>
      <x:c r="J172">
        <x:f>HYPERLINK("https://www.facebook.com/100044497760119")</x:f>
      </x:c>
      <x:c t="n" r="K172">
        <x:v>8</x:v>
      </x:c>
      <x:c t="inlineStr" r="L172">
        <x:is>
          <x:t>Жінка</x:t>
        </x:is>
      </x:c>
      <x:c t="inlineStr" r="M172"/>
      <x:c t="inlineStr" r="N172">
        <x:is>
          <x:t>facebook.com</x:t>
        </x:is>
      </x:c>
      <x:c t="inlineStr" r="O172">
        <x:is>
          <x:t>ПокупоЧка - спільні покупки Carters, H&amp;M, GAP/Old navy, ZARA, MANGO - Львів</x:t>
        </x:is>
      </x:c>
      <x:c r="P172">
        <x:f>HYPERLINK("https://www.facebook.com/365978244340261")</x:f>
      </x:c>
      <x:c t="n" r="Q172">
        <x:v>2104</x:v>
      </x:c>
      <x:c t="inlineStr" r="R172">
        <x:is>
          <x:t>Соціальні мережі</x:t>
        </x:is>
      </x:c>
      <x:c t="inlineStr" r="S172">
        <x:is>
          <x:t>Україна</x:t>
        </x:is>
      </x:c>
      <x:c t="inlineStr" r="T172"/>
      <x:c t="inlineStr" r="U172"/>
      <x:c t="inlineStr" r="V172"/>
      <x:c t="inlineStr" r="W172"/>
      <x:c t="inlineStr" r="X172"/>
      <x:c t="inlineStr" r="Y172"/>
      <x:c t="inlineStr" r="Z172"/>
      <x:c t="inlineStr" r="AA172"/>
      <x:c t="inlineStr" r="AB172"/>
      <x:c t="inlineStr" r="AC172"/>
      <x:c t="inlineStr" r="AD172"/>
      <x:c t="inlineStr" r="AE172"/>
      <x:c t="inlineStr" r="AF172"/>
      <x:c t="inlineStr" r="AG172"/>
      <x:c t="inlineStr" r="AH172"/>
      <x:c t="inlineStr" r="AI172"/>
      <x:c t="inlineStr" r="AJ172">
        <x:is>
          <x:t>https://scontent-lga3-2.xx.fbcdn.net/v/t39.30808-6/317312452_718875189605733_1049247933242916028_n.jpg?stp=dst-jpg_p526x296&amp;_nc_cat=104&amp;ccb=1-7&amp;_nc_sid=5cd70e&amp;_nc_ohc=aL8XLkC0UF4AX-XQ21Q&amp;_nc_ht=scontent-lga3-2.xx&amp;oh=00_AfCvo0fPvISGsJjjechjijiZLw7Hf1gM9uB32fMCXOYHrQ&amp;oe=639DD525</x:t>
        </x:is>
      </x:c>
      <x:c t="inlineStr" r="AK172">
        <x:is>
          <x:t/>
        </x:is>
      </x:c>
      <x:c t="inlineStr" r="AL172">
        <x:is>
          <x:t>Ні</x:t>
        </x:is>
      </x:c>
      <x:c t="inlineStr" r="AM172"/>
      <x:c t="inlineStr" r="AN172">
        <x:is>
          <x:t/>
        </x:is>
      </x:c>
      <x:c t="inlineStr" r="AO172">
        <x:is>
          <x:t>Комерція</x:t>
        </x:is>
      </x:c>
      <x:c t="n" r="AP172">
        <x:v>2104</x:v>
      </x:c>
    </x:row>
    <x:row r="173">
      <x:c t="inlineStr" r="A173">
        <x:is>
          <x:t>30.11.2022</x:t>
        </x:is>
      </x:c>
      <x:c t="inlineStr" r="B173">
        <x:is>
          <x:t>11:00</x:t>
        </x:is>
      </x:c>
      <x:c t="inlineStr" r="C173">
        <x:is>
          <x:t>14.12.2022 15:10</x:t>
        </x:is>
      </x:c>
      <x:c t="inlineStr" r="D173">
        <x:is>
          <x:t/>
        </x:is>
      </x:c>
      <x:c t="str" r="E17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3">
        <x:is>
          <x:t>Репост</x:t>
        </x:is>
      </x:c>
      <x:c r="G173">
        <x:f>HYPERLINK("https://www.facebook.com/dmytro.tur/posts/pfbid02XHheoPjwuEvU3HZ4HtKfHyhEcKQfJV1Ews39nG1EkWwwsaxBqex2YY5d7Ziv9oEAl")</x:f>
      </x:c>
      <x:c t="inlineStr" r="H173">
        <x:is>
          <x:t>Нейтральна</x:t>
        </x:is>
      </x:c>
      <x:c t="inlineStr" r="I173">
        <x:is>
          <x:t>Дмитро Тур</x:t>
        </x:is>
      </x:c>
      <x:c r="J173">
        <x:f>HYPERLINK("https://www.facebook.com/100008288621906")</x:f>
      </x:c>
      <x:c t="n" r="K173">
        <x:v>245</x:v>
      </x:c>
      <x:c t="inlineStr" r="L173">
        <x:is>
          <x:t>Чоловік</x:t>
        </x:is>
      </x:c>
      <x:c t="inlineStr" r="M173"/>
      <x:c t="inlineStr" r="N173">
        <x:is>
          <x:t>facebook.com</x:t>
        </x:is>
      </x:c>
      <x:c t="inlineStr" r="O173">
        <x:is>
          <x:t>Дмитро Тур</x:t>
        </x:is>
      </x:c>
      <x:c r="P173">
        <x:f>HYPERLINK("https://www.facebook.com/100008288621906")</x:f>
      </x:c>
      <x:c t="n" r="Q173">
        <x:v>245</x:v>
      </x:c>
      <x:c t="inlineStr" r="R173">
        <x:is>
          <x:t>Соціальні мережі</x:t>
        </x:is>
      </x:c>
      <x:c t="inlineStr" r="S173">
        <x:is>
          <x:t>Україна</x:t>
        </x:is>
      </x:c>
      <x:c t="inlineStr" r="T173">
        <x:is>
          <x:t>Вінницька область</x:t>
        </x:is>
      </x:c>
      <x:c t="inlineStr" r="U173">
        <x:is>
          <x:t>Вінниця</x:t>
        </x:is>
      </x:c>
      <x:c t="inlineStr" r="V173"/>
      <x:c t="n" r="W173">
        <x:v>1</x:v>
      </x:c>
      <x:c t="n" r="X173">
        <x:v>1</x:v>
      </x:c>
      <x:c t="inlineStr" r="Y173"/>
      <x:c t="inlineStr" r="Z173"/>
      <x:c t="inlineStr" r="AA173"/>
      <x:c t="inlineStr" r="AB173"/>
      <x:c t="inlineStr" r="AC173"/>
      <x:c t="inlineStr" r="AD173"/>
      <x:c t="inlineStr" r="AE173"/>
      <x:c t="inlineStr" r="AF173"/>
      <x:c t="n" r="AG173">
        <x:v>1</x:v>
      </x:c>
      <x:c t="inlineStr" r="AH173"/>
      <x:c t="inlineStr" r="AI173"/>
      <x:c t="inlineStr" r="AJ173">
        <x:is>
          <x:t>https://scontent.fvno2-1.fna.fbcdn.net/v/t39.30808-6/311570422_137057712412187_1246602059219239785_n.jpg?stp=dst-jpg_p526x296&amp;_nc_cat=102&amp;ccb=1-7&amp;_nc_sid=730e14&amp;_nc_ohc=R1GI2YUmmQMAX82zrmU&amp;_nc_ht=scontent.fvno2-1.fna&amp;oh=00_AfBMmoUjKi71hhgYGtTTyUto46Zc7LQU3payfCnGH8ogVA&amp;oe=639EADCB</x:t>
        </x:is>
      </x:c>
      <x:c t="inlineStr" r="AK173">
        <x:is>
          <x:t/>
        </x:is>
      </x:c>
      <x:c t="inlineStr" r="AL173">
        <x:is>
          <x:t>Ні</x:t>
        </x:is>
      </x:c>
      <x:c t="inlineStr" r="AM173"/>
      <x:c t="inlineStr" r="AN173">
        <x:is>
          <x:t>Їжа</x:t>
        </x:is>
      </x:c>
      <x:c t="inlineStr" r="AO173">
        <x:is>
          <x:t>Промо</x:t>
        </x:is>
      </x:c>
      <x:c t="inlineStr" r="AP173"/>
    </x:row>
    <x:row r="174">
      <x:c t="inlineStr" r="A174">
        <x:is>
          <x:t>30.11.2022</x:t>
        </x:is>
      </x:c>
      <x:c t="inlineStr" r="B174">
        <x:is>
          <x:t>09:40</x:t>
        </x:is>
      </x:c>
      <x:c t="inlineStr" r="C174">
        <x:is>
          <x:t>14.12.2022 15:10</x:t>
        </x:is>
      </x:c>
      <x:c t="inlineStr" r="D174">
        <x:is>
          <x:t/>
        </x:is>
      </x:c>
      <x:c t="str" r="E17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4">
        <x:is>
          <x:t>Репост</x:t>
        </x:is>
      </x:c>
      <x:c r="G174">
        <x:f>HYPERLINK("https://www.facebook.com/permalink.php?story_fbid=pfbid02No48yA8c2fWyc4YeSru9JF2XdcMjk9Zk5gMrQX3iM7ZXxaWXrBGJBW5pu8CzEGeVl&amp;id=100022919445044")</x:f>
      </x:c>
      <x:c t="inlineStr" r="H174">
        <x:is>
          <x:t>Нейтральна</x:t>
        </x:is>
      </x:c>
      <x:c t="inlineStr" r="I174">
        <x:is>
          <x:t>Катя Горбань</x:t>
        </x:is>
      </x:c>
      <x:c r="J174">
        <x:f>HYPERLINK("https://www.facebook.com/100022919445044")</x:f>
      </x:c>
      <x:c t="n" r="K174">
        <x:v>589</x:v>
      </x:c>
      <x:c t="inlineStr" r="L174">
        <x:is>
          <x:t>Жінка</x:t>
        </x:is>
      </x:c>
      <x:c t="inlineStr" r="M174"/>
      <x:c t="inlineStr" r="N174">
        <x:is>
          <x:t>facebook.com</x:t>
        </x:is>
      </x:c>
      <x:c t="inlineStr" r="O174">
        <x:is>
          <x:t>Катя Горбань</x:t>
        </x:is>
      </x:c>
      <x:c r="P174">
        <x:f>HYPERLINK("https://www.facebook.com/100022919445044")</x:f>
      </x:c>
      <x:c t="n" r="Q174">
        <x:v>589</x:v>
      </x:c>
      <x:c t="inlineStr" r="R174">
        <x:is>
          <x:t>Соціальні мережі</x:t>
        </x:is>
      </x:c>
      <x:c t="inlineStr" r="S174">
        <x:is>
          <x:t>Україна</x:t>
        </x:is>
      </x:c>
      <x:c t="inlineStr" r="T174">
        <x:is>
          <x:t>Львівська область</x:t>
        </x:is>
      </x:c>
      <x:c t="inlineStr" r="U174">
        <x:is>
          <x:t>Кулява</x:t>
        </x:is>
      </x:c>
      <x:c t="inlineStr" r="V174"/>
      <x:c t="inlineStr" r="W174"/>
      <x:c t="inlineStr" r="X174"/>
      <x:c t="inlineStr" r="Y174"/>
      <x:c t="inlineStr" r="Z174"/>
      <x:c t="inlineStr" r="AA174"/>
      <x:c t="inlineStr" r="AB174"/>
      <x:c t="inlineStr" r="AC174"/>
      <x:c t="inlineStr" r="AD174"/>
      <x:c t="inlineStr" r="AE174"/>
      <x:c t="inlineStr" r="AF174"/>
      <x:c t="inlineStr" r="AG174"/>
      <x:c t="inlineStr" r="AH174"/>
      <x:c t="inlineStr" r="AI174"/>
      <x:c t="inlineStr" r="AJ174">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74">
        <x:is>
          <x:t/>
        </x:is>
      </x:c>
      <x:c t="inlineStr" r="AL174">
        <x:is>
          <x:t>Ні</x:t>
        </x:is>
      </x:c>
      <x:c t="inlineStr" r="AM174"/>
      <x:c t="inlineStr" r="AN174">
        <x:is>
          <x:t>Їжа</x:t>
        </x:is>
      </x:c>
      <x:c t="inlineStr" r="AO174">
        <x:is>
          <x:t>Промо</x:t>
        </x:is>
      </x:c>
      <x:c t="inlineStr" r="AP174"/>
    </x:row>
    <x:row r="175">
      <x:c t="inlineStr" r="A175">
        <x:is>
          <x:t>30.11.2022</x:t>
        </x:is>
      </x:c>
      <x:c t="inlineStr" r="B175">
        <x:is>
          <x:t>08:01</x:t>
        </x:is>
      </x:c>
      <x:c t="inlineStr" r="C175">
        <x:is>
          <x:t>14.12.2022 15:10</x:t>
        </x:is>
      </x:c>
      <x:c t="inlineStr" r="D175">
        <x:is>
          <x:t/>
        </x:is>
      </x:c>
      <x:c t="str" r="E17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5">
        <x:is>
          <x:t>Репост</x:t>
        </x:is>
      </x:c>
      <x:c r="G175">
        <x:f>HYPERLINK("https://www.facebook.com/permalink.php?story_fbid=pfbid0sFz6J7Mod3zqxEqdQvjFjz2SUWR1mFkcQEP9EYBL5tyjkU65vKJVfDZaGpaFxzz2l&amp;id=100023790996389")</x:f>
      </x:c>
      <x:c t="inlineStr" r="H175">
        <x:is>
          <x:t>Нейтральна</x:t>
        </x:is>
      </x:c>
      <x:c t="inlineStr" r="I175">
        <x:is>
          <x:t>Тетяна Феник</x:t>
        </x:is>
      </x:c>
      <x:c r="J175">
        <x:f>HYPERLINK("https://www.facebook.com/100023790996389")</x:f>
      </x:c>
      <x:c t="n" r="K175">
        <x:v>200</x:v>
      </x:c>
      <x:c t="inlineStr" r="L175">
        <x:is>
          <x:t>Жінка</x:t>
        </x:is>
      </x:c>
      <x:c t="inlineStr" r="M175"/>
      <x:c t="inlineStr" r="N175">
        <x:is>
          <x:t>facebook.com</x:t>
        </x:is>
      </x:c>
      <x:c t="inlineStr" r="O175">
        <x:is>
          <x:t>Тетяна Феник</x:t>
        </x:is>
      </x:c>
      <x:c r="P175">
        <x:f>HYPERLINK("https://www.facebook.com/100023790996389")</x:f>
      </x:c>
      <x:c t="n" r="Q175">
        <x:v>200</x:v>
      </x:c>
      <x:c t="inlineStr" r="R175">
        <x:is>
          <x:t>Соціальні мережі</x:t>
        </x:is>
      </x:c>
      <x:c t="inlineStr" r="S175">
        <x:is>
          <x:t>Україна</x:t>
        </x:is>
      </x:c>
      <x:c t="inlineStr" r="T175">
        <x:is>
          <x:t>Львівська область</x:t>
        </x:is>
      </x:c>
      <x:c t="inlineStr" r="U175">
        <x:is>
          <x:t>Львів</x:t>
        </x:is>
      </x:c>
      <x:c t="inlineStr" r="V175"/>
      <x:c t="inlineStr" r="W175"/>
      <x:c t="inlineStr" r="X175"/>
      <x:c t="inlineStr" r="Y175"/>
      <x:c t="inlineStr" r="Z175"/>
      <x:c t="inlineStr" r="AA175"/>
      <x:c t="inlineStr" r="AB175"/>
      <x:c t="inlineStr" r="AC175"/>
      <x:c t="inlineStr" r="AD175"/>
      <x:c t="inlineStr" r="AE175"/>
      <x:c t="inlineStr" r="AF175"/>
      <x:c t="inlineStr" r="AG175"/>
      <x:c t="inlineStr" r="AH175"/>
      <x:c t="inlineStr" r="AI175"/>
      <x:c t="inlineStr" r="AJ175">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75">
        <x:is>
          <x:t/>
        </x:is>
      </x:c>
      <x:c t="inlineStr" r="AL175">
        <x:is>
          <x:t>Ні</x:t>
        </x:is>
      </x:c>
      <x:c t="inlineStr" r="AM175"/>
      <x:c t="inlineStr" r="AN175">
        <x:is>
          <x:t>Їжа</x:t>
        </x:is>
      </x:c>
      <x:c t="inlineStr" r="AO175">
        <x:is>
          <x:t>Промо</x:t>
        </x:is>
      </x:c>
      <x:c t="inlineStr" r="AP175"/>
    </x:row>
    <x:row r="176">
      <x:c t="inlineStr" r="A176">
        <x:is>
          <x:t>30.11.2022</x:t>
        </x:is>
      </x:c>
      <x:c t="inlineStr" r="B176">
        <x:is>
          <x:t>07:23</x:t>
        </x:is>
      </x:c>
      <x:c t="inlineStr" r="C176">
        <x:is>
          <x:t>14.12.2022 15:10</x:t>
        </x:is>
      </x:c>
      <x:c t="inlineStr" r="D176">
        <x:is>
          <x:t/>
        </x:is>
      </x:c>
      <x:c t="str" r="E17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6">
        <x:is>
          <x:t>Репост</x:t>
        </x:is>
      </x:c>
      <x:c r="G176">
        <x:f>HYPERLINK("https://www.facebook.com/permalink.php?story_fbid=pfbid0RDVzAFG3BXFUNyEEKgJCg3kkP4LJAY6s18dzKwQGTa94mRmaBtLfEiVK1wW1v75kl&amp;id=100007869281632")</x:f>
      </x:c>
      <x:c t="inlineStr" r="H176">
        <x:is>
          <x:t>Нейтральна</x:t>
        </x:is>
      </x:c>
      <x:c t="inlineStr" r="I176">
        <x:is>
          <x:t>Irina  Bondarenko</x:t>
        </x:is>
      </x:c>
      <x:c r="J176">
        <x:f>HYPERLINK("https://www.facebook.com/100007869281632")</x:f>
      </x:c>
      <x:c t="n" r="K176">
        <x:v>183</x:v>
      </x:c>
      <x:c t="inlineStr" r="L176">
        <x:is>
          <x:t>Жінка</x:t>
        </x:is>
      </x:c>
      <x:c t="inlineStr" r="M176"/>
      <x:c t="inlineStr" r="N176">
        <x:is>
          <x:t>facebook.com</x:t>
        </x:is>
      </x:c>
      <x:c t="inlineStr" r="O176">
        <x:is>
          <x:t>Irina  Bondarenko</x:t>
        </x:is>
      </x:c>
      <x:c r="P176">
        <x:f>HYPERLINK("https://www.facebook.com/100007869281632")</x:f>
      </x:c>
      <x:c t="n" r="Q176">
        <x:v>183</x:v>
      </x:c>
      <x:c t="inlineStr" r="R176">
        <x:is>
          <x:t>Соціальні мережі</x:t>
        </x:is>
      </x:c>
      <x:c t="inlineStr" r="S176">
        <x:is>
          <x:t>Україна</x:t>
        </x:is>
      </x:c>
      <x:c t="inlineStr" r="T176">
        <x:is>
          <x:t>Київ</x:t>
        </x:is>
      </x:c>
      <x:c t="inlineStr" r="U176">
        <x:is>
          <x:t>Київ</x:t>
        </x:is>
      </x:c>
      <x:c t="inlineStr" r="V176"/>
      <x:c t="inlineStr" r="W176"/>
      <x:c t="inlineStr" r="X176"/>
      <x:c t="inlineStr" r="Y176"/>
      <x:c t="inlineStr" r="Z176"/>
      <x:c t="inlineStr" r="AA176"/>
      <x:c t="inlineStr" r="AB176"/>
      <x:c t="inlineStr" r="AC176"/>
      <x:c t="inlineStr" r="AD176"/>
      <x:c t="inlineStr" r="AE176"/>
      <x:c t="inlineStr" r="AF176"/>
      <x:c t="inlineStr" r="AG176"/>
      <x:c t="inlineStr" r="AH176"/>
      <x:c t="inlineStr" r="AI176"/>
      <x:c t="inlineStr" r="AJ176">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76">
        <x:is>
          <x:t/>
        </x:is>
      </x:c>
      <x:c t="inlineStr" r="AL176">
        <x:is>
          <x:t>Ні</x:t>
        </x:is>
      </x:c>
      <x:c t="inlineStr" r="AM176"/>
      <x:c t="inlineStr" r="AN176">
        <x:is>
          <x:t>Їжа</x:t>
        </x:is>
      </x:c>
      <x:c t="inlineStr" r="AO176">
        <x:is>
          <x:t>Промо</x:t>
        </x:is>
      </x:c>
      <x:c t="inlineStr" r="AP176"/>
    </x:row>
    <x:row r="177">
      <x:c t="inlineStr" r="A177">
        <x:is>
          <x:t>30.11.2022</x:t>
        </x:is>
      </x:c>
      <x:c t="inlineStr" r="B177">
        <x:is>
          <x:t>00:22</x:t>
        </x:is>
      </x:c>
      <x:c t="inlineStr" r="C177">
        <x:is>
          <x:t>14.12.2022 15:10</x:t>
        </x:is>
      </x:c>
      <x:c t="inlineStr" r="D177">
        <x:is>
          <x:t/>
        </x:is>
      </x:c>
      <x:c t="str" r="E17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7">
        <x:is>
          <x:t>Репост</x:t>
        </x:is>
      </x:c>
      <x:c r="G177">
        <x:f>HYPERLINK("https://www.facebook.com/shobodyk/posts/pfbid0HHBTwhyHd2M9mcjgZmEnpopXVmwswA2yiG4KBcidoAdmj1Lp6D9zRAiLAQPc3tDel")</x:f>
      </x:c>
      <x:c t="inlineStr" r="H177">
        <x:is>
          <x:t>Нейтральна</x:t>
        </x:is>
      </x:c>
      <x:c t="inlineStr" r="I177">
        <x:is>
          <x:t>Валентина Ковальова</x:t>
        </x:is>
      </x:c>
      <x:c r="J177">
        <x:f>HYPERLINK("https://www.facebook.com/100005451613057")</x:f>
      </x:c>
      <x:c t="n" r="K177">
        <x:v>278</x:v>
      </x:c>
      <x:c t="inlineStr" r="L177">
        <x:is>
          <x:t>Жінка</x:t>
        </x:is>
      </x:c>
      <x:c t="inlineStr" r="M177"/>
      <x:c t="inlineStr" r="N177">
        <x:is>
          <x:t>facebook.com</x:t>
        </x:is>
      </x:c>
      <x:c t="inlineStr" r="O177">
        <x:is>
          <x:t>Валентина Ковальова</x:t>
        </x:is>
      </x:c>
      <x:c r="P177">
        <x:f>HYPERLINK("https://www.facebook.com/100005451613057")</x:f>
      </x:c>
      <x:c t="n" r="Q177">
        <x:v>278</x:v>
      </x:c>
      <x:c t="inlineStr" r="R177">
        <x:is>
          <x:t>Соціальні мережі</x:t>
        </x:is>
      </x:c>
      <x:c t="inlineStr" r="S177">
        <x:is>
          <x:t>Україна</x:t>
        </x:is>
      </x:c>
      <x:c t="inlineStr" r="T177">
        <x:is>
          <x:t>Волинська область</x:t>
        </x:is>
      </x:c>
      <x:c t="inlineStr" r="U177">
        <x:is>
          <x:t>Луцьк</x:t>
        </x:is>
      </x:c>
      <x:c t="inlineStr" r="V177"/>
      <x:c t="inlineStr" r="W177"/>
      <x:c t="inlineStr" r="X177"/>
      <x:c t="inlineStr" r="Y177"/>
      <x:c t="inlineStr" r="Z177"/>
      <x:c t="inlineStr" r="AA177"/>
      <x:c t="inlineStr" r="AB177"/>
      <x:c t="inlineStr" r="AC177"/>
      <x:c t="inlineStr" r="AD177"/>
      <x:c t="inlineStr" r="AE177"/>
      <x:c t="inlineStr" r="AF177"/>
      <x:c t="inlineStr" r="AG177"/>
      <x:c t="inlineStr" r="AH177"/>
      <x:c t="inlineStr" r="AI177"/>
      <x:c t="inlineStr" r="AJ177">
        <x:is>
          <x:t>https://scontent-lga3-2.xx.fbcdn.net/v/t39.30808-6/311570422_137057712412187_1246602059219239785_n.jpg?stp=dst-jpg_p526x296&amp;_nc_cat=102&amp;ccb=1-7&amp;_nc_sid=730e14&amp;_nc_ohc=R1GI2YUmmQMAX8NVbcE&amp;_nc_ht=scontent-lga3-2.xx&amp;oh=00_AfCnSpms5WZBUbpFBJBmouQQoXbRxSj9dzmcc7hTdTgwFw&amp;oe=639EADCB</x:t>
        </x:is>
      </x:c>
      <x:c t="inlineStr" r="AK177">
        <x:is>
          <x:t/>
        </x:is>
      </x:c>
      <x:c t="inlineStr" r="AL177">
        <x:is>
          <x:t>Ні</x:t>
        </x:is>
      </x:c>
      <x:c t="inlineStr" r="AM177"/>
      <x:c t="inlineStr" r="AN177">
        <x:is>
          <x:t>Їжа</x:t>
        </x:is>
      </x:c>
      <x:c t="inlineStr" r="AO177">
        <x:is>
          <x:t>Промо</x:t>
        </x:is>
      </x:c>
      <x:c t="inlineStr" r="AP177"/>
    </x:row>
    <x:row r="178">
      <x:c t="inlineStr" r="A178">
        <x:is>
          <x:t>30.11.2022</x:t>
        </x:is>
      </x:c>
      <x:c t="inlineStr" r="B178">
        <x:is>
          <x:t>00:21</x:t>
        </x:is>
      </x:c>
      <x:c t="inlineStr" r="C178">
        <x:is>
          <x:t>14.12.2022 15:10</x:t>
        </x:is>
      </x:c>
      <x:c t="inlineStr" r="D178">
        <x:is>
          <x:t/>
        </x:is>
      </x:c>
      <x:c t="str" r="E17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78">
        <x:is>
          <x:t>Репост</x:t>
        </x:is>
      </x:c>
      <x:c r="G178">
        <x:f>HYPERLINK("https://www.facebook.com/permalink.php?story_fbid=pfbid02BGuayEfSGFzLPBAymYpDT34AzofjJiYFDrf8DLmww98tsSyQfMTXZhUoSPvUkFYil&amp;id=100012895062418")</x:f>
      </x:c>
      <x:c t="inlineStr" r="H178">
        <x:is>
          <x:t>Нейтральна</x:t>
        </x:is>
      </x:c>
      <x:c t="inlineStr" r="I178">
        <x:is>
          <x:t>Олена Стадник</x:t>
        </x:is>
      </x:c>
      <x:c r="J178">
        <x:f>HYPERLINK("https://www.facebook.com/100012895062418")</x:f>
      </x:c>
      <x:c t="n" r="K178">
        <x:v>1785</x:v>
      </x:c>
      <x:c t="inlineStr" r="L178">
        <x:is>
          <x:t>Жінка</x:t>
        </x:is>
      </x:c>
      <x:c t="inlineStr" r="M178"/>
      <x:c t="inlineStr" r="N178">
        <x:is>
          <x:t>facebook.com</x:t>
        </x:is>
      </x:c>
      <x:c t="inlineStr" r="O178">
        <x:is>
          <x:t>Олена Стадник</x:t>
        </x:is>
      </x:c>
      <x:c r="P178">
        <x:f>HYPERLINK("https://www.facebook.com/100012895062418")</x:f>
      </x:c>
      <x:c t="n" r="Q178">
        <x:v>1785</x:v>
      </x:c>
      <x:c t="inlineStr" r="R178">
        <x:is>
          <x:t>Соціальні мережі</x:t>
        </x:is>
      </x:c>
      <x:c t="inlineStr" r="S178">
        <x:is>
          <x:t>Україна</x:t>
        </x:is>
      </x:c>
      <x:c t="inlineStr" r="T178">
        <x:is>
          <x:t>Київ</x:t>
        </x:is>
      </x:c>
      <x:c t="inlineStr" r="U178">
        <x:is>
          <x:t>Київ</x:t>
        </x:is>
      </x:c>
      <x:c t="inlineStr" r="V178"/>
      <x:c t="n" r="W178">
        <x:v>2</x:v>
      </x:c>
      <x:c t="n" r="X178">
        <x:v>2</x:v>
      </x:c>
      <x:c t="inlineStr" r="Y178"/>
      <x:c t="inlineStr" r="Z178"/>
      <x:c t="inlineStr" r="AA178"/>
      <x:c t="inlineStr" r="AB178"/>
      <x:c t="inlineStr" r="AC178"/>
      <x:c t="inlineStr" r="AD178"/>
      <x:c t="inlineStr" r="AE178"/>
      <x:c t="n" r="AF178">
        <x:v>4</x:v>
      </x:c>
      <x:c t="inlineStr" r="AG178"/>
      <x:c t="inlineStr" r="AH178"/>
      <x:c t="inlineStr" r="AI178"/>
      <x:c t="inlineStr" r="AJ178">
        <x:is>
          <x:t>https://scontent-lga3-2.xx.fbcdn.net/v/t39.30808-6/311570422_137057712412187_1246602059219239785_n.jpg?stp=dst-jpg_p526x296&amp;_nc_cat=102&amp;ccb=1-7&amp;_nc_sid=730e14&amp;_nc_ohc=R1GI2YUmmQMAX8NVbcE&amp;_nc_ht=scontent-lga3-2.xx&amp;oh=00_AfCnSpms5WZBUbpFBJBmouQQoXbRxSj9dzmcc7hTdTgwFw&amp;oe=639EADCB</x:t>
        </x:is>
      </x:c>
      <x:c t="inlineStr" r="AK178">
        <x:is>
          <x:t/>
        </x:is>
      </x:c>
      <x:c t="inlineStr" r="AL178">
        <x:is>
          <x:t>Ні</x:t>
        </x:is>
      </x:c>
      <x:c t="inlineStr" r="AM178"/>
      <x:c t="inlineStr" r="AN178">
        <x:is>
          <x:t>Їжа</x:t>
        </x:is>
      </x:c>
      <x:c t="inlineStr" r="AO178">
        <x:is>
          <x:t>Промо</x:t>
        </x:is>
      </x:c>
      <x:c t="inlineStr" r="AP178"/>
    </x:row>
    <x:row r="179">
      <x:c t="inlineStr" r="A179">
        <x:is>
          <x:t>30.11.2022</x:t>
        </x:is>
      </x:c>
      <x:c t="inlineStr" r="B179">
        <x:is>
          <x:t>00:20</x:t>
        </x:is>
      </x:c>
      <x:c t="inlineStr" r="C179">
        <x:is>
          <x:t>14.12.2022 15:10</x:t>
        </x:is>
      </x:c>
      <x:c t="inlineStr" r="D179">
        <x:is>
          <x:t/>
        </x:is>
      </x:c>
      <x:c t="str" r="E179">
        <x:v>Подарунок для любителів Milka
Подарункова коробочка
Milka Lila палички 1 шт
Milka Choco Grain печиво 1 шт
Milka молочний шоколад 1 шт
Milka молочний шоколад зі шматочками печива Oreo 1 шт
Milka Waffelini 1шт
Milka Choco wafer 1 шт
Батончик BisKonti 1 шт
Цукерки Монблан 2 шт
Чай Richard Royal  New Year Toy чорний 1 шт
Топпер "З Новим роком"
Штучна хвоя
Шишка
Ціна 650 грн</x:v>
      </x:c>
      <x:c t="inlineStr" r="F179">
        <x:is>
          <x:t>Пост</x:t>
        </x:is>
      </x:c>
      <x:c r="G179">
        <x:f>HYPERLINK("https://www.facebook.com/permalink.php?story_fbid=2034553253602116&amp;id=100011423846388")</x:f>
      </x:c>
      <x:c t="inlineStr" r="H179">
        <x:is>
          <x:t>Нейтральна</x:t>
        </x:is>
      </x:c>
      <x:c t="inlineStr" r="I179">
        <x:is>
          <x:t>Марина Єфименко</x:t>
        </x:is>
      </x:c>
      <x:c r="J179">
        <x:f>HYPERLINK("https://www.facebook.com/100011423846388")</x:f>
      </x:c>
      <x:c t="n" r="K179">
        <x:v>0</x:v>
      </x:c>
      <x:c t="inlineStr" r="L179">
        <x:is>
          <x:t>Жінка</x:t>
        </x:is>
      </x:c>
      <x:c t="inlineStr" r="M179"/>
      <x:c t="inlineStr" r="N179">
        <x:is>
          <x:t>facebook.com</x:t>
        </x:is>
      </x:c>
      <x:c t="inlineStr" r="O179">
        <x:is>
          <x:t>Марина Єфименко</x:t>
        </x:is>
      </x:c>
      <x:c r="P179">
        <x:f>HYPERLINK("https://www.facebook.com/100011423846388")</x:f>
      </x:c>
      <x:c t="n" r="Q179">
        <x:v>0</x:v>
      </x:c>
      <x:c t="inlineStr" r="R179">
        <x:is>
          <x:t>Соціальні мережі</x:t>
        </x:is>
      </x:c>
      <x:c t="inlineStr" r="S179">
        <x:is>
          <x:t>Україна</x:t>
        </x:is>
      </x:c>
      <x:c t="inlineStr" r="T179">
        <x:is>
          <x:t>Київська область</x:t>
        </x:is>
      </x:c>
      <x:c t="inlineStr" r="U179">
        <x:is>
          <x:t>Бровари</x:t>
        </x:is>
      </x:c>
      <x:c t="inlineStr" r="V179"/>
      <x:c t="n" r="W179">
        <x:v>5</x:v>
      </x:c>
      <x:c t="n" r="X179">
        <x:v>5</x:v>
      </x:c>
      <x:c t="inlineStr" r="Y179"/>
      <x:c t="inlineStr" r="Z179"/>
      <x:c t="inlineStr" r="AA179"/>
      <x:c t="inlineStr" r="AB179"/>
      <x:c t="inlineStr" r="AC179"/>
      <x:c t="inlineStr" r="AD179"/>
      <x:c t="inlineStr" r="AE179"/>
      <x:c t="inlineStr" r="AF179"/>
      <x:c t="inlineStr" r="AG179"/>
      <x:c t="inlineStr" r="AH179"/>
      <x:c t="inlineStr" r="AI179"/>
      <x:c t="inlineStr" r="AJ179">
        <x:is>
          <x:t>https://scontent-lga3-2.xx.fbcdn.net/v/t39.30808-6/317066200_2034553216935453_1407497723987992528_n.jpg?_nc_cat=109&amp;ccb=1-7&amp;_nc_sid=730e14&amp;_nc_ohc=e7Pd9uQ6CcwAX-JOUwL&amp;_nc_ht=scontent-lga3-2.xx&amp;oh=00_AfA_Z7IoJ24KsMzD5Hc_7K7PDeE5EGVXFGBNUPjSEB6lpw&amp;oe=639F97B0</x:t>
        </x:is>
      </x:c>
      <x:c t="inlineStr" r="AK179">
        <x:is>
          <x:t/>
        </x:is>
      </x:c>
      <x:c t="inlineStr" r="AL179">
        <x:is>
          <x:t>Ні</x:t>
        </x:is>
      </x:c>
      <x:c t="inlineStr" r="AM179"/>
      <x:c t="inlineStr" r="AN179">
        <x:is>
          <x:t>Їжа</x:t>
        </x:is>
      </x:c>
      <x:c t="inlineStr" r="AO179">
        <x:is>
          <x:t>Комерція</x:t>
        </x:is>
      </x:c>
      <x:c t="inlineStr" r="AP179"/>
    </x:row>
    <x:row r="180">
      <x:c t="inlineStr" r="A180">
        <x:is>
          <x:t>29.11.2022</x:t>
        </x:is>
      </x:c>
      <x:c t="inlineStr" r="B180">
        <x:is>
          <x:t>23:31</x:t>
        </x:is>
      </x:c>
      <x:c t="inlineStr" r="C180">
        <x:is>
          <x:t>14.12.2022 15:10</x:t>
        </x:is>
      </x:c>
      <x:c t="inlineStr" r="D180">
        <x:is>
          <x:t/>
        </x:is>
      </x:c>
      <x:c t="str" r="E18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0">
        <x:is>
          <x:t>Репост</x:t>
        </x:is>
      </x:c>
      <x:c r="G180">
        <x:f>HYPERLINK("https://www.facebook.com/oleg.klimenko.75/posts/pfbid0s5Qcm37YZcb1XsYQ33xGwme4R34qxuW1pWhJxu93qt6RdFGWHkrW4dAZpF6K3KBl")</x:f>
      </x:c>
      <x:c t="inlineStr" r="H180">
        <x:is>
          <x:t>Нейтральна</x:t>
        </x:is>
      </x:c>
      <x:c t="inlineStr" r="I180">
        <x:is>
          <x:t>Oleg Klymenko</x:t>
        </x:is>
      </x:c>
      <x:c r="J180">
        <x:f>HYPERLINK("https://www.facebook.com/100003601099374")</x:f>
      </x:c>
      <x:c t="n" r="K180">
        <x:v>80</x:v>
      </x:c>
      <x:c t="inlineStr" r="L180">
        <x:is>
          <x:t>Чоловік</x:t>
        </x:is>
      </x:c>
      <x:c t="inlineStr" r="M180"/>
      <x:c t="inlineStr" r="N180">
        <x:is>
          <x:t>facebook.com</x:t>
        </x:is>
      </x:c>
      <x:c t="inlineStr" r="O180">
        <x:is>
          <x:t>Oleg Klymenko</x:t>
        </x:is>
      </x:c>
      <x:c r="P180">
        <x:f>HYPERLINK("https://www.facebook.com/100003601099374")</x:f>
      </x:c>
      <x:c t="n" r="Q180">
        <x:v>80</x:v>
      </x:c>
      <x:c t="inlineStr" r="R180">
        <x:is>
          <x:t>Соціальні мережі</x:t>
        </x:is>
      </x:c>
      <x:c t="inlineStr" r="S180">
        <x:is>
          <x:t>Україна</x:t>
        </x:is>
      </x:c>
      <x:c t="inlineStr" r="T180">
        <x:is>
          <x:t>Київ</x:t>
        </x:is>
      </x:c>
      <x:c t="inlineStr" r="U180">
        <x:is>
          <x:t>Київ</x:t>
        </x:is>
      </x:c>
      <x:c t="inlineStr" r="V180"/>
      <x:c t="n" r="W180">
        <x:v>1</x:v>
      </x:c>
      <x:c t="n" r="X180">
        <x:v>1</x:v>
      </x:c>
      <x:c t="inlineStr" r="Y180"/>
      <x:c t="inlineStr" r="Z180"/>
      <x:c t="inlineStr" r="AA180"/>
      <x:c t="inlineStr" r="AB180"/>
      <x:c t="inlineStr" r="AC180"/>
      <x:c t="inlineStr" r="AD180"/>
      <x:c t="inlineStr" r="AE180"/>
      <x:c t="inlineStr" r="AF180"/>
      <x:c t="inlineStr" r="AG180"/>
      <x:c t="inlineStr" r="AH180"/>
      <x:c t="inlineStr" r="AI180"/>
      <x:c t="inlineStr" r="AJ180">
        <x:is>
          <x:t>https://scontent-lga3-2.xx.fbcdn.net/v/t39.30808-6/311570422_137057712412187_1246602059219239785_n.jpg?stp=dst-jpg_p526x296&amp;_nc_cat=102&amp;ccb=1-7&amp;_nc_sid=730e14&amp;_nc_ohc=R1GI2YUmmQMAX8NVbcE&amp;_nc_ht=scontent-lga3-2.xx&amp;oh=00_AfCnSpms5WZBUbpFBJBmouQQoXbRxSj9dzmcc7hTdTgwFw&amp;oe=639EADCB</x:t>
        </x:is>
      </x:c>
      <x:c t="inlineStr" r="AK180">
        <x:is>
          <x:t/>
        </x:is>
      </x:c>
      <x:c t="inlineStr" r="AL180">
        <x:is>
          <x:t>Ні</x:t>
        </x:is>
      </x:c>
      <x:c t="inlineStr" r="AM180"/>
      <x:c t="inlineStr" r="AN180">
        <x:is>
          <x:t>Їжа</x:t>
        </x:is>
      </x:c>
      <x:c t="inlineStr" r="AO180">
        <x:is>
          <x:t>Промо</x:t>
        </x:is>
      </x:c>
      <x:c t="inlineStr" r="AP180"/>
    </x:row>
    <x:row r="181">
      <x:c t="inlineStr" r="A181">
        <x:is>
          <x:t>29.11.2022</x:t>
        </x:is>
      </x:c>
      <x:c t="inlineStr" r="B181">
        <x:is>
          <x:t>23:13</x:t>
        </x:is>
      </x:c>
      <x:c t="inlineStr" r="C181">
        <x:is>
          <x:t>14.12.2022 15:10</x:t>
        </x:is>
      </x:c>
      <x:c t="inlineStr" r="D181">
        <x:is>
          <x:t/>
        </x:is>
      </x:c>
      <x:c t="str" r="E181">
        <x:v>Українські торгові мережі вирішили боротися з брендами-колаборантами у свій власний спосіб. За словами одного з представників великого рітейлу, до договору з постачальниками, який вони укладають на наступний рік, внесено один важливий пункт. Мережа може в односторонньому порядку розірвати договір або не оплачувати його товар в разі, якщо постачальник спонсорує рф або якась з юридичних одиниць постачальника там досі працює. 
Дуже слушна думка, адже таких компаній, які продовжують працювати на російському ринку, і при цьому представлені на українському – кілька сотень. Вони потерпають від санкцій та репутаційних втрат, зобов’язані подавати списки своїх працівників на мобілізацію на війну в Україні, і при цьому – не квапляться виходити з ринку агресора. А це означає, що вони своїми податками опосередковано фінансують війну в Україні. 
Що це за компанії? Ми всі їх добре знаємо і часто купуємо їхню продукцію. Чіпси Lay’s, цукерки Ferrero, печиво Oreo, чай Greenfield, дезодорант Rexona, крабові палички Vici і багато інших. Компанії-виробники цієї продукції лише обіцяють, що вийдуть з російського ринку, проте вже 9 місяців зволікають з цим рішенням. 
Тож ініціатива українських торговельних мереж дуже корисна і своєчасна. Всидіти на двох стільцях не вдасться: хочеш заробляти криваві гроші в росії – значить, в Україні ти свою продукцію продавати не будеш.</x:v>
      </x:c>
      <x:c t="inlineStr" r="F181">
        <x:is>
          <x:t>Репост</x:t>
        </x:is>
      </x:c>
      <x:c r="G181">
        <x:f>HYPERLINK("https://www.facebook.com/vitaliy.sholubka/posts/pfbid02ysRMrTLMhPQqJKbRu83DzTXxt5uTBC24XYctPUEJWCJJ6S65yGrYbGdg7nJbzFvhl")</x:f>
      </x:c>
      <x:c t="inlineStr" r="H181">
        <x:is>
          <x:t>Нейтральна</x:t>
        </x:is>
      </x:c>
      <x:c t="inlineStr" r="I181">
        <x:is>
          <x:t>Віталій Шолубка</x:t>
        </x:is>
      </x:c>
      <x:c r="J181">
        <x:f>HYPERLINK("https://www.facebook.com/100002970042934")</x:f>
      </x:c>
      <x:c t="n" r="K181">
        <x:v>571</x:v>
      </x:c>
      <x:c t="inlineStr" r="L181">
        <x:is>
          <x:t>Чоловік</x:t>
        </x:is>
      </x:c>
      <x:c t="inlineStr" r="M181"/>
      <x:c t="inlineStr" r="N181">
        <x:is>
          <x:t>facebook.com</x:t>
        </x:is>
      </x:c>
      <x:c t="inlineStr" r="O181">
        <x:is>
          <x:t>Віталій Шолубка</x:t>
        </x:is>
      </x:c>
      <x:c r="P181">
        <x:f>HYPERLINK("https://www.facebook.com/100002970042934")</x:f>
      </x:c>
      <x:c t="n" r="Q181">
        <x:v>571</x:v>
      </x:c>
      <x:c t="inlineStr" r="R181">
        <x:is>
          <x:t>Соціальні мережі</x:t>
        </x:is>
      </x:c>
      <x:c t="inlineStr" r="S181">
        <x:is>
          <x:t>Україна</x:t>
        </x:is>
      </x:c>
      <x:c t="inlineStr" r="T181">
        <x:is>
          <x:t>Львівська область</x:t>
        </x:is>
      </x:c>
      <x:c t="inlineStr" r="U181">
        <x:is>
          <x:t>Львів</x:t>
        </x:is>
      </x:c>
      <x:c t="inlineStr" r="V181"/>
      <x:c t="inlineStr" r="W181"/>
      <x:c t="inlineStr" r="X181"/>
      <x:c t="inlineStr" r="Y181"/>
      <x:c t="inlineStr" r="Z181"/>
      <x:c t="inlineStr" r="AA181"/>
      <x:c t="inlineStr" r="AB181"/>
      <x:c t="inlineStr" r="AC181"/>
      <x:c t="inlineStr" r="AD181"/>
      <x:c t="inlineStr" r="AE181"/>
      <x:c t="inlineStr" r="AF181"/>
      <x:c t="inlineStr" r="AG181"/>
      <x:c t="inlineStr" r="AH181"/>
      <x:c t="inlineStr" r="AI181"/>
      <x:c t="inlineStr" r="AJ181">
        <x:is>
          <x:t>https://z-p3-scontent.fkun2-1.fna.fbcdn.net/v/t39.30808-6/317674909_2552563088220304_6623191470442964495_n.jpg?stp=dst-jpg_p526x296&amp;_nc_cat=100&amp;ccb=1-7&amp;_nc_sid=8bfeb9&amp;_nc_ohc=2hbf5hKdWFoAX8HbMf-&amp;_nc_ht=z-p3-scontent.fkun2-1.fna&amp;oh=00_AfAntWwn7_whMA2zN9QM4wDYqCojJjkJSk9Dl5m9NJ_K9Q&amp;oe=639E784B</x:t>
        </x:is>
      </x:c>
      <x:c t="inlineStr" r="AK181">
        <x:is>
          <x:t/>
        </x:is>
      </x:c>
      <x:c t="inlineStr" r="AL181">
        <x:is>
          <x:t>Ні</x:t>
        </x:is>
      </x:c>
      <x:c t="inlineStr" r="AM181"/>
      <x:c t="inlineStr" r="AN181">
        <x:is>
          <x:t>Інциденти (Події)</x:t>
        </x:is>
      </x:c>
      <x:c t="inlineStr" r="AO181">
        <x:is>
          <x:t>Стаття</x:t>
        </x:is>
      </x:c>
      <x:c t="n" r="AP181">
        <x:v>571</x:v>
      </x:c>
    </x:row>
    <x:row r="182">
      <x:c t="inlineStr" r="A182">
        <x:is>
          <x:t>29.11.2022</x:t>
        </x:is>
      </x:c>
      <x:c t="inlineStr" r="B182">
        <x:is>
          <x:t>22:07</x:t>
        </x:is>
      </x:c>
      <x:c t="inlineStr" r="C182">
        <x:is>
          <x:t>14.12.2022 15:10</x:t>
        </x:is>
      </x:c>
      <x:c t="inlineStr" r="D182">
        <x:is>
          <x:t/>
        </x:is>
      </x:c>
      <x:c t="str" r="E182">
        <x:v>Українські торгові мережі вирішили боротися з брендами-колаборантами у свій власний спосіб. За словами одного з представників великого рітейлу, до договору з постачальниками, який вони укладають на наступний рік, внесено один важливий пункт. Мережа може в односторонньому порядку розірвати договір або не оплачувати його товар в разі, якщо постачальник спонсорує рф або якась з юридичних одиниць постачальника там досі працює. 
Дуже слушна думка, адже таких компаній, які продовжують працювати на російському ринку, і при цьому представлені на українському – кілька сотень. Вони потерпають від санкцій та репутаційних втрат, зобов’язані подавати списки своїх працівників на мобілізацію на війну в Україні, і при цьому – не квапляться виходити з ринку агресора. А це означає, що вони своїми податками опосередковано фінансують війну в Україні. 
Що це за компанії? Ми всі їх добре знаємо і часто купуємо їхню продукцію. Чіпси Lay’s, цукерки Ferrero, печиво Oreo, чай Greenfield, дезодорант Rexona, крабові палички Vici і багато інших. Компанії-виробники цієї продукції лише обіцяють, що вийдуть з російського ринку, проте вже 9 місяців зволікають з цим рішенням. 
Тож ініціатива українських торговельних мереж дуже корисна і своєчасна. Всидіти на двох стільцях не вдасться: хочеш заробляти криваві гроші в росії – значить, в Україні ти свою продукцію продавати не будеш.</x:v>
      </x:c>
      <x:c t="inlineStr" r="F182">
        <x:is>
          <x:t>Пост</x:t>
        </x:is>
      </x:c>
      <x:c r="G182">
        <x:f>HYPERLINK("https://www.facebook.com/victoriakondur/posts/pfbid0idhQaog9KRccT3L9g9fbkeuNPaJK2hvFzLXmjDa5XFHFrZ1g3eE7iwe5UWpCpGG1l")</x:f>
      </x:c>
      <x:c t="inlineStr" r="H182">
        <x:is>
          <x:t>Нейтральна</x:t>
        </x:is>
      </x:c>
      <x:c t="inlineStr" r="I182">
        <x:is>
          <x:t>Victoria Kondur</x:t>
        </x:is>
      </x:c>
      <x:c r="J182">
        <x:f>HYPERLINK("https://www.facebook.com/100003999141687")</x:f>
      </x:c>
      <x:c t="n" r="K182">
        <x:v>1589</x:v>
      </x:c>
      <x:c t="inlineStr" r="L182">
        <x:is>
          <x:t>Жінка</x:t>
        </x:is>
      </x:c>
      <x:c t="inlineStr" r="M182"/>
      <x:c t="inlineStr" r="N182">
        <x:is>
          <x:t>facebook.com</x:t>
        </x:is>
      </x:c>
      <x:c t="inlineStr" r="O182">
        <x:is>
          <x:t>Victoria Kondur</x:t>
        </x:is>
      </x:c>
      <x:c r="P182">
        <x:f>HYPERLINK("https://www.facebook.com/100003999141687")</x:f>
      </x:c>
      <x:c t="n" r="Q182">
        <x:v>1589</x:v>
      </x:c>
      <x:c t="inlineStr" r="R182">
        <x:is>
          <x:t>Соціальні мережі</x:t>
        </x:is>
      </x:c>
      <x:c t="inlineStr" r="S182">
        <x:is>
          <x:t>Україна</x:t>
        </x:is>
      </x:c>
      <x:c t="inlineStr" r="T182"/>
      <x:c t="inlineStr" r="U182"/>
      <x:c t="inlineStr" r="V182"/>
      <x:c t="n" r="W182">
        <x:v>11</x:v>
      </x:c>
      <x:c t="n" r="X182">
        <x:v>9</x:v>
      </x:c>
      <x:c t="n" r="Y182">
        <x:v>0</x:v>
      </x:c>
      <x:c t="n" r="Z182">
        <x:v>0</x:v>
      </x:c>
      <x:c t="n" r="AA182">
        <x:v>0</x:v>
      </x:c>
      <x:c t="n" r="AB182">
        <x:v>0</x:v>
      </x:c>
      <x:c t="n" r="AC182">
        <x:v>1</x:v>
      </x:c>
      <x:c t="n" r="AD182">
        <x:v>1</x:v>
      </x:c>
      <x:c t="inlineStr" r="AE182"/>
      <x:c t="inlineStr" r="AF182"/>
      <x:c t="n" r="AG182">
        <x:v>7</x:v>
      </x:c>
      <x:c t="inlineStr" r="AH182"/>
      <x:c t="inlineStr" r="AI182"/>
      <x:c t="inlineStr" r="AJ182">
        <x:is>
          <x:t>https://z-p3-scontent.fvno1-1.fna.fbcdn.net/v/t39.30808-6/317674909_2552563088220304_6623191470442964495_n.jpg?stp=dst-jpg_p526x296&amp;_nc_cat=100&amp;ccb=1-7&amp;_nc_sid=8bfeb9&amp;_nc_ohc=2hbf5hKdWFoAX936YTv&amp;_nc_ht=z-p3-scontent.fvno1-1.fna&amp;oh=00_AfA5qS3_4Iqf7GrvTBeSOyC2PmGikju8dVvBpibeATrkBg&amp;oe=639E784B</x:t>
        </x:is>
      </x:c>
      <x:c t="inlineStr" r="AK182">
        <x:is>
          <x:t/>
        </x:is>
      </x:c>
      <x:c t="inlineStr" r="AL182">
        <x:is>
          <x:t>Ні</x:t>
        </x:is>
      </x:c>
      <x:c t="inlineStr" r="AM182"/>
      <x:c t="inlineStr" r="AN182">
        <x:is>
          <x:t>Інциденти (Події)</x:t>
        </x:is>
      </x:c>
      <x:c t="inlineStr" r="AO182">
        <x:is>
          <x:t>Стаття</x:t>
        </x:is>
      </x:c>
      <x:c t="n" r="AP182">
        <x:v>1589</x:v>
      </x:c>
    </x:row>
    <x:row r="183">
      <x:c t="inlineStr" r="A183">
        <x:is>
          <x:t>29.11.2022</x:t>
        </x:is>
      </x:c>
      <x:c t="inlineStr" r="B183">
        <x:is>
          <x:t>21:59</x:t>
        </x:is>
      </x:c>
      <x:c t="inlineStr" r="C183">
        <x:is>
          <x:t>14.12.2022 15:10</x:t>
        </x:is>
      </x:c>
      <x:c t="inlineStr" r="D183">
        <x:is>
          <x:t/>
        </x:is>
      </x:c>
      <x:c t="str" r="E18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3">
        <x:is>
          <x:t>Репост</x:t>
        </x:is>
      </x:c>
      <x:c r="G183">
        <x:f>HYPERLINK("https://www.facebook.com/permalink.php?story_fbid=pfbid0HKUPF2G9m55vBAZMu46zKt5ktXAxrSG9NYADnPjekXbkaQPVt9XKfZbHxcfq662Cl&amp;id=100014888475802")</x:f>
      </x:c>
      <x:c t="inlineStr" r="H183">
        <x:is>
          <x:t>Нейтральна</x:t>
        </x:is>
      </x:c>
      <x:c t="inlineStr" r="I183">
        <x:is>
          <x:t>Людмила Солянко</x:t>
        </x:is>
      </x:c>
      <x:c r="J183">
        <x:f>HYPERLINK("https://www.facebook.com/100014888475802")</x:f>
      </x:c>
      <x:c t="n" r="K183">
        <x:v>73</x:v>
      </x:c>
      <x:c t="inlineStr" r="L183">
        <x:is>
          <x:t>Жінка</x:t>
        </x:is>
      </x:c>
      <x:c t="inlineStr" r="M183"/>
      <x:c t="inlineStr" r="N183">
        <x:is>
          <x:t>facebook.com</x:t>
        </x:is>
      </x:c>
      <x:c t="inlineStr" r="O183">
        <x:is>
          <x:t>Людмила Солянко</x:t>
        </x:is>
      </x:c>
      <x:c r="P183">
        <x:f>HYPERLINK("https://www.facebook.com/100014888475802")</x:f>
      </x:c>
      <x:c t="n" r="Q183">
        <x:v>73</x:v>
      </x:c>
      <x:c t="inlineStr" r="R183">
        <x:is>
          <x:t>Соціальні мережі</x:t>
        </x:is>
      </x:c>
      <x:c t="inlineStr" r="S183">
        <x:is>
          <x:t>Україна</x:t>
        </x:is>
      </x:c>
      <x:c t="inlineStr" r="T183">
        <x:is>
          <x:t>Тернопільська область</x:t>
        </x:is>
      </x:c>
      <x:c t="inlineStr" r="U183">
        <x:is>
          <x:t>Тернопіль</x:t>
        </x:is>
      </x:c>
      <x:c t="inlineStr" r="V183"/>
      <x:c t="inlineStr" r="W183"/>
      <x:c t="inlineStr" r="X183"/>
      <x:c t="inlineStr" r="Y183"/>
      <x:c t="inlineStr" r="Z183"/>
      <x:c t="inlineStr" r="AA183"/>
      <x:c t="inlineStr" r="AB183"/>
      <x:c t="inlineStr" r="AC183"/>
      <x:c t="inlineStr" r="AD183"/>
      <x:c t="inlineStr" r="AE183"/>
      <x:c t="inlineStr" r="AF183"/>
      <x:c t="inlineStr" r="AG183"/>
      <x:c t="inlineStr" r="AH183"/>
      <x:c t="inlineStr" r="AI183"/>
      <x:c t="inlineStr" r="AJ183">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83">
        <x:is>
          <x:t/>
        </x:is>
      </x:c>
      <x:c t="inlineStr" r="AL183">
        <x:is>
          <x:t>Ні</x:t>
        </x:is>
      </x:c>
      <x:c t="inlineStr" r="AM183"/>
      <x:c t="inlineStr" r="AN183">
        <x:is>
          <x:t>Їжа</x:t>
        </x:is>
      </x:c>
      <x:c t="inlineStr" r="AO183">
        <x:is>
          <x:t>Промо</x:t>
        </x:is>
      </x:c>
      <x:c t="inlineStr" r="AP183"/>
    </x:row>
    <x:row r="184">
      <x:c t="inlineStr" r="A184">
        <x:is>
          <x:t>29.11.2022</x:t>
        </x:is>
      </x:c>
      <x:c t="inlineStr" r="B184">
        <x:is>
          <x:t>21:57</x:t>
        </x:is>
      </x:c>
      <x:c t="inlineStr" r="C184">
        <x:is>
          <x:t>14.12.2022 15:10</x:t>
        </x:is>
      </x:c>
      <x:c t="inlineStr" r="D184">
        <x:is>
          <x:t/>
        </x:is>
      </x:c>
      <x:c t="str" r="E18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4">
        <x:is>
          <x:t>Репост</x:t>
        </x:is>
      </x:c>
      <x:c r="G184">
        <x:f>HYPERLINK("https://www.facebook.com/groups/486805721794101/permalink/1517087848765878/")</x:f>
      </x:c>
      <x:c t="inlineStr" r="H184">
        <x:is>
          <x:t>Нейтральна</x:t>
        </x:is>
      </x:c>
      <x:c t="inlineStr" r="I184">
        <x:is>
          <x:t>Євгения Подмаркова</x:t>
        </x:is>
      </x:c>
      <x:c r="J184">
        <x:f>HYPERLINK("https://www.facebook.com/100001879728538")</x:f>
      </x:c>
      <x:c t="n" r="K184">
        <x:v>2064</x:v>
      </x:c>
      <x:c t="inlineStr" r="L184">
        <x:is>
          <x:t>Жінка</x:t>
        </x:is>
      </x:c>
      <x:c t="inlineStr" r="M184"/>
      <x:c t="inlineStr" r="N184">
        <x:is>
          <x:t>facebook.com</x:t>
        </x:is>
      </x:c>
      <x:c t="inlineStr" r="O184">
        <x:is>
          <x:t>Одна Єдина Соборна Україна</x:t>
        </x:is>
      </x:c>
      <x:c r="P184">
        <x:f>HYPERLINK("https://www.facebook.com/486805721794101")</x:f>
      </x:c>
      <x:c t="n" r="Q184">
        <x:v>493</x:v>
      </x:c>
      <x:c t="inlineStr" r="R184">
        <x:is>
          <x:t>Соціальні мережі</x:t>
        </x:is>
      </x:c>
      <x:c t="inlineStr" r="S184">
        <x:is>
          <x:t>Україна</x:t>
        </x:is>
      </x:c>
      <x:c t="inlineStr" r="T184">
        <x:is>
          <x:t>Одеська область</x:t>
        </x:is>
      </x:c>
      <x:c t="inlineStr" r="U184">
        <x:is>
          <x:t>Одеса</x:t>
        </x:is>
      </x:c>
      <x:c t="inlineStr" r="V184"/>
      <x:c t="inlineStr" r="W184"/>
      <x:c t="inlineStr" r="X184"/>
      <x:c t="inlineStr" r="Y184"/>
      <x:c t="inlineStr" r="Z184"/>
      <x:c t="inlineStr" r="AA184"/>
      <x:c t="inlineStr" r="AB184"/>
      <x:c t="inlineStr" r="AC184"/>
      <x:c t="inlineStr" r="AD184"/>
      <x:c t="inlineStr" r="AE184"/>
      <x:c t="inlineStr" r="AF184"/>
      <x:c t="inlineStr" r="AG184"/>
      <x:c t="inlineStr" r="AH184"/>
      <x:c t="inlineStr" r="AI184"/>
      <x:c t="inlineStr" r="AJ184">
        <x:is>
          <x:t>https://scontent-lax3-1.xx.fbcdn.net/v/t39.30808-6/311570422_137057712412187_1246602059219239785_n.jpg?stp=dst-jpg_p526x296&amp;_nc_cat=102&amp;ccb=1-7&amp;_nc_sid=730e14&amp;_nc_ohc=R1GI2YUmmQMAX_8upa6&amp;_nc_ht=scontent-lax3-1.xx&amp;oh=00_AfAFAgCHp4rJ5SM_47xvNLavL00SkNImp69YaCfYhnibng&amp;oe=639EADCB</x:t>
        </x:is>
      </x:c>
      <x:c t="inlineStr" r="AK184">
        <x:is>
          <x:t/>
        </x:is>
      </x:c>
      <x:c t="inlineStr" r="AL184">
        <x:is>
          <x:t>Ні</x:t>
        </x:is>
      </x:c>
      <x:c t="inlineStr" r="AM184"/>
      <x:c t="inlineStr" r="AN184">
        <x:is>
          <x:t>Їжа</x:t>
        </x:is>
      </x:c>
      <x:c t="inlineStr" r="AO184">
        <x:is>
          <x:t>Промо</x:t>
        </x:is>
      </x:c>
      <x:c t="n" r="AP184">
        <x:v>493</x:v>
      </x:c>
    </x:row>
    <x:row r="185">
      <x:c t="inlineStr" r="A185">
        <x:is>
          <x:t>29.11.2022</x:t>
        </x:is>
      </x:c>
      <x:c t="inlineStr" r="B185">
        <x:is>
          <x:t>21:57</x:t>
        </x:is>
      </x:c>
      <x:c t="inlineStr" r="C185">
        <x:is>
          <x:t>14.12.2022 15:10</x:t>
        </x:is>
      </x:c>
      <x:c t="inlineStr" r="D185">
        <x:is>
          <x:t/>
        </x:is>
      </x:c>
      <x:c t="str" r="E18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5">
        <x:is>
          <x:t>Репост</x:t>
        </x:is>
      </x:c>
      <x:c r="G185">
        <x:f>HYPERLINK("https://www.facebook.com/groups/110957322730220/permalink/1515774628915142/")</x:f>
      </x:c>
      <x:c t="inlineStr" r="H185">
        <x:is>
          <x:t>Нейтральна</x:t>
        </x:is>
      </x:c>
      <x:c t="inlineStr" r="I185">
        <x:is>
          <x:t>Євгения Подмаркова</x:t>
        </x:is>
      </x:c>
      <x:c r="J185">
        <x:f>HYPERLINK("https://www.facebook.com/100001879728538")</x:f>
      </x:c>
      <x:c t="n" r="K185">
        <x:v>2064</x:v>
      </x:c>
      <x:c t="inlineStr" r="L185">
        <x:is>
          <x:t>Жінка</x:t>
        </x:is>
      </x:c>
      <x:c t="inlineStr" r="M185"/>
      <x:c t="inlineStr" r="N185">
        <x:is>
          <x:t>facebook.com</x:t>
        </x:is>
      </x:c>
      <x:c t="inlineStr" r="O185">
        <x:is>
          <x:t>Громада - Крижанівка, Фонтанка, Ліскі, Олександрівка, Дофінівка</x:t>
        </x:is>
      </x:c>
      <x:c r="P185">
        <x:f>HYPERLINK("https://www.facebook.com/110957322730220")</x:f>
      </x:c>
      <x:c t="n" r="Q185">
        <x:v>1187</x:v>
      </x:c>
      <x:c t="inlineStr" r="R185">
        <x:is>
          <x:t>Соціальні мережі</x:t>
        </x:is>
      </x:c>
      <x:c t="inlineStr" r="S185">
        <x:is>
          <x:t>Україна</x:t>
        </x:is>
      </x:c>
      <x:c t="inlineStr" r="T185">
        <x:is>
          <x:t>Одеська область</x:t>
        </x:is>
      </x:c>
      <x:c t="inlineStr" r="U185">
        <x:is>
          <x:t>Одеса</x:t>
        </x:is>
      </x:c>
      <x:c t="inlineStr" r="V185"/>
      <x:c t="inlineStr" r="W185"/>
      <x:c t="inlineStr" r="X185"/>
      <x:c t="inlineStr" r="Y185"/>
      <x:c t="inlineStr" r="Z185"/>
      <x:c t="inlineStr" r="AA185"/>
      <x:c t="inlineStr" r="AB185"/>
      <x:c t="inlineStr" r="AC185"/>
      <x:c t="inlineStr" r="AD185"/>
      <x:c t="inlineStr" r="AE185"/>
      <x:c t="inlineStr" r="AF185"/>
      <x:c t="inlineStr" r="AG185"/>
      <x:c t="inlineStr" r="AH185"/>
      <x:c t="inlineStr" r="AI185"/>
      <x:c t="inlineStr" r="AJ185">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85">
        <x:is>
          <x:t/>
        </x:is>
      </x:c>
      <x:c t="inlineStr" r="AL185">
        <x:is>
          <x:t>Ні</x:t>
        </x:is>
      </x:c>
      <x:c t="inlineStr" r="AM185"/>
      <x:c t="inlineStr" r="AN185">
        <x:is>
          <x:t>Їжа</x:t>
        </x:is>
      </x:c>
      <x:c t="inlineStr" r="AO185">
        <x:is>
          <x:t>Промо</x:t>
        </x:is>
      </x:c>
      <x:c t="n" r="AP185">
        <x:v>1182</x:v>
      </x:c>
    </x:row>
    <x:row r="186">
      <x:c t="inlineStr" r="A186">
        <x:is>
          <x:t>29.11.2022</x:t>
        </x:is>
      </x:c>
      <x:c t="inlineStr" r="B186">
        <x:is>
          <x:t>21:57</x:t>
        </x:is>
      </x:c>
      <x:c t="inlineStr" r="C186">
        <x:is>
          <x:t>14.12.2022 15:10</x:t>
        </x:is>
      </x:c>
      <x:c t="inlineStr" r="D186">
        <x:is>
          <x:t/>
        </x:is>
      </x:c>
      <x:c t="str" r="E18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6">
        <x:is>
          <x:t>Репост</x:t>
        </x:is>
      </x:c>
      <x:c r="G186">
        <x:f>HYPERLINK("https://www.facebook.com/groups/2479607335700267/permalink/3504917559835901/")</x:f>
      </x:c>
      <x:c t="inlineStr" r="H186">
        <x:is>
          <x:t>Нейтральна</x:t>
        </x:is>
      </x:c>
      <x:c t="inlineStr" r="I186">
        <x:is>
          <x:t>Євгения Подмаркова</x:t>
        </x:is>
      </x:c>
      <x:c r="J186">
        <x:f>HYPERLINK("https://www.facebook.com/100001879728538")</x:f>
      </x:c>
      <x:c t="n" r="K186">
        <x:v>2064</x:v>
      </x:c>
      <x:c t="inlineStr" r="L186">
        <x:is>
          <x:t>Жінка</x:t>
        </x:is>
      </x:c>
      <x:c t="inlineStr" r="M186"/>
      <x:c t="inlineStr" r="N186">
        <x:is>
          <x:t>facebook.com</x:t>
        </x:is>
      </x:c>
      <x:c t="inlineStr" r="O186">
        <x:is>
          <x:t>Одесса - улыбка Бога!</x:t>
        </x:is>
      </x:c>
      <x:c r="P186">
        <x:f>HYPERLINK("https://www.facebook.com/2479607335700267")</x:f>
      </x:c>
      <x:c t="n" r="Q186">
        <x:v>797</x:v>
      </x:c>
      <x:c t="inlineStr" r="R186">
        <x:is>
          <x:t>Соціальні мережі</x:t>
        </x:is>
      </x:c>
      <x:c t="inlineStr" r="S186">
        <x:is>
          <x:t>Україна</x:t>
        </x:is>
      </x:c>
      <x:c t="inlineStr" r="T186">
        <x:is>
          <x:t>Одеська область</x:t>
        </x:is>
      </x:c>
      <x:c t="inlineStr" r="U186">
        <x:is>
          <x:t>Одеса</x:t>
        </x:is>
      </x:c>
      <x:c t="inlineStr" r="V186"/>
      <x:c t="n" r="W186">
        <x:v>1</x:v>
      </x:c>
      <x:c t="n" r="X186">
        <x:v>1</x:v>
      </x:c>
      <x:c t="inlineStr" r="Y186"/>
      <x:c t="inlineStr" r="Z186"/>
      <x:c t="inlineStr" r="AA186"/>
      <x:c t="inlineStr" r="AB186"/>
      <x:c t="inlineStr" r="AC186"/>
      <x:c t="inlineStr" r="AD186"/>
      <x:c t="inlineStr" r="AE186"/>
      <x:c t="inlineStr" r="AF186"/>
      <x:c t="inlineStr" r="AG186"/>
      <x:c t="inlineStr" r="AH186"/>
      <x:c t="inlineStr" r="AI186"/>
      <x:c t="inlineStr" r="AJ186">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86">
        <x:is>
          <x:t/>
        </x:is>
      </x:c>
      <x:c t="inlineStr" r="AL186">
        <x:is>
          <x:t>Ні</x:t>
        </x:is>
      </x:c>
      <x:c t="inlineStr" r="AM186"/>
      <x:c t="inlineStr" r="AN186">
        <x:is>
          <x:t>Їжа</x:t>
        </x:is>
      </x:c>
      <x:c t="inlineStr" r="AO186">
        <x:is>
          <x:t>Промо</x:t>
        </x:is>
      </x:c>
      <x:c t="n" r="AP186">
        <x:v>797</x:v>
      </x:c>
    </x:row>
    <x:row r="187">
      <x:c t="inlineStr" r="A187">
        <x:is>
          <x:t>29.11.2022</x:t>
        </x:is>
      </x:c>
      <x:c t="inlineStr" r="B187">
        <x:is>
          <x:t>21:50</x:t>
        </x:is>
      </x:c>
      <x:c t="inlineStr" r="C187">
        <x:is>
          <x:t>14.12.2022 15:10</x:t>
        </x:is>
      </x:c>
      <x:c t="inlineStr" r="D187">
        <x:is>
          <x:t/>
        </x:is>
      </x:c>
      <x:c t="str" r="E18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7">
        <x:is>
          <x:t>Репост</x:t>
        </x:is>
      </x:c>
      <x:c r="G187">
        <x:f>HYPERLINK("https://www.facebook.com/yulia.belotserkovskaya/posts/pfbid035Qpr1fsz3oq8Z6ciquh8vJ7YJqeGc8UNcS1TiuY7a5xDgTCvvtecurW7f2AvSZsPl")</x:f>
      </x:c>
      <x:c t="inlineStr" r="H187">
        <x:is>
          <x:t>Нейтральна</x:t>
        </x:is>
      </x:c>
      <x:c t="inlineStr" r="I187">
        <x:is>
          <x:t>Юлія Павліха Білоцерківська</x:t>
        </x:is>
      </x:c>
      <x:c r="J187">
        <x:f>HYPERLINK("https://www.facebook.com/100003653771837")</x:f>
      </x:c>
      <x:c t="n" r="K187">
        <x:v>1201</x:v>
      </x:c>
      <x:c t="inlineStr" r="L187">
        <x:is>
          <x:t>Жінка</x:t>
        </x:is>
      </x:c>
      <x:c t="inlineStr" r="M187"/>
      <x:c t="inlineStr" r="N187">
        <x:is>
          <x:t>facebook.com</x:t>
        </x:is>
      </x:c>
      <x:c t="inlineStr" r="O187">
        <x:is>
          <x:t>Юлія Павліха Білоцерківська</x:t>
        </x:is>
      </x:c>
      <x:c r="P187">
        <x:f>HYPERLINK("https://www.facebook.com/100003653771837")</x:f>
      </x:c>
      <x:c t="n" r="Q187">
        <x:v>1201</x:v>
      </x:c>
      <x:c t="inlineStr" r="R187">
        <x:is>
          <x:t>Соціальні мережі</x:t>
        </x:is>
      </x:c>
      <x:c t="inlineStr" r="S187">
        <x:is>
          <x:t>Україна</x:t>
        </x:is>
      </x:c>
      <x:c t="inlineStr" r="T187">
        <x:is>
          <x:t>Волинська область</x:t>
        </x:is>
      </x:c>
      <x:c t="inlineStr" r="U187">
        <x:is>
          <x:t>Луцьк</x:t>
        </x:is>
      </x:c>
      <x:c t="inlineStr" r="V187"/>
      <x:c t="inlineStr" r="W187"/>
      <x:c t="inlineStr" r="X187"/>
      <x:c t="inlineStr" r="Y187"/>
      <x:c t="inlineStr" r="Z187"/>
      <x:c t="inlineStr" r="AA187"/>
      <x:c t="inlineStr" r="AB187"/>
      <x:c t="inlineStr" r="AC187"/>
      <x:c t="inlineStr" r="AD187"/>
      <x:c t="inlineStr" r="AE187"/>
      <x:c t="inlineStr" r="AF187"/>
      <x:c t="inlineStr" r="AG187"/>
      <x:c t="inlineStr" r="AH187"/>
      <x:c t="inlineStr" r="AI187"/>
      <x:c t="inlineStr" r="AJ187">
        <x:is>
          <x:t>https://scontent-lga3-2.xx.fbcdn.net/v/t39.30808-6/311570422_137057712412187_1246602059219239785_n.jpg?stp=dst-jpg_p526x296&amp;_nc_cat=102&amp;ccb=1-7&amp;_nc_sid=730e14&amp;_nc_ohc=R1GI2YUmmQMAX8YEXG6&amp;_nc_ht=scontent-lga3-2.xx&amp;oh=00_AfCh2o0pQ-aa67o3VX-B0uv4lkD1mE2aoEjrosEHB-POzg&amp;oe=639EADCB</x:t>
        </x:is>
      </x:c>
      <x:c t="inlineStr" r="AK187">
        <x:is>
          <x:t/>
        </x:is>
      </x:c>
      <x:c t="inlineStr" r="AL187">
        <x:is>
          <x:t>Ні</x:t>
        </x:is>
      </x:c>
      <x:c t="inlineStr" r="AM187"/>
      <x:c t="inlineStr" r="AN187">
        <x:is>
          <x:t>Їжа</x:t>
        </x:is>
      </x:c>
      <x:c t="inlineStr" r="AO187">
        <x:is>
          <x:t>Промо</x:t>
        </x:is>
      </x:c>
      <x:c t="inlineStr" r="AP187"/>
    </x:row>
    <x:row r="188">
      <x:c t="inlineStr" r="A188">
        <x:is>
          <x:t>29.11.2022</x:t>
        </x:is>
      </x:c>
      <x:c t="inlineStr" r="B188">
        <x:is>
          <x:t>20:59</x:t>
        </x:is>
      </x:c>
      <x:c t="inlineStr" r="C188">
        <x:is>
          <x:t>14.12.2022 15:10</x:t>
        </x:is>
      </x:c>
      <x:c t="inlineStr" r="D188">
        <x:is>
          <x:t/>
        </x:is>
      </x:c>
      <x:c t="str" r="E18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8">
        <x:is>
          <x:t>Репост</x:t>
        </x:is>
      </x:c>
      <x:c r="G188">
        <x:f>HYPERLINK("https://www.facebook.com/permalink.php?story_fbid=pfbid0azQkJJ68MA7Eyg8eUUcfMQjfzgZEa2wUrCRWH7ucYMCpV7fSiDSLKgZjhAZdvpk1l&amp;id=100034324163818")</x:f>
      </x:c>
      <x:c t="inlineStr" r="H188">
        <x:is>
          <x:t>Нейтральна</x:t>
        </x:is>
      </x:c>
      <x:c t="inlineStr" r="I188">
        <x:is>
          <x:t>Светлана Роменская</x:t>
        </x:is>
      </x:c>
      <x:c r="J188">
        <x:f>HYPERLINK("https://www.facebook.com/100034324163818")</x:f>
      </x:c>
      <x:c t="n" r="K188">
        <x:v>85</x:v>
      </x:c>
      <x:c t="inlineStr" r="L188">
        <x:is>
          <x:t>Жінка</x:t>
        </x:is>
      </x:c>
      <x:c t="inlineStr" r="M188"/>
      <x:c t="inlineStr" r="N188">
        <x:is>
          <x:t>facebook.com</x:t>
        </x:is>
      </x:c>
      <x:c t="inlineStr" r="O188">
        <x:is>
          <x:t>Светлана Роменская</x:t>
        </x:is>
      </x:c>
      <x:c r="P188">
        <x:f>HYPERLINK("https://www.facebook.com/100034324163818")</x:f>
      </x:c>
      <x:c t="n" r="Q188">
        <x:v>85</x:v>
      </x:c>
      <x:c t="inlineStr" r="R188">
        <x:is>
          <x:t>Соціальні мережі</x:t>
        </x:is>
      </x:c>
      <x:c t="inlineStr" r="S188">
        <x:is>
          <x:t>Україна</x:t>
        </x:is>
      </x:c>
      <x:c t="inlineStr" r="T188">
        <x:is>
          <x:t>Сумська область</x:t>
        </x:is>
      </x:c>
      <x:c t="inlineStr" r="U188">
        <x:is>
          <x:t>Недригайлів</x:t>
        </x:is>
      </x:c>
      <x:c t="inlineStr" r="V188"/>
      <x:c t="inlineStr" r="W188"/>
      <x:c t="inlineStr" r="X188"/>
      <x:c t="inlineStr" r="Y188"/>
      <x:c t="inlineStr" r="Z188"/>
      <x:c t="inlineStr" r="AA188"/>
      <x:c t="inlineStr" r="AB188"/>
      <x:c t="inlineStr" r="AC188"/>
      <x:c t="inlineStr" r="AD188"/>
      <x:c t="inlineStr" r="AE188"/>
      <x:c t="inlineStr" r="AF188"/>
      <x:c t="inlineStr" r="AG188"/>
      <x:c t="inlineStr" r="AH188"/>
      <x:c t="inlineStr" r="AI188"/>
      <x:c t="inlineStr" r="AJ188">
        <x:is>
          <x:t>https://scontent-cdg2-1.xx.fbcdn.net/v/t39.30808-6/311570422_137057712412187_1246602059219239785_n.jpg?stp=dst-jpg_p526x296&amp;_nc_cat=102&amp;ccb=1-7&amp;_nc_sid=730e14&amp;_nc_ohc=R1GI2YUmmQMAX96qyjJ&amp;_nc_ht=scontent-cdg2-1.xx&amp;oh=00_AfCWS5p1N1QIhx6WGO5yetm3rCSLTG5wZdMsImnsWVjcZQ&amp;oe=639EADCB</x:t>
        </x:is>
      </x:c>
      <x:c t="inlineStr" r="AK188">
        <x:is>
          <x:t/>
        </x:is>
      </x:c>
      <x:c t="inlineStr" r="AL188">
        <x:is>
          <x:t>Ні</x:t>
        </x:is>
      </x:c>
      <x:c t="inlineStr" r="AM188"/>
      <x:c t="inlineStr" r="AN188">
        <x:is>
          <x:t>Їжа</x:t>
        </x:is>
      </x:c>
      <x:c t="inlineStr" r="AO188">
        <x:is>
          <x:t>Промо</x:t>
        </x:is>
      </x:c>
      <x:c t="inlineStr" r="AP188"/>
    </x:row>
    <x:row r="189">
      <x:c t="inlineStr" r="A189">
        <x:is>
          <x:t>29.11.2022</x:t>
        </x:is>
      </x:c>
      <x:c t="inlineStr" r="B189">
        <x:is>
          <x:t>19:50</x:t>
        </x:is>
      </x:c>
      <x:c t="inlineStr" r="C189">
        <x:is>
          <x:t>14.12.2022 15:10</x:t>
        </x:is>
      </x:c>
      <x:c t="inlineStr" r="D189">
        <x:is>
          <x:t/>
        </x:is>
      </x:c>
      <x:c t="str" r="E18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89">
        <x:is>
          <x:t>Репост</x:t>
        </x:is>
      </x:c>
      <x:c r="G189">
        <x:f>HYPERLINK("https://www.facebook.com/groups/213070375867432/permalink/1525130904661366/")</x:f>
      </x:c>
      <x:c t="inlineStr" r="H189">
        <x:is>
          <x:t>Нейтральна</x:t>
        </x:is>
      </x:c>
      <x:c t="inlineStr" r="I189">
        <x:is>
          <x:t>Павло Нечуйвітер</x:t>
        </x:is>
      </x:c>
      <x:c r="J189">
        <x:f>HYPERLINK("https://www.facebook.com/100001170067002")</x:f>
      </x:c>
      <x:c t="n" r="K189">
        <x:v>487</x:v>
      </x:c>
      <x:c t="inlineStr" r="L189">
        <x:is>
          <x:t>Чоловік</x:t>
        </x:is>
      </x:c>
      <x:c t="inlineStr" r="M189"/>
      <x:c t="inlineStr" r="N189">
        <x:is>
          <x:t>facebook.com</x:t>
        </x:is>
      </x:c>
      <x:c t="inlineStr" r="O189">
        <x:is>
          <x:t>с.Хрещатик | с.Крещатик / Чернівецька обл. УКРАЇНА</x:t>
        </x:is>
      </x:c>
      <x:c r="P189">
        <x:f>HYPERLINK("https://www.facebook.com/213070375867432")</x:f>
      </x:c>
      <x:c t="n" r="Q189">
        <x:v>954</x:v>
      </x:c>
      <x:c t="inlineStr" r="R189">
        <x:is>
          <x:t>Соціальні мережі</x:t>
        </x:is>
      </x:c>
      <x:c t="inlineStr" r="S189">
        <x:is>
          <x:t>Україна</x:t>
        </x:is>
      </x:c>
      <x:c t="inlineStr" r="T189">
        <x:is>
          <x:t>Хмельницька область</x:t>
        </x:is>
      </x:c>
      <x:c t="inlineStr" r="U189">
        <x:is>
          <x:t>Кам’янець-Подільський</x:t>
        </x:is>
      </x:c>
      <x:c t="inlineStr" r="V189"/>
      <x:c t="inlineStr" r="W189"/>
      <x:c t="inlineStr" r="X189"/>
      <x:c t="inlineStr" r="Y189"/>
      <x:c t="inlineStr" r="Z189"/>
      <x:c t="inlineStr" r="AA189"/>
      <x:c t="inlineStr" r="AB189"/>
      <x:c t="inlineStr" r="AC189"/>
      <x:c t="inlineStr" r="AD189"/>
      <x:c t="inlineStr" r="AE189"/>
      <x:c t="inlineStr" r="AF189"/>
      <x:c t="inlineStr" r="AG189"/>
      <x:c t="inlineStr" r="AH189"/>
      <x:c t="inlineStr" r="AI189"/>
      <x:c t="inlineStr" r="AJ189">
        <x:is>
          <x:t>https://scontent.fvno2-1.fna.fbcdn.net/v/t39.30808-6/311570422_137057712412187_1246602059219239785_n.jpg?stp=dst-jpg_p526x296&amp;_nc_cat=102&amp;ccb=1-7&amp;_nc_sid=730e14&amp;_nc_ohc=R1GI2YUmmQMAX82zrmU&amp;_nc_ht=scontent.fvno2-1.fna&amp;oh=00_AfBMmoUjKi71hhgYGtTTyUto46Zc7LQU3payfCnGH8ogVA&amp;oe=639EADCB</x:t>
        </x:is>
      </x:c>
      <x:c t="inlineStr" r="AK189">
        <x:is>
          <x:t/>
        </x:is>
      </x:c>
      <x:c t="inlineStr" r="AL189">
        <x:is>
          <x:t>Ні</x:t>
        </x:is>
      </x:c>
      <x:c t="inlineStr" r="AM189"/>
      <x:c t="inlineStr" r="AN189">
        <x:is>
          <x:t>Їжа</x:t>
        </x:is>
      </x:c>
      <x:c t="inlineStr" r="AO189">
        <x:is>
          <x:t>Промо</x:t>
        </x:is>
      </x:c>
      <x:c t="n" r="AP189">
        <x:v>954</x:v>
      </x:c>
    </x:row>
    <x:row r="190">
      <x:c t="inlineStr" r="A190">
        <x:is>
          <x:t>29.11.2022</x:t>
        </x:is>
      </x:c>
      <x:c t="inlineStr" r="B190">
        <x:is>
          <x:t>17:55</x:t>
        </x:is>
      </x:c>
      <x:c t="inlineStr" r="C190">
        <x:is>
          <x:t>14.12.2022 15:10</x:t>
        </x:is>
      </x:c>
      <x:c t="inlineStr" r="D190">
        <x:is>
          <x:t/>
        </x:is>
      </x:c>
      <x:c t="str" r="E190">
        <x:v>Air Jordan 4 “White Oreo” доступны под
наличие своего размера уточняем!
эксклюзив!
[#jordan4](https://www.facebook.com/hashtag/jordan4?__eep__=6&amp;__gid__=418388088546077&amp;__cft__[0]=AZXXwlNES1m_8VtgYG0487SnR-gCHgAsVckPBNB6dtO4ZtCKJx7c-IClQq1jX7K91lEdtbg1eTmOTlxXrN5DC-0JI5sOIuodJQ_jjchJIAKDK2c67tXGzGZ8Z_xTsTD93VsuKRBrHKMXtbHDlWe2d0Lk&amp;__tn__=*NK-R)#</x:v>
      </x:c>
      <x:c t="inlineStr" r="F190">
        <x:is>
          <x:t>Пост</x:t>
        </x:is>
      </x:c>
      <x:c r="G190">
        <x:f>HYPERLINK("https://www.facebook.com/groups/418388088546077/permalink/1775434669508072/")</x:f>
      </x:c>
      <x:c t="inlineStr" r="H190">
        <x:is>
          <x:t>Нейтральна</x:t>
        </x:is>
      </x:c>
      <x:c t="inlineStr" r="I190">
        <x:is>
          <x:t>Alexei Palermo</x:t>
        </x:is>
      </x:c>
      <x:c r="J190">
        <x:f>HYPERLINK("https://www.facebook.com/723587879")</x:f>
      </x:c>
      <x:c t="n" r="K190">
        <x:v>4756</x:v>
      </x:c>
      <x:c t="inlineStr" r="L190">
        <x:is>
          <x:t>Чоловік</x:t>
        </x:is>
      </x:c>
      <x:c t="inlineStr" r="M190"/>
      <x:c t="inlineStr" r="N190">
        <x:is>
          <x:t>facebook.com</x:t>
        </x:is>
      </x:c>
      <x:c t="inlineStr" r="O190">
        <x:is>
          <x:t>Premium Kicks баскетбольные кроссовки одесса</x:t>
        </x:is>
      </x:c>
      <x:c r="P190">
        <x:f>HYPERLINK("https://www.facebook.com/418388088546077")</x:f>
      </x:c>
      <x:c t="n" r="Q190">
        <x:v>2767</x:v>
      </x:c>
      <x:c t="inlineStr" r="R190">
        <x:is>
          <x:t>Соціальні мережі</x:t>
        </x:is>
      </x:c>
      <x:c t="inlineStr" r="S190">
        <x:is>
          <x:t>Україна</x:t>
        </x:is>
      </x:c>
      <x:c t="inlineStr" r="T190">
        <x:is>
          <x:t>Одеська область</x:t>
        </x:is>
      </x:c>
      <x:c t="inlineStr" r="U190">
        <x:is>
          <x:t>Одеса</x:t>
        </x:is>
      </x:c>
      <x:c t="inlineStr" r="V190"/>
      <x:c t="inlineStr" r="W190"/>
      <x:c t="inlineStr" r="X190"/>
      <x:c t="inlineStr" r="Y190"/>
      <x:c t="inlineStr" r="Z190"/>
      <x:c t="inlineStr" r="AA190"/>
      <x:c t="inlineStr" r="AB190"/>
      <x:c t="inlineStr" r="AC190"/>
      <x:c t="inlineStr" r="AD190"/>
      <x:c t="inlineStr" r="AE190"/>
      <x:c t="inlineStr" r="AF190"/>
      <x:c t="inlineStr" r="AG190"/>
      <x:c t="inlineStr" r="AH190"/>
      <x:c t="inlineStr" r="AI190"/>
      <x:c t="inlineStr" r="AJ190">
        <x:is>
          <x:t>https://scontent-lax3-1.xx.fbcdn.net/v/t39.30808-6/317557673_10159539625352880_4312925767413579688_n.jpg?_nc_cat=110&amp;ccb=1-7&amp;_nc_sid=5cd70e&amp;_nc_ohc=8szsPuz-EgAAX_nuF7R&amp;_nc_ht=scontent-lax3-1.xx&amp;oh=00_AfDYmDHCdSK1pKSy5DHutuicpQxLJ7_AzZ88CRNlws_98A&amp;oe=639DF267</x:t>
        </x:is>
      </x:c>
      <x:c t="inlineStr" r="AK190">
        <x:is>
          <x:t/>
        </x:is>
      </x:c>
      <x:c t="inlineStr" r="AL190">
        <x:is>
          <x:t>Ні</x:t>
        </x:is>
      </x:c>
      <x:c t="inlineStr" r="AM190"/>
      <x:c t="inlineStr" r="AN190">
        <x:is>
          <x:t/>
        </x:is>
      </x:c>
      <x:c t="inlineStr" r="AO190">
        <x:is>
          <x:t>Комерція</x:t>
        </x:is>
      </x:c>
      <x:c t="n" r="AP190">
        <x:v>2767</x:v>
      </x:c>
    </x:row>
    <x:row r="191">
      <x:c t="inlineStr" r="A191">
        <x:is>
          <x:t>29.11.2022</x:t>
        </x:is>
      </x:c>
      <x:c t="inlineStr" r="B191">
        <x:is>
          <x:t>16:11</x:t>
        </x:is>
      </x:c>
      <x:c t="inlineStr" r="C191">
        <x:is>
          <x:t>14.12.2022 15:10</x:t>
        </x:is>
      </x:c>
      <x:c t="inlineStr" r="D191">
        <x:is>
          <x:t/>
        </x:is>
      </x:c>
      <x:c t="str" r="E19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1">
        <x:is>
          <x:t>Репост</x:t>
        </x:is>
      </x:c>
      <x:c r="G191">
        <x:f>HYPERLINK("https://www.facebook.com/permalink.php?story_fbid=pfbid0bN9E3PeBFpCTrpJNbfSoZJ8hym8983twRuEK8yhD1rfHTqCYZVqrNJbkNruD7QLMl&amp;id=100004400086262")</x:f>
      </x:c>
      <x:c t="inlineStr" r="H191">
        <x:is>
          <x:t>Нейтральна</x:t>
        </x:is>
      </x:c>
      <x:c t="inlineStr" r="I191">
        <x:is>
          <x:t>Алексей Котенко</x:t>
        </x:is>
      </x:c>
      <x:c r="J191">
        <x:f>HYPERLINK("https://www.facebook.com/100004400086262")</x:f>
      </x:c>
      <x:c t="n" r="K191">
        <x:v>221</x:v>
      </x:c>
      <x:c t="inlineStr" r="L191">
        <x:is>
          <x:t>Чоловік</x:t>
        </x:is>
      </x:c>
      <x:c t="inlineStr" r="M191"/>
      <x:c t="inlineStr" r="N191">
        <x:is>
          <x:t>facebook.com</x:t>
        </x:is>
      </x:c>
      <x:c t="inlineStr" r="O191">
        <x:is>
          <x:t>Алексей Котенко</x:t>
        </x:is>
      </x:c>
      <x:c r="P191">
        <x:f>HYPERLINK("https://www.facebook.com/100004400086262")</x:f>
      </x:c>
      <x:c t="n" r="Q191">
        <x:v>221</x:v>
      </x:c>
      <x:c t="inlineStr" r="R191">
        <x:is>
          <x:t>Соціальні мережі</x:t>
        </x:is>
      </x:c>
      <x:c t="inlineStr" r="S191">
        <x:is>
          <x:t>Україна</x:t>
        </x:is>
      </x:c>
      <x:c t="inlineStr" r="T191">
        <x:is>
          <x:t>Запорізька область</x:t>
        </x:is>
      </x:c>
      <x:c t="inlineStr" r="U191">
        <x:is>
          <x:t>Запоріжжя</x:t>
        </x:is>
      </x:c>
      <x:c t="inlineStr" r="V191"/>
      <x:c t="inlineStr" r="W191"/>
      <x:c t="inlineStr" r="X191"/>
      <x:c t="inlineStr" r="Y191"/>
      <x:c t="inlineStr" r="Z191"/>
      <x:c t="inlineStr" r="AA191"/>
      <x:c t="inlineStr" r="AB191"/>
      <x:c t="inlineStr" r="AC191"/>
      <x:c t="inlineStr" r="AD191"/>
      <x:c t="inlineStr" r="AE191"/>
      <x:c t="inlineStr" r="AF191"/>
      <x:c t="inlineStr" r="AG191"/>
      <x:c t="inlineStr" r="AH191"/>
      <x:c t="inlineStr" r="AI191"/>
      <x:c t="inlineStr" r="AJ191">
        <x:is>
          <x:t>https://scontent-lga3-2.xx.fbcdn.net/v/t39.30808-6/311570422_137057712412187_1246602059219239785_n.jpg?stp=dst-jpg_p526x296&amp;_nc_cat=102&amp;ccb=1-7&amp;_nc_sid=730e14&amp;_nc_ohc=R1GI2YUmmQMAX_3YK24&amp;_nc_ht=scontent-lga3-2.xx&amp;oh=00_AfAOeG8iprREEqqjLhEL4gFT1y7F11h_Boxku-OE6vBVCw&amp;oe=639EADCB</x:t>
        </x:is>
      </x:c>
      <x:c t="inlineStr" r="AK191">
        <x:is>
          <x:t/>
        </x:is>
      </x:c>
      <x:c t="inlineStr" r="AL191">
        <x:is>
          <x:t>Ні</x:t>
        </x:is>
      </x:c>
      <x:c t="inlineStr" r="AM191"/>
      <x:c t="inlineStr" r="AN191">
        <x:is>
          <x:t>Їжа</x:t>
        </x:is>
      </x:c>
      <x:c t="inlineStr" r="AO191">
        <x:is>
          <x:t>Промо</x:t>
        </x:is>
      </x:c>
      <x:c t="inlineStr" r="AP191"/>
    </x:row>
    <x:row r="192">
      <x:c t="inlineStr" r="A192">
        <x:is>
          <x:t>29.11.2022</x:t>
        </x:is>
      </x:c>
      <x:c t="inlineStr" r="B192">
        <x:is>
          <x:t>13:36</x:t>
        </x:is>
      </x:c>
      <x:c t="inlineStr" r="C192">
        <x:is>
          <x:t>14.12.2022 15:10</x:t>
        </x:is>
      </x:c>
      <x:c t="inlineStr" r="D192">
        <x:is>
          <x:t/>
        </x:is>
      </x:c>
      <x:c t="str" r="E19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2">
        <x:is>
          <x:t>Репост</x:t>
        </x:is>
      </x:c>
      <x:c r="G192">
        <x:f>HYPERLINK("https://www.facebook.com/iryna.shostak.39/posts/pfbid02Jv5gxRjmkD94NLp3qyycbygHqmLwy5GJu8TC7yp25xmEnaHS1C7aAKFNVbFgJTAKl")</x:f>
      </x:c>
      <x:c t="inlineStr" r="H192">
        <x:is>
          <x:t>Нейтральна</x:t>
        </x:is>
      </x:c>
      <x:c t="inlineStr" r="I192">
        <x:is>
          <x:t>Iryna Shostak</x:t>
        </x:is>
      </x:c>
      <x:c r="J192">
        <x:f>HYPERLINK("https://www.facebook.com/100001558601339")</x:f>
      </x:c>
      <x:c t="n" r="K192">
        <x:v>246</x:v>
      </x:c>
      <x:c t="inlineStr" r="L192">
        <x:is>
          <x:t>Жінка</x:t>
        </x:is>
      </x:c>
      <x:c t="inlineStr" r="M192"/>
      <x:c t="inlineStr" r="N192">
        <x:is>
          <x:t>facebook.com</x:t>
        </x:is>
      </x:c>
      <x:c t="inlineStr" r="O192">
        <x:is>
          <x:t>Iryna Shostak</x:t>
        </x:is>
      </x:c>
      <x:c r="P192">
        <x:f>HYPERLINK("https://www.facebook.com/100001558601339")</x:f>
      </x:c>
      <x:c t="n" r="Q192">
        <x:v>246</x:v>
      </x:c>
      <x:c t="inlineStr" r="R192">
        <x:is>
          <x:t>Соціальні мережі</x:t>
        </x:is>
      </x:c>
      <x:c t="inlineStr" r="S192">
        <x:is>
          <x:t>Україна</x:t>
        </x:is>
      </x:c>
      <x:c t="inlineStr" r="T192">
        <x:is>
          <x:t>Тернопільська область</x:t>
        </x:is>
      </x:c>
      <x:c t="inlineStr" r="U192">
        <x:is>
          <x:t>Тернопіль</x:t>
        </x:is>
      </x:c>
      <x:c t="inlineStr" r="V192"/>
      <x:c t="inlineStr" r="W192"/>
      <x:c t="inlineStr" r="X192"/>
      <x:c t="inlineStr" r="Y192"/>
      <x:c t="inlineStr" r="Z192"/>
      <x:c t="inlineStr" r="AA192"/>
      <x:c t="inlineStr" r="AB192"/>
      <x:c t="inlineStr" r="AC192"/>
      <x:c t="inlineStr" r="AD192"/>
      <x:c t="inlineStr" r="AE192"/>
      <x:c t="inlineStr" r="AF192"/>
      <x:c t="inlineStr" r="AG192"/>
      <x:c t="inlineStr" r="AH192"/>
      <x:c t="inlineStr" r="AI192"/>
      <x:c t="inlineStr" r="AJ192">
        <x:is>
          <x:t>https://scontent.fvno2-1.fna.fbcdn.net/v/t39.30808-6/311570422_137057712412187_1246602059219239785_n.jpg?stp=dst-jpg_p526x296&amp;_nc_cat=102&amp;ccb=1-7&amp;_nc_sid=730e14&amp;_nc_ohc=R1GI2YUmmQMAX82zrmU&amp;_nc_ht=scontent.fvno2-1.fna&amp;oh=00_AfBMmoUjKi71hhgYGtTTyUto46Zc7LQU3payfCnGH8ogVA&amp;oe=639EADCB</x:t>
        </x:is>
      </x:c>
      <x:c t="inlineStr" r="AK192">
        <x:is>
          <x:t/>
        </x:is>
      </x:c>
      <x:c t="inlineStr" r="AL192">
        <x:is>
          <x:t>Ні</x:t>
        </x:is>
      </x:c>
      <x:c t="inlineStr" r="AM192"/>
      <x:c t="inlineStr" r="AN192">
        <x:is>
          <x:t>Їжа</x:t>
        </x:is>
      </x:c>
      <x:c t="inlineStr" r="AO192">
        <x:is>
          <x:t>Промо</x:t>
        </x:is>
      </x:c>
      <x:c t="inlineStr" r="AP192"/>
    </x:row>
    <x:row r="193">
      <x:c t="inlineStr" r="A193">
        <x:is>
          <x:t>29.11.2022</x:t>
        </x:is>
      </x:c>
      <x:c t="inlineStr" r="B193">
        <x:is>
          <x:t>13:13</x:t>
        </x:is>
      </x:c>
      <x:c t="inlineStr" r="C193">
        <x:is>
          <x:t>14.12.2022 15:10</x:t>
        </x:is>
      </x:c>
      <x:c t="inlineStr" r="D193">
        <x:is>
          <x:t/>
        </x:is>
      </x:c>
      <x:c t="str" r="E19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3">
        <x:is>
          <x:t>Репост</x:t>
        </x:is>
      </x:c>
      <x:c r="G193">
        <x:f>HYPERLINK("https://www.facebook.com/permalink.php?story_fbid=pfbid02zLcYjgd9278nmXGPrWZbzUo2yiP39Pfwj8sNdrk9DVfXEGKfq6faDFQPh2eLKTj6l&amp;id=100008649285182")</x:f>
      </x:c>
      <x:c t="inlineStr" r="H193">
        <x:is>
          <x:t>Нейтральна</x:t>
        </x:is>
      </x:c>
      <x:c t="inlineStr" r="I193">
        <x:is>
          <x:t>В'ячеслав Федас</x:t>
        </x:is>
      </x:c>
      <x:c r="J193">
        <x:f>HYPERLINK("https://www.facebook.com/100008649285182")</x:f>
      </x:c>
      <x:c t="n" r="K193">
        <x:v>267</x:v>
      </x:c>
      <x:c t="inlineStr" r="L193">
        <x:is>
          <x:t>Чоловік</x:t>
        </x:is>
      </x:c>
      <x:c t="inlineStr" r="M193"/>
      <x:c t="inlineStr" r="N193">
        <x:is>
          <x:t>facebook.com</x:t>
        </x:is>
      </x:c>
      <x:c t="inlineStr" r="O193">
        <x:is>
          <x:t>В'ячеслав Федас</x:t>
        </x:is>
      </x:c>
      <x:c r="P193">
        <x:f>HYPERLINK("https://www.facebook.com/100008649285182")</x:f>
      </x:c>
      <x:c t="n" r="Q193">
        <x:v>267</x:v>
      </x:c>
      <x:c t="inlineStr" r="R193">
        <x:is>
          <x:t>Соціальні мережі</x:t>
        </x:is>
      </x:c>
      <x:c t="inlineStr" r="S193">
        <x:is>
          <x:t>Україна</x:t>
        </x:is>
      </x:c>
      <x:c t="inlineStr" r="T193">
        <x:is>
          <x:t>Київ</x:t>
        </x:is>
      </x:c>
      <x:c t="inlineStr" r="U193">
        <x:is>
          <x:t>Київ</x:t>
        </x:is>
      </x:c>
      <x:c t="inlineStr" r="V193"/>
      <x:c t="inlineStr" r="W193"/>
      <x:c t="inlineStr" r="X193"/>
      <x:c t="inlineStr" r="Y193"/>
      <x:c t="inlineStr" r="Z193"/>
      <x:c t="inlineStr" r="AA193"/>
      <x:c t="inlineStr" r="AB193"/>
      <x:c t="inlineStr" r="AC193"/>
      <x:c t="inlineStr" r="AD193"/>
      <x:c t="inlineStr" r="AE193"/>
      <x:c t="inlineStr" r="AF193"/>
      <x:c t="inlineStr" r="AG193"/>
      <x:c t="inlineStr" r="AH193"/>
      <x:c t="inlineStr" r="AI193"/>
      <x:c t="inlineStr" r="AJ193">
        <x:is>
          <x:t>https://z-p3-scontent.fkun2-1.fna.fbcdn.net/v/t39.30808-6/311570422_137057712412187_1246602059219239785_n.jpg?stp=dst-jpg_p526x296&amp;_nc_cat=102&amp;ccb=1-7&amp;_nc_sid=730e14&amp;_nc_ohc=R1GI2YUmmQMAX9zv2Ld&amp;_nc_ht=z-p3-scontent.fkun2-1.fna&amp;oh=00_AfA0picKNIQ2Eggcr4RODQVJNGOmVY96C9I1WgVCB7r-3Q&amp;oe=639EADCB</x:t>
        </x:is>
      </x:c>
      <x:c t="inlineStr" r="AK193">
        <x:is>
          <x:t/>
        </x:is>
      </x:c>
      <x:c t="inlineStr" r="AL193">
        <x:is>
          <x:t>Ні</x:t>
        </x:is>
      </x:c>
      <x:c t="inlineStr" r="AM193"/>
      <x:c t="inlineStr" r="AN193">
        <x:is>
          <x:t>Їжа</x:t>
        </x:is>
      </x:c>
      <x:c t="inlineStr" r="AO193">
        <x:is>
          <x:t>Промо</x:t>
        </x:is>
      </x:c>
      <x:c t="inlineStr" r="AP193"/>
    </x:row>
    <x:row r="194">
      <x:c t="inlineStr" r="A194">
        <x:is>
          <x:t>29.11.2022</x:t>
        </x:is>
      </x:c>
      <x:c t="inlineStr" r="B194">
        <x:is>
          <x:t>12:43</x:t>
        </x:is>
      </x:c>
      <x:c t="inlineStr" r="C194">
        <x:is>
          <x:t>14.12.2022 15:10</x:t>
        </x:is>
      </x:c>
      <x:c t="inlineStr" r="D194">
        <x:is>
          <x:t/>
        </x:is>
      </x:c>
      <x:c t="str" r="E19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4">
        <x:is>
          <x:t>Репост</x:t>
        </x:is>
      </x:c>
      <x:c r="G194">
        <x:f>HYPERLINK("https://www.facebook.com/groups/2353020041428925/permalink/5955555141175379/")</x:f>
      </x:c>
      <x:c t="inlineStr" r="H194">
        <x:is>
          <x:t>Нейтральна</x:t>
        </x:is>
      </x:c>
      <x:c t="inlineStr" r="I194">
        <x:is>
          <x:t>Вова Черничка</x:t>
        </x:is>
      </x:c>
      <x:c r="J194">
        <x:f>HYPERLINK("https://www.facebook.com/100041318767818")</x:f>
      </x:c>
      <x:c t="n" r="K194">
        <x:v>446</x:v>
      </x:c>
      <x:c t="inlineStr" r="L194">
        <x:is>
          <x:t>Чоловік</x:t>
        </x:is>
      </x:c>
      <x:c t="inlineStr" r="M194"/>
      <x:c t="inlineStr" r="N194">
        <x:is>
          <x:t>facebook.com</x:t>
        </x:is>
      </x:c>
      <x:c t="inlineStr" r="O194">
        <x:is>
          <x:t>25%</x:t>
        </x:is>
      </x:c>
      <x:c r="P194">
        <x:f>HYPERLINK("https://www.facebook.com/2353020041428925")</x:f>
      </x:c>
      <x:c t="n" r="Q194">
        <x:v>23254</x:v>
      </x:c>
      <x:c t="inlineStr" r="R194">
        <x:is>
          <x:t>Соціальні мережі</x:t>
        </x:is>
      </x:c>
      <x:c t="inlineStr" r="S194">
        <x:is>
          <x:t>Україна</x:t>
        </x:is>
      </x:c>
      <x:c t="inlineStr" r="T194">
        <x:is>
          <x:t>Київська область</x:t>
        </x:is>
      </x:c>
      <x:c t="inlineStr" r="U194">
        <x:is>
          <x:t>Дмитрівка</x:t>
        </x:is>
      </x:c>
      <x:c t="inlineStr" r="V194"/>
      <x:c t="inlineStr" r="W194"/>
      <x:c t="inlineStr" r="X194"/>
      <x:c t="inlineStr" r="Y194"/>
      <x:c t="inlineStr" r="Z194"/>
      <x:c t="inlineStr" r="AA194"/>
      <x:c t="inlineStr" r="AB194"/>
      <x:c t="inlineStr" r="AC194"/>
      <x:c t="inlineStr" r="AD194"/>
      <x:c t="inlineStr" r="AE194"/>
      <x:c t="inlineStr" r="AF194"/>
      <x:c t="inlineStr" r="AG194"/>
      <x:c t="inlineStr" r="AH194"/>
      <x:c t="inlineStr" r="AI194"/>
      <x:c t="inlineStr" r="AJ194">
        <x:is>
          <x:t>https://z-p3-scontent.fkun2-1.fna.fbcdn.net/v/t39.30808-6/311570422_137057712412187_1246602059219239785_n.jpg?stp=dst-jpg_p526x296&amp;_nc_cat=102&amp;ccb=1-7&amp;_nc_sid=730e14&amp;_nc_ohc=R1GI2YUmmQMAX-2NwZI&amp;_nc_ht=z-p3-scontent.fkun2-1.fna&amp;oh=00_AfDz7PQNo7d2etpg2g7Vn5ubrVjA_7K7Yu408UtkasrXMA&amp;oe=639EADCB</x:t>
        </x:is>
      </x:c>
      <x:c t="inlineStr" r="AK194">
        <x:is>
          <x:t/>
        </x:is>
      </x:c>
      <x:c t="inlineStr" r="AL194">
        <x:is>
          <x:t>Ні</x:t>
        </x:is>
      </x:c>
      <x:c t="inlineStr" r="AM194"/>
      <x:c t="inlineStr" r="AN194">
        <x:is>
          <x:t>Їжа</x:t>
        </x:is>
      </x:c>
      <x:c t="inlineStr" r="AO194">
        <x:is>
          <x:t>Промо</x:t>
        </x:is>
      </x:c>
      <x:c t="n" r="AP194">
        <x:v>23314</x:v>
      </x:c>
    </x:row>
    <x:row r="195">
      <x:c t="inlineStr" r="A195">
        <x:is>
          <x:t>29.11.2022</x:t>
        </x:is>
      </x:c>
      <x:c t="inlineStr" r="B195">
        <x:is>
          <x:t>12:20</x:t>
        </x:is>
      </x:c>
      <x:c t="inlineStr" r="C195">
        <x:is>
          <x:t>14.12.2022 15:10</x:t>
        </x:is>
      </x:c>
      <x:c t="inlineStr" r="D195">
        <x:is>
          <x:t/>
        </x:is>
      </x:c>
      <x:c t="str" r="E19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5">
        <x:is>
          <x:t>Репост</x:t>
        </x:is>
      </x:c>
      <x:c r="G195">
        <x:f>HYPERLINK("https://www.facebook.com/permalink.php?story_fbid=pfbid02CV27J7ZeSFne7U2k7myK26XDnLAiuP4Y7bCgrdZE3u9oEQGG4CR2uDcg1urPoi9hl&amp;id=100005007947475")</x:f>
      </x:c>
      <x:c t="inlineStr" r="H195">
        <x:is>
          <x:t>Нейтральна</x:t>
        </x:is>
      </x:c>
      <x:c t="inlineStr" r="I195">
        <x:is>
          <x:t>Лариса Антощук</x:t>
        </x:is>
      </x:c>
      <x:c r="J195">
        <x:f>HYPERLINK("https://www.facebook.com/100005007947475")</x:f>
      </x:c>
      <x:c t="n" r="K195">
        <x:v>0</x:v>
      </x:c>
      <x:c t="inlineStr" r="L195">
        <x:is>
          <x:t>Жінка</x:t>
        </x:is>
      </x:c>
      <x:c t="inlineStr" r="M195"/>
      <x:c t="inlineStr" r="N195">
        <x:is>
          <x:t>facebook.com</x:t>
        </x:is>
      </x:c>
      <x:c t="inlineStr" r="O195">
        <x:is>
          <x:t>Лариса Антощук</x:t>
        </x:is>
      </x:c>
      <x:c r="P195">
        <x:f>HYPERLINK("https://www.facebook.com/100005007947475")</x:f>
      </x:c>
      <x:c t="n" r="Q195">
        <x:v>0</x:v>
      </x:c>
      <x:c t="inlineStr" r="R195">
        <x:is>
          <x:t>Соціальні мережі</x:t>
        </x:is>
      </x:c>
      <x:c t="inlineStr" r="S195">
        <x:is>
          <x:t>Україна</x:t>
        </x:is>
      </x:c>
      <x:c t="inlineStr" r="T195">
        <x:is>
          <x:t>Львівська область</x:t>
        </x:is>
      </x:c>
      <x:c t="inlineStr" r="U195">
        <x:is>
          <x:t>Сокаль</x:t>
        </x:is>
      </x:c>
      <x:c t="inlineStr" r="V195"/>
      <x:c t="inlineStr" r="W195"/>
      <x:c t="inlineStr" r="X195"/>
      <x:c t="inlineStr" r="Y195"/>
      <x:c t="inlineStr" r="Z195"/>
      <x:c t="inlineStr" r="AA195"/>
      <x:c t="inlineStr" r="AB195"/>
      <x:c t="inlineStr" r="AC195"/>
      <x:c t="inlineStr" r="AD195"/>
      <x:c t="inlineStr" r="AE195"/>
      <x:c t="inlineStr" r="AF195"/>
      <x:c t="inlineStr" r="AG195"/>
      <x:c t="inlineStr" r="AH195"/>
      <x:c t="inlineStr" r="AI195"/>
      <x:c t="inlineStr" r="AJ195">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95">
        <x:is>
          <x:t/>
        </x:is>
      </x:c>
      <x:c t="inlineStr" r="AL195">
        <x:is>
          <x:t>Ні</x:t>
        </x:is>
      </x:c>
      <x:c t="inlineStr" r="AM195"/>
      <x:c t="inlineStr" r="AN195">
        <x:is>
          <x:t>Їжа</x:t>
        </x:is>
      </x:c>
      <x:c t="inlineStr" r="AO195">
        <x:is>
          <x:t>Промо</x:t>
        </x:is>
      </x:c>
      <x:c t="inlineStr" r="AP195"/>
    </x:row>
    <x:row r="196">
      <x:c t="inlineStr" r="A196">
        <x:is>
          <x:t>29.11.2022</x:t>
        </x:is>
      </x:c>
      <x:c t="inlineStr" r="B196">
        <x:is>
          <x:t>11:22</x:t>
        </x:is>
      </x:c>
      <x:c t="inlineStr" r="C196">
        <x:is>
          <x:t>14.12.2022 15:10</x:t>
        </x:is>
      </x:c>
      <x:c t="inlineStr" r="D196">
        <x:is>
          <x:t/>
        </x:is>
      </x:c>
      <x:c t="str" r="E19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6">
        <x:is>
          <x:t>Репост</x:t>
        </x:is>
      </x:c>
      <x:c r="G196">
        <x:f>HYPERLINK("https://www.facebook.com/permalink.php?story_fbid=pfbid0Cbnuw8twGRCYnMFN6uHQoYGFfBfVW936FCx4EhxBnrq6YFCDRQpZQRc6tbnaLKs3l&amp;id=100011577841063")</x:f>
      </x:c>
      <x:c t="inlineStr" r="H196">
        <x:is>
          <x:t>Нейтральна</x:t>
        </x:is>
      </x:c>
      <x:c t="inlineStr" r="I196">
        <x:is>
          <x:t>Лара Чайка</x:t>
        </x:is>
      </x:c>
      <x:c r="J196">
        <x:f>HYPERLINK("https://www.facebook.com/100011577841063")</x:f>
      </x:c>
      <x:c t="n" r="K196">
        <x:v>25</x:v>
      </x:c>
      <x:c t="inlineStr" r="L196">
        <x:is>
          <x:t>Жінка</x:t>
        </x:is>
      </x:c>
      <x:c t="inlineStr" r="M196"/>
      <x:c t="inlineStr" r="N196">
        <x:is>
          <x:t>facebook.com</x:t>
        </x:is>
      </x:c>
      <x:c t="inlineStr" r="O196">
        <x:is>
          <x:t>Лара Чайка</x:t>
        </x:is>
      </x:c>
      <x:c r="P196">
        <x:f>HYPERLINK("https://www.facebook.com/100011577841063")</x:f>
      </x:c>
      <x:c t="n" r="Q196">
        <x:v>25</x:v>
      </x:c>
      <x:c t="inlineStr" r="R196">
        <x:is>
          <x:t>Соціальні мережі</x:t>
        </x:is>
      </x:c>
      <x:c t="inlineStr" r="S196">
        <x:is>
          <x:t>Україна</x:t>
        </x:is>
      </x:c>
      <x:c t="inlineStr" r="T196">
        <x:is>
          <x:t>Київ</x:t>
        </x:is>
      </x:c>
      <x:c t="inlineStr" r="U196">
        <x:is>
          <x:t>Київ</x:t>
        </x:is>
      </x:c>
      <x:c t="inlineStr" r="V196"/>
      <x:c t="inlineStr" r="W196"/>
      <x:c t="inlineStr" r="X196"/>
      <x:c t="inlineStr" r="Y196"/>
      <x:c t="inlineStr" r="Z196"/>
      <x:c t="inlineStr" r="AA196"/>
      <x:c t="inlineStr" r="AB196"/>
      <x:c t="inlineStr" r="AC196"/>
      <x:c t="inlineStr" r="AD196"/>
      <x:c t="inlineStr" r="AE196"/>
      <x:c t="inlineStr" r="AF196"/>
      <x:c t="inlineStr" r="AG196"/>
      <x:c t="inlineStr" r="AH196"/>
      <x:c t="inlineStr" r="AI196"/>
      <x:c t="inlineStr" r="AJ196">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196">
        <x:is>
          <x:t/>
        </x:is>
      </x:c>
      <x:c t="inlineStr" r="AL196">
        <x:is>
          <x:t>Ні</x:t>
        </x:is>
      </x:c>
      <x:c t="inlineStr" r="AM196"/>
      <x:c t="inlineStr" r="AN196">
        <x:is>
          <x:t>Їжа</x:t>
        </x:is>
      </x:c>
      <x:c t="inlineStr" r="AO196">
        <x:is>
          <x:t>Промо</x:t>
        </x:is>
      </x:c>
      <x:c t="inlineStr" r="AP196"/>
    </x:row>
    <x:row r="197">
      <x:c t="inlineStr" r="A197">
        <x:is>
          <x:t>29.11.2022</x:t>
        </x:is>
      </x:c>
      <x:c t="inlineStr" r="B197">
        <x:is>
          <x:t>09:48</x:t>
        </x:is>
      </x:c>
      <x:c t="inlineStr" r="C197">
        <x:is>
          <x:t>14.12.2022 15:10</x:t>
        </x:is>
      </x:c>
      <x:c t="inlineStr" r="D197">
        <x:is>
          <x:t/>
        </x:is>
      </x:c>
      <x:c t="str" r="E19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7">
        <x:is>
          <x:t>Репост</x:t>
        </x:is>
      </x:c>
      <x:c r="G197">
        <x:f>HYPERLINK("https://www.facebook.com/permalink.php?story_fbid=5710733568972760&amp;id=100001085209323")</x:f>
      </x:c>
      <x:c t="inlineStr" r="H197">
        <x:is>
          <x:t>Нейтральна</x:t>
        </x:is>
      </x:c>
      <x:c t="inlineStr" r="I197">
        <x:is>
          <x:t>Валерій Адамчук</x:t>
        </x:is>
      </x:c>
      <x:c r="J197">
        <x:f>HYPERLINK("https://www.facebook.com/100001085209323")</x:f>
      </x:c>
      <x:c t="n" r="K197">
        <x:v>322</x:v>
      </x:c>
      <x:c t="inlineStr" r="L197">
        <x:is>
          <x:t>Чоловік</x:t>
        </x:is>
      </x:c>
      <x:c t="inlineStr" r="M197"/>
      <x:c t="inlineStr" r="N197">
        <x:is>
          <x:t>facebook.com</x:t>
        </x:is>
      </x:c>
      <x:c t="inlineStr" r="O197">
        <x:is>
          <x:t>Валерій Адамчук</x:t>
        </x:is>
      </x:c>
      <x:c r="P197">
        <x:f>HYPERLINK("https://www.facebook.com/100001085209323")</x:f>
      </x:c>
      <x:c t="n" r="Q197">
        <x:v>322</x:v>
      </x:c>
      <x:c t="inlineStr" r="R197">
        <x:is>
          <x:t>Соціальні мережі</x:t>
        </x:is>
      </x:c>
      <x:c t="inlineStr" r="S197">
        <x:is>
          <x:t>Україна</x:t>
        </x:is>
      </x:c>
      <x:c t="inlineStr" r="T197">
        <x:is>
          <x:t>Рівненська область</x:t>
        </x:is>
      </x:c>
      <x:c t="inlineStr" r="U197">
        <x:is>
          <x:t>Дубровиця</x:t>
        </x:is>
      </x:c>
      <x:c t="inlineStr" r="V197"/>
      <x:c t="inlineStr" r="W197"/>
      <x:c t="inlineStr" r="X197"/>
      <x:c t="inlineStr" r="Y197"/>
      <x:c t="inlineStr" r="Z197"/>
      <x:c t="inlineStr" r="AA197"/>
      <x:c t="inlineStr" r="AB197"/>
      <x:c t="inlineStr" r="AC197"/>
      <x:c t="inlineStr" r="AD197"/>
      <x:c t="inlineStr" r="AE197"/>
      <x:c t="inlineStr" r="AF197"/>
      <x:c t="inlineStr" r="AG197"/>
      <x:c t="inlineStr" r="AH197"/>
      <x:c t="inlineStr" r="AI197"/>
      <x:c t="inlineStr" r="AJ197">
        <x:is>
          <x:t>https://scontent.fvno2-1.fna.fbcdn.net/v/t39.30808-6/311570422_137057712412187_1246602059219239785_n.jpg?stp=dst-jpg_p526x296&amp;_nc_cat=102&amp;ccb=1-7&amp;_nc_sid=730e14&amp;_nc_ohc=R1GI2YUmmQMAX82zrmU&amp;_nc_ht=scontent.fvno2-1.fna&amp;oh=00_AfBMmoUjKi71hhgYGtTTyUto46Zc7LQU3payfCnGH8ogVA&amp;oe=639EADCB</x:t>
        </x:is>
      </x:c>
      <x:c t="inlineStr" r="AK197">
        <x:is>
          <x:t/>
        </x:is>
      </x:c>
      <x:c t="inlineStr" r="AL197">
        <x:is>
          <x:t>Ні</x:t>
        </x:is>
      </x:c>
      <x:c t="inlineStr" r="AM197"/>
      <x:c t="inlineStr" r="AN197">
        <x:is>
          <x:t>Їжа</x:t>
        </x:is>
      </x:c>
      <x:c t="inlineStr" r="AO197">
        <x:is>
          <x:t>Промо</x:t>
        </x:is>
      </x:c>
      <x:c t="inlineStr" r="AP197"/>
    </x:row>
    <x:row r="198">
      <x:c t="inlineStr" r="A198">
        <x:is>
          <x:t>29.11.2022</x:t>
        </x:is>
      </x:c>
      <x:c t="inlineStr" r="B198">
        <x:is>
          <x:t>08:10</x:t>
        </x:is>
      </x:c>
      <x:c t="inlineStr" r="C198">
        <x:is>
          <x:t>14.12.2022 15:10</x:t>
        </x:is>
      </x:c>
      <x:c t="inlineStr" r="D198">
        <x:is>
          <x:t/>
        </x:is>
      </x:c>
      <x:c t="str" r="E19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8">
        <x:is>
          <x:t>Репост</x:t>
        </x:is>
      </x:c>
      <x:c r="G198">
        <x:f>HYPERLINK("https://www.facebook.com/permalink.php?story_fbid=pfbid0LJgW7Pq7WeExSvcntVtd1yLTKa5TFvtJL3e9yHNEmoJ9dj4k79LSzEbxdE6yJiHVl&amp;id=100001365270620")</x:f>
      </x:c>
      <x:c t="inlineStr" r="H198">
        <x:is>
          <x:t>Нейтральна</x:t>
        </x:is>
      </x:c>
      <x:c t="inlineStr" r="I198">
        <x:is>
          <x:t>Владимир Полищук</x:t>
        </x:is>
      </x:c>
      <x:c r="J198">
        <x:f>HYPERLINK("https://www.facebook.com/100001365270620")</x:f>
      </x:c>
      <x:c t="n" r="K198">
        <x:v>378</x:v>
      </x:c>
      <x:c t="inlineStr" r="L198">
        <x:is>
          <x:t>Чоловік</x:t>
        </x:is>
      </x:c>
      <x:c t="inlineStr" r="M198"/>
      <x:c t="inlineStr" r="N198">
        <x:is>
          <x:t>facebook.com</x:t>
        </x:is>
      </x:c>
      <x:c t="inlineStr" r="O198">
        <x:is>
          <x:t>Владимир Полищук</x:t>
        </x:is>
      </x:c>
      <x:c r="P198">
        <x:f>HYPERLINK("https://www.facebook.com/100001365270620")</x:f>
      </x:c>
      <x:c t="n" r="Q198">
        <x:v>378</x:v>
      </x:c>
      <x:c t="inlineStr" r="R198">
        <x:is>
          <x:t>Соціальні мережі</x:t>
        </x:is>
      </x:c>
      <x:c t="inlineStr" r="S198">
        <x:is>
          <x:t>Україна</x:t>
        </x:is>
      </x:c>
      <x:c t="inlineStr" r="T198">
        <x:is>
          <x:t>Житомирська область</x:t>
        </x:is>
      </x:c>
      <x:c t="inlineStr" r="U198">
        <x:is>
          <x:t>Коростень</x:t>
        </x:is>
      </x:c>
      <x:c t="inlineStr" r="V198"/>
      <x:c t="inlineStr" r="W198"/>
      <x:c t="inlineStr" r="X198"/>
      <x:c t="inlineStr" r="Y198"/>
      <x:c t="inlineStr" r="Z198"/>
      <x:c t="inlineStr" r="AA198"/>
      <x:c t="inlineStr" r="AB198"/>
      <x:c t="inlineStr" r="AC198"/>
      <x:c t="inlineStr" r="AD198"/>
      <x:c t="inlineStr" r="AE198"/>
      <x:c t="inlineStr" r="AF198"/>
      <x:c t="inlineStr" r="AG198"/>
      <x:c t="inlineStr" r="AH198"/>
      <x:c t="inlineStr" r="AI198"/>
      <x:c t="inlineStr" r="AJ198">
        <x:is>
          <x:t>https://scontent.flwo4-2.fna.fbcdn.net/v/t39.30808-6/311570422_137057712412187_1246602059219239785_n.jpg?stp=dst-jpg_p526x296&amp;_nc_cat=102&amp;ccb=1-7&amp;_nc_sid=730e14&amp;_nc_ohc=R1GI2YUmmQMAX_xvOlc&amp;_nc_ht=scontent.flwo4-2.fna&amp;oh=00_AfCX9gWbaTR8hL1F-zPFssl0vfivxbE764GdE9fatWGlXA&amp;oe=639EADCB</x:t>
        </x:is>
      </x:c>
      <x:c t="inlineStr" r="AK198">
        <x:is>
          <x:t/>
        </x:is>
      </x:c>
      <x:c t="inlineStr" r="AL198">
        <x:is>
          <x:t>Ні</x:t>
        </x:is>
      </x:c>
      <x:c t="inlineStr" r="AM198"/>
      <x:c t="inlineStr" r="AN198">
        <x:is>
          <x:t>Їжа</x:t>
        </x:is>
      </x:c>
      <x:c t="inlineStr" r="AO198">
        <x:is>
          <x:t>Промо</x:t>
        </x:is>
      </x:c>
      <x:c t="n" r="AP198">
        <x:v>378</x:v>
      </x:c>
    </x:row>
    <x:row r="199">
      <x:c t="inlineStr" r="A199">
        <x:is>
          <x:t>29.11.2022</x:t>
        </x:is>
      </x:c>
      <x:c t="inlineStr" r="B199">
        <x:is>
          <x:t>07:40</x:t>
        </x:is>
      </x:c>
      <x:c t="inlineStr" r="C199">
        <x:is>
          <x:t>14.12.2022 15:10</x:t>
        </x:is>
      </x:c>
      <x:c t="inlineStr" r="D199">
        <x:is>
          <x:t/>
        </x:is>
      </x:c>
      <x:c t="str" r="E19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199">
        <x:is>
          <x:t>Репост</x:t>
        </x:is>
      </x:c>
      <x:c r="G199">
        <x:f>HYPERLINK("https://www.facebook.com/permalink.php?story_fbid=pfbid02DBRkw6pFw2BBxzCRfsoWyLyoBy93AZkEsqJQFt7hQNsNpY8sNA6x2LyrKDeknwSdl&amp;id=100006915616905")</x:f>
      </x:c>
      <x:c t="inlineStr" r="H199">
        <x:is>
          <x:t>Нейтральна</x:t>
        </x:is>
      </x:c>
      <x:c t="inlineStr" r="I199">
        <x:is>
          <x:t>Андрій Піхота</x:t>
        </x:is>
      </x:c>
      <x:c r="J199">
        <x:f>HYPERLINK("https://www.facebook.com/100006915616905")</x:f>
      </x:c>
      <x:c t="n" r="K199">
        <x:v>714</x:v>
      </x:c>
      <x:c t="inlineStr" r="L199">
        <x:is>
          <x:t>Чоловік</x:t>
        </x:is>
      </x:c>
      <x:c t="inlineStr" r="M199"/>
      <x:c t="inlineStr" r="N199">
        <x:is>
          <x:t>facebook.com</x:t>
        </x:is>
      </x:c>
      <x:c t="inlineStr" r="O199">
        <x:is>
          <x:t>Андрій Піхота</x:t>
        </x:is>
      </x:c>
      <x:c r="P199">
        <x:f>HYPERLINK("https://www.facebook.com/100006915616905")</x:f>
      </x:c>
      <x:c t="n" r="Q199">
        <x:v>714</x:v>
      </x:c>
      <x:c t="inlineStr" r="R199">
        <x:is>
          <x:t>Соціальні мережі</x:t>
        </x:is>
      </x:c>
      <x:c t="inlineStr" r="S199">
        <x:is>
          <x:t>Україна</x:t>
        </x:is>
      </x:c>
      <x:c t="inlineStr" r="T199">
        <x:is>
          <x:t>Тернопільська область</x:t>
        </x:is>
      </x:c>
      <x:c t="inlineStr" r="U199">
        <x:is>
          <x:t>Тернопіль</x:t>
        </x:is>
      </x:c>
      <x:c t="inlineStr" r="V199"/>
      <x:c t="inlineStr" r="W199"/>
      <x:c t="inlineStr" r="X199"/>
      <x:c t="inlineStr" r="Y199"/>
      <x:c t="inlineStr" r="Z199"/>
      <x:c t="inlineStr" r="AA199"/>
      <x:c t="inlineStr" r="AB199"/>
      <x:c t="inlineStr" r="AC199"/>
      <x:c t="inlineStr" r="AD199"/>
      <x:c t="inlineStr" r="AE199"/>
      <x:c t="inlineStr" r="AF199"/>
      <x:c t="inlineStr" r="AG199"/>
      <x:c t="inlineStr" r="AH199"/>
      <x:c t="inlineStr" r="AI199"/>
      <x:c t="inlineStr" r="AJ199">
        <x:is>
          <x:t>https://scontent.flwo4-2.fna.fbcdn.net/v/t39.30808-6/311570422_137057712412187_1246602059219239785_n.jpg?stp=dst-jpg_p526x296&amp;_nc_cat=102&amp;ccb=1-7&amp;_nc_sid=730e14&amp;_nc_ohc=R1GI2YUmmQMAX_xvOlc&amp;_nc_ht=scontent.flwo4-2.fna&amp;oh=00_AfCX9gWbaTR8hL1F-zPFssl0vfivxbE764GdE9fatWGlXA&amp;oe=639EADCB</x:t>
        </x:is>
      </x:c>
      <x:c t="inlineStr" r="AK199">
        <x:is>
          <x:t/>
        </x:is>
      </x:c>
      <x:c t="inlineStr" r="AL199">
        <x:is>
          <x:t>Ні</x:t>
        </x:is>
      </x:c>
      <x:c t="inlineStr" r="AM199"/>
      <x:c t="inlineStr" r="AN199">
        <x:is>
          <x:t>Їжа</x:t>
        </x:is>
      </x:c>
      <x:c t="inlineStr" r="AO199">
        <x:is>
          <x:t>Промо</x:t>
        </x:is>
      </x:c>
      <x:c t="inlineStr" r="AP199"/>
    </x:row>
    <x:row r="200">
      <x:c t="inlineStr" r="A200">
        <x:is>
          <x:t>29.11.2022</x:t>
        </x:is>
      </x:c>
      <x:c t="inlineStr" r="B200">
        <x:is>
          <x:t>07:21</x:t>
        </x:is>
      </x:c>
      <x:c t="inlineStr" r="C200">
        <x:is>
          <x:t>14.12.2022 15:10</x:t>
        </x:is>
      </x:c>
      <x:c t="inlineStr" r="D200">
        <x:is>
          <x:t/>
        </x:is>
      </x:c>
      <x:c t="str" r="E20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0">
        <x:is>
          <x:t>Репост</x:t>
        </x:is>
      </x:c>
      <x:c r="G200">
        <x:f>HYPERLINK("https://www.facebook.com/irina.petrichenko.35/posts/pfbid02CMGQYxckMxE2GKMyDXGnKfyosqVXq2HPzqYDPPWhQMsjow44XHsdh3MQDG5mieEAl")</x:f>
      </x:c>
      <x:c t="inlineStr" r="H200">
        <x:is>
          <x:t>Нейтральна</x:t>
        </x:is>
      </x:c>
      <x:c t="inlineStr" r="I200">
        <x:is>
          <x:t>Ірина Петриченко</x:t>
        </x:is>
      </x:c>
      <x:c r="J200">
        <x:f>HYPERLINK("https://www.facebook.com/100002962205375")</x:f>
      </x:c>
      <x:c t="n" r="K200">
        <x:v>451</x:v>
      </x:c>
      <x:c t="inlineStr" r="L200">
        <x:is>
          <x:t>Жінка</x:t>
        </x:is>
      </x:c>
      <x:c t="inlineStr" r="M200"/>
      <x:c t="inlineStr" r="N200">
        <x:is>
          <x:t>facebook.com</x:t>
        </x:is>
      </x:c>
      <x:c t="inlineStr" r="O200">
        <x:is>
          <x:t>Ірина Петриченко</x:t>
        </x:is>
      </x:c>
      <x:c r="P200">
        <x:f>HYPERLINK("https://www.facebook.com/100002962205375")</x:f>
      </x:c>
      <x:c t="n" r="Q200">
        <x:v>451</x:v>
      </x:c>
      <x:c t="inlineStr" r="R200">
        <x:is>
          <x:t>Соціальні мережі</x:t>
        </x:is>
      </x:c>
      <x:c t="inlineStr" r="S200">
        <x:is>
          <x:t>Україна</x:t>
        </x:is>
      </x:c>
      <x:c t="inlineStr" r="T200">
        <x:is>
          <x:t>Київ</x:t>
        </x:is>
      </x:c>
      <x:c t="inlineStr" r="U200">
        <x:is>
          <x:t>Київ</x:t>
        </x:is>
      </x:c>
      <x:c t="inlineStr" r="V200"/>
      <x:c t="n" r="W200">
        <x:v>2</x:v>
      </x:c>
      <x:c t="n" r="X200">
        <x:v>1</x:v>
      </x:c>
      <x:c t="n" r="Y200">
        <x:v>0</x:v>
      </x:c>
      <x:c t="n" r="Z200">
        <x:v>0</x:v>
      </x:c>
      <x:c t="n" r="AA200">
        <x:v>0</x:v>
      </x:c>
      <x:c t="n" r="AB200">
        <x:v>0</x:v>
      </x:c>
      <x:c t="n" r="AC200">
        <x:v>1</x:v>
      </x:c>
      <x:c t="n" r="AD200">
        <x:v>0</x:v>
      </x:c>
      <x:c t="inlineStr" r="AE200"/>
      <x:c t="inlineStr" r="AF200"/>
      <x:c t="inlineStr" r="AG200"/>
      <x:c t="inlineStr" r="AH200"/>
      <x:c t="inlineStr" r="AI200"/>
      <x:c t="inlineStr" r="AJ200">
        <x:is>
          <x:t>https://scontent-lga3-2.xx.fbcdn.net/v/t39.30808-6/311570422_137057712412187_1246602059219239785_n.jpg?stp=dst-jpg_p526x296&amp;_nc_cat=102&amp;ccb=1-7&amp;_nc_sid=730e14&amp;_nc_ohc=R1GI2YUmmQMAX_3YK24&amp;_nc_ht=scontent-lga3-2.xx&amp;oh=00_AfAOeG8iprREEqqjLhEL4gFT1y7F11h_Boxku-OE6vBVCw&amp;oe=639EADCB</x:t>
        </x:is>
      </x:c>
      <x:c t="inlineStr" r="AK200">
        <x:is>
          <x:t/>
        </x:is>
      </x:c>
      <x:c t="inlineStr" r="AL200">
        <x:is>
          <x:t>Ні</x:t>
        </x:is>
      </x:c>
      <x:c t="inlineStr" r="AM200"/>
      <x:c t="inlineStr" r="AN200">
        <x:is>
          <x:t>Їжа</x:t>
        </x:is>
      </x:c>
      <x:c t="inlineStr" r="AO200">
        <x:is>
          <x:t>Промо</x:t>
        </x:is>
      </x:c>
      <x:c t="inlineStr" r="AP200"/>
    </x:row>
    <x:row r="201">
      <x:c t="inlineStr" r="A201">
        <x:is>
          <x:t>29.11.2022</x:t>
        </x:is>
      </x:c>
      <x:c t="inlineStr" r="B201">
        <x:is>
          <x:t>06:47</x:t>
        </x:is>
      </x:c>
      <x:c t="inlineStr" r="C201">
        <x:is>
          <x:t>14.12.2022 15:10</x:t>
        </x:is>
      </x:c>
      <x:c t="inlineStr" r="D201">
        <x:is>
          <x:t/>
        </x:is>
      </x:c>
      <x:c t="str" r="E20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1">
        <x:is>
          <x:t>Репост</x:t>
        </x:is>
      </x:c>
      <x:c r="G201">
        <x:f>HYPERLINK("https://www.facebook.com/permalink.php?story_fbid=pfbid0WKZv5D4rK7WypKG8KfVPVQJm2Z2ubJjT4eJ9SQ98SkW9h9nzATy6GHiefdGnQQhLl&amp;id=100013622051114")</x:f>
      </x:c>
      <x:c t="inlineStr" r="H201">
        <x:is>
          <x:t>Нейтральна</x:t>
        </x:is>
      </x:c>
      <x:c t="inlineStr" r="I201">
        <x:is>
          <x:t>Валентина Гонділ</x:t>
        </x:is>
      </x:c>
      <x:c r="J201">
        <x:f>HYPERLINK("https://www.facebook.com/100013622051114")</x:f>
      </x:c>
      <x:c t="n" r="K201">
        <x:v>90</x:v>
      </x:c>
      <x:c t="inlineStr" r="L201">
        <x:is>
          <x:t>Жінка</x:t>
        </x:is>
      </x:c>
      <x:c t="inlineStr" r="M201"/>
      <x:c t="inlineStr" r="N201">
        <x:is>
          <x:t>facebook.com</x:t>
        </x:is>
      </x:c>
      <x:c t="inlineStr" r="O201">
        <x:is>
          <x:t>Валентина Гонділ</x:t>
        </x:is>
      </x:c>
      <x:c r="P201">
        <x:f>HYPERLINK("https://www.facebook.com/100013622051114")</x:f>
      </x:c>
      <x:c t="n" r="Q201">
        <x:v>90</x:v>
      </x:c>
      <x:c t="inlineStr" r="R201">
        <x:is>
          <x:t>Соціальні мережі</x:t>
        </x:is>
      </x:c>
      <x:c t="inlineStr" r="S201">
        <x:is>
          <x:t>Україна</x:t>
        </x:is>
      </x:c>
      <x:c t="inlineStr" r="T201">
        <x:is>
          <x:t>Миколаївська область</x:t>
        </x:is>
      </x:c>
      <x:c t="inlineStr" r="U201">
        <x:is>
          <x:t>Миколаїв</x:t>
        </x:is>
      </x:c>
      <x:c t="inlineStr" r="V201"/>
      <x:c t="n" r="W201">
        <x:v>1</x:v>
      </x:c>
      <x:c t="n" r="X201">
        <x:v>1</x:v>
      </x:c>
      <x:c t="inlineStr" r="Y201"/>
      <x:c t="inlineStr" r="Z201"/>
      <x:c t="inlineStr" r="AA201"/>
      <x:c t="inlineStr" r="AB201"/>
      <x:c t="inlineStr" r="AC201"/>
      <x:c t="inlineStr" r="AD201"/>
      <x:c t="inlineStr" r="AE201"/>
      <x:c t="inlineStr" r="AF201"/>
      <x:c t="inlineStr" r="AG201"/>
      <x:c t="inlineStr" r="AH201"/>
      <x:c t="inlineStr" r="AI201"/>
      <x:c t="inlineStr" r="AJ201">
        <x:is>
          <x:t>https://scontent.fvno2-1.fna.fbcdn.net/v/t39.30808-6/311570422_137057712412187_1246602059219239785_n.jpg?stp=dst-jpg_p526x296&amp;_nc_cat=102&amp;ccb=1-7&amp;_nc_sid=730e14&amp;_nc_ohc=R1GI2YUmmQMAX82zrmU&amp;_nc_ht=scontent.fvno2-1.fna&amp;oh=00_AfBMmoUjKi71hhgYGtTTyUto46Zc7LQU3payfCnGH8ogVA&amp;oe=639EADCB</x:t>
        </x:is>
      </x:c>
      <x:c t="inlineStr" r="AK201">
        <x:is>
          <x:t/>
        </x:is>
      </x:c>
      <x:c t="inlineStr" r="AL201">
        <x:is>
          <x:t>Ні</x:t>
        </x:is>
      </x:c>
      <x:c t="inlineStr" r="AM201"/>
      <x:c t="inlineStr" r="AN201">
        <x:is>
          <x:t>Їжа</x:t>
        </x:is>
      </x:c>
      <x:c t="inlineStr" r="AO201">
        <x:is>
          <x:t>Промо</x:t>
        </x:is>
      </x:c>
      <x:c t="inlineStr" r="AP201"/>
    </x:row>
    <x:row r="202">
      <x:c t="inlineStr" r="A202">
        <x:is>
          <x:t>29.11.2022</x:t>
        </x:is>
      </x:c>
      <x:c t="inlineStr" r="B202">
        <x:is>
          <x:t>00:13</x:t>
        </x:is>
      </x:c>
      <x:c t="inlineStr" r="C202">
        <x:is>
          <x:t>14.12.2022 15:10</x:t>
        </x:is>
      </x:c>
      <x:c t="inlineStr" r="D202">
        <x:is>
          <x:t/>
        </x:is>
      </x:c>
      <x:c t="str" r="E20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2">
        <x:is>
          <x:t>Репост</x:t>
        </x:is>
      </x:c>
      <x:c r="G202">
        <x:f>HYPERLINK("https://www.facebook.com/permalink.php?story_fbid=pfbid02P8vwCorV9f3jZ7Z98ZDYL747vAxNVVAzpLZ5ZVSAFBuCNu1gi2KzvACUSHEtT1NYl&amp;id=100022039581359")</x:f>
      </x:c>
      <x:c t="inlineStr" r="H202">
        <x:is>
          <x:t>Нейтральна</x:t>
        </x:is>
      </x:c>
      <x:c t="inlineStr" r="I202">
        <x:is>
          <x:t>Оксана Лехіцька</x:t>
        </x:is>
      </x:c>
      <x:c r="J202">
        <x:f>HYPERLINK("https://www.facebook.com/100022039581359")</x:f>
      </x:c>
      <x:c t="n" r="K202">
        <x:v>1452</x:v>
      </x:c>
      <x:c t="inlineStr" r="L202">
        <x:is>
          <x:t>Жінка</x:t>
        </x:is>
      </x:c>
      <x:c t="inlineStr" r="M202"/>
      <x:c t="inlineStr" r="N202">
        <x:is>
          <x:t>facebook.com</x:t>
        </x:is>
      </x:c>
      <x:c t="inlineStr" r="O202">
        <x:is>
          <x:t>Оксана Лехіцька</x:t>
        </x:is>
      </x:c>
      <x:c r="P202">
        <x:f>HYPERLINK("https://www.facebook.com/100022039581359")</x:f>
      </x:c>
      <x:c t="n" r="Q202">
        <x:v>1452</x:v>
      </x:c>
      <x:c t="inlineStr" r="R202">
        <x:is>
          <x:t>Соціальні мережі</x:t>
        </x:is>
      </x:c>
      <x:c t="inlineStr" r="S202">
        <x:is>
          <x:t>Україна</x:t>
        </x:is>
      </x:c>
      <x:c t="inlineStr" r="T202">
        <x:is>
          <x:t>Тернопільська область</x:t>
        </x:is>
      </x:c>
      <x:c t="inlineStr" r="U202">
        <x:is>
          <x:t>Тернопіль</x:t>
        </x:is>
      </x:c>
      <x:c t="inlineStr" r="V202"/>
      <x:c t="inlineStr" r="W202"/>
      <x:c t="inlineStr" r="X202"/>
      <x:c t="inlineStr" r="Y202"/>
      <x:c t="inlineStr" r="Z202"/>
      <x:c t="inlineStr" r="AA202"/>
      <x:c t="inlineStr" r="AB202"/>
      <x:c t="inlineStr" r="AC202"/>
      <x:c t="inlineStr" r="AD202"/>
      <x:c t="inlineStr" r="AE202"/>
      <x:c t="inlineStr" r="AF202"/>
      <x:c t="inlineStr" r="AG202"/>
      <x:c t="inlineStr" r="AH202"/>
      <x:c t="inlineStr" r="AI202"/>
      <x:c t="inlineStr" r="AJ202">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202">
        <x:is>
          <x:t/>
        </x:is>
      </x:c>
      <x:c t="inlineStr" r="AL202">
        <x:is>
          <x:t>Ні</x:t>
        </x:is>
      </x:c>
      <x:c t="inlineStr" r="AM202"/>
      <x:c t="inlineStr" r="AN202">
        <x:is>
          <x:t>Їжа</x:t>
        </x:is>
      </x:c>
      <x:c t="inlineStr" r="AO202">
        <x:is>
          <x:t>Промо</x:t>
        </x:is>
      </x:c>
      <x:c t="inlineStr" r="AP202"/>
    </x:row>
    <x:row r="203">
      <x:c t="inlineStr" r="A203">
        <x:is>
          <x:t>28.11.2022</x:t>
        </x:is>
      </x:c>
      <x:c t="inlineStr" r="B203">
        <x:is>
          <x:t>23:10</x:t>
        </x:is>
      </x:c>
      <x:c t="inlineStr" r="C203">
        <x:is>
          <x:t>14.12.2022 15:10</x:t>
        </x:is>
      </x:c>
      <x:c t="inlineStr" r="D203">
        <x:is>
          <x:t/>
        </x:is>
      </x:c>
      <x:c t="str" r="E20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3">
        <x:is>
          <x:t>Репост</x:t>
        </x:is>
      </x:c>
      <x:c r="G203">
        <x:f>HYPERLINK("https://www.facebook.com/permalink.php?story_fbid=pfbid02Tm3LZ866TY8p1MjAwBijkLQrwM3Coetwi7ABqeNRPNaMN8C1GDhZoG7KUmraAXrwl&amp;id=100034324163818")</x:f>
      </x:c>
      <x:c t="inlineStr" r="H203">
        <x:is>
          <x:t>Нейтральна</x:t>
        </x:is>
      </x:c>
      <x:c t="inlineStr" r="I203">
        <x:is>
          <x:t>Светлана Роменская</x:t>
        </x:is>
      </x:c>
      <x:c r="J203">
        <x:f>HYPERLINK("https://www.facebook.com/100034324163818")</x:f>
      </x:c>
      <x:c t="n" r="K203">
        <x:v>85</x:v>
      </x:c>
      <x:c t="inlineStr" r="L203">
        <x:is>
          <x:t>Жінка</x:t>
        </x:is>
      </x:c>
      <x:c t="inlineStr" r="M203"/>
      <x:c t="inlineStr" r="N203">
        <x:is>
          <x:t>facebook.com</x:t>
        </x:is>
      </x:c>
      <x:c t="inlineStr" r="O203">
        <x:is>
          <x:t>Светлана Роменская</x:t>
        </x:is>
      </x:c>
      <x:c r="P203">
        <x:f>HYPERLINK("https://www.facebook.com/100034324163818")</x:f>
      </x:c>
      <x:c t="n" r="Q203">
        <x:v>85</x:v>
      </x:c>
      <x:c t="inlineStr" r="R203">
        <x:is>
          <x:t>Соціальні мережі</x:t>
        </x:is>
      </x:c>
      <x:c t="inlineStr" r="S203">
        <x:is>
          <x:t>Україна</x:t>
        </x:is>
      </x:c>
      <x:c t="inlineStr" r="T203">
        <x:is>
          <x:t>Сумська область</x:t>
        </x:is>
      </x:c>
      <x:c t="inlineStr" r="U203">
        <x:is>
          <x:t>Недригайлів</x:t>
        </x:is>
      </x:c>
      <x:c t="inlineStr" r="V203"/>
      <x:c t="inlineStr" r="W203"/>
      <x:c t="inlineStr" r="X203"/>
      <x:c t="inlineStr" r="Y203"/>
      <x:c t="inlineStr" r="Z203"/>
      <x:c t="inlineStr" r="AA203"/>
      <x:c t="inlineStr" r="AB203"/>
      <x:c t="inlineStr" r="AC203"/>
      <x:c t="inlineStr" r="AD203"/>
      <x:c t="inlineStr" r="AE203"/>
      <x:c t="inlineStr" r="AF203"/>
      <x:c t="inlineStr" r="AG203"/>
      <x:c t="inlineStr" r="AH203"/>
      <x:c t="inlineStr" r="AI203"/>
      <x:c t="inlineStr" r="AJ203">
        <x:is>
          <x:t>https://scontent-gmp1-1.xx.fbcdn.net/v/t39.30808-6/311570422_137057712412187_1246602059219239785_n.jpg?stp=dst-jpg_e15_p960x960_q75&amp;_nc_cat=102&amp;ccb=1-7&amp;_nc_sid=730e14&amp;_nc_ohc=Y-723u4NYCoAX88BNQj&amp;_nc_ad=z-m&amp;_nc_cid=0&amp;_nc_ht=scontent-gmp1-1.xx&amp;oh=00_AfDOC3gFjTcVjRG4_NduQQbqwi_6RL_I-Ru5eji4VwRd6Q&amp;oe=638AE74B</x:t>
        </x:is>
      </x:c>
      <x:c t="inlineStr" r="AK203">
        <x:is>
          <x:t/>
        </x:is>
      </x:c>
      <x:c t="inlineStr" r="AL203">
        <x:is>
          <x:t>Ні</x:t>
        </x:is>
      </x:c>
      <x:c t="inlineStr" r="AM203"/>
      <x:c t="inlineStr" r="AN203">
        <x:is>
          <x:t>Їжа</x:t>
        </x:is>
      </x:c>
      <x:c t="inlineStr" r="AO203">
        <x:is>
          <x:t>Промо</x:t>
        </x:is>
      </x:c>
      <x:c t="inlineStr" r="AP203"/>
    </x:row>
    <x:row r="204">
      <x:c t="inlineStr" r="A204">
        <x:is>
          <x:t>28.11.2022</x:t>
        </x:is>
      </x:c>
      <x:c t="inlineStr" r="B204">
        <x:is>
          <x:t>23:05</x:t>
        </x:is>
      </x:c>
      <x:c t="inlineStr" r="C204">
        <x:is>
          <x:t>14.12.2022 15:10</x:t>
        </x:is>
      </x:c>
      <x:c t="inlineStr" r="D204">
        <x:is>
          <x:t/>
        </x:is>
      </x:c>
      <x:c t="str" r="E20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4">
        <x:is>
          <x:t>Репост</x:t>
        </x:is>
      </x:c>
      <x:c r="G204">
        <x:f>HYPERLINK("https://www.facebook.com/gystin/posts/pfbid02497JerhAzNz155zXvmJiBHDvpQmuaV3uEHQG5vcqgDaN9p3HtUfa44uactcvqxKil")</x:f>
      </x:c>
      <x:c t="inlineStr" r="H204">
        <x:is>
          <x:t>Нейтральна</x:t>
        </x:is>
      </x:c>
      <x:c t="inlineStr" r="I204">
        <x:is>
          <x:t>Tanja Matskova</x:t>
        </x:is>
      </x:c>
      <x:c r="J204">
        <x:f>HYPERLINK("https://www.facebook.com/100003289014002")</x:f>
      </x:c>
      <x:c t="n" r="K204">
        <x:v>106</x:v>
      </x:c>
      <x:c t="inlineStr" r="L204">
        <x:is>
          <x:t>Жінка</x:t>
        </x:is>
      </x:c>
      <x:c t="inlineStr" r="M204"/>
      <x:c t="inlineStr" r="N204">
        <x:is>
          <x:t>facebook.com</x:t>
        </x:is>
      </x:c>
      <x:c t="inlineStr" r="O204">
        <x:is>
          <x:t>Tanja Matskova</x:t>
        </x:is>
      </x:c>
      <x:c r="P204">
        <x:f>HYPERLINK("https://www.facebook.com/100003289014002")</x:f>
      </x:c>
      <x:c t="n" r="Q204">
        <x:v>106</x:v>
      </x:c>
      <x:c t="inlineStr" r="R204">
        <x:is>
          <x:t>Соціальні мережі</x:t>
        </x:is>
      </x:c>
      <x:c t="inlineStr" r="S204">
        <x:is>
          <x:t>Україна</x:t>
        </x:is>
      </x:c>
      <x:c t="inlineStr" r="T204">
        <x:is>
          <x:t>Дніпропетровська область</x:t>
        </x:is>
      </x:c>
      <x:c t="inlineStr" r="U204">
        <x:is>
          <x:t>Дніпро</x:t>
        </x:is>
      </x:c>
      <x:c t="inlineStr" r="V204"/>
      <x:c t="inlineStr" r="W204"/>
      <x:c t="inlineStr" r="X204"/>
      <x:c t="inlineStr" r="Y204"/>
      <x:c t="inlineStr" r="Z204"/>
      <x:c t="inlineStr" r="AA204"/>
      <x:c t="inlineStr" r="AB204"/>
      <x:c t="inlineStr" r="AC204"/>
      <x:c t="inlineStr" r="AD204"/>
      <x:c t="inlineStr" r="AE204"/>
      <x:c t="inlineStr" r="AF204"/>
      <x:c t="inlineStr" r="AG204"/>
      <x:c t="inlineStr" r="AH204"/>
      <x:c t="inlineStr" r="AI204"/>
      <x:c t="inlineStr" r="AJ204">
        <x:is>
          <x:t>https://z-p3-scontent.fkun2-1.fna.fbcdn.net/v/t39.30808-6/311570422_137057712412187_1246602059219239785_n.jpg?stp=dst-jpg_p526x296&amp;_nc_cat=102&amp;ccb=1-7&amp;_nc_sid=730e14&amp;_nc_ohc=R1GI2YUmmQMAX_3zqpJ&amp;_nc_ht=z-p3-scontent.fkun2-1.fna&amp;oh=00_AfDBWgr3zgAeRQjJBdddSvQN7Ey2j4huSbL9ZpcljzW_iQ&amp;oe=639EADCB</x:t>
        </x:is>
      </x:c>
      <x:c t="inlineStr" r="AK204">
        <x:is>
          <x:t/>
        </x:is>
      </x:c>
      <x:c t="inlineStr" r="AL204">
        <x:is>
          <x:t>Ні</x:t>
        </x:is>
      </x:c>
      <x:c t="inlineStr" r="AM204"/>
      <x:c t="inlineStr" r="AN204">
        <x:is>
          <x:t>Їжа</x:t>
        </x:is>
      </x:c>
      <x:c t="inlineStr" r="AO204">
        <x:is>
          <x:t>Промо</x:t>
        </x:is>
      </x:c>
      <x:c t="inlineStr" r="AP204"/>
    </x:row>
    <x:row r="205">
      <x:c t="inlineStr" r="A205">
        <x:is>
          <x:t>28.11.2022</x:t>
        </x:is>
      </x:c>
      <x:c t="inlineStr" r="B205">
        <x:is>
          <x:t>22:16</x:t>
        </x:is>
      </x:c>
      <x:c t="inlineStr" r="C205">
        <x:is>
          <x:t>14.12.2022 15:10</x:t>
        </x:is>
      </x:c>
      <x:c t="inlineStr" r="D205">
        <x:is>
          <x:t/>
        </x:is>
      </x:c>
      <x:c t="str" r="E205">
        <x:v>Привіт всім!
В ці похмурі листопадові дні, дуже хочеться додати чогось яскравого у власні будні. В нас є дуже смачний шоколад, ми пропонуємо вам його скуштувати і ти самим потішити свої смакові рецептори та можливо трохи підняти настрій!
1. Білий - 100 гр/16 грн
2. Молочний "Stollwerk" 100 гр/20 грн
3.Чорний "Stollwerk"(не гіркий, м'який і дуже ніжний) 100 гр/20 грн
4.Чорно-молочний - 100 гр/20 грн
5. Мілка з печивом oreo- 100 гр/20 грн
6. Lion original - 100 гр/20 грн
7. Макс Фан original - 100 гр/22 грн
8. Молочний "Millennium" Golden Nut з горіхом, ізюмом, цукатами і чорносливом 100 гр/22 грн
9. Kit kat молочний- 100 гр/22 грн. 
Звертайтесь за телефоном
097 737 05 84, або в Instagram (@your_tasty_chocolate)
https://instagram.com/your_tasty_chocolate?igshid=ZmVmZTY5ZGE=</x:v>
      </x:c>
      <x:c t="inlineStr" r="F205">
        <x:is>
          <x:t>Пост</x:t>
        </x:is>
      </x:c>
      <x:c r="G205">
        <x:f>HYPERLINK("https://www.facebook.com/groups/typovaderazhnya/permalink/6019188671425750/")</x:f>
      </x:c>
      <x:c t="inlineStr" r="H205">
        <x:is>
          <x:t>Нейтральна</x:t>
        </x:is>
      </x:c>
      <x:c t="inlineStr" r="I205">
        <x:is>
          <x:t>Типова Деражня</x:t>
        </x:is>
      </x:c>
      <x:c r="J205">
        <x:f>HYPERLINK("https://www.facebook.com/100072067624958")</x:f>
      </x:c>
      <x:c t="inlineStr" r="K205"/>
      <x:c t="inlineStr" r="L205"/>
      <x:c t="inlineStr" r="M205"/>
      <x:c t="inlineStr" r="N205">
        <x:is>
          <x:t>facebook.com</x:t>
        </x:is>
      </x:c>
      <x:c t="inlineStr" r="O205">
        <x:is>
          <x:t>Типова Деражня</x:t>
        </x:is>
      </x:c>
      <x:c r="P205">
        <x:f>HYPERLINK("https://www.facebook.com/1240297255981606")</x:f>
      </x:c>
      <x:c t="n" r="Q205">
        <x:v>20044</x:v>
      </x:c>
      <x:c t="inlineStr" r="R205">
        <x:is>
          <x:t>Соціальні мережі</x:t>
        </x:is>
      </x:c>
      <x:c t="inlineStr" r="S205">
        <x:is>
          <x:t>Україна</x:t>
        </x:is>
      </x:c>
      <x:c t="inlineStr" r="T205"/>
      <x:c t="inlineStr" r="U205"/>
      <x:c t="inlineStr" r="V205"/>
      <x:c t="n" r="W205">
        <x:v>7</x:v>
      </x:c>
      <x:c t="n" r="X205">
        <x:v>7</x:v>
      </x:c>
      <x:c t="inlineStr" r="Y205"/>
      <x:c t="inlineStr" r="Z205"/>
      <x:c t="inlineStr" r="AA205"/>
      <x:c t="inlineStr" r="AB205"/>
      <x:c t="inlineStr" r="AC205"/>
      <x:c t="inlineStr" r="AD205"/>
      <x:c t="inlineStr" r="AE205"/>
      <x:c t="inlineStr" r="AF205"/>
      <x:c t="inlineStr" r="AG205"/>
      <x:c t="inlineStr" r="AH205"/>
      <x:c t="inlineStr" r="AI205"/>
      <x:c t="inlineStr" r="AJ205">
        <x:is>
          <x:t>https://scontent-lax3-2.xx.fbcdn.net/v/t39.30808-6/317340329_205092888569631_1659181279305969264_n.jpg?stp=dst-jpg_p526x296&amp;_nc_cat=100&amp;ccb=1-7&amp;_nc_sid=5cd70e&amp;_nc_ohc=8CHkiFYUSIUAX9muvG1&amp;_nc_ht=scontent-lax3-2.xx&amp;oh=00_AfAodVlQqolRoN6n1c6Xxbw01Ox5JKzsSDKybNVM4vmevw&amp;oe=639DEC56</x:t>
        </x:is>
      </x:c>
      <x:c t="inlineStr" r="AK205">
        <x:is>
          <x:t/>
        </x:is>
      </x:c>
      <x:c t="inlineStr" r="AL205">
        <x:is>
          <x:t>Ні</x:t>
        </x:is>
      </x:c>
      <x:c t="inlineStr" r="AM205"/>
      <x:c t="inlineStr" r="AN205">
        <x:is>
          <x:t>Їжа</x:t>
        </x:is>
      </x:c>
      <x:c t="inlineStr" r="AO205">
        <x:is>
          <x:t>Комерція</x:t>
        </x:is>
      </x:c>
      <x:c t="n" r="AP205">
        <x:v>20044</x:v>
      </x:c>
    </x:row>
    <x:row r="206">
      <x:c t="inlineStr" r="A206">
        <x:is>
          <x:t>28.11.2022</x:t>
        </x:is>
      </x:c>
      <x:c t="inlineStr" r="B206">
        <x:is>
          <x:t>22:10</x:t>
        </x:is>
      </x:c>
      <x:c t="inlineStr" r="C206">
        <x:is>
          <x:t>14.12.2022 15:10</x:t>
        </x:is>
      </x:c>
      <x:c t="inlineStr" r="D206">
        <x:is>
          <x:t/>
        </x:is>
      </x:c>
      <x:c t="str" r="E206">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6">
        <x:is>
          <x:t>Репост</x:t>
        </x:is>
      </x:c>
      <x:c r="G206">
        <x:f>HYPERLINK("https://www.facebook.com/titsyana.sharyi/posts/pfbid0i8KGFwFmC2XVVBhTt2FuKvNwD6ePVSsHJmxzQ2zThDFgdY1BUVcUhRuMNbxyVafTl")</x:f>
      </x:c>
      <x:c t="inlineStr" r="H206">
        <x:is>
          <x:t>Нейтральна</x:t>
        </x:is>
      </x:c>
      <x:c t="inlineStr" r="I206">
        <x:is>
          <x:t>Titsyana Sharyi</x:t>
        </x:is>
      </x:c>
      <x:c r="J206">
        <x:f>HYPERLINK("https://www.facebook.com/100000598486106")</x:f>
      </x:c>
      <x:c t="n" r="K206">
        <x:v>590</x:v>
      </x:c>
      <x:c t="inlineStr" r="L206">
        <x:is>
          <x:t>Жінка</x:t>
        </x:is>
      </x:c>
      <x:c t="n" r="M206">
        <x:v>30</x:v>
      </x:c>
      <x:c t="inlineStr" r="N206">
        <x:is>
          <x:t>facebook.com</x:t>
        </x:is>
      </x:c>
      <x:c t="inlineStr" r="O206">
        <x:is>
          <x:t>Titsyana Sharyi</x:t>
        </x:is>
      </x:c>
      <x:c r="P206">
        <x:f>HYPERLINK("https://www.facebook.com/100000598486106")</x:f>
      </x:c>
      <x:c t="n" r="Q206">
        <x:v>590</x:v>
      </x:c>
      <x:c t="inlineStr" r="R206">
        <x:is>
          <x:t>Соціальні мережі</x:t>
        </x:is>
      </x:c>
      <x:c t="inlineStr" r="S206">
        <x:is>
          <x:t>Україна</x:t>
        </x:is>
      </x:c>
      <x:c t="inlineStr" r="T206">
        <x:is>
          <x:t>Закарпатська область</x:t>
        </x:is>
      </x:c>
      <x:c t="inlineStr" r="U206">
        <x:is>
          <x:t>Ужгород</x:t>
        </x:is>
      </x:c>
      <x:c t="inlineStr" r="V206"/>
      <x:c t="inlineStr" r="W206"/>
      <x:c t="inlineStr" r="X206"/>
      <x:c t="inlineStr" r="Y206"/>
      <x:c t="inlineStr" r="Z206"/>
      <x:c t="inlineStr" r="AA206"/>
      <x:c t="inlineStr" r="AB206"/>
      <x:c t="inlineStr" r="AC206"/>
      <x:c t="inlineStr" r="AD206"/>
      <x:c t="inlineStr" r="AE206"/>
      <x:c t="inlineStr" r="AF206"/>
      <x:c t="n" r="AG206">
        <x:v>1</x:v>
      </x:c>
      <x:c t="inlineStr" r="AH206"/>
      <x:c t="inlineStr" r="AI206"/>
      <x:c t="inlineStr" r="AJ206">
        <x:is>
          <x:t>https://scontent-cdg2-1.xx.fbcdn.net/v/t39.30808-6/311570422_137057712412187_1246602059219239785_n.jpg?stp=dst-jpg_p526x296&amp;_nc_cat=102&amp;ccb=1-7&amp;_nc_sid=730e14&amp;_nc_ohc=R1GI2YUmmQMAX96qyjJ&amp;_nc_ht=scontent-cdg2-1.xx&amp;oh=00_AfCWS5p1N1QIhx6WGO5yetm3rCSLTG5wZdMsImnsWVjcZQ&amp;oe=639EADCB</x:t>
        </x:is>
      </x:c>
      <x:c t="inlineStr" r="AK206">
        <x:is>
          <x:t/>
        </x:is>
      </x:c>
      <x:c t="inlineStr" r="AL206">
        <x:is>
          <x:t>Ні</x:t>
        </x:is>
      </x:c>
      <x:c t="inlineStr" r="AM206"/>
      <x:c t="inlineStr" r="AN206">
        <x:is>
          <x:t>Їжа</x:t>
        </x:is>
      </x:c>
      <x:c t="inlineStr" r="AO206">
        <x:is>
          <x:t>Промо</x:t>
        </x:is>
      </x:c>
      <x:c t="inlineStr" r="AP206"/>
    </x:row>
    <x:row r="207">
      <x:c t="inlineStr" r="A207">
        <x:is>
          <x:t>28.11.2022</x:t>
        </x:is>
      </x:c>
      <x:c t="inlineStr" r="B207">
        <x:is>
          <x:t>22:06</x:t>
        </x:is>
      </x:c>
      <x:c t="inlineStr" r="C207">
        <x:is>
          <x:t>14.12.2022 15:10</x:t>
        </x:is>
      </x:c>
      <x:c t="inlineStr" r="D207">
        <x:is>
          <x:t/>
        </x:is>
      </x:c>
      <x:c t="str" r="E207">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7">
        <x:is>
          <x:t>Репост</x:t>
        </x:is>
      </x:c>
      <x:c r="G207">
        <x:f>HYPERLINK("https://www.facebook.com/permalink.php?story_fbid=pfbid023NYyuQQE4J9TtJcETbmyKmG74uVJKJj5NMMjrYxE88ScwxxSSKvBSd7HrcFDwpWBl&amp;id=100008054349545")</x:f>
      </x:c>
      <x:c t="inlineStr" r="H207">
        <x:is>
          <x:t>Нейтральна</x:t>
        </x:is>
      </x:c>
      <x:c t="inlineStr" r="I207">
        <x:is>
          <x:t>Irina  Lahmanyuk</x:t>
        </x:is>
      </x:c>
      <x:c r="J207">
        <x:f>HYPERLINK("https://www.facebook.com/100008054349545")</x:f>
      </x:c>
      <x:c t="n" r="K207">
        <x:v>39</x:v>
      </x:c>
      <x:c t="inlineStr" r="L207">
        <x:is>
          <x:t>Жінка</x:t>
        </x:is>
      </x:c>
      <x:c t="inlineStr" r="M207"/>
      <x:c t="inlineStr" r="N207">
        <x:is>
          <x:t>facebook.com</x:t>
        </x:is>
      </x:c>
      <x:c t="inlineStr" r="O207">
        <x:is>
          <x:t>Irina  Lahmanyuk</x:t>
        </x:is>
      </x:c>
      <x:c r="P207">
        <x:f>HYPERLINK("https://www.facebook.com/100008054349545")</x:f>
      </x:c>
      <x:c t="n" r="Q207">
        <x:v>39</x:v>
      </x:c>
      <x:c t="inlineStr" r="R207">
        <x:is>
          <x:t>Соціальні мережі</x:t>
        </x:is>
      </x:c>
      <x:c t="inlineStr" r="S207">
        <x:is>
          <x:t>Україна</x:t>
        </x:is>
      </x:c>
      <x:c t="inlineStr" r="T207">
        <x:is>
          <x:t>Черкаська область</x:t>
        </x:is>
      </x:c>
      <x:c t="inlineStr" r="U207">
        <x:is>
          <x:t>Черкаси</x:t>
        </x:is>
      </x:c>
      <x:c t="inlineStr" r="V207"/>
      <x:c t="inlineStr" r="W207"/>
      <x:c t="inlineStr" r="X207"/>
      <x:c t="inlineStr" r="Y207"/>
      <x:c t="inlineStr" r="Z207"/>
      <x:c t="inlineStr" r="AA207"/>
      <x:c t="inlineStr" r="AB207"/>
      <x:c t="inlineStr" r="AC207"/>
      <x:c t="inlineStr" r="AD207"/>
      <x:c t="inlineStr" r="AE207"/>
      <x:c t="inlineStr" r="AF207"/>
      <x:c t="inlineStr" r="AG207"/>
      <x:c t="inlineStr" r="AH207"/>
      <x:c t="inlineStr" r="AI207"/>
      <x:c t="inlineStr" r="AJ207">
        <x:is>
          <x:t>https://scontent-lga3-2.xx.fbcdn.net/v/t39.30808-6/311570422_137057712412187_1246602059219239785_n.jpg?stp=dst-jpg_p526x296&amp;_nc_cat=102&amp;ccb=1-7&amp;_nc_sid=730e14&amp;_nc_ohc=R1GI2YUmmQMAX8NVbcE&amp;_nc_ht=scontent-lga3-2.xx&amp;oh=00_AfCnSpms5WZBUbpFBJBmouQQoXbRxSj9dzmcc7hTdTgwFw&amp;oe=639EADCB</x:t>
        </x:is>
      </x:c>
      <x:c t="inlineStr" r="AK207">
        <x:is>
          <x:t/>
        </x:is>
      </x:c>
      <x:c t="inlineStr" r="AL207">
        <x:is>
          <x:t>Ні</x:t>
        </x:is>
      </x:c>
      <x:c t="inlineStr" r="AM207"/>
      <x:c t="inlineStr" r="AN207">
        <x:is>
          <x:t>Їжа</x:t>
        </x:is>
      </x:c>
      <x:c t="inlineStr" r="AO207">
        <x:is>
          <x:t>Промо</x:t>
        </x:is>
      </x:c>
      <x:c t="inlineStr" r="AP207"/>
    </x:row>
    <x:row r="208">
      <x:c t="inlineStr" r="A208">
        <x:is>
          <x:t>28.11.2022</x:t>
        </x:is>
      </x:c>
      <x:c t="inlineStr" r="B208">
        <x:is>
          <x:t>21:39</x:t>
        </x:is>
      </x:c>
      <x:c t="inlineStr" r="C208">
        <x:is>
          <x:t>14.12.2022 15:10</x:t>
        </x:is>
      </x:c>
      <x:c t="inlineStr" r="D208">
        <x:is>
          <x:t/>
        </x:is>
      </x:c>
      <x:c t="str" r="E208">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8">
        <x:is>
          <x:t>Репост</x:t>
        </x:is>
      </x:c>
      <x:c r="G208">
        <x:f>HYPERLINK("https://www.facebook.com/permalink.php?story_fbid=pfbid07XguAt7fVGv8eGcbAvgBVAEto5CiyeF5ANTv5aiqcheUrS4cZ1AFqjewC7LKbDafl&amp;id=100007463779183")</x:f>
      </x:c>
      <x:c t="inlineStr" r="H208">
        <x:is>
          <x:t>Нейтральна</x:t>
        </x:is>
      </x:c>
      <x:c t="inlineStr" r="I208">
        <x:is>
          <x:t>Snizhanna Boikas</x:t>
        </x:is>
      </x:c>
      <x:c r="J208">
        <x:f>HYPERLINK("https://www.facebook.com/100007463779183")</x:f>
      </x:c>
      <x:c t="n" r="K208">
        <x:v>941</x:v>
      </x:c>
      <x:c t="inlineStr" r="L208">
        <x:is>
          <x:t>Жінка</x:t>
        </x:is>
      </x:c>
      <x:c t="inlineStr" r="M208"/>
      <x:c t="inlineStr" r="N208">
        <x:is>
          <x:t>facebook.com</x:t>
        </x:is>
      </x:c>
      <x:c t="inlineStr" r="O208">
        <x:is>
          <x:t>Snizhanna Boikas</x:t>
        </x:is>
      </x:c>
      <x:c r="P208">
        <x:f>HYPERLINK("https://www.facebook.com/100007463779183")</x:f>
      </x:c>
      <x:c t="n" r="Q208">
        <x:v>941</x:v>
      </x:c>
      <x:c t="inlineStr" r="R208">
        <x:is>
          <x:t>Соціальні мережі</x:t>
        </x:is>
      </x:c>
      <x:c t="inlineStr" r="S208">
        <x:is>
          <x:t>Україна</x:t>
        </x:is>
      </x:c>
      <x:c t="inlineStr" r="T208">
        <x:is>
          <x:t>Закарпатська область</x:t>
        </x:is>
      </x:c>
      <x:c t="inlineStr" r="U208">
        <x:is>
          <x:t>Ужгород</x:t>
        </x:is>
      </x:c>
      <x:c t="inlineStr" r="V208"/>
      <x:c t="inlineStr" r="W208"/>
      <x:c t="inlineStr" r="X208"/>
      <x:c t="inlineStr" r="Y208"/>
      <x:c t="inlineStr" r="Z208"/>
      <x:c t="inlineStr" r="AA208"/>
      <x:c t="inlineStr" r="AB208"/>
      <x:c t="inlineStr" r="AC208"/>
      <x:c t="inlineStr" r="AD208"/>
      <x:c t="inlineStr" r="AE208"/>
      <x:c t="inlineStr" r="AF208"/>
      <x:c t="inlineStr" r="AG208"/>
      <x:c t="inlineStr" r="AH208"/>
      <x:c t="inlineStr" r="AI208"/>
      <x:c t="inlineStr" r="AJ208">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208">
        <x:is>
          <x:t/>
        </x:is>
      </x:c>
      <x:c t="inlineStr" r="AL208">
        <x:is>
          <x:t>Ні</x:t>
        </x:is>
      </x:c>
      <x:c t="inlineStr" r="AM208"/>
      <x:c t="inlineStr" r="AN208">
        <x:is>
          <x:t>Їжа</x:t>
        </x:is>
      </x:c>
      <x:c t="inlineStr" r="AO208">
        <x:is>
          <x:t>Промо</x:t>
        </x:is>
      </x:c>
      <x:c t="n" r="AP208">
        <x:v>941</x:v>
      </x:c>
    </x:row>
    <x:row r="209">
      <x:c t="inlineStr" r="A209">
        <x:is>
          <x:t>28.11.2022</x:t>
        </x:is>
      </x:c>
      <x:c t="inlineStr" r="B209">
        <x:is>
          <x:t>20:54</x:t>
        </x:is>
      </x:c>
      <x:c t="inlineStr" r="C209">
        <x:is>
          <x:t>14.12.2022 15:10</x:t>
        </x:is>
      </x:c>
      <x:c t="inlineStr" r="D209">
        <x:is>
          <x:t/>
        </x:is>
      </x:c>
      <x:c t="str" r="E209">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09">
        <x:is>
          <x:t>Репост</x:t>
        </x:is>
      </x:c>
      <x:c r="G209">
        <x:f>HYPERLINK("https://www.facebook.com/permalink.php?story_fbid=pfbid02fsv8rFvVc9kyNx8rKn4QHbjrp9kyqfa6GD8NQzLBJVkVLLwNdTjezHWvhs5F9efol&amp;id=100027385544235")</x:f>
      </x:c>
      <x:c t="inlineStr" r="H209">
        <x:is>
          <x:t>Нейтральна</x:t>
        </x:is>
      </x:c>
      <x:c t="inlineStr" r="I209">
        <x:is>
          <x:t>Сергей Братчиков</x:t>
        </x:is>
      </x:c>
      <x:c r="J209">
        <x:f>HYPERLINK("https://www.facebook.com/100027385544235")</x:f>
      </x:c>
      <x:c t="n" r="K209">
        <x:v>181</x:v>
      </x:c>
      <x:c t="inlineStr" r="L209">
        <x:is>
          <x:t>Чоловік</x:t>
        </x:is>
      </x:c>
      <x:c t="inlineStr" r="M209"/>
      <x:c t="inlineStr" r="N209">
        <x:is>
          <x:t>facebook.com</x:t>
        </x:is>
      </x:c>
      <x:c t="inlineStr" r="O209">
        <x:is>
          <x:t>Сергей Братчиков</x:t>
        </x:is>
      </x:c>
      <x:c r="P209">
        <x:f>HYPERLINK("https://www.facebook.com/100027385544235")</x:f>
      </x:c>
      <x:c t="n" r="Q209">
        <x:v>181</x:v>
      </x:c>
      <x:c t="inlineStr" r="R209">
        <x:is>
          <x:t>Соціальні мережі</x:t>
        </x:is>
      </x:c>
      <x:c t="inlineStr" r="S209">
        <x:is>
          <x:t>Україна</x:t>
        </x:is>
      </x:c>
      <x:c t="inlineStr" r="T209">
        <x:is>
          <x:t>Київська область</x:t>
        </x:is>
      </x:c>
      <x:c t="inlineStr" r="U209">
        <x:is>
          <x:t>Буча</x:t>
        </x:is>
      </x:c>
      <x:c t="inlineStr" r="V209"/>
      <x:c t="inlineStr" r="W209"/>
      <x:c t="inlineStr" r="X209"/>
      <x:c t="inlineStr" r="Y209"/>
      <x:c t="inlineStr" r="Z209"/>
      <x:c t="inlineStr" r="AA209"/>
      <x:c t="inlineStr" r="AB209"/>
      <x:c t="inlineStr" r="AC209"/>
      <x:c t="inlineStr" r="AD209"/>
      <x:c t="inlineStr" r="AE209"/>
      <x:c t="inlineStr" r="AF209"/>
      <x:c t="inlineStr" r="AG209"/>
      <x:c t="inlineStr" r="AH209"/>
      <x:c t="inlineStr" r="AI209"/>
      <x:c t="inlineStr" r="AJ209">
        <x:is>
          <x:t>https://z-p3-scontent.frix8-1.fna.fbcdn.net/v/t39.30808-6/311570422_137057712412187_1246602059219239785_n.jpg?stp=dst-jpg_p526x296&amp;_nc_cat=102&amp;ccb=1-7&amp;_nc_sid=730e14&amp;_nc_ohc=R1GI2YUmmQMAX8vjpBj&amp;_nc_ht=z-p3-scontent.frix8-1.fna&amp;oh=00_AfDSNBHWzoLvuvxF0uNLckWJgPAnKiUoz1dDghrnvF_KaQ&amp;oe=639EADCB</x:t>
        </x:is>
      </x:c>
      <x:c t="inlineStr" r="AK209">
        <x:is>
          <x:t/>
        </x:is>
      </x:c>
      <x:c t="inlineStr" r="AL209">
        <x:is>
          <x:t>Ні</x:t>
        </x:is>
      </x:c>
      <x:c t="inlineStr" r="AM209"/>
      <x:c t="inlineStr" r="AN209">
        <x:is>
          <x:t>Їжа</x:t>
        </x:is>
      </x:c>
      <x:c t="inlineStr" r="AO209">
        <x:is>
          <x:t>Промо</x:t>
        </x:is>
      </x:c>
      <x:c t="inlineStr" r="AP209"/>
    </x:row>
    <x:row r="210">
      <x:c t="inlineStr" r="A210">
        <x:is>
          <x:t>28.11.2022</x:t>
        </x:is>
      </x:c>
      <x:c t="inlineStr" r="B210">
        <x:is>
          <x:t>20:52</x:t>
        </x:is>
      </x:c>
      <x:c t="inlineStr" r="C210">
        <x:is>
          <x:t>14.12.2022 15:10</x:t>
        </x:is>
      </x:c>
      <x:c t="inlineStr" r="D210">
        <x:is>
          <x:t/>
        </x:is>
      </x:c>
      <x:c t="str" r="E210">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0">
        <x:is>
          <x:t>Репост</x:t>
        </x:is>
      </x:c>
      <x:c r="G210">
        <x:f>HYPERLINK("https://www.facebook.com/permalink.php?story_fbid=pfbid02MiNHobGsJbXGixHcLCjXmpseWdQanXx2XqnV3bRpdHNdyGMsz1iydVEnhytTfrBEl&amp;id=100008431450508")</x:f>
      </x:c>
      <x:c t="inlineStr" r="H210">
        <x:is>
          <x:t>Нейтральна</x:t>
        </x:is>
      </x:c>
      <x:c t="inlineStr" r="I210">
        <x:is>
          <x:t>Oleksandr Karpowych</x:t>
        </x:is>
      </x:c>
      <x:c r="J210">
        <x:f>HYPERLINK("https://www.facebook.com/100008431450508")</x:f>
      </x:c>
      <x:c t="n" r="K210">
        <x:v>0</x:v>
      </x:c>
      <x:c t="inlineStr" r="L210">
        <x:is>
          <x:t>Чоловік</x:t>
        </x:is>
      </x:c>
      <x:c t="inlineStr" r="M210"/>
      <x:c t="inlineStr" r="N210">
        <x:is>
          <x:t>facebook.com</x:t>
        </x:is>
      </x:c>
      <x:c t="inlineStr" r="O210">
        <x:is>
          <x:t>Oleksandr Karpowych</x:t>
        </x:is>
      </x:c>
      <x:c r="P210">
        <x:f>HYPERLINK("https://www.facebook.com/100008431450508")</x:f>
      </x:c>
      <x:c t="n" r="Q210">
        <x:v>0</x:v>
      </x:c>
      <x:c t="inlineStr" r="R210">
        <x:is>
          <x:t>Соціальні мережі</x:t>
        </x:is>
      </x:c>
      <x:c t="inlineStr" r="S210">
        <x:is>
          <x:t>Україна</x:t>
        </x:is>
      </x:c>
      <x:c t="inlineStr" r="T210">
        <x:is>
          <x:t>Львівська область</x:t>
        </x:is>
      </x:c>
      <x:c t="inlineStr" r="U210">
        <x:is>
          <x:t>Львів</x:t>
        </x:is>
      </x:c>
      <x:c t="inlineStr" r="V210"/>
      <x:c t="inlineStr" r="W210"/>
      <x:c t="inlineStr" r="X210"/>
      <x:c t="inlineStr" r="Y210"/>
      <x:c t="inlineStr" r="Z210"/>
      <x:c t="inlineStr" r="AA210"/>
      <x:c t="inlineStr" r="AB210"/>
      <x:c t="inlineStr" r="AC210"/>
      <x:c t="inlineStr" r="AD210"/>
      <x:c t="inlineStr" r="AE210"/>
      <x:c t="inlineStr" r="AF210"/>
      <x:c t="inlineStr" r="AG210"/>
      <x:c t="inlineStr" r="AH210"/>
      <x:c t="inlineStr" r="AI210"/>
      <x:c t="inlineStr" r="AJ210">
        <x:is>
          <x:t>https://z-p3-scontent.frix8-1.fna.fbcdn.net/v/t39.30808-6/311570422_137057712412187_1246602059219239785_n.jpg?stp=dst-jpg_p526x296&amp;_nc_cat=102&amp;ccb=1-7&amp;_nc_sid=730e14&amp;_nc_ohc=R1GI2YUmmQMAX8vjpBj&amp;_nc_ht=z-p3-scontent.frix8-1.fna&amp;oh=00_AfDSNBHWzoLvuvxF0uNLckWJgPAnKiUoz1dDghrnvF_KaQ&amp;oe=639EADCB</x:t>
        </x:is>
      </x:c>
      <x:c t="inlineStr" r="AK210">
        <x:is>
          <x:t/>
        </x:is>
      </x:c>
      <x:c t="inlineStr" r="AL210">
        <x:is>
          <x:t>Ні</x:t>
        </x:is>
      </x:c>
      <x:c t="inlineStr" r="AM210"/>
      <x:c t="inlineStr" r="AN210">
        <x:is>
          <x:t>Їжа</x:t>
        </x:is>
      </x:c>
      <x:c t="inlineStr" r="AO210">
        <x:is>
          <x:t>Промо</x:t>
        </x:is>
      </x:c>
      <x:c t="inlineStr" r="AP210"/>
    </x:row>
    <x:row r="211">
      <x:c t="inlineStr" r="A211">
        <x:is>
          <x:t>28.11.2022</x:t>
        </x:is>
      </x:c>
      <x:c t="inlineStr" r="B211">
        <x:is>
          <x:t>20:50</x:t>
        </x:is>
      </x:c>
      <x:c t="inlineStr" r="C211">
        <x:is>
          <x:t>14.12.2022 15:10</x:t>
        </x:is>
      </x:c>
      <x:c t="inlineStr" r="D211">
        <x:is>
          <x:t/>
        </x:is>
      </x:c>
      <x:c t="str" r="E211">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1">
        <x:is>
          <x:t>Репост</x:t>
        </x:is>
      </x:c>
      <x:c r="G211">
        <x:f>HYPERLINK("https://www.facebook.com/permalink.php?story_fbid=pfbid026HmdaSYMkva6JfUb5muRbq1F4sYxTUfH91EkHfE86sbFkTDF8zpff3S1kz2QJMdl&amp;id=100012661608206")</x:f>
      </x:c>
      <x:c t="inlineStr" r="H211">
        <x:is>
          <x:t>Нейтральна</x:t>
        </x:is>
      </x:c>
      <x:c t="inlineStr" r="I211">
        <x:is>
          <x:t>Олександр Бойчук</x:t>
        </x:is>
      </x:c>
      <x:c r="J211">
        <x:f>HYPERLINK("https://www.facebook.com/100012661608206")</x:f>
      </x:c>
      <x:c t="n" r="K211">
        <x:v>98</x:v>
      </x:c>
      <x:c t="inlineStr" r="L211">
        <x:is>
          <x:t>Чоловік</x:t>
        </x:is>
      </x:c>
      <x:c t="inlineStr" r="M211"/>
      <x:c t="inlineStr" r="N211">
        <x:is>
          <x:t>facebook.com</x:t>
        </x:is>
      </x:c>
      <x:c t="inlineStr" r="O211">
        <x:is>
          <x:t>Олександр Бойчук</x:t>
        </x:is>
      </x:c>
      <x:c r="P211">
        <x:f>HYPERLINK("https://www.facebook.com/100012661608206")</x:f>
      </x:c>
      <x:c t="n" r="Q211">
        <x:v>98</x:v>
      </x:c>
      <x:c t="inlineStr" r="R211">
        <x:is>
          <x:t>Соціальні мережі</x:t>
        </x:is>
      </x:c>
      <x:c t="inlineStr" r="S211">
        <x:is>
          <x:t>Україна</x:t>
        </x:is>
      </x:c>
      <x:c t="inlineStr" r="T211">
        <x:is>
          <x:t>Тернопільська область</x:t>
        </x:is>
      </x:c>
      <x:c t="inlineStr" r="U211">
        <x:is>
          <x:t>Тернопіль</x:t>
        </x:is>
      </x:c>
      <x:c t="inlineStr" r="V211"/>
      <x:c t="inlineStr" r="W211"/>
      <x:c t="inlineStr" r="X211"/>
      <x:c t="inlineStr" r="Y211"/>
      <x:c t="inlineStr" r="Z211"/>
      <x:c t="inlineStr" r="AA211"/>
      <x:c t="inlineStr" r="AB211"/>
      <x:c t="inlineStr" r="AC211"/>
      <x:c t="inlineStr" r="AD211"/>
      <x:c t="inlineStr" r="AE211"/>
      <x:c t="inlineStr" r="AF211"/>
      <x:c t="inlineStr" r="AG211"/>
      <x:c t="inlineStr" r="AH211"/>
      <x:c t="inlineStr" r="AI211"/>
      <x:c t="inlineStr" r="AJ211">
        <x:is>
          <x:t>https://scontent.fsof11-1.fna.fbcdn.net/v/t39.30808-6/311570422_137057712412187_1246602059219239785_n.jpg?stp=dst-jpg_p526x296&amp;_nc_cat=102&amp;ccb=1-7&amp;_nc_sid=730e14&amp;_nc_ohc=R1GI2YUmmQMAX8rUyv6&amp;_nc_ht=scontent.fsof11-1.fna&amp;oh=00_AfCVMeJa4IWKkNjCZu8j2f353kvT2OV4yL379vJCplvgWw&amp;oe=639EADCB</x:t>
        </x:is>
      </x:c>
      <x:c t="inlineStr" r="AK211">
        <x:is>
          <x:t/>
        </x:is>
      </x:c>
      <x:c t="inlineStr" r="AL211">
        <x:is>
          <x:t>Ні</x:t>
        </x:is>
      </x:c>
      <x:c t="inlineStr" r="AM211"/>
      <x:c t="inlineStr" r="AN211">
        <x:is>
          <x:t>Їжа</x:t>
        </x:is>
      </x:c>
      <x:c t="inlineStr" r="AO211">
        <x:is>
          <x:t>Промо</x:t>
        </x:is>
      </x:c>
      <x:c t="inlineStr" r="AP211"/>
    </x:row>
    <x:row r="212">
      <x:c t="inlineStr" r="A212">
        <x:is>
          <x:t>28.11.2022</x:t>
        </x:is>
      </x:c>
      <x:c t="inlineStr" r="B212">
        <x:is>
          <x:t>19:38</x:t>
        </x:is>
      </x:c>
      <x:c t="inlineStr" r="C212">
        <x:is>
          <x:t>14.12.2022 15:10</x:t>
        </x:is>
      </x:c>
      <x:c t="inlineStr" r="D212">
        <x:is>
          <x:t/>
        </x:is>
      </x:c>
      <x:c t="str" r="E212">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2">
        <x:is>
          <x:t>Репост</x:t>
        </x:is>
      </x:c>
      <x:c r="G212">
        <x:f>HYPERLINK("https://www.facebook.com/permalink.php?story_fbid=pfbid0mwTy16xHJHL5v7v7kPXQTKpyQDDJ2BCtfRvLRtnFPgcZqMx6xYSCh3rZFEixzPMsl&amp;id=100003089599315")</x:f>
      </x:c>
      <x:c t="inlineStr" r="H212">
        <x:is>
          <x:t>Нейтральна</x:t>
        </x:is>
      </x:c>
      <x:c t="inlineStr" r="I212">
        <x:is>
          <x:t>Sergiy Chumak</x:t>
        </x:is>
      </x:c>
      <x:c r="J212">
        <x:f>HYPERLINK("https://www.facebook.com/100003089599315")</x:f>
      </x:c>
      <x:c t="n" r="K212">
        <x:v>692</x:v>
      </x:c>
      <x:c t="inlineStr" r="L212">
        <x:is>
          <x:t>Чоловік</x:t>
        </x:is>
      </x:c>
      <x:c t="inlineStr" r="M212"/>
      <x:c t="inlineStr" r="N212">
        <x:is>
          <x:t>facebook.com</x:t>
        </x:is>
      </x:c>
      <x:c t="inlineStr" r="O212">
        <x:is>
          <x:t>Sergiy Chumak</x:t>
        </x:is>
      </x:c>
      <x:c r="P212">
        <x:f>HYPERLINK("https://www.facebook.com/100003089599315")</x:f>
      </x:c>
      <x:c t="n" r="Q212">
        <x:v>692</x:v>
      </x:c>
      <x:c t="inlineStr" r="R212">
        <x:is>
          <x:t>Соціальні мережі</x:t>
        </x:is>
      </x:c>
      <x:c t="inlineStr" r="S212">
        <x:is>
          <x:t>Україна</x:t>
        </x:is>
      </x:c>
      <x:c t="inlineStr" r="T212">
        <x:is>
          <x:t>Одеська область</x:t>
        </x:is>
      </x:c>
      <x:c t="inlineStr" r="U212">
        <x:is>
          <x:t>Одеса</x:t>
        </x:is>
      </x:c>
      <x:c t="inlineStr" r="V212"/>
      <x:c t="inlineStr" r="W212"/>
      <x:c t="inlineStr" r="X212"/>
      <x:c t="inlineStr" r="Y212"/>
      <x:c t="inlineStr" r="Z212"/>
      <x:c t="inlineStr" r="AA212"/>
      <x:c t="inlineStr" r="AB212"/>
      <x:c t="inlineStr" r="AC212"/>
      <x:c t="inlineStr" r="AD212"/>
      <x:c t="inlineStr" r="AE212"/>
      <x:c t="inlineStr" r="AF212"/>
      <x:c t="inlineStr" r="AG212"/>
      <x:c t="inlineStr" r="AH212"/>
      <x:c t="inlineStr" r="AI212"/>
      <x:c t="inlineStr" r="AJ212">
        <x:is>
          <x:t>https://z-p3-scontent.frix8-1.fna.fbcdn.net/v/t39.30808-6/311570422_137057712412187_1246602059219239785_n.jpg?stp=dst-jpg_p526x296&amp;_nc_cat=102&amp;ccb=1-7&amp;_nc_sid=730e14&amp;_nc_ohc=R1GI2YUmmQMAX8vjpBj&amp;_nc_ht=z-p3-scontent.frix8-1.fna&amp;oh=00_AfDSNBHWzoLvuvxF0uNLckWJgPAnKiUoz1dDghrnvF_KaQ&amp;oe=639EADCB</x:t>
        </x:is>
      </x:c>
      <x:c t="inlineStr" r="AK212">
        <x:is>
          <x:t/>
        </x:is>
      </x:c>
      <x:c t="inlineStr" r="AL212">
        <x:is>
          <x:t>Ні</x:t>
        </x:is>
      </x:c>
      <x:c t="inlineStr" r="AM212"/>
      <x:c t="inlineStr" r="AN212">
        <x:is>
          <x:t>Їжа</x:t>
        </x:is>
      </x:c>
      <x:c t="inlineStr" r="AO212">
        <x:is>
          <x:t>Промо</x:t>
        </x:is>
      </x:c>
      <x:c t="inlineStr" r="AP212"/>
    </x:row>
    <x:row r="213">
      <x:c t="inlineStr" r="A213">
        <x:is>
          <x:t>28.11.2022</x:t>
        </x:is>
      </x:c>
      <x:c t="inlineStr" r="B213">
        <x:is>
          <x:t>19:27</x:t>
        </x:is>
      </x:c>
      <x:c t="inlineStr" r="C213">
        <x:is>
          <x:t>14.12.2022 15:10</x:t>
        </x:is>
      </x:c>
      <x:c t="inlineStr" r="D213">
        <x:is>
          <x:t/>
        </x:is>
      </x:c>
      <x:c t="str" r="E213">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3">
        <x:is>
          <x:t>Репост</x:t>
        </x:is>
      </x:c>
      <x:c r="G213">
        <x:f>HYPERLINK("https://www.facebook.com/permalink.php?story_fbid=pfbid02fACXVJtneYg8NFyGUqoXwoM4aUbrqbtVfGe5wcbUEHsTKMmpfEGhShKVNd1rHVTfl&amp;id=100006141315565")</x:f>
      </x:c>
      <x:c t="inlineStr" r="H213">
        <x:is>
          <x:t>Нейтральна</x:t>
        </x:is>
      </x:c>
      <x:c t="inlineStr" r="I213">
        <x:is>
          <x:t>Anna Orban</x:t>
        </x:is>
      </x:c>
      <x:c r="J213">
        <x:f>HYPERLINK("https://www.facebook.com/100006141315565")</x:f>
      </x:c>
      <x:c t="n" r="K213">
        <x:v>960</x:v>
      </x:c>
      <x:c t="inlineStr" r="L213">
        <x:is>
          <x:t>Жінка</x:t>
        </x:is>
      </x:c>
      <x:c t="inlineStr" r="M213"/>
      <x:c t="inlineStr" r="N213">
        <x:is>
          <x:t>facebook.com</x:t>
        </x:is>
      </x:c>
      <x:c t="inlineStr" r="O213">
        <x:is>
          <x:t>Anna Orban</x:t>
        </x:is>
      </x:c>
      <x:c r="P213">
        <x:f>HYPERLINK("https://www.facebook.com/100006141315565")</x:f>
      </x:c>
      <x:c t="n" r="Q213">
        <x:v>960</x:v>
      </x:c>
      <x:c t="inlineStr" r="R213">
        <x:is>
          <x:t>Соціальні мережі</x:t>
        </x:is>
      </x:c>
      <x:c t="inlineStr" r="S213">
        <x:is>
          <x:t>Україна</x:t>
        </x:is>
      </x:c>
      <x:c t="inlineStr" r="T213">
        <x:is>
          <x:t>Миколаївська область</x:t>
        </x:is>
      </x:c>
      <x:c t="inlineStr" r="U213">
        <x:is>
          <x:t>Миколаїв</x:t>
        </x:is>
      </x:c>
      <x:c t="inlineStr" r="V213"/>
      <x:c t="inlineStr" r="W213"/>
      <x:c t="inlineStr" r="X213"/>
      <x:c t="inlineStr" r="Y213"/>
      <x:c t="inlineStr" r="Z213"/>
      <x:c t="inlineStr" r="AA213"/>
      <x:c t="inlineStr" r="AB213"/>
      <x:c t="inlineStr" r="AC213"/>
      <x:c t="inlineStr" r="AD213"/>
      <x:c t="inlineStr" r="AE213"/>
      <x:c t="inlineStr" r="AF213"/>
      <x:c t="inlineStr" r="AG213"/>
      <x:c t="inlineStr" r="AH213"/>
      <x:c t="inlineStr" r="AI213"/>
      <x:c t="inlineStr" r="AJ213">
        <x:is>
          <x:t>https://z-p3-scontent.fkun2-1.fna.fbcdn.net/v/t39.30808-6/311570422_137057712412187_1246602059219239785_n.jpg?stp=dst-jpg_p526x296&amp;_nc_cat=102&amp;ccb=1-7&amp;_nc_sid=730e14&amp;_nc_ohc=R1GI2YUmmQMAX9zv2Ld&amp;_nc_ht=z-p3-scontent.fkun2-1.fna&amp;oh=00_AfA0picKNIQ2Eggcr4RODQVJNGOmVY96C9I1WgVCB7r-3Q&amp;oe=639EADCB</x:t>
        </x:is>
      </x:c>
      <x:c t="inlineStr" r="AK213">
        <x:is>
          <x:t/>
        </x:is>
      </x:c>
      <x:c t="inlineStr" r="AL213">
        <x:is>
          <x:t>Ні</x:t>
        </x:is>
      </x:c>
      <x:c t="inlineStr" r="AM213"/>
      <x:c t="inlineStr" r="AN213">
        <x:is>
          <x:t>Їжа</x:t>
        </x:is>
      </x:c>
      <x:c t="inlineStr" r="AO213">
        <x:is>
          <x:t>Промо</x:t>
        </x:is>
      </x:c>
      <x:c t="n" r="AP213">
        <x:v>960</x:v>
      </x:c>
    </x:row>
    <x:row r="214">
      <x:c t="inlineStr" r="A214">
        <x:is>
          <x:t>28.11.2022</x:t>
        </x:is>
      </x:c>
      <x:c t="inlineStr" r="B214">
        <x:is>
          <x:t>18:37</x:t>
        </x:is>
      </x:c>
      <x:c t="inlineStr" r="C214">
        <x:is>
          <x:t>14.12.2022 15:10</x:t>
        </x:is>
      </x:c>
      <x:c t="inlineStr" r="D214">
        <x:is>
          <x:t/>
        </x:is>
      </x:c>
      <x:c t="str" r="E214">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4">
        <x:is>
          <x:t>Репост</x:t>
        </x:is>
      </x:c>
      <x:c r="G214">
        <x:f>HYPERLINK("https://www.facebook.com/permalink.php?story_fbid=pfbid027zmidvPcJ17c5iGuSQVeeLsK8X99h8TFz4y8YgEgzFB3M1hyQF4SwkVMUSBCGT7Gl&amp;id=100001751335453")</x:f>
      </x:c>
      <x:c t="inlineStr" r="H214">
        <x:is>
          <x:t>Нейтральна</x:t>
        </x:is>
      </x:c>
      <x:c t="inlineStr" r="I214">
        <x:is>
          <x:t>Михайло Міхович</x:t>
        </x:is>
      </x:c>
      <x:c r="J214">
        <x:f>HYPERLINK("https://www.facebook.com/100001751335453")</x:f>
      </x:c>
      <x:c t="n" r="K214">
        <x:v>715</x:v>
      </x:c>
      <x:c t="inlineStr" r="L214">
        <x:is>
          <x:t>Чоловік</x:t>
        </x:is>
      </x:c>
      <x:c t="inlineStr" r="M214"/>
      <x:c t="inlineStr" r="N214">
        <x:is>
          <x:t>facebook.com</x:t>
        </x:is>
      </x:c>
      <x:c t="inlineStr" r="O214">
        <x:is>
          <x:t>Михайло Міхович</x:t>
        </x:is>
      </x:c>
      <x:c r="P214">
        <x:f>HYPERLINK("https://www.facebook.com/100001751335453")</x:f>
      </x:c>
      <x:c t="n" r="Q214">
        <x:v>715</x:v>
      </x:c>
      <x:c t="inlineStr" r="R214">
        <x:is>
          <x:t>Соціальні мережі</x:t>
        </x:is>
      </x:c>
      <x:c t="inlineStr" r="S214">
        <x:is>
          <x:t>Україна</x:t>
        </x:is>
      </x:c>
      <x:c t="inlineStr" r="T214">
        <x:is>
          <x:t>Київ</x:t>
        </x:is>
      </x:c>
      <x:c t="inlineStr" r="U214">
        <x:is>
          <x:t>Київ</x:t>
        </x:is>
      </x:c>
      <x:c t="inlineStr" r="V214"/>
      <x:c t="inlineStr" r="W214"/>
      <x:c t="inlineStr" r="X214"/>
      <x:c t="inlineStr" r="Y214"/>
      <x:c t="inlineStr" r="Z214"/>
      <x:c t="inlineStr" r="AA214"/>
      <x:c t="inlineStr" r="AB214"/>
      <x:c t="inlineStr" r="AC214"/>
      <x:c t="inlineStr" r="AD214"/>
      <x:c t="inlineStr" r="AE214"/>
      <x:c t="inlineStr" r="AF214"/>
      <x:c t="inlineStr" r="AG214"/>
      <x:c t="inlineStr" r="AH214"/>
      <x:c t="inlineStr" r="AI214"/>
      <x:c t="inlineStr" r="AJ214">
        <x:is>
          <x:t>https://z-p3-scontent.frix8-1.fna.fbcdn.net/v/t39.30808-6/311570422_137057712412187_1246602059219239785_n.jpg?stp=dst-jpg_p526x296&amp;_nc_cat=102&amp;ccb=1-7&amp;_nc_sid=730e14&amp;_nc_ohc=R1GI2YUmmQMAX8vjpBj&amp;_nc_ht=z-p3-scontent.frix8-1.fna&amp;oh=00_AfDSNBHWzoLvuvxF0uNLckWJgPAnKiUoz1dDghrnvF_KaQ&amp;oe=639EADCB</x:t>
        </x:is>
      </x:c>
      <x:c t="inlineStr" r="AK214">
        <x:is>
          <x:t/>
        </x:is>
      </x:c>
      <x:c t="inlineStr" r="AL214">
        <x:is>
          <x:t>Ні</x:t>
        </x:is>
      </x:c>
      <x:c t="inlineStr" r="AM214"/>
      <x:c t="inlineStr" r="AN214">
        <x:is>
          <x:t>Їжа</x:t>
        </x:is>
      </x:c>
      <x:c t="inlineStr" r="AO214">
        <x:is>
          <x:t>Промо</x:t>
        </x:is>
      </x:c>
      <x:c t="inlineStr" r="AP214"/>
    </x:row>
    <x:row r="215">
      <x:c t="inlineStr" r="A215">
        <x:is>
          <x:t>28.11.2022</x:t>
        </x:is>
      </x:c>
      <x:c t="inlineStr" r="B215">
        <x:is>
          <x:t>18:24</x:t>
        </x:is>
      </x:c>
      <x:c t="inlineStr" r="C215">
        <x:is>
          <x:t>14.12.2022 15:10</x:t>
        </x:is>
      </x:c>
      <x:c t="inlineStr" r="D215">
        <x:is>
          <x:t/>
        </x:is>
      </x:c>
      <x:c t="str" r="E215">
        <x:v>Взяти печива до чаю, або чипсів до кіношки, та й малечі щось солоденьке…
Тут закликаємо бути уважними, адже багато знайомих нам брендів насправді належать до групи компаній Mondelez, що продовжує працювати в росії, сплачувати зарплати та податки, а також сприяти державі-агресору щодо мобілізації співробітників.
Таким чином до бойкотного списку потрапляють чипси Люкс шоколадки  Корона та Milka, печиво Oreo, TUC та Belvita, бісквітні тістечка «Ведмедик Барні», жуйка Dirol, льодяники Halls.
Повний список брендів, що працюють на ворожій території, можна подивитись тут: https://war-sponsors.com/
Обирай свідомо! Не фінансуй ворога!</x:v>
      </x:c>
      <x:c t="inlineStr" r="F215">
        <x:is>
          <x:t>Репост</x:t>
        </x:is>
      </x:c>
      <x:c r="G215">
        <x:f>HYPERLINK("https://www.facebook.com/kup4ik/posts/pfbid02Gy3nKRww3dLrvHMLUS8FVd3LkKhjv8hQSSXvrT7qeBqiziqQiemmeCUZ4mbeWEhel")</x:f>
      </x:c>
      <x:c t="inlineStr" r="H215">
        <x:is>
          <x:t>Нейтральна</x:t>
        </x:is>
      </x:c>
      <x:c t="inlineStr" r="I215">
        <x:is>
          <x:t>Генадий Купчик</x:t>
        </x:is>
      </x:c>
      <x:c r="J215">
        <x:f>HYPERLINK("https://www.facebook.com/100011353315980")</x:f>
      </x:c>
      <x:c t="n" r="K215">
        <x:v>103</x:v>
      </x:c>
      <x:c t="inlineStr" r="L215">
        <x:is>
          <x:t>Чоловік</x:t>
        </x:is>
      </x:c>
      <x:c t="inlineStr" r="M215"/>
      <x:c t="inlineStr" r="N215">
        <x:is>
          <x:t>facebook.com</x:t>
        </x:is>
      </x:c>
      <x:c t="inlineStr" r="O215">
        <x:is>
          <x:t>Генадий Купчик</x:t>
        </x:is>
      </x:c>
      <x:c r="P215">
        <x:f>HYPERLINK("https://www.facebook.com/100011353315980")</x:f>
      </x:c>
      <x:c t="n" r="Q215">
        <x:v>103</x:v>
      </x:c>
      <x:c t="inlineStr" r="R215">
        <x:is>
          <x:t>Соціальні мережі</x:t>
        </x:is>
      </x:c>
      <x:c t="inlineStr" r="S215">
        <x:is>
          <x:t>Україна</x:t>
        </x:is>
      </x:c>
      <x:c t="inlineStr" r="T215">
        <x:is>
          <x:t>Дніпропетровська область</x:t>
        </x:is>
      </x:c>
      <x:c t="inlineStr" r="U215">
        <x:is>
          <x:t>Дніпро</x:t>
        </x:is>
      </x:c>
      <x:c t="inlineStr" r="V215"/>
      <x:c t="inlineStr" r="W215"/>
      <x:c t="inlineStr" r="X215"/>
      <x:c t="inlineStr" r="Y215"/>
      <x:c t="inlineStr" r="Z215"/>
      <x:c t="inlineStr" r="AA215"/>
      <x:c t="inlineStr" r="AB215"/>
      <x:c t="inlineStr" r="AC215"/>
      <x:c t="inlineStr" r="AD215"/>
      <x:c t="inlineStr" r="AE215"/>
      <x:c t="inlineStr" r="AF215"/>
      <x:c t="inlineStr" r="AG215"/>
      <x:c t="inlineStr" r="AH215"/>
      <x:c t="inlineStr" r="AI215"/>
      <x:c t="inlineStr" r="AJ215">
        <x:is>
          <x:t>https://scontent.flhr9-1.fna.fbcdn.net/v/t39.30808-6/311570422_137057712412187_1246602059219239785_n.jpg?stp=dst-jpg_p526x296&amp;_nc_cat=102&amp;ccb=1-7&amp;_nc_sid=730e14&amp;_nc_ohc=R1GI2YUmmQMAX-HjCdQ&amp;_nc_ht=scontent.flhr9-1.fna&amp;oh=00_AfAocHR75dyfO8dc4SrYBJiqGoJgYTbo60VVQ9R41ZIyFA&amp;oe=639EADCB</x:t>
        </x:is>
      </x:c>
      <x:c t="inlineStr" r="AK215">
        <x:is>
          <x:t/>
        </x:is>
      </x:c>
      <x:c t="inlineStr" r="AL215">
        <x:is>
          <x:t>Ні</x:t>
        </x:is>
      </x:c>
      <x:c t="inlineStr" r="AM215"/>
      <x:c t="inlineStr" r="AN215">
        <x:is>
          <x:t>Їжа</x:t>
        </x:is>
      </x:c>
      <x:c t="inlineStr" r="AO215">
        <x:is>
          <x:t>Промо</x:t>
        </x:is>
      </x:c>
      <x:c t="inlineStr" r="AP215"/>
    </x:row>
    <x:row r="216">
      <x:c t="inlineStr" r="A216">
        <x:is>
          <x:t>28.11.2022</x:t>
        </x:is>
      </x:c>
      <x:c t="inlineStr" r="B216">
        <x:is>
          <x:t>05:20</x:t>
        </x:is>
      </x:c>
      <x:c t="inlineStr" r="C216">
        <x:is>
          <x:t>14.12.2022 15:10</x:t>
        </x:is>
      </x:c>
      <x:c t="inlineStr" r="D216">
        <x:is>
          <x:t/>
        </x:is>
      </x:c>
      <x:c t="str" r="E216">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16">
        <x:is>
          <x:t>Репост</x:t>
        </x:is>
      </x:c>
      <x:c r="G216">
        <x:f>HYPERLINK("https://www.facebook.com/groups/550103345853528/permalink/1267105877486601/")</x:f>
      </x:c>
      <x:c t="inlineStr" r="H216">
        <x:is>
          <x:t>Нейтральна</x:t>
        </x:is>
      </x:c>
      <x:c t="inlineStr" r="I216">
        <x:is>
          <x:t>Людмила Копирайт</x:t>
        </x:is>
      </x:c>
      <x:c r="J216">
        <x:f>HYPERLINK("https://www.facebook.com/100022218129219")</x:f>
      </x:c>
      <x:c t="n" r="K216">
        <x:v>4257</x:v>
      </x:c>
      <x:c t="inlineStr" r="L216">
        <x:is>
          <x:t>Жінка</x:t>
        </x:is>
      </x:c>
      <x:c t="inlineStr" r="M216"/>
      <x:c t="inlineStr" r="N216">
        <x:is>
          <x:t>facebook.com</x:t>
        </x:is>
      </x:c>
      <x:c t="inlineStr" r="O216">
        <x:is>
          <x:t>ВЕЛИКИЙ БИЧКІВ ||| КУПИ ПРОДАЙ  |||</x:t>
        </x:is>
      </x:c>
      <x:c r="P216">
        <x:f>HYPERLINK("https://www.facebook.com/550103345853528")</x:f>
      </x:c>
      <x:c t="n" r="Q216">
        <x:v>10732</x:v>
      </x:c>
      <x:c t="inlineStr" r="R216">
        <x:is>
          <x:t>Соціальні мережі</x:t>
        </x:is>
      </x:c>
      <x:c t="inlineStr" r="S216">
        <x:is>
          <x:t>Україна</x:t>
        </x:is>
      </x:c>
      <x:c t="inlineStr" r="T216"/>
      <x:c t="inlineStr" r="U216"/>
      <x:c t="inlineStr" r="V216"/>
      <x:c t="inlineStr" r="W216"/>
      <x:c t="inlineStr" r="X216"/>
      <x:c t="inlineStr" r="Y216"/>
      <x:c t="inlineStr" r="Z216"/>
      <x:c t="inlineStr" r="AA216"/>
      <x:c t="inlineStr" r="AB216"/>
      <x:c t="inlineStr" r="AC216"/>
      <x:c t="inlineStr" r="AD216"/>
      <x:c t="inlineStr" r="AE216"/>
      <x:c t="n" r="AF216">
        <x:v>1</x:v>
      </x:c>
      <x:c t="inlineStr" r="AG216"/>
      <x:c t="inlineStr" r="AH216"/>
      <x:c t="inlineStr" r="AI216"/>
      <x:c t="inlineStr" r="AJ216">
        <x:is>
          <x:t>https://scontent-lax3-1.xx.fbcdn.net/v/t39.30808-6/316963305_1310482509702341_2331505194697479562_n.jpg?_nc_cat=110&amp;ccb=1-7&amp;_nc_sid=5cd70e&amp;_nc_ohc=QahAyCw1GkwAX-mFEeJ&amp;_nc_ht=scontent-lax3-1.xx&amp;oh=00_AfD92Ib3TnjDvyJvjRp90pBsVBw-CGBUT5OVD6IVNSSfyA&amp;oe=639E8630</x:t>
        </x:is>
      </x:c>
      <x:c t="inlineStr" r="AK216">
        <x:is>
          <x:t/>
        </x:is>
      </x:c>
      <x:c t="inlineStr" r="AL216">
        <x:is>
          <x:t>Ні</x:t>
        </x:is>
      </x:c>
      <x:c t="inlineStr" r="AM216"/>
      <x:c t="inlineStr" r="AN216">
        <x:is>
          <x:t>Їжа</x:t>
        </x:is>
      </x:c>
      <x:c t="inlineStr" r="AO216">
        <x:is>
          <x:t>Комерція</x:t>
        </x:is>
      </x:c>
      <x:c t="n" r="AP216">
        <x:v>10208</x:v>
      </x:c>
    </x:row>
    <x:row r="217">
      <x:c t="inlineStr" r="A217">
        <x:is>
          <x:t>27.11.2022</x:t>
        </x:is>
      </x:c>
      <x:c t="inlineStr" r="B217">
        <x:is>
          <x:t>21:32</x:t>
        </x:is>
      </x:c>
      <x:c t="inlineStr" r="C217">
        <x:is>
          <x:t>14.12.2022 15:10</x:t>
        </x:is>
      </x:c>
      <x:c t="inlineStr" r="D217">
        <x:is>
          <x:t/>
        </x:is>
      </x:c>
      <x:c t="str" r="E217">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17">
        <x:is>
          <x:t>Репост</x:t>
        </x:is>
      </x:c>
      <x:c r="G217">
        <x:f>HYPERLINK("https://www.facebook.com/groups/388724418266201/permalink/1536608086811156/")</x:f>
      </x:c>
      <x:c t="inlineStr" r="H217">
        <x:is>
          <x:t>Нейтральна</x:t>
        </x:is>
      </x:c>
      <x:c t="inlineStr" r="I217">
        <x:is>
          <x:t>Людмила Копирайт</x:t>
        </x:is>
      </x:c>
      <x:c r="J217">
        <x:f>HYPERLINK("https://www.facebook.com/100022218129219")</x:f>
      </x:c>
      <x:c t="n" r="K217">
        <x:v>4257</x:v>
      </x:c>
      <x:c t="inlineStr" r="L217">
        <x:is>
          <x:t>Жінка</x:t>
        </x:is>
      </x:c>
      <x:c t="inlineStr" r="M217"/>
      <x:c t="inlineStr" r="N217">
        <x:is>
          <x:t>facebook.com</x:t>
        </x:is>
      </x:c>
      <x:c t="inlineStr" r="O217">
        <x:is>
          <x:t>Реклама в Буча , Киев, Ирпень, Гостомель, Немешаево......</x:t>
        </x:is>
      </x:c>
      <x:c r="P217">
        <x:f>HYPERLINK("https://www.facebook.com/388724418266201")</x:f>
      </x:c>
      <x:c t="n" r="Q217">
        <x:v>13716</x:v>
      </x:c>
      <x:c t="inlineStr" r="R217">
        <x:is>
          <x:t>Соціальні мережі</x:t>
        </x:is>
      </x:c>
      <x:c t="inlineStr" r="S217">
        <x:is>
          <x:t>Україна</x:t>
        </x:is>
      </x:c>
      <x:c t="inlineStr" r="T217"/>
      <x:c t="inlineStr" r="U217"/>
      <x:c t="inlineStr" r="V217"/>
      <x:c t="inlineStr" r="W217"/>
      <x:c t="inlineStr" r="X217"/>
      <x:c t="inlineStr" r="Y217"/>
      <x:c t="inlineStr" r="Z217"/>
      <x:c t="inlineStr" r="AA217"/>
      <x:c t="inlineStr" r="AB217"/>
      <x:c t="inlineStr" r="AC217"/>
      <x:c t="inlineStr" r="AD217"/>
      <x:c t="inlineStr" r="AE217"/>
      <x:c t="inlineStr" r="AF217"/>
      <x:c t="inlineStr" r="AG217"/>
      <x:c t="inlineStr" r="AH217"/>
      <x:c t="inlineStr" r="AI217"/>
      <x:c t="inlineStr" r="AJ217">
        <x:is>
          <x:t>https://z-p3-scontent.fkun2-1.fna.fbcdn.net/v/t39.30808-6/316963305_1310482509702341_2331505194697479562_n.jpg?_nc_cat=110&amp;ccb=1-7&amp;_nc_sid=5cd70e&amp;_nc_ohc=QahAyCw1GkwAX8Qe9rB&amp;_nc_ht=z-p3-scontent.fkun2-1.fna&amp;oh=00_AfB687dptvry7Shxfz-9D-VvKwko_Y0u9eTsQ59ruyU2qg&amp;oe=639E8630</x:t>
        </x:is>
      </x:c>
      <x:c t="inlineStr" r="AK217">
        <x:is>
          <x:t/>
        </x:is>
      </x:c>
      <x:c t="inlineStr" r="AL217">
        <x:is>
          <x:t>Ні</x:t>
        </x:is>
      </x:c>
      <x:c t="inlineStr" r="AM217"/>
      <x:c t="inlineStr" r="AN217">
        <x:is>
          <x:t>Їжа</x:t>
        </x:is>
      </x:c>
      <x:c t="inlineStr" r="AO217">
        <x:is>
          <x:t>Комерція</x:t>
        </x:is>
      </x:c>
      <x:c t="n" r="AP217">
        <x:v>13716</x:v>
      </x:c>
    </x:row>
    <x:row r="218">
      <x:c t="inlineStr" r="A218">
        <x:is>
          <x:t>27.11.2022</x:t>
        </x:is>
      </x:c>
      <x:c t="inlineStr" r="B218">
        <x:is>
          <x:t>21:19</x:t>
        </x:is>
      </x:c>
      <x:c t="inlineStr" r="C218">
        <x:is>
          <x:t>14.12.2022 15:10</x:t>
        </x:is>
      </x:c>
      <x:c t="inlineStr" r="D218">
        <x:is>
          <x:t/>
        </x:is>
      </x:c>
      <x:c t="str" r="E218">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18">
        <x:is>
          <x:t>Репост</x:t>
        </x:is>
      </x:c>
      <x:c r="G218">
        <x:f>HYPERLINK("https://www.facebook.com/permalink.php?story_fbid=pfbid02r1U2uNktPoX9zxAqAnKhr2GjGdXxksB8iVpzPPtyYvXkNbhfqF4LVHZmrG7iJrNEl&amp;id=100025097479178")</x:f>
      </x:c>
      <x:c t="inlineStr" r="H218">
        <x:is>
          <x:t>Нейтральна</x:t>
        </x:is>
      </x:c>
      <x:c t="inlineStr" r="I218">
        <x:is>
          <x:t>Наталя Гаврилко</x:t>
        </x:is>
      </x:c>
      <x:c r="J218">
        <x:f>HYPERLINK("https://www.facebook.com/100025097479178")</x:f>
      </x:c>
      <x:c t="n" r="K218">
        <x:v>347</x:v>
      </x:c>
      <x:c t="inlineStr" r="L218">
        <x:is>
          <x:t>Жінка</x:t>
        </x:is>
      </x:c>
      <x:c t="inlineStr" r="M218"/>
      <x:c t="inlineStr" r="N218">
        <x:is>
          <x:t>facebook.com</x:t>
        </x:is>
      </x:c>
      <x:c t="inlineStr" r="O218">
        <x:is>
          <x:t>Наталя Гаврилко</x:t>
        </x:is>
      </x:c>
      <x:c r="P218">
        <x:f>HYPERLINK("https://www.facebook.com/100025097479178")</x:f>
      </x:c>
      <x:c t="n" r="Q218">
        <x:v>347</x:v>
      </x:c>
      <x:c t="inlineStr" r="R218">
        <x:is>
          <x:t>Соціальні мережі</x:t>
        </x:is>
      </x:c>
      <x:c t="inlineStr" r="S218">
        <x:is>
          <x:t>Україна</x:t>
        </x:is>
      </x:c>
      <x:c t="inlineStr" r="T218">
        <x:is>
          <x:t>Київ</x:t>
        </x:is>
      </x:c>
      <x:c t="inlineStr" r="U218">
        <x:is>
          <x:t>Київ</x:t>
        </x:is>
      </x:c>
      <x:c t="inlineStr" r="V218"/>
      <x:c t="inlineStr" r="W218"/>
      <x:c t="inlineStr" r="X218"/>
      <x:c t="inlineStr" r="Y218"/>
      <x:c t="inlineStr" r="Z218"/>
      <x:c t="inlineStr" r="AA218"/>
      <x:c t="inlineStr" r="AB218"/>
      <x:c t="inlineStr" r="AC218"/>
      <x:c t="inlineStr" r="AD218"/>
      <x:c t="inlineStr" r="AE218"/>
      <x:c t="inlineStr" r="AF218"/>
      <x:c t="inlineStr" r="AG218"/>
      <x:c t="inlineStr" r="AH218"/>
      <x:c t="inlineStr" r="AI218"/>
      <x:c t="inlineStr" r="AJ218"/>
      <x:c t="inlineStr" r="AK218">
        <x:is>
          <x:t/>
        </x:is>
      </x:c>
      <x:c t="inlineStr" r="AL218">
        <x:is>
          <x:t>Ні</x:t>
        </x:is>
      </x:c>
      <x:c t="inlineStr" r="AM218"/>
      <x:c t="inlineStr" r="AN218">
        <x:is>
          <x:t>Їжа</x:t>
        </x:is>
      </x:c>
      <x:c t="inlineStr" r="AO218">
        <x:is>
          <x:t>Комерція</x:t>
        </x:is>
      </x:c>
      <x:c t="inlineStr" r="AP218"/>
    </x:row>
    <x:row r="219">
      <x:c t="inlineStr" r="A219">
        <x:is>
          <x:t>27.11.2022</x:t>
        </x:is>
      </x:c>
      <x:c t="inlineStr" r="B219">
        <x:is>
          <x:t>18:42</x:t>
        </x:is>
      </x:c>
      <x:c t="inlineStr" r="C219">
        <x:is>
          <x:t>14.12.2022 15:10</x:t>
        </x:is>
      </x:c>
      <x:c t="inlineStr" r="D219">
        <x:is>
          <x:t/>
        </x:is>
      </x:c>
      <x:c t="str" r="E219">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19">
        <x:is>
          <x:t>Репост</x:t>
        </x:is>
      </x:c>
      <x:c r="G219">
        <x:f>HYPERLINK("https://www.facebook.com/groups/ads.shostka/permalink/1169339897029216/")</x:f>
      </x:c>
      <x:c t="inlineStr" r="H219">
        <x:is>
          <x:t>Нейтральна</x:t>
        </x:is>
      </x:c>
      <x:c t="inlineStr" r="I219">
        <x:is>
          <x:t>Людмила Копирайт</x:t>
        </x:is>
      </x:c>
      <x:c r="J219">
        <x:f>HYPERLINK("https://www.facebook.com/100022218129219")</x:f>
      </x:c>
      <x:c t="n" r="K219">
        <x:v>4257</x:v>
      </x:c>
      <x:c t="inlineStr" r="L219">
        <x:is>
          <x:t>Жінка</x:t>
        </x:is>
      </x:c>
      <x:c t="inlineStr" r="M219"/>
      <x:c t="inlineStr" r="N219">
        <x:is>
          <x:t>facebook.com</x:t>
        </x:is>
      </x:c>
      <x:c t="inlineStr" r="O219">
        <x:is>
          <x:t>Доска объявлений г. Шостка</x:t>
        </x:is>
      </x:c>
      <x:c r="P219">
        <x:f>HYPERLINK("https://www.facebook.com/128143131148903")</x:f>
      </x:c>
      <x:c t="n" r="Q219">
        <x:v>19288</x:v>
      </x:c>
      <x:c t="inlineStr" r="R219">
        <x:is>
          <x:t>Соціальні мережі</x:t>
        </x:is>
      </x:c>
      <x:c t="inlineStr" r="S219">
        <x:is>
          <x:t>Україна</x:t>
        </x:is>
      </x:c>
      <x:c t="inlineStr" r="T219"/>
      <x:c t="inlineStr" r="U219"/>
      <x:c t="inlineStr" r="V219"/>
      <x:c t="inlineStr" r="W219"/>
      <x:c t="inlineStr" r="X219"/>
      <x:c t="inlineStr" r="Y219"/>
      <x:c t="inlineStr" r="Z219"/>
      <x:c t="inlineStr" r="AA219"/>
      <x:c t="inlineStr" r="AB219"/>
      <x:c t="inlineStr" r="AC219"/>
      <x:c t="inlineStr" r="AD219"/>
      <x:c t="inlineStr" r="AE219"/>
      <x:c t="inlineStr" r="AF219"/>
      <x:c t="inlineStr" r="AG219"/>
      <x:c t="inlineStr" r="AH219"/>
      <x:c t="inlineStr" r="AI219"/>
      <x:c t="inlineStr" r="AJ219">
        <x:is>
          <x:t>https://z-p3-scontent.fkun2-1.fna.fbcdn.net/v/t39.30808-6/316963305_1310482509702341_2331505194697479562_n.jpg?_nc_cat=110&amp;ccb=1-7&amp;_nc_sid=5cd70e&amp;_nc_ohc=QahAyCw1GkwAX-BZAWe&amp;_nc_ht=z-p3-scontent.fkun2-1.fna&amp;oh=00_AfAa_XhBstFNeenoxeOs47N32yKB_4BEUo6IvzCZGWDD3Q&amp;oe=639E8630</x:t>
        </x:is>
      </x:c>
      <x:c t="inlineStr" r="AK219">
        <x:is>
          <x:t/>
        </x:is>
      </x:c>
      <x:c t="inlineStr" r="AL219">
        <x:is>
          <x:t>Ні</x:t>
        </x:is>
      </x:c>
      <x:c t="inlineStr" r="AM219"/>
      <x:c t="inlineStr" r="AN219">
        <x:is>
          <x:t>Їжа</x:t>
        </x:is>
      </x:c>
      <x:c t="inlineStr" r="AO219">
        <x:is>
          <x:t>Комерція</x:t>
        </x:is>
      </x:c>
      <x:c t="n" r="AP219">
        <x:v>18410</x:v>
      </x:c>
    </x:row>
    <x:row r="220">
      <x:c t="inlineStr" r="A220">
        <x:is>
          <x:t>27.11.2022</x:t>
        </x:is>
      </x:c>
      <x:c t="inlineStr" r="B220">
        <x:is>
          <x:t>17:18</x:t>
        </x:is>
      </x:c>
      <x:c t="inlineStr" r="C220">
        <x:is>
          <x:t>14.12.2022 15:10</x:t>
        </x:is>
      </x:c>
      <x:c t="inlineStr" r="D220">
        <x:is>
          <x:t/>
        </x:is>
      </x:c>
      <x:c t="str" r="E220">
        <x:v>Dziś tort dla dwóch chłopców w mojej kolekcji jest też tort dla chłopca i dziewczynki 
Pokażę w historii 
Smak: "Oreo" Waga 2,7 kg.  cena wraz z dekoracją to 280 zł.  (w momencie publikacji)
Сьогодні торт для двох хлопців  є в моїй колекції ще торт для хлопчика і дівчинки  покажу в історії 
Смак: "Орео" Вага 2,7кг. Ціна 280зл. (На момент публікації).
#tortzakaz #tortynazamówieniewroclaw #torty #tort #tortdlachlopca #oleszna #lagewniki #love #wroclaw</x:v>
      </x:c>
      <x:c t="inlineStr" r="F220">
        <x:is>
          <x:t>Пост</x:t>
        </x:is>
      </x:c>
      <x:c r="G220">
        <x:f>HYPERLINK("https://www.facebook.com/permalink.php?story_fbid=pfbid03LNQb3V6booX5yrbguaqAMC1YJijRoqBUo6yhLnFfKYirCqt6cgQCYRJmS5CpoXel&amp;id=100015715811759")</x:f>
      </x:c>
      <x:c t="inlineStr" r="H220">
        <x:is>
          <x:t>Нейтральна</x:t>
        </x:is>
      </x:c>
      <x:c t="inlineStr" r="I220">
        <x:is>
          <x:t>Татьяна Моргун</x:t>
        </x:is>
      </x:c>
      <x:c r="J220">
        <x:f>HYPERLINK("https://www.facebook.com/100015715811759")</x:f>
      </x:c>
      <x:c t="n" r="K220">
        <x:v>1003</x:v>
      </x:c>
      <x:c t="inlineStr" r="L220">
        <x:is>
          <x:t>Жінка</x:t>
        </x:is>
      </x:c>
      <x:c t="inlineStr" r="M220"/>
      <x:c t="inlineStr" r="N220">
        <x:is>
          <x:t>facebook.com</x:t>
        </x:is>
      </x:c>
      <x:c t="inlineStr" r="O220">
        <x:is>
          <x:t>Татьяна Моргун</x:t>
        </x:is>
      </x:c>
      <x:c r="P220">
        <x:f>HYPERLINK("https://www.facebook.com/100015715811759")</x:f>
      </x:c>
      <x:c t="n" r="Q220">
        <x:v>1003</x:v>
      </x:c>
      <x:c t="inlineStr" r="R220">
        <x:is>
          <x:t>Соціальні мережі</x:t>
        </x:is>
      </x:c>
      <x:c t="inlineStr" r="S220">
        <x:is>
          <x:t>Україна</x:t>
        </x:is>
      </x:c>
      <x:c t="inlineStr" r="T220">
        <x:is>
          <x:t>Дніпропетровська область</x:t>
        </x:is>
      </x:c>
      <x:c t="inlineStr" r="U220">
        <x:is>
          <x:t>Червоногригорівка</x:t>
        </x:is>
      </x:c>
      <x:c t="inlineStr" r="V220"/>
      <x:c t="n" r="W220">
        <x:v>11</x:v>
      </x:c>
      <x:c t="n" r="X220">
        <x:v>9</x:v>
      </x:c>
      <x:c t="n" r="Y220">
        <x:v>2</x:v>
      </x:c>
      <x:c t="n" r="Z220">
        <x:v>0</x:v>
      </x:c>
      <x:c t="n" r="AA220">
        <x:v>0</x:v>
      </x:c>
      <x:c t="n" r="AB220">
        <x:v>0</x:v>
      </x:c>
      <x:c t="n" r="AC220">
        <x:v>0</x:v>
      </x:c>
      <x:c t="n" r="AD220">
        <x:v>0</x:v>
      </x:c>
      <x:c t="inlineStr" r="AE220"/>
      <x:c t="inlineStr" r="AF220"/>
      <x:c t="inlineStr" r="AG220"/>
      <x:c t="inlineStr" r="AH220"/>
      <x:c t="inlineStr" r="AI220"/>
      <x:c t="inlineStr" r="AJ220">
        <x:is>
          <x:t>https://scontent.fsof11-1.fna.fbcdn.net/v/t39.30808-6/316944874_1408531789680668_3212319394242951899_n.jpg?_nc_cat=111&amp;ccb=1-7&amp;_nc_sid=8bfeb9&amp;_nc_ohc=vNu4UG4aHGAAX9ZnlKY&amp;_nc_ht=scontent.fsof11-1.fna&amp;oh=00_AfCzgi0f4KUdqSjaTzvCYcBZS6Z2IoqVaLQq1kJSq8HN0w&amp;oe=639DFEB0</x:t>
        </x:is>
      </x:c>
      <x:c t="inlineStr" r="AK220">
        <x:is>
          <x:t/>
        </x:is>
      </x:c>
      <x:c t="inlineStr" r="AL220">
        <x:is>
          <x:t>Ні</x:t>
        </x:is>
      </x:c>
      <x:c t="inlineStr" r="AM220"/>
      <x:c t="inlineStr" r="AN220">
        <x:is>
          <x:t>Їжа</x:t>
        </x:is>
      </x:c>
      <x:c t="inlineStr" r="AO220">
        <x:is>
          <x:t>Промо</x:t>
        </x:is>
      </x:c>
      <x:c t="n" r="AP220">
        <x:v>1003</x:v>
      </x:c>
    </x:row>
    <x:row r="221">
      <x:c t="inlineStr" r="A221">
        <x:is>
          <x:t>26.11.2022</x:t>
        </x:is>
      </x:c>
      <x:c t="inlineStr" r="B221">
        <x:is>
          <x:t>20:42</x:t>
        </x:is>
      </x:c>
      <x:c t="inlineStr" r="C221">
        <x:is>
          <x:t>14.12.2022 15:12</x:t>
        </x:is>
      </x:c>
      <x:c t="inlineStr" r="D221">
        <x:is>
          <x:t/>
        </x:is>
      </x:c>
      <x:c t="str" r="E221">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1">
        <x:is>
          <x:t>Репост</x:t>
        </x:is>
      </x:c>
      <x:c r="G221">
        <x:f>HYPERLINK("https://www.facebook.com/groups/157555584915924/permalink/1088849405119866/")</x:f>
      </x:c>
      <x:c t="inlineStr" r="H221">
        <x:is>
          <x:t>Нейтральна</x:t>
        </x:is>
      </x:c>
      <x:c t="inlineStr" r="I221">
        <x:is>
          <x:t>Людмила Копирайт</x:t>
        </x:is>
      </x:c>
      <x:c r="J221">
        <x:f>HYPERLINK("https://www.facebook.com/100022218129219")</x:f>
      </x:c>
      <x:c t="n" r="K221">
        <x:v>4257</x:v>
      </x:c>
      <x:c t="inlineStr" r="L221">
        <x:is>
          <x:t>Жінка</x:t>
        </x:is>
      </x:c>
      <x:c t="inlineStr" r="M221"/>
      <x:c t="inlineStr" r="N221">
        <x:is>
          <x:t>facebook.com</x:t>
        </x:is>
      </x:c>
      <x:c t="inlineStr" r="O221">
        <x:is>
          <x:t>Купи-продай Корюковка</x:t>
        </x:is>
      </x:c>
      <x:c r="P221">
        <x:f>HYPERLINK("https://www.facebook.com/157555584915924")</x:f>
      </x:c>
      <x:c t="n" r="Q221">
        <x:v>2090</x:v>
      </x:c>
      <x:c t="inlineStr" r="R221">
        <x:is>
          <x:t>Соціальні мережі</x:t>
        </x:is>
      </x:c>
      <x:c t="inlineStr" r="S221">
        <x:is>
          <x:t>Україна</x:t>
        </x:is>
      </x:c>
      <x:c t="inlineStr" r="T221"/>
      <x:c t="inlineStr" r="U221"/>
      <x:c t="inlineStr" r="V221"/>
      <x:c t="inlineStr" r="W221"/>
      <x:c t="inlineStr" r="X221"/>
      <x:c t="inlineStr" r="Y221"/>
      <x:c t="inlineStr" r="Z221"/>
      <x:c t="inlineStr" r="AA221"/>
      <x:c t="inlineStr" r="AB221"/>
      <x:c t="inlineStr" r="AC221"/>
      <x:c t="inlineStr" r="AD221"/>
      <x:c t="inlineStr" r="AE221"/>
      <x:c t="inlineStr" r="AF221"/>
      <x:c t="inlineStr" r="AG221"/>
      <x:c t="inlineStr" r="AH221"/>
      <x:c t="inlineStr" r="AI221"/>
      <x:c t="inlineStr" r="AJ221">
        <x:is>
          <x:t>https://scontent-mxp2-1.xx.fbcdn.net/v/t39.30808-6/316963305_1310482509702341_2331505194697479562_n.jpg?_nc_cat=110&amp;ccb=1-7&amp;_nc_sid=5cd70e&amp;_nc_ohc=QahAyCw1GkwAX97rro9&amp;_nc_ht=scontent-mxp2-1.xx&amp;oh=00_AfBpFzcr69Vqyf38CCg1OReixo49P40jXTg8SliO91wnGg&amp;oe=639E8630</x:t>
        </x:is>
      </x:c>
      <x:c t="inlineStr" r="AK221">
        <x:is>
          <x:t/>
        </x:is>
      </x:c>
      <x:c t="inlineStr" r="AL221">
        <x:is>
          <x:t>Ні</x:t>
        </x:is>
      </x:c>
      <x:c t="inlineStr" r="AM221"/>
      <x:c t="inlineStr" r="AN221">
        <x:is>
          <x:t>Їжа</x:t>
        </x:is>
      </x:c>
      <x:c t="inlineStr" r="AO221">
        <x:is>
          <x:t>Комерція</x:t>
        </x:is>
      </x:c>
      <x:c t="n" r="AP221">
        <x:v>2090</x:v>
      </x:c>
    </x:row>
    <x:row r="222">
      <x:c t="inlineStr" r="A222">
        <x:is>
          <x:t>26.11.2022</x:t>
        </x:is>
      </x:c>
      <x:c t="inlineStr" r="B222">
        <x:is>
          <x:t>17:49</x:t>
        </x:is>
      </x:c>
      <x:c t="inlineStr" r="C222">
        <x:is>
          <x:t>14.12.2022 15:12</x:t>
        </x:is>
      </x:c>
      <x:c t="inlineStr" r="D222">
        <x:is>
          <x:t/>
        </x:is>
      </x:c>
      <x:c t="str" r="E222">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гіркий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2">
        <x:is>
          <x:t>Репост</x:t>
        </x:is>
      </x:c>
      <x:c r="G222">
        <x:f>HYPERLINK("https://www.facebook.com/groups/281751969292695/permalink/1316478429153372/")</x:f>
      </x:c>
      <x:c t="inlineStr" r="H222">
        <x:is>
          <x:t>Нейтральна</x:t>
        </x:is>
      </x:c>
      <x:c t="inlineStr" r="I222">
        <x:is>
          <x:t>Людмила Копирайт</x:t>
        </x:is>
      </x:c>
      <x:c r="J222">
        <x:f>HYPERLINK("https://www.facebook.com/100022218129219")</x:f>
      </x:c>
      <x:c t="n" r="K222">
        <x:v>4257</x:v>
      </x:c>
      <x:c t="inlineStr" r="L222">
        <x:is>
          <x:t>Жінка</x:t>
        </x:is>
      </x:c>
      <x:c t="inlineStr" r="M222"/>
      <x:c t="inlineStr" r="N222">
        <x:is>
          <x:t>facebook.com</x:t>
        </x:is>
      </x:c>
      <x:c t="inlineStr" r="O222">
        <x:is>
          <x:t>МАГДАЛИНІВКА. ДОШКА ОГОЛОШЕНЬ. НАШ РІДНИЙ КРАЙ.</x:t>
        </x:is>
      </x:c>
      <x:c r="P222">
        <x:f>HYPERLINK("https://www.facebook.com/281751969292695")</x:f>
      </x:c>
      <x:c t="n" r="Q222">
        <x:v>16138</x:v>
      </x:c>
      <x:c t="inlineStr" r="R222">
        <x:is>
          <x:t>Соціальні мережі</x:t>
        </x:is>
      </x:c>
      <x:c t="inlineStr" r="S222">
        <x:is>
          <x:t>Україна</x:t>
        </x:is>
      </x:c>
      <x:c t="inlineStr" r="T222"/>
      <x:c t="inlineStr" r="U222"/>
      <x:c t="inlineStr" r="V222"/>
      <x:c t="inlineStr" r="W222"/>
      <x:c t="inlineStr" r="X222"/>
      <x:c t="inlineStr" r="Y222"/>
      <x:c t="inlineStr" r="Z222"/>
      <x:c t="inlineStr" r="AA222"/>
      <x:c t="inlineStr" r="AB222"/>
      <x:c t="inlineStr" r="AC222"/>
      <x:c t="inlineStr" r="AD222"/>
      <x:c t="inlineStr" r="AE222"/>
      <x:c t="inlineStr" r="AF222"/>
      <x:c t="inlineStr" r="AG222"/>
      <x:c t="inlineStr" r="AH222"/>
      <x:c t="inlineStr" r="AI222"/>
      <x:c t="inlineStr" r="AJ222">
        <x:is>
          <x:t>https://scontent-mxp2-1.xx.fbcdn.net/v/t39.30808-6/316963305_1310482509702341_2331505194697479562_n.jpg?_nc_cat=110&amp;ccb=1-7&amp;_nc_sid=5cd70e&amp;_nc_ohc=QahAyCw1GkwAX97rro9&amp;_nc_ht=scontent-mxp2-1.xx&amp;oh=00_AfBpFzcr69Vqyf38CCg1OReixo49P40jXTg8SliO91wnGg&amp;oe=639E8630</x:t>
        </x:is>
      </x:c>
      <x:c t="inlineStr" r="AK222">
        <x:is>
          <x:t/>
        </x:is>
      </x:c>
      <x:c t="inlineStr" r="AL222">
        <x:is>
          <x:t>Ні</x:t>
        </x:is>
      </x:c>
      <x:c t="inlineStr" r="AM222"/>
      <x:c t="inlineStr" r="AN222">
        <x:is>
          <x:t>Їжа</x:t>
        </x:is>
      </x:c>
      <x:c t="inlineStr" r="AO222">
        <x:is>
          <x:t>Комерція</x:t>
        </x:is>
      </x:c>
      <x:c t="n" r="AP222">
        <x:v>16138</x:v>
      </x:c>
    </x:row>
    <x:row r="223">
      <x:c t="inlineStr" r="A223">
        <x:is>
          <x:t>26.11.2022</x:t>
        </x:is>
      </x:c>
      <x:c t="inlineStr" r="B223">
        <x:is>
          <x:t>16:09</x:t>
        </x:is>
      </x:c>
      <x:c t="inlineStr" r="C223">
        <x:is>
          <x:t>14.12.2022 15:12</x:t>
        </x:is>
      </x:c>
      <x:c t="inlineStr" r="D223">
        <x:is>
          <x:t/>
        </x:is>
      </x:c>
      <x:c t="str" r="E223">
        <x:v>200 грн
Шоколадні кулі з молочному шоколаду з начинкою з молочного крему з печива OREO, 4 x 28 гр. Набір складається з чотирьох куль у вигляді снігових кульок і двох ложок.
Німеччина</x:v>
      </x:c>
      <x:c t="inlineStr" r="F223">
        <x:is>
          <x:t>Пост</x:t>
        </x:is>
      </x:c>
      <x:c r="G223">
        <x:f>HYPERLINK("https://www.facebook.com/permalink.php?story_fbid=pfbid0rxQBvYHgo5RQaDbdVigv498vhnpEguvyjGZxotUa4dYaKajjPobPrQukAhFiQ353l&amp;id=100010761030535")</x:f>
      </x:c>
      <x:c t="inlineStr" r="H223">
        <x:is>
          <x:t>Нейтральна</x:t>
        </x:is>
      </x:c>
      <x:c t="inlineStr" r="I223">
        <x:is>
          <x:t>Світлана Одяг</x:t>
        </x:is>
      </x:c>
      <x:c r="J223">
        <x:f>HYPERLINK("https://www.facebook.com/100010761030535")</x:f>
      </x:c>
      <x:c t="n" r="K223">
        <x:v>0</x:v>
      </x:c>
      <x:c t="inlineStr" r="L223">
        <x:is>
          <x:t>Жінка</x:t>
        </x:is>
      </x:c>
      <x:c t="inlineStr" r="M223"/>
      <x:c t="inlineStr" r="N223">
        <x:is>
          <x:t>facebook.com</x:t>
        </x:is>
      </x:c>
      <x:c t="inlineStr" r="O223">
        <x:is>
          <x:t>Світлана Одяг</x:t>
        </x:is>
      </x:c>
      <x:c r="P223">
        <x:f>HYPERLINK("https://www.facebook.com/100010761030535")</x:f>
      </x:c>
      <x:c t="n" r="Q223">
        <x:v>0</x:v>
      </x:c>
      <x:c t="inlineStr" r="R223">
        <x:is>
          <x:t>Соціальні мережі</x:t>
        </x:is>
      </x:c>
      <x:c t="inlineStr" r="S223">
        <x:is>
          <x:t>Україна</x:t>
        </x:is>
      </x:c>
      <x:c t="inlineStr" r="T223">
        <x:is>
          <x:t>Полтавська область</x:t>
        </x:is>
      </x:c>
      <x:c t="inlineStr" r="U223">
        <x:is>
          <x:t>Хорол</x:t>
        </x:is>
      </x:c>
      <x:c t="inlineStr" r="V223"/>
      <x:c t="n" r="W223">
        <x:v>7</x:v>
      </x:c>
      <x:c t="n" r="X223">
        <x:v>7</x:v>
      </x:c>
      <x:c t="inlineStr" r="Y223"/>
      <x:c t="inlineStr" r="Z223"/>
      <x:c t="inlineStr" r="AA223"/>
      <x:c t="inlineStr" r="AB223"/>
      <x:c t="inlineStr" r="AC223"/>
      <x:c t="inlineStr" r="AD223"/>
      <x:c t="inlineStr" r="AE223"/>
      <x:c t="inlineStr" r="AF223"/>
      <x:c t="inlineStr" r="AG223"/>
      <x:c t="inlineStr" r="AH223"/>
      <x:c t="inlineStr" r="AI223"/>
      <x:c t="inlineStr" r="AJ223">
        <x:is>
          <x:t>https://scontent.flhr9-1.fna.fbcdn.net/v/t39.30808-6/317318624_1782210058814345_8237962656681584841_n.jpg?_nc_cat=110&amp;ccb=1-7&amp;_nc_sid=8bfeb9&amp;_nc_ohc=bVG5oe0hqEkAX9BFr9D&amp;_nc_ht=scontent.flhr9-1.fna&amp;oh=00_AfAy0WXTRZNR4g7evt00pCp0gvy-AJ88AUPfU9xagsCnCg&amp;oe=639EFAA5</x:t>
        </x:is>
      </x:c>
      <x:c t="inlineStr" r="AK223">
        <x:is>
          <x:t/>
        </x:is>
      </x:c>
      <x:c t="inlineStr" r="AL223">
        <x:is>
          <x:t>Ні</x:t>
        </x:is>
      </x:c>
      <x:c t="inlineStr" r="AM223"/>
      <x:c t="inlineStr" r="AN223">
        <x:is>
          <x:t>Їжа</x:t>
        </x:is>
      </x:c>
      <x:c t="inlineStr" r="AO223">
        <x:is>
          <x:t>Комерція</x:t>
        </x:is>
      </x:c>
      <x:c t="inlineStr" r="AP223"/>
    </x:row>
    <x:row r="224">
      <x:c t="inlineStr" r="A224">
        <x:is>
          <x:t>26.11.2022</x:t>
        </x:is>
      </x:c>
      <x:c t="inlineStr" r="B224">
        <x:is>
          <x:t>09:49</x:t>
        </x:is>
      </x:c>
      <x:c t="inlineStr" r="C224">
        <x:is>
          <x:t>14.12.2022 15:12</x:t>
        </x:is>
      </x:c>
      <x:c t="inlineStr" r="D224">
        <x:is>
          <x:t/>
        </x:is>
      </x:c>
      <x:c t="str" r="E224">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4">
        <x:is>
          <x:t>Репост</x:t>
        </x:is>
      </x:c>
      <x:c r="G224">
        <x:f>HYPERLINK("https://www.facebook.com/groups/381207626116496/permalink/1153074345596483/")</x:f>
      </x:c>
      <x:c t="inlineStr" r="H224">
        <x:is>
          <x:t>Нейтральна</x:t>
        </x:is>
      </x:c>
      <x:c t="inlineStr" r="I224">
        <x:is>
          <x:t>Людмила Копирайт</x:t>
        </x:is>
      </x:c>
      <x:c r="J224">
        <x:f>HYPERLINK("https://www.facebook.com/100022218129219")</x:f>
      </x:c>
      <x:c t="n" r="K224">
        <x:v>4257</x:v>
      </x:c>
      <x:c t="inlineStr" r="L224">
        <x:is>
          <x:t>Жінка</x:t>
        </x:is>
      </x:c>
      <x:c t="inlineStr" r="M224"/>
      <x:c t="inlineStr" r="N224">
        <x:is>
          <x:t>facebook.com</x:t>
        </x:is>
      </x:c>
      <x:c t="inlineStr" r="O224">
        <x:is>
          <x:t>Глобино. Купи/продай</x:t>
        </x:is>
      </x:c>
      <x:c r="P224">
        <x:f>HYPERLINK("https://www.facebook.com/381207626116496")</x:f>
      </x:c>
      <x:c t="n" r="Q224">
        <x:v>10145</x:v>
      </x:c>
      <x:c t="inlineStr" r="R224">
        <x:is>
          <x:t>Соціальні мережі</x:t>
        </x:is>
      </x:c>
      <x:c t="inlineStr" r="S224">
        <x:is>
          <x:t>Україна</x:t>
        </x:is>
      </x:c>
      <x:c t="inlineStr" r="T224"/>
      <x:c t="inlineStr" r="U224"/>
      <x:c t="inlineStr" r="V224"/>
      <x:c t="inlineStr" r="W224"/>
      <x:c t="inlineStr" r="X224"/>
      <x:c t="inlineStr" r="Y224"/>
      <x:c t="inlineStr" r="Z224"/>
      <x:c t="inlineStr" r="AA224"/>
      <x:c t="inlineStr" r="AB224"/>
      <x:c t="inlineStr" r="AC224"/>
      <x:c t="inlineStr" r="AD224"/>
      <x:c t="inlineStr" r="AE224"/>
      <x:c t="inlineStr" r="AF224"/>
      <x:c t="inlineStr" r="AG224"/>
      <x:c t="inlineStr" r="AH224"/>
      <x:c t="inlineStr" r="AI224"/>
      <x:c t="inlineStr" r="AJ224">
        <x:is>
          <x:t>https://scontent.flwo4-1.fna.fbcdn.net/v/t39.30808-6/316963305_1310482509702341_2331505194697479562_n.jpg?_nc_cat=110&amp;ccb=1-7&amp;_nc_sid=5cd70e&amp;_nc_ohc=QahAyCw1GkwAX8IVGN3&amp;_nc_ht=scontent.flwo4-1.fna&amp;oh=00_AfB5TDi3vBPjruvx_bAvF5x5eJ93YqlHBAbHq_kktkLpKw&amp;oe=639E8630</x:t>
        </x:is>
      </x:c>
      <x:c t="inlineStr" r="AK224">
        <x:is>
          <x:t/>
        </x:is>
      </x:c>
      <x:c t="inlineStr" r="AL224">
        <x:is>
          <x:t>Ні</x:t>
        </x:is>
      </x:c>
      <x:c t="inlineStr" r="AM224"/>
      <x:c t="inlineStr" r="AN224">
        <x:is>
          <x:t>Їжа</x:t>
        </x:is>
      </x:c>
      <x:c t="inlineStr" r="AO224">
        <x:is>
          <x:t>Комерція</x:t>
        </x:is>
      </x:c>
      <x:c t="n" r="AP224">
        <x:v>10145</x:v>
      </x:c>
    </x:row>
    <x:row r="225">
      <x:c t="inlineStr" r="A225">
        <x:is>
          <x:t>26.11.2022</x:t>
        </x:is>
      </x:c>
      <x:c t="inlineStr" r="B225">
        <x:is>
          <x:t>01:36</x:t>
        </x:is>
      </x:c>
      <x:c t="inlineStr" r="C225">
        <x:is>
          <x:t>14.12.2022 15:12</x:t>
        </x:is>
      </x:c>
      <x:c t="inlineStr" r="D225">
        <x:is>
          <x:t/>
        </x:is>
      </x:c>
      <x:c t="str" r="E225">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5">
        <x:is>
          <x:t>Репост</x:t>
        </x:is>
      </x:c>
      <x:c r="G225">
        <x:f>HYPERLINK("https://www.facebook.com/groups/180130979892321/permalink/829317531640326/")</x:f>
      </x:c>
      <x:c t="inlineStr" r="H225">
        <x:is>
          <x:t>Нейтральна</x:t>
        </x:is>
      </x:c>
      <x:c t="inlineStr" r="I225">
        <x:is>
          <x:t>Людмила Копирайт</x:t>
        </x:is>
      </x:c>
      <x:c r="J225">
        <x:f>HYPERLINK("https://www.facebook.com/100022218129219")</x:f>
      </x:c>
      <x:c t="n" r="K225">
        <x:v>4257</x:v>
      </x:c>
      <x:c t="inlineStr" r="L225">
        <x:is>
          <x:t>Жінка</x:t>
        </x:is>
      </x:c>
      <x:c t="inlineStr" r="M225"/>
      <x:c t="inlineStr" r="N225">
        <x:is>
          <x:t>facebook.com</x:t>
        </x:is>
      </x:c>
      <x:c t="inlineStr" r="O225">
        <x:is>
          <x:t>Ободівка Купівля/ Продаж/ Обмін</x:t>
        </x:is>
      </x:c>
      <x:c r="P225">
        <x:f>HYPERLINK("https://www.facebook.com/180130979892321")</x:f>
      </x:c>
      <x:c t="n" r="Q225">
        <x:v>1415</x:v>
      </x:c>
      <x:c t="inlineStr" r="R225">
        <x:is>
          <x:t>Соціальні мережі</x:t>
        </x:is>
      </x:c>
      <x:c t="inlineStr" r="S225">
        <x:is>
          <x:t>Україна</x:t>
        </x:is>
      </x:c>
      <x:c t="inlineStr" r="T225"/>
      <x:c t="inlineStr" r="U225"/>
      <x:c t="inlineStr" r="V225"/>
      <x:c t="inlineStr" r="W225"/>
      <x:c t="inlineStr" r="X225"/>
      <x:c t="inlineStr" r="Y225"/>
      <x:c t="inlineStr" r="Z225"/>
      <x:c t="inlineStr" r="AA225"/>
      <x:c t="inlineStr" r="AB225"/>
      <x:c t="inlineStr" r="AC225"/>
      <x:c t="inlineStr" r="AD225"/>
      <x:c t="inlineStr" r="AE225"/>
      <x:c t="inlineStr" r="AF225"/>
      <x:c t="inlineStr" r="AG225"/>
      <x:c t="inlineStr" r="AH225"/>
      <x:c t="inlineStr" r="AI225"/>
      <x:c t="inlineStr" r="AJ225">
        <x:is>
          <x:t>https://scontent.flwo4-1.fna.fbcdn.net/v/t39.30808-6/316963305_1310482509702341_2331505194697479562_n.jpg?_nc_cat=110&amp;ccb=1-7&amp;_nc_sid=5cd70e&amp;_nc_ohc=QahAyCw1GkwAX8IVGN3&amp;_nc_ht=scontent.flwo4-1.fna&amp;oh=00_AfB5TDi3vBPjruvx_bAvF5x5eJ93YqlHBAbHq_kktkLpKw&amp;oe=639E8630</x:t>
        </x:is>
      </x:c>
      <x:c t="inlineStr" r="AK225">
        <x:is>
          <x:t/>
        </x:is>
      </x:c>
      <x:c t="inlineStr" r="AL225">
        <x:is>
          <x:t>Ні</x:t>
        </x:is>
      </x:c>
      <x:c t="inlineStr" r="AM225"/>
      <x:c t="inlineStr" r="AN225">
        <x:is>
          <x:t>Їжа</x:t>
        </x:is>
      </x:c>
      <x:c t="inlineStr" r="AO225">
        <x:is>
          <x:t>Комерція</x:t>
        </x:is>
      </x:c>
      <x:c t="n" r="AP225">
        <x:v>1415</x:v>
      </x:c>
    </x:row>
    <x:row r="226">
      <x:c t="inlineStr" r="A226">
        <x:is>
          <x:t>26.11.2022</x:t>
        </x:is>
      </x:c>
      <x:c t="inlineStr" r="B226">
        <x:is>
          <x:t>01:18</x:t>
        </x:is>
      </x:c>
      <x:c t="inlineStr" r="C226">
        <x:is>
          <x:t>14.12.2022 15:12</x:t>
        </x:is>
      </x:c>
      <x:c t="inlineStr" r="D226">
        <x:is>
          <x:t/>
        </x:is>
      </x:c>
      <x:c t="str" r="E226">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6">
        <x:is>
          <x:t>Репост</x:t>
        </x:is>
      </x:c>
      <x:c r="G226">
        <x:f>HYPERLINK("https://www.facebook.com/groups/263989711177865/permalink/1162632707980223/")</x:f>
      </x:c>
      <x:c t="inlineStr" r="H226">
        <x:is>
          <x:t>Нейтральна</x:t>
        </x:is>
      </x:c>
      <x:c t="inlineStr" r="I226">
        <x:is>
          <x:t>Людмила Копирайт</x:t>
        </x:is>
      </x:c>
      <x:c r="J226">
        <x:f>HYPERLINK("https://www.facebook.com/100022218129219")</x:f>
      </x:c>
      <x:c t="n" r="K226">
        <x:v>4257</x:v>
      </x:c>
      <x:c t="inlineStr" r="L226">
        <x:is>
          <x:t>Жінка</x:t>
        </x:is>
      </x:c>
      <x:c t="inlineStr" r="M226"/>
      <x:c t="inlineStr" r="N226">
        <x:is>
          <x:t>facebook.com</x:t>
        </x:is>
      </x:c>
      <x:c t="inlineStr" r="O226">
        <x:is>
          <x:t>Тростянець Оголошення (Тростянецький р-н)</x:t>
        </x:is>
      </x:c>
      <x:c r="P226">
        <x:f>HYPERLINK("https://www.facebook.com/263989711177865")</x:f>
      </x:c>
      <x:c t="n" r="Q226">
        <x:v>1861</x:v>
      </x:c>
      <x:c t="inlineStr" r="R226">
        <x:is>
          <x:t>Соціальні мережі</x:t>
        </x:is>
      </x:c>
      <x:c t="inlineStr" r="S226">
        <x:is>
          <x:t>Україна</x:t>
        </x:is>
      </x:c>
      <x:c t="inlineStr" r="T226"/>
      <x:c t="inlineStr" r="U226"/>
      <x:c t="inlineStr" r="V226"/>
      <x:c t="inlineStr" r="W226"/>
      <x:c t="inlineStr" r="X226"/>
      <x:c t="inlineStr" r="Y226"/>
      <x:c t="inlineStr" r="Z226"/>
      <x:c t="inlineStr" r="AA226"/>
      <x:c t="inlineStr" r="AB226"/>
      <x:c t="inlineStr" r="AC226"/>
      <x:c t="inlineStr" r="AD226"/>
      <x:c t="inlineStr" r="AE226"/>
      <x:c t="inlineStr" r="AF226"/>
      <x:c t="inlineStr" r="AG226"/>
      <x:c t="inlineStr" r="AH226"/>
      <x:c t="inlineStr" r="AI226"/>
      <x:c t="inlineStr" r="AJ226">
        <x:is>
          <x:t>https://scontent.flhr9-1.fna.fbcdn.net/v/t39.30808-6/316963305_1310482509702341_2331505194697479562_n.jpg?_nc_cat=110&amp;ccb=1-7&amp;_nc_sid=5cd70e&amp;_nc_ohc=QahAyCw1GkwAX-dDt2Q&amp;_nc_ht=scontent.flhr9-1.fna&amp;oh=00_AfBOhalX8Hdd-xd1D2YlZqE7s_AuXjDFbMl3jVnILbnhjw&amp;oe=639E8630</x:t>
        </x:is>
      </x:c>
      <x:c t="inlineStr" r="AK226">
        <x:is>
          <x:t/>
        </x:is>
      </x:c>
      <x:c t="inlineStr" r="AL226">
        <x:is>
          <x:t>Ні</x:t>
        </x:is>
      </x:c>
      <x:c t="inlineStr" r="AM226"/>
      <x:c t="inlineStr" r="AN226">
        <x:is>
          <x:t>Їжа</x:t>
        </x:is>
      </x:c>
      <x:c t="inlineStr" r="AO226">
        <x:is>
          <x:t>Комерція</x:t>
        </x:is>
      </x:c>
      <x:c t="n" r="AP226">
        <x:v>1861</x:v>
      </x:c>
    </x:row>
    <x:row r="227">
      <x:c t="inlineStr" r="A227">
        <x:is>
          <x:t>26.11.2022</x:t>
        </x:is>
      </x:c>
      <x:c t="inlineStr" r="B227">
        <x:is>
          <x:t>01:15</x:t>
        </x:is>
      </x:c>
      <x:c t="inlineStr" r="C227">
        <x:is>
          <x:t>14.12.2022 15:12</x:t>
        </x:is>
      </x:c>
      <x:c t="inlineStr" r="D227">
        <x:is>
          <x:t/>
        </x:is>
      </x:c>
      <x:c t="str" r="E227">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7">
        <x:is>
          <x:t>Репост</x:t>
        </x:is>
      </x:c>
      <x:c r="G227">
        <x:f>HYPERLINK("https://www.facebook.com/groups/290072408453794/permalink/1298607797600245/")</x:f>
      </x:c>
      <x:c t="inlineStr" r="H227">
        <x:is>
          <x:t>Нейтральна</x:t>
        </x:is>
      </x:c>
      <x:c t="inlineStr" r="I227">
        <x:is>
          <x:t>Людмила Копирайт</x:t>
        </x:is>
      </x:c>
      <x:c r="J227">
        <x:f>HYPERLINK("https://www.facebook.com/100022218129219")</x:f>
      </x:c>
      <x:c t="n" r="K227">
        <x:v>4257</x:v>
      </x:c>
      <x:c t="inlineStr" r="L227">
        <x:is>
          <x:t>Жінка</x:t>
        </x:is>
      </x:c>
      <x:c t="inlineStr" r="M227"/>
      <x:c t="inlineStr" r="N227">
        <x:is>
          <x:t>facebook.com</x:t>
        </x:is>
      </x:c>
      <x:c t="inlineStr" r="O227">
        <x:is>
          <x:t>Ольшаниця, новини, оголошення, люди.</x:t>
        </x:is>
      </x:c>
      <x:c r="P227">
        <x:f>HYPERLINK("https://www.facebook.com/290072408453794")</x:f>
      </x:c>
      <x:c t="n" r="Q227">
        <x:v>2904</x:v>
      </x:c>
      <x:c t="inlineStr" r="R227">
        <x:is>
          <x:t>Соціальні мережі</x:t>
        </x:is>
      </x:c>
      <x:c t="inlineStr" r="S227">
        <x:is>
          <x:t>Україна</x:t>
        </x:is>
      </x:c>
      <x:c t="inlineStr" r="T227"/>
      <x:c t="inlineStr" r="U227"/>
      <x:c t="inlineStr" r="V227"/>
      <x:c t="inlineStr" r="W227"/>
      <x:c t="inlineStr" r="X227"/>
      <x:c t="inlineStr" r="Y227"/>
      <x:c t="inlineStr" r="Z227"/>
      <x:c t="inlineStr" r="AA227"/>
      <x:c t="inlineStr" r="AB227"/>
      <x:c t="inlineStr" r="AC227"/>
      <x:c t="inlineStr" r="AD227"/>
      <x:c t="inlineStr" r="AE227"/>
      <x:c t="inlineStr" r="AF227"/>
      <x:c t="inlineStr" r="AG227"/>
      <x:c t="inlineStr" r="AH227"/>
      <x:c t="inlineStr" r="AI227"/>
      <x:c t="inlineStr" r="AJ227">
        <x:is>
          <x:t>https://scontent.fvno2-1.fna.fbcdn.net/v/t39.30808-6/316963305_1310482509702341_2331505194697479562_n.jpg?_nc_cat=110&amp;ccb=1-7&amp;_nc_sid=5cd70e&amp;_nc_ohc=QahAyCw1GkwAX9LAucV&amp;_nc_ht=scontent.fvno2-1.fna&amp;oh=00_AfDyRckcPn2Tc_v59Ofrg3GfdE8oltgZRRk6570YFsmDEA&amp;oe=639E8630</x:t>
        </x:is>
      </x:c>
      <x:c t="inlineStr" r="AK227">
        <x:is>
          <x:t/>
        </x:is>
      </x:c>
      <x:c t="inlineStr" r="AL227">
        <x:is>
          <x:t>Ні</x:t>
        </x:is>
      </x:c>
      <x:c t="inlineStr" r="AM227"/>
      <x:c t="inlineStr" r="AN227">
        <x:is>
          <x:t>Їжа</x:t>
        </x:is>
      </x:c>
      <x:c t="inlineStr" r="AO227">
        <x:is>
          <x:t>Комерція</x:t>
        </x:is>
      </x:c>
      <x:c t="n" r="AP227">
        <x:v>2904</x:v>
      </x:c>
    </x:row>
    <x:row r="228">
      <x:c t="inlineStr" r="A228">
        <x:is>
          <x:t>25.11.2022</x:t>
        </x:is>
      </x:c>
      <x:c t="inlineStr" r="B228">
        <x:is>
          <x:t>23:29</x:t>
        </x:is>
      </x:c>
      <x:c t="inlineStr" r="C228">
        <x:is>
          <x:t>14.12.2022 15:12</x:t>
        </x:is>
      </x:c>
      <x:c t="inlineStr" r="D228">
        <x:is>
          <x:t/>
        </x:is>
      </x:c>
      <x:c t="str" r="E228">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8">
        <x:is>
          <x:t>Репост</x:t>
        </x:is>
      </x:c>
      <x:c r="G228">
        <x:f>HYPERLINK("https://www.facebook.com/groups/trostianets.vinnytsia.district/permalink/5534376993278744/")</x:f>
      </x:c>
      <x:c t="inlineStr" r="H228">
        <x:is>
          <x:t>Нейтральна</x:t>
        </x:is>
      </x:c>
      <x:c t="inlineStr" r="I228">
        <x:is>
          <x:t>Людмила Копирайт</x:t>
        </x:is>
      </x:c>
      <x:c r="J228">
        <x:f>HYPERLINK("https://www.facebook.com/100022218129219")</x:f>
      </x:c>
      <x:c t="n" r="K228">
        <x:v>4257</x:v>
      </x:c>
      <x:c t="inlineStr" r="L228">
        <x:is>
          <x:t>Жінка</x:t>
        </x:is>
      </x:c>
      <x:c t="inlineStr" r="M228"/>
      <x:c t="inlineStr" r="N228">
        <x:is>
          <x:t>facebook.com</x:t>
        </x:is>
      </x:c>
      <x:c t="inlineStr" r="O228">
        <x:is>
          <x:t>Оголошення Тростянець (Вінницька обл.)</x:t>
        </x:is>
      </x:c>
      <x:c r="P228">
        <x:f>HYPERLINK("https://www.facebook.com/2760842477298890")</x:f>
      </x:c>
      <x:c t="n" r="Q228">
        <x:v>19213</x:v>
      </x:c>
      <x:c t="inlineStr" r="R228">
        <x:is>
          <x:t>Соціальні мережі</x:t>
        </x:is>
      </x:c>
      <x:c t="inlineStr" r="S228">
        <x:is>
          <x:t>Україна</x:t>
        </x:is>
      </x:c>
      <x:c t="inlineStr" r="T228"/>
      <x:c t="inlineStr" r="U228"/>
      <x:c t="inlineStr" r="V228"/>
      <x:c t="n" r="W228">
        <x:v>2</x:v>
      </x:c>
      <x:c t="n" r="X228">
        <x:v>2</x:v>
      </x:c>
      <x:c t="inlineStr" r="Y228"/>
      <x:c t="inlineStr" r="Z228"/>
      <x:c t="inlineStr" r="AA228"/>
      <x:c t="inlineStr" r="AB228"/>
      <x:c t="inlineStr" r="AC228"/>
      <x:c t="inlineStr" r="AD228"/>
      <x:c t="inlineStr" r="AE228"/>
      <x:c t="inlineStr" r="AF228"/>
      <x:c t="inlineStr" r="AG228"/>
      <x:c t="inlineStr" r="AH228"/>
      <x:c t="inlineStr" r="AI228"/>
      <x:c t="inlineStr" r="AJ228">
        <x:is>
          <x:t>https://scontent.flwo4-1.fna.fbcdn.net/v/t39.30808-6/316963305_1310482509702341_2331505194697479562_n.jpg?_nc_cat=110&amp;ccb=1-7&amp;_nc_sid=5cd70e&amp;_nc_ohc=QahAyCw1GkwAX8IVGN3&amp;_nc_ht=scontent.flwo4-1.fna&amp;oh=00_AfB5TDi3vBPjruvx_bAvF5x5eJ93YqlHBAbHq_kktkLpKw&amp;oe=639E8630</x:t>
        </x:is>
      </x:c>
      <x:c t="inlineStr" r="AK228">
        <x:is>
          <x:t/>
        </x:is>
      </x:c>
      <x:c t="inlineStr" r="AL228">
        <x:is>
          <x:t>Ні</x:t>
        </x:is>
      </x:c>
      <x:c t="inlineStr" r="AM228"/>
      <x:c t="inlineStr" r="AN228">
        <x:is>
          <x:t>Їжа</x:t>
        </x:is>
      </x:c>
      <x:c t="inlineStr" r="AO228">
        <x:is>
          <x:t>Комерція</x:t>
        </x:is>
      </x:c>
      <x:c t="n" r="AP228">
        <x:v>18111</x:v>
      </x:c>
    </x:row>
    <x:row r="229">
      <x:c t="inlineStr" r="A229">
        <x:is>
          <x:t>25.11.2022</x:t>
        </x:is>
      </x:c>
      <x:c t="inlineStr" r="B229">
        <x:is>
          <x:t>21:03</x:t>
        </x:is>
      </x:c>
      <x:c t="inlineStr" r="C229">
        <x:is>
          <x:t>14.12.2022 15:12</x:t>
        </x:is>
      </x:c>
      <x:c t="inlineStr" r="D229">
        <x:is>
          <x:t/>
        </x:is>
      </x:c>
      <x:c t="str" r="E229">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29">
        <x:is>
          <x:t>Репост</x:t>
        </x:is>
      </x:c>
      <x:c r="G229">
        <x:f>HYPERLINK("https://www.facebook.com/groups/489974671522376/permalink/1514206299099203/")</x:f>
      </x:c>
      <x:c t="inlineStr" r="H229">
        <x:is>
          <x:t>Нейтральна</x:t>
        </x:is>
      </x:c>
      <x:c t="inlineStr" r="I229">
        <x:is>
          <x:t>Людмила Копирайт</x:t>
        </x:is>
      </x:c>
      <x:c r="J229">
        <x:f>HYPERLINK("https://www.facebook.com/100022218129219")</x:f>
      </x:c>
      <x:c t="n" r="K229">
        <x:v>4257</x:v>
      </x:c>
      <x:c t="inlineStr" r="L229">
        <x:is>
          <x:t>Жінка</x:t>
        </x:is>
      </x:c>
      <x:c t="inlineStr" r="M229"/>
      <x:c t="inlineStr" r="N229">
        <x:is>
          <x:t>facebook.com</x:t>
        </x:is>
      </x:c>
      <x:c t="inlineStr" r="O229">
        <x:is>
          <x:t>БЕЗКОШТОВНІ ОГОЛОШЕННЯ УКРАЇНИ</x:t>
        </x:is>
      </x:c>
      <x:c r="P229">
        <x:f>HYPERLINK("https://www.facebook.com/489974671522376")</x:f>
      </x:c>
      <x:c t="n" r="Q229">
        <x:v>906</x:v>
      </x:c>
      <x:c t="inlineStr" r="R229">
        <x:is>
          <x:t>Соціальні мережі</x:t>
        </x:is>
      </x:c>
      <x:c t="inlineStr" r="S229">
        <x:is>
          <x:t>Україна</x:t>
        </x:is>
      </x:c>
      <x:c t="inlineStr" r="T229"/>
      <x:c t="inlineStr" r="U229"/>
      <x:c t="inlineStr" r="V229"/>
      <x:c t="n" r="W229">
        <x:v>2</x:v>
      </x:c>
      <x:c t="n" r="X229">
        <x:v>2</x:v>
      </x:c>
      <x:c t="inlineStr" r="Y229"/>
      <x:c t="inlineStr" r="Z229"/>
      <x:c t="inlineStr" r="AA229"/>
      <x:c t="inlineStr" r="AB229"/>
      <x:c t="inlineStr" r="AC229"/>
      <x:c t="inlineStr" r="AD229"/>
      <x:c t="inlineStr" r="AE229"/>
      <x:c t="n" r="AF229">
        <x:v>1</x:v>
      </x:c>
      <x:c t="inlineStr" r="AG229"/>
      <x:c t="inlineStr" r="AH229"/>
      <x:c t="inlineStr" r="AI229"/>
      <x:c t="inlineStr" r="AJ229">
        <x:is>
          <x:t>https://scontent.flhr9-1.fna.fbcdn.net/v/t39.30808-6/316963305_1310482509702341_2331505194697479562_n.jpg?_nc_cat=110&amp;ccb=1-7&amp;_nc_sid=5cd70e&amp;_nc_ohc=QahAyCw1GkwAX-dDt2Q&amp;_nc_ht=scontent.flhr9-1.fna&amp;oh=00_AfBOhalX8Hdd-xd1D2YlZqE7s_AuXjDFbMl3jVnILbnhjw&amp;oe=639E8630</x:t>
        </x:is>
      </x:c>
      <x:c t="inlineStr" r="AK229">
        <x:is>
          <x:t/>
        </x:is>
      </x:c>
      <x:c t="inlineStr" r="AL229">
        <x:is>
          <x:t>Ні</x:t>
        </x:is>
      </x:c>
      <x:c t="inlineStr" r="AM229"/>
      <x:c t="inlineStr" r="AN229">
        <x:is>
          <x:t>Їжа</x:t>
        </x:is>
      </x:c>
      <x:c t="inlineStr" r="AO229">
        <x:is>
          <x:t>Комерція</x:t>
        </x:is>
      </x:c>
      <x:c t="n" r="AP229">
        <x:v>910</x:v>
      </x:c>
    </x:row>
    <x:row r="230">
      <x:c t="inlineStr" r="A230">
        <x:is>
          <x:t>25.11.2022</x:t>
        </x:is>
      </x:c>
      <x:c t="inlineStr" r="B230">
        <x:is>
          <x:t>21:02</x:t>
        </x:is>
      </x:c>
      <x:c t="inlineStr" r="C230">
        <x:is>
          <x:t>14.12.2022 15:12</x:t>
        </x:is>
      </x:c>
      <x:c t="inlineStr" r="D230">
        <x:is>
          <x:t/>
        </x:is>
      </x:c>
      <x:c t="str" r="E230">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0">
        <x:is>
          <x:t>Репост</x:t>
        </x:is>
      </x:c>
      <x:c r="G230">
        <x:f>HYPERLINK("https://www.facebook.com/groups/563855144546758/permalink/1201150170817249/")</x:f>
      </x:c>
      <x:c t="inlineStr" r="H230">
        <x:is>
          <x:t>Нейтральна</x:t>
        </x:is>
      </x:c>
      <x:c t="inlineStr" r="I230">
        <x:is>
          <x:t>Людмила Копирайт</x:t>
        </x:is>
      </x:c>
      <x:c r="J230">
        <x:f>HYPERLINK("https://www.facebook.com/100022218129219")</x:f>
      </x:c>
      <x:c t="n" r="K230">
        <x:v>4257</x:v>
      </x:c>
      <x:c t="inlineStr" r="L230">
        <x:is>
          <x:t>Жінка</x:t>
        </x:is>
      </x:c>
      <x:c t="inlineStr" r="M230"/>
      <x:c t="inlineStr" r="N230">
        <x:is>
          <x:t>facebook.com</x:t>
        </x:is>
      </x:c>
      <x:c t="inlineStr" r="O230">
        <x:is>
          <x:t>Оголошення Красноград, Зачепилівка, Сахновщина, Кегичівка</x:t>
        </x:is>
      </x:c>
      <x:c r="P230">
        <x:f>HYPERLINK("https://www.facebook.com/563855144546758")</x:f>
      </x:c>
      <x:c t="n" r="Q230">
        <x:v>12267</x:v>
      </x:c>
      <x:c t="inlineStr" r="R230">
        <x:is>
          <x:t>Соціальні мережі</x:t>
        </x:is>
      </x:c>
      <x:c t="inlineStr" r="S230">
        <x:is>
          <x:t>Україна</x:t>
        </x:is>
      </x:c>
      <x:c t="inlineStr" r="T230"/>
      <x:c t="inlineStr" r="U230"/>
      <x:c t="inlineStr" r="V230"/>
      <x:c t="inlineStr" r="W230"/>
      <x:c t="inlineStr" r="X230"/>
      <x:c t="inlineStr" r="Y230"/>
      <x:c t="inlineStr" r="Z230"/>
      <x:c t="inlineStr" r="AA230"/>
      <x:c t="inlineStr" r="AB230"/>
      <x:c t="inlineStr" r="AC230"/>
      <x:c t="inlineStr" r="AD230"/>
      <x:c t="inlineStr" r="AE230"/>
      <x:c t="inlineStr" r="AF230"/>
      <x:c t="inlineStr" r="AG230"/>
      <x:c t="inlineStr" r="AH230"/>
      <x:c t="inlineStr" r="AI230"/>
      <x:c t="inlineStr" r="AJ230">
        <x:is>
          <x:t>https://z-p3-scontent.fkun2-1.fna.fbcdn.net/v/t39.30808-6/316963305_1310482509702341_2331505194697479562_n.jpg?_nc_cat=110&amp;ccb=1-7&amp;_nc_sid=5cd70e&amp;_nc_ohc=QahAyCw1GkwAX8VBeiw&amp;_nc_ht=z-p3-scontent.fkun2-1.fna&amp;oh=00_AfBTXVuumF5V484IK19jK4TQGlVldBLfyotjprXefRdx3A&amp;oe=639E8630</x:t>
        </x:is>
      </x:c>
      <x:c t="inlineStr" r="AK230">
        <x:is>
          <x:t/>
        </x:is>
      </x:c>
      <x:c t="inlineStr" r="AL230">
        <x:is>
          <x:t>Ні</x:t>
        </x:is>
      </x:c>
      <x:c t="inlineStr" r="AM230"/>
      <x:c t="inlineStr" r="AN230">
        <x:is>
          <x:t>Їжа</x:t>
        </x:is>
      </x:c>
      <x:c t="inlineStr" r="AO230">
        <x:is>
          <x:t>Комерція</x:t>
        </x:is>
      </x:c>
      <x:c t="n" r="AP230">
        <x:v>12267</x:v>
      </x:c>
    </x:row>
    <x:row r="231">
      <x:c t="inlineStr" r="A231">
        <x:is>
          <x:t>25.11.2022</x:t>
        </x:is>
      </x:c>
      <x:c t="inlineStr" r="B231">
        <x:is>
          <x:t>21:01</x:t>
        </x:is>
      </x:c>
      <x:c t="inlineStr" r="C231">
        <x:is>
          <x:t>14.12.2022 15:12</x:t>
        </x:is>
      </x:c>
      <x:c t="inlineStr" r="D231">
        <x:is>
          <x:t/>
        </x:is>
      </x:c>
      <x:c t="str" r="E231">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1">
        <x:is>
          <x:t>Репост</x:t>
        </x:is>
      </x:c>
      <x:c r="G231">
        <x:f>HYPERLINK("https://www.facebook.com/groups/803905546612419/permalink/1860553427614287/")</x:f>
      </x:c>
      <x:c t="inlineStr" r="H231">
        <x:is>
          <x:t>Нейтральна</x:t>
        </x:is>
      </x:c>
      <x:c t="inlineStr" r="I231">
        <x:is>
          <x:t>Людмила Копирайт</x:t>
        </x:is>
      </x:c>
      <x:c r="J231">
        <x:f>HYPERLINK("https://www.facebook.com/100022218129219")</x:f>
      </x:c>
      <x:c t="n" r="K231">
        <x:v>4257</x:v>
      </x:c>
      <x:c t="inlineStr" r="L231">
        <x:is>
          <x:t>Жінка</x:t>
        </x:is>
      </x:c>
      <x:c t="inlineStr" r="M231"/>
      <x:c t="inlineStr" r="N231">
        <x:is>
          <x:t>facebook.com</x:t>
        </x:is>
      </x:c>
      <x:c t="inlineStr" r="O231">
        <x:is>
          <x:t>Приколотное</x:t>
        </x:is>
      </x:c>
      <x:c r="P231">
        <x:f>HYPERLINK("https://www.facebook.com/803905546612419")</x:f>
      </x:c>
      <x:c t="n" r="Q231">
        <x:v>2054</x:v>
      </x:c>
      <x:c t="inlineStr" r="R231">
        <x:is>
          <x:t>Соціальні мережі</x:t>
        </x:is>
      </x:c>
      <x:c t="inlineStr" r="S231">
        <x:is>
          <x:t>Україна</x:t>
        </x:is>
      </x:c>
      <x:c t="inlineStr" r="T231"/>
      <x:c t="inlineStr" r="U231"/>
      <x:c t="inlineStr" r="V231"/>
      <x:c t="n" r="W231">
        <x:v>3</x:v>
      </x:c>
      <x:c t="n" r="X231">
        <x:v>3</x:v>
      </x:c>
      <x:c t="inlineStr" r="Y231"/>
      <x:c t="inlineStr" r="Z231"/>
      <x:c t="inlineStr" r="AA231"/>
      <x:c t="inlineStr" r="AB231"/>
      <x:c t="inlineStr" r="AC231"/>
      <x:c t="inlineStr" r="AD231"/>
      <x:c t="inlineStr" r="AE231"/>
      <x:c t="inlineStr" r="AF231"/>
      <x:c t="inlineStr" r="AG231"/>
      <x:c t="inlineStr" r="AH231"/>
      <x:c t="inlineStr" r="AI231"/>
      <x:c t="inlineStr" r="AJ231">
        <x:is>
          <x:t>https://scontent-lga3-2.xx.fbcdn.net/v/t39.30808-6/316963305_1310482509702341_2331505194697479562_n.jpg?_nc_cat=110&amp;ccb=1-7&amp;_nc_sid=5cd70e&amp;_nc_ohc=QahAyCw1GkwAX9uz9yV&amp;_nc_ht=scontent-lga3-2.xx&amp;oh=00_AfAJHoMROe6xAUh6FDJ8-okijGWf9Buu9xoX-vP0Vvl_HA&amp;oe=639E8630</x:t>
        </x:is>
      </x:c>
      <x:c t="inlineStr" r="AK231">
        <x:is>
          <x:t/>
        </x:is>
      </x:c>
      <x:c t="inlineStr" r="AL231">
        <x:is>
          <x:t>Ні</x:t>
        </x:is>
      </x:c>
      <x:c t="inlineStr" r="AM231"/>
      <x:c t="inlineStr" r="AN231">
        <x:is>
          <x:t>Їжа</x:t>
        </x:is>
      </x:c>
      <x:c t="inlineStr" r="AO231">
        <x:is>
          <x:t>Комерція</x:t>
        </x:is>
      </x:c>
      <x:c t="n" r="AP231">
        <x:v>2054</x:v>
      </x:c>
    </x:row>
    <x:row r="232">
      <x:c t="inlineStr" r="A232">
        <x:is>
          <x:t>25.11.2022</x:t>
        </x:is>
      </x:c>
      <x:c t="inlineStr" r="B232">
        <x:is>
          <x:t>20:59</x:t>
        </x:is>
      </x:c>
      <x:c t="inlineStr" r="C232">
        <x:is>
          <x:t>14.12.2022 15:12</x:t>
        </x:is>
      </x:c>
      <x:c t="inlineStr" r="D232">
        <x:is>
          <x:t/>
        </x:is>
      </x:c>
      <x:c t="str" r="E232">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2">
        <x:is>
          <x:t>Репост</x:t>
        </x:is>
      </x:c>
      <x:c r="G232">
        <x:f>HYPERLINK("https://www.facebook.com/groups/1265530160501307/permalink/2076207426100239/")</x:f>
      </x:c>
      <x:c t="inlineStr" r="H232">
        <x:is>
          <x:t>Нейтральна</x:t>
        </x:is>
      </x:c>
      <x:c t="inlineStr" r="I232">
        <x:is>
          <x:t>Людмила Копирайт</x:t>
        </x:is>
      </x:c>
      <x:c r="J232">
        <x:f>HYPERLINK("https://www.facebook.com/100022218129219")</x:f>
      </x:c>
      <x:c t="n" r="K232">
        <x:v>4257</x:v>
      </x:c>
      <x:c t="inlineStr" r="L232">
        <x:is>
          <x:t>Жінка</x:t>
        </x:is>
      </x:c>
      <x:c t="inlineStr" r="M232"/>
      <x:c t="inlineStr" r="N232">
        <x:is>
          <x:t>facebook.com</x:t>
        </x:is>
      </x:c>
      <x:c t="inlineStr" r="O232">
        <x:is>
          <x:t>Дубіївка, оголошення, події, новини.</x:t>
        </x:is>
      </x:c>
      <x:c r="P232">
        <x:f>HYPERLINK("https://www.facebook.com/1265530160501307")</x:f>
      </x:c>
      <x:c t="n" r="Q232">
        <x:v>7508</x:v>
      </x:c>
      <x:c t="inlineStr" r="R232">
        <x:is>
          <x:t>Соціальні мережі</x:t>
        </x:is>
      </x:c>
      <x:c t="inlineStr" r="S232">
        <x:is>
          <x:t>Україна</x:t>
        </x:is>
      </x:c>
      <x:c t="inlineStr" r="T232"/>
      <x:c t="inlineStr" r="U232"/>
      <x:c t="inlineStr" r="V232"/>
      <x:c t="n" r="W232">
        <x:v>1</x:v>
      </x:c>
      <x:c t="n" r="X232">
        <x:v>1</x:v>
      </x:c>
      <x:c t="inlineStr" r="Y232"/>
      <x:c t="inlineStr" r="Z232"/>
      <x:c t="inlineStr" r="AA232"/>
      <x:c t="inlineStr" r="AB232"/>
      <x:c t="inlineStr" r="AC232"/>
      <x:c t="inlineStr" r="AD232"/>
      <x:c t="inlineStr" r="AE232"/>
      <x:c t="inlineStr" r="AF232"/>
      <x:c t="inlineStr" r="AG232"/>
      <x:c t="inlineStr" r="AH232"/>
      <x:c t="inlineStr" r="AI232"/>
      <x:c t="inlineStr" r="AJ232">
        <x:is>
          <x:t>https://scontent-lga3-2.xx.fbcdn.net/v/t39.30808-6/316963305_1310482509702341_2331505194697479562_n.jpg?_nc_cat=110&amp;ccb=1-7&amp;_nc_sid=5cd70e&amp;_nc_ohc=QahAyCw1GkwAX9uz9yV&amp;_nc_ht=scontent-lga3-2.xx&amp;oh=00_AfAJHoMROe6xAUh6FDJ8-okijGWf9Buu9xoX-vP0Vvl_HA&amp;oe=639E8630</x:t>
        </x:is>
      </x:c>
      <x:c t="inlineStr" r="AK232">
        <x:is>
          <x:t/>
        </x:is>
      </x:c>
      <x:c t="inlineStr" r="AL232">
        <x:is>
          <x:t>Ні</x:t>
        </x:is>
      </x:c>
      <x:c t="inlineStr" r="AM232"/>
      <x:c t="inlineStr" r="AN232">
        <x:is>
          <x:t>Їжа</x:t>
        </x:is>
      </x:c>
      <x:c t="inlineStr" r="AO232">
        <x:is>
          <x:t>Комерція</x:t>
        </x:is>
      </x:c>
      <x:c t="n" r="AP232">
        <x:v>7508</x:v>
      </x:c>
    </x:row>
    <x:row r="233">
      <x:c t="inlineStr" r="A233">
        <x:is>
          <x:t>25.11.2022</x:t>
        </x:is>
      </x:c>
      <x:c t="inlineStr" r="B233">
        <x:is>
          <x:t>20:57</x:t>
        </x:is>
      </x:c>
      <x:c t="inlineStr" r="C233">
        <x:is>
          <x:t>14.12.2022 15:12</x:t>
        </x:is>
      </x:c>
      <x:c t="inlineStr" r="D233">
        <x:is>
          <x:t/>
        </x:is>
      </x:c>
      <x:c t="str" r="E233">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3">
        <x:is>
          <x:t>Репост</x:t>
        </x:is>
      </x:c>
      <x:c r="G233">
        <x:f>HYPERLINK("https://www.facebook.com/groups/2106502199640125/permalink/3099921823631486/")</x:f>
      </x:c>
      <x:c t="inlineStr" r="H233">
        <x:is>
          <x:t>Нейтральна</x:t>
        </x:is>
      </x:c>
      <x:c t="inlineStr" r="I233">
        <x:is>
          <x:t>Людмила Копирайт</x:t>
        </x:is>
      </x:c>
      <x:c r="J233">
        <x:f>HYPERLINK("https://www.facebook.com/100022218129219")</x:f>
      </x:c>
      <x:c t="n" r="K233">
        <x:v>4257</x:v>
      </x:c>
      <x:c t="inlineStr" r="L233">
        <x:is>
          <x:t>Жінка</x:t>
        </x:is>
      </x:c>
      <x:c t="inlineStr" r="M233"/>
      <x:c t="inlineStr" r="N233">
        <x:is>
          <x:t>facebook.com</x:t>
        </x:is>
      </x:c>
      <x:c t="inlineStr" r="O233">
        <x:is>
          <x:t>БАРАХОЛКА КРЕМЕНЧУК ГОРІШНІ ПЛАВНІ ОГОЛОШЕННЯ УКРАЇНА </x:t>
        </x:is>
      </x:c>
      <x:c r="P233">
        <x:f>HYPERLINK("https://www.facebook.com/2106502199640125")</x:f>
      </x:c>
      <x:c t="n" r="Q233">
        <x:v>4848</x:v>
      </x:c>
      <x:c t="inlineStr" r="R233">
        <x:is>
          <x:t>Соціальні мережі</x:t>
        </x:is>
      </x:c>
      <x:c t="inlineStr" r="S233">
        <x:is>
          <x:t>Україна</x:t>
        </x:is>
      </x:c>
      <x:c t="inlineStr" r="T233"/>
      <x:c t="inlineStr" r="U233"/>
      <x:c t="inlineStr" r="V233"/>
      <x:c t="inlineStr" r="W233"/>
      <x:c t="inlineStr" r="X233"/>
      <x:c t="inlineStr" r="Y233"/>
      <x:c t="inlineStr" r="Z233"/>
      <x:c t="inlineStr" r="AA233"/>
      <x:c t="inlineStr" r="AB233"/>
      <x:c t="inlineStr" r="AC233"/>
      <x:c t="inlineStr" r="AD233"/>
      <x:c t="inlineStr" r="AE233"/>
      <x:c t="inlineStr" r="AF233"/>
      <x:c t="inlineStr" r="AG233"/>
      <x:c t="inlineStr" r="AH233"/>
      <x:c t="inlineStr" r="AI233"/>
      <x:c t="inlineStr" r="AJ233">
        <x:is>
          <x:t>https://scontent-lga3-2.xx.fbcdn.net/v/t39.30808-6/316963305_1310482509702341_2331505194697479562_n.jpg?_nc_cat=110&amp;ccb=1-7&amp;_nc_sid=5cd70e&amp;_nc_ohc=QahAyCw1GkwAX9uz9yV&amp;_nc_ht=scontent-lga3-2.xx&amp;oh=00_AfAJHoMROe6xAUh6FDJ8-okijGWf9Buu9xoX-vP0Vvl_HA&amp;oe=639E8630</x:t>
        </x:is>
      </x:c>
      <x:c t="inlineStr" r="AK233">
        <x:is>
          <x:t/>
        </x:is>
      </x:c>
      <x:c t="inlineStr" r="AL233">
        <x:is>
          <x:t>Ні</x:t>
        </x:is>
      </x:c>
      <x:c t="inlineStr" r="AM233"/>
      <x:c t="inlineStr" r="AN233">
        <x:is>
          <x:t>Їжа</x:t>
        </x:is>
      </x:c>
      <x:c t="inlineStr" r="AO233">
        <x:is>
          <x:t>Комерція</x:t>
        </x:is>
      </x:c>
      <x:c t="n" r="AP233">
        <x:v>4240</x:v>
      </x:c>
    </x:row>
    <x:row r="234">
      <x:c t="inlineStr" r="A234">
        <x:is>
          <x:t>25.11.2022</x:t>
        </x:is>
      </x:c>
      <x:c t="inlineStr" r="B234">
        <x:is>
          <x:t>20:55</x:t>
        </x:is>
      </x:c>
      <x:c t="inlineStr" r="C234">
        <x:is>
          <x:t>14.12.2022 15:12</x:t>
        </x:is>
      </x:c>
      <x:c t="inlineStr" r="D234">
        <x:is>
          <x:t/>
        </x:is>
      </x:c>
      <x:c t="str" r="E234">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4">
        <x:is>
          <x:t>Репост</x:t>
        </x:is>
      </x:c>
      <x:c r="G234">
        <x:f>HYPERLINK("https://www.facebook.com/groups/tokmaksale/permalink/1106683746717700/")</x:f>
      </x:c>
      <x:c t="inlineStr" r="H234">
        <x:is>
          <x:t>Нейтральна</x:t>
        </x:is>
      </x:c>
      <x:c t="inlineStr" r="I234">
        <x:is>
          <x:t>Людмила Копирайт</x:t>
        </x:is>
      </x:c>
      <x:c r="J234">
        <x:f>HYPERLINK("https://www.facebook.com/100022218129219")</x:f>
      </x:c>
      <x:c t="n" r="K234">
        <x:v>4257</x:v>
      </x:c>
      <x:c t="inlineStr" r="L234">
        <x:is>
          <x:t>Жінка</x:t>
        </x:is>
      </x:c>
      <x:c t="inlineStr" r="M234"/>
      <x:c t="inlineStr" r="N234">
        <x:is>
          <x:t>facebook.com</x:t>
        </x:is>
      </x:c>
      <x:c t="inlineStr" r="O234">
        <x:is>
          <x:t>Токмак Объявления - куплю продам обменяю</x:t>
        </x:is>
      </x:c>
      <x:c r="P234">
        <x:f>HYPERLINK("https://www.facebook.com/223285021724248")</x:f>
      </x:c>
      <x:c t="n" r="Q234">
        <x:v>16726</x:v>
      </x:c>
      <x:c t="inlineStr" r="R234">
        <x:is>
          <x:t>Соціальні мережі</x:t>
        </x:is>
      </x:c>
      <x:c t="inlineStr" r="S234">
        <x:is>
          <x:t>Україна</x:t>
        </x:is>
      </x:c>
      <x:c t="inlineStr" r="T234"/>
      <x:c t="inlineStr" r="U234"/>
      <x:c t="inlineStr" r="V234"/>
      <x:c t="n" r="W234">
        <x:v>2</x:v>
      </x:c>
      <x:c t="n" r="X234">
        <x:v>2</x:v>
      </x:c>
      <x:c t="inlineStr" r="Y234"/>
      <x:c t="inlineStr" r="Z234"/>
      <x:c t="inlineStr" r="AA234"/>
      <x:c t="inlineStr" r="AB234"/>
      <x:c t="inlineStr" r="AC234"/>
      <x:c t="inlineStr" r="AD234"/>
      <x:c t="inlineStr" r="AE234"/>
      <x:c t="n" r="AF234">
        <x:v>3</x:v>
      </x:c>
      <x:c t="inlineStr" r="AG234"/>
      <x:c t="inlineStr" r="AH234"/>
      <x:c t="inlineStr" r="AI234"/>
      <x:c t="inlineStr" r="AJ234">
        <x:is>
          <x:t>https://scontent-lga3-2.xx.fbcdn.net/v/t39.30808-6/316963305_1310482509702341_2331505194697479562_n.jpg?_nc_cat=110&amp;ccb=1-7&amp;_nc_sid=5cd70e&amp;_nc_ohc=QahAyCw1GkwAX9uz9yV&amp;_nc_ht=scontent-lga3-2.xx&amp;oh=00_AfAJHoMROe6xAUh6FDJ8-okijGWf9Buu9xoX-vP0Vvl_HA&amp;oe=639E8630</x:t>
        </x:is>
      </x:c>
      <x:c t="inlineStr" r="AK234">
        <x:is>
          <x:t/>
        </x:is>
      </x:c>
      <x:c t="inlineStr" r="AL234">
        <x:is>
          <x:t>Ні</x:t>
        </x:is>
      </x:c>
      <x:c t="inlineStr" r="AM234"/>
      <x:c t="inlineStr" r="AN234">
        <x:is>
          <x:t>Їжа</x:t>
        </x:is>
      </x:c>
      <x:c t="inlineStr" r="AO234">
        <x:is>
          <x:t>Комерція</x:t>
        </x:is>
      </x:c>
      <x:c t="n" r="AP234">
        <x:v>16757</x:v>
      </x:c>
    </x:row>
    <x:row r="235">
      <x:c t="inlineStr" r="A235">
        <x:is>
          <x:t>25.11.2022</x:t>
        </x:is>
      </x:c>
      <x:c t="inlineStr" r="B235">
        <x:is>
          <x:t>20:55</x:t>
        </x:is>
      </x:c>
      <x:c t="inlineStr" r="C235">
        <x:is>
          <x:t>14.12.2022 15:12</x:t>
        </x:is>
      </x:c>
      <x:c t="inlineStr" r="D235">
        <x:is>
          <x:t/>
        </x:is>
      </x:c>
      <x:c t="str" r="E235">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5">
        <x:is>
          <x:t>Репост</x:t>
        </x:is>
      </x:c>
      <x:c r="G235">
        <x:f>HYPERLINK("https://www.facebook.com/groups/tokmaksale/permalink/1106683626717712/")</x:f>
      </x:c>
      <x:c t="inlineStr" r="H235">
        <x:is>
          <x:t>Нейтральна</x:t>
        </x:is>
      </x:c>
      <x:c t="inlineStr" r="I235">
        <x:is>
          <x:t>Людмила Копирайт</x:t>
        </x:is>
      </x:c>
      <x:c r="J235">
        <x:f>HYPERLINK("https://www.facebook.com/100022218129219")</x:f>
      </x:c>
      <x:c t="n" r="K235">
        <x:v>4257</x:v>
      </x:c>
      <x:c t="inlineStr" r="L235">
        <x:is>
          <x:t>Жінка</x:t>
        </x:is>
      </x:c>
      <x:c t="inlineStr" r="M235"/>
      <x:c t="inlineStr" r="N235">
        <x:is>
          <x:t>facebook.com</x:t>
        </x:is>
      </x:c>
      <x:c t="inlineStr" r="O235">
        <x:is>
          <x:t>Токмак Объявления - куплю продам обменяю</x:t>
        </x:is>
      </x:c>
      <x:c r="P235">
        <x:f>HYPERLINK("https://www.facebook.com/223285021724248")</x:f>
      </x:c>
      <x:c t="n" r="Q235">
        <x:v>16726</x:v>
      </x:c>
      <x:c t="inlineStr" r="R235">
        <x:is>
          <x:t>Соціальні мережі</x:t>
        </x:is>
      </x:c>
      <x:c t="inlineStr" r="S235">
        <x:is>
          <x:t>Україна</x:t>
        </x:is>
      </x:c>
      <x:c t="inlineStr" r="T235"/>
      <x:c t="inlineStr" r="U235"/>
      <x:c t="inlineStr" r="V235"/>
      <x:c t="inlineStr" r="W235"/>
      <x:c t="inlineStr" r="X235"/>
      <x:c t="inlineStr" r="Y235"/>
      <x:c t="inlineStr" r="Z235"/>
      <x:c t="inlineStr" r="AA235"/>
      <x:c t="inlineStr" r="AB235"/>
      <x:c t="inlineStr" r="AC235"/>
      <x:c t="inlineStr" r="AD235"/>
      <x:c t="inlineStr" r="AE235"/>
      <x:c t="n" r="AF235">
        <x:v>1</x:v>
      </x:c>
      <x:c t="inlineStr" r="AG235"/>
      <x:c t="inlineStr" r="AH235"/>
      <x:c t="inlineStr" r="AI235"/>
      <x:c t="inlineStr" r="AJ235">
        <x:is>
          <x:t>https://scontent.flhr9-1.fna.fbcdn.net/v/t39.30808-6/316963305_1310482509702341_2331505194697479562_n.jpg?_nc_cat=110&amp;ccb=1-7&amp;_nc_sid=5cd70e&amp;_nc_ohc=QahAyCw1GkwAX-dDt2Q&amp;_nc_ht=scontent.flhr9-1.fna&amp;oh=00_AfBOhalX8Hdd-xd1D2YlZqE7s_AuXjDFbMl3jVnILbnhjw&amp;oe=639E8630</x:t>
        </x:is>
      </x:c>
      <x:c t="inlineStr" r="AK235">
        <x:is>
          <x:t/>
        </x:is>
      </x:c>
      <x:c t="inlineStr" r="AL235">
        <x:is>
          <x:t>Ні</x:t>
        </x:is>
      </x:c>
      <x:c t="inlineStr" r="AM235"/>
      <x:c t="inlineStr" r="AN235">
        <x:is>
          <x:t>Їжа</x:t>
        </x:is>
      </x:c>
      <x:c t="inlineStr" r="AO235">
        <x:is>
          <x:t>Комерція</x:t>
        </x:is>
      </x:c>
      <x:c t="n" r="AP235">
        <x:v>16757</x:v>
      </x:c>
    </x:row>
    <x:row r="236">
      <x:c t="inlineStr" r="A236">
        <x:is>
          <x:t>25.11.2022</x:t>
        </x:is>
      </x:c>
      <x:c t="inlineStr" r="B236">
        <x:is>
          <x:t>20:54</x:t>
        </x:is>
      </x:c>
      <x:c t="inlineStr" r="C236">
        <x:is>
          <x:t>14.12.2022 15:12</x:t>
        </x:is>
      </x:c>
      <x:c t="inlineStr" r="D236">
        <x:is>
          <x:t/>
        </x:is>
      </x:c>
      <x:c t="str" r="E236">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6">
        <x:is>
          <x:t>Репост</x:t>
        </x:is>
      </x:c>
      <x:c r="G236">
        <x:f>HYPERLINK("https://www.facebook.com/groups/Smila.ads/permalink/1517711375308103/")</x:f>
      </x:c>
      <x:c t="inlineStr" r="H236">
        <x:is>
          <x:t>Нейтральна</x:t>
        </x:is>
      </x:c>
      <x:c t="inlineStr" r="I236">
        <x:is>
          <x:t>Людмила Копирайт</x:t>
        </x:is>
      </x:c>
      <x:c r="J236">
        <x:f>HYPERLINK("https://www.facebook.com/100022218129219")</x:f>
      </x:c>
      <x:c t="n" r="K236">
        <x:v>4257</x:v>
      </x:c>
      <x:c t="inlineStr" r="L236">
        <x:is>
          <x:t>Жінка</x:t>
        </x:is>
      </x:c>
      <x:c t="inlineStr" r="M236"/>
      <x:c t="inlineStr" r="N236">
        <x:is>
          <x:t>facebook.com</x:t>
        </x:is>
      </x:c>
      <x:c t="inlineStr" r="O236">
        <x:is>
          <x:t>Смела - объявления / работа / недвижимость / купля-продажа</x:t>
        </x:is>
      </x:c>
      <x:c r="P236">
        <x:f>HYPERLINK("https://www.facebook.com/233456503733603")</x:f>
      </x:c>
      <x:c t="n" r="Q236">
        <x:v>11617</x:v>
      </x:c>
      <x:c t="inlineStr" r="R236">
        <x:is>
          <x:t>Соціальні мережі</x:t>
        </x:is>
      </x:c>
      <x:c t="inlineStr" r="S236">
        <x:is>
          <x:t>Україна</x:t>
        </x:is>
      </x:c>
      <x:c t="inlineStr" r="T236"/>
      <x:c t="inlineStr" r="U236"/>
      <x:c t="inlineStr" r="V236"/>
      <x:c t="n" r="W236">
        <x:v>2</x:v>
      </x:c>
      <x:c t="n" r="X236">
        <x:v>2</x:v>
      </x:c>
      <x:c t="inlineStr" r="Y236"/>
      <x:c t="inlineStr" r="Z236"/>
      <x:c t="inlineStr" r="AA236"/>
      <x:c t="inlineStr" r="AB236"/>
      <x:c t="inlineStr" r="AC236"/>
      <x:c t="inlineStr" r="AD236"/>
      <x:c t="inlineStr" r="AE236"/>
      <x:c t="inlineStr" r="AF236"/>
      <x:c t="inlineStr" r="AG236"/>
      <x:c t="inlineStr" r="AH236"/>
      <x:c t="inlineStr" r="AI236"/>
      <x:c t="inlineStr" r="AJ236">
        <x:is>
          <x:t>https://z-p3-scontent.fkun2-1.fna.fbcdn.net/v/t39.30808-6/316963305_1310482509702341_2331505194697479562_n.jpg?_nc_cat=110&amp;ccb=1-7&amp;_nc_sid=5cd70e&amp;_nc_ohc=QahAyCw1GkwAX9CW8CF&amp;_nc_ht=z-p3-scontent.fkun2-1.fna&amp;oh=00_AfA-hNXEVnzCbdD10AIIXP-f5sa7z6er4zS2DsHwglbpVQ&amp;oe=639E8630</x:t>
        </x:is>
      </x:c>
      <x:c t="inlineStr" r="AK236">
        <x:is>
          <x:t/>
        </x:is>
      </x:c>
      <x:c t="inlineStr" r="AL236">
        <x:is>
          <x:t>Ні</x:t>
        </x:is>
      </x:c>
      <x:c t="inlineStr" r="AM236"/>
      <x:c t="inlineStr" r="AN236">
        <x:is>
          <x:t>Їжа</x:t>
        </x:is>
      </x:c>
      <x:c t="inlineStr" r="AO236">
        <x:is>
          <x:t>Комерція</x:t>
        </x:is>
      </x:c>
      <x:c t="n" r="AP236">
        <x:v>11617</x:v>
      </x:c>
    </x:row>
    <x:row r="237">
      <x:c t="inlineStr" r="A237">
        <x:is>
          <x:t>25.11.2022</x:t>
        </x:is>
      </x:c>
      <x:c t="inlineStr" r="B237">
        <x:is>
          <x:t>20:50</x:t>
        </x:is>
      </x:c>
      <x:c t="inlineStr" r="C237">
        <x:is>
          <x:t>14.12.2022 15:12</x:t>
        </x:is>
      </x:c>
      <x:c t="inlineStr" r="D237">
        <x:is>
          <x:t/>
        </x:is>
      </x:c>
      <x:c t="str" r="E237">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7">
        <x:is>
          <x:t>Репост</x:t>
        </x:is>
      </x:c>
      <x:c r="G237">
        <x:f>HYPERLINK("https://www.facebook.com/groups/290072408453794/permalink/1298506827610342/")</x:f>
      </x:c>
      <x:c t="inlineStr" r="H237">
        <x:is>
          <x:t>Нейтральна</x:t>
        </x:is>
      </x:c>
      <x:c t="inlineStr" r="I237">
        <x:is>
          <x:t>Людмила Копирайт</x:t>
        </x:is>
      </x:c>
      <x:c r="J237">
        <x:f>HYPERLINK("https://www.facebook.com/100022218129219")</x:f>
      </x:c>
      <x:c t="n" r="K237">
        <x:v>4257</x:v>
      </x:c>
      <x:c t="inlineStr" r="L237">
        <x:is>
          <x:t>Жінка</x:t>
        </x:is>
      </x:c>
      <x:c t="inlineStr" r="M237"/>
      <x:c t="inlineStr" r="N237">
        <x:is>
          <x:t>facebook.com</x:t>
        </x:is>
      </x:c>
      <x:c t="inlineStr" r="O237">
        <x:is>
          <x:t>Ольшаниця, новини, оголошення, люди.</x:t>
        </x:is>
      </x:c>
      <x:c r="P237">
        <x:f>HYPERLINK("https://www.facebook.com/290072408453794")</x:f>
      </x:c>
      <x:c t="n" r="Q237">
        <x:v>2904</x:v>
      </x:c>
      <x:c t="inlineStr" r="R237">
        <x:is>
          <x:t>Соціальні мережі</x:t>
        </x:is>
      </x:c>
      <x:c t="inlineStr" r="S237">
        <x:is>
          <x:t>Україна</x:t>
        </x:is>
      </x:c>
      <x:c t="inlineStr" r="T237"/>
      <x:c t="inlineStr" r="U237"/>
      <x:c t="inlineStr" r="V237"/>
      <x:c t="inlineStr" r="W237"/>
      <x:c t="inlineStr" r="X237"/>
      <x:c t="inlineStr" r="Y237"/>
      <x:c t="inlineStr" r="Z237"/>
      <x:c t="inlineStr" r="AA237"/>
      <x:c t="inlineStr" r="AB237"/>
      <x:c t="inlineStr" r="AC237"/>
      <x:c t="inlineStr" r="AD237"/>
      <x:c t="inlineStr" r="AE237"/>
      <x:c t="inlineStr" r="AF237"/>
      <x:c t="inlineStr" r="AG237"/>
      <x:c t="inlineStr" r="AH237"/>
      <x:c t="inlineStr" r="AI237"/>
      <x:c t="inlineStr" r="AJ237">
        <x:is>
          <x:t>https://scontent-cdt1-1.xx.fbcdn.net/v/t39.30808-6/316963305_1310482509702341_2331505194697479562_n.jpg?_nc_cat=110&amp;ccb=1-7&amp;_nc_sid=5cd70e&amp;_nc_ohc=QahAyCw1GkwAX-E49mj&amp;_nc_ht=scontent-cdt1-1.xx&amp;oh=00_AfAhRHu6nSYaPHtqeArw9rl-IlGnJtgdjeht5fOALmMOew&amp;oe=639E8630</x:t>
        </x:is>
      </x:c>
      <x:c t="inlineStr" r="AK237">
        <x:is>
          <x:t/>
        </x:is>
      </x:c>
      <x:c t="inlineStr" r="AL237">
        <x:is>
          <x:t>Ні</x:t>
        </x:is>
      </x:c>
      <x:c t="inlineStr" r="AM237"/>
      <x:c t="inlineStr" r="AN237">
        <x:is>
          <x:t>Їжа</x:t>
        </x:is>
      </x:c>
      <x:c t="inlineStr" r="AO237">
        <x:is>
          <x:t>Комерція</x:t>
        </x:is>
      </x:c>
      <x:c t="n" r="AP237">
        <x:v>2904</x:v>
      </x:c>
    </x:row>
    <x:row r="238">
      <x:c t="inlineStr" r="A238">
        <x:is>
          <x:t>25.11.2022</x:t>
        </x:is>
      </x:c>
      <x:c t="inlineStr" r="B238">
        <x:is>
          <x:t>20:49</x:t>
        </x:is>
      </x:c>
      <x:c t="inlineStr" r="C238">
        <x:is>
          <x:t>14.12.2022 15:12</x:t>
        </x:is>
      </x:c>
      <x:c t="inlineStr" r="D238">
        <x:is>
          <x:t/>
        </x:is>
      </x:c>
      <x:c t="str" r="E238">
        <x:v>В продажі шоколад різних видів:
1. Шоколад чорний "Stollwerk" (трубочки) Ціна 20 грн - 100 грам
1. Шоколад чорний дропси - ціна 130 грн/кг
1. Шоколад молочний "Світоч" Berry зі смаком Малини — 150 грн/кг
1. Конфета "Mont Blanc" Крем-праліне с дробленим лісовим горіхом (моноліт) — 150 грн/кг
1. Шоколад молочний "Milka" с печенням 'Oreo' — 130 грн/кг
1. Бельгійський шоколад Cachet (Кашета) чорний 53% какао. Ціна 160 грн/кг
1. Шоколад молочний "Stollwerk" с Кешью - Ціна 160 грн/кг
1. Білий шоколад 160 грн/кг
1. Чорний шоколад 100% без цукру 220 грн/ кг
Замовлення можна зробити тут в коментарях, або написати мені особисте повідомлення, або написати на вайбер (099) 734-11-52
Відправляємо
Укр пошта
(по повній оплаті
на карту)
Нова пошта
Повна оплата, або є частка Предоплата, решта при отриманні (наложений платіж з мінімальною предоплатою 100 /200 грн, залежить від розміру посилки)
Продаж товару
від 0,5 кг-деякі позиції від 1 кг
Є багато інших товарів.
Мінімальне замовленя 200 грн</x:v>
      </x:c>
      <x:c t="inlineStr" r="F238">
        <x:is>
          <x:t>Репост</x:t>
        </x:is>
      </x:c>
      <x:c r="G238">
        <x:f>HYPERLINK("https://www.facebook.com/groups/obyavleniya.kremenchug/permalink/1303873020348142/")</x:f>
      </x:c>
      <x:c t="inlineStr" r="H238">
        <x:is>
          <x:t>Нейтральна</x:t>
        </x:is>
      </x:c>
      <x:c t="inlineStr" r="I238">
        <x:is>
          <x:t>Людмила Копирайт</x:t>
        </x:is>
      </x:c>
      <x:c r="J238">
        <x:f>HYPERLINK("https://www.facebook.com/100022218129219")</x:f>
      </x:c>
      <x:c t="n" r="K238">
        <x:v>4257</x:v>
      </x:c>
      <x:c t="inlineStr" r="L238">
        <x:is>
          <x:t>Жінка</x:t>
        </x:is>
      </x:c>
      <x:c t="inlineStr" r="M238"/>
      <x:c t="inlineStr" r="N238">
        <x:is>
          <x:t>facebook.com</x:t>
        </x:is>
      </x:c>
      <x:c t="inlineStr" r="O238">
        <x:is>
          <x:t>Бесплатные объявления Кременчуг Украина ➤ Барахолка</x:t>
        </x:is>
      </x:c>
      <x:c r="P238">
        <x:f>HYPERLINK("https://www.facebook.com/538184083583710")</x:f>
      </x:c>
      <x:c t="n" r="Q238">
        <x:v>1149</x:v>
      </x:c>
      <x:c t="inlineStr" r="R238">
        <x:is>
          <x:t>Соціальні мережі</x:t>
        </x:is>
      </x:c>
      <x:c t="inlineStr" r="S238">
        <x:is>
          <x:t>Україна</x:t>
        </x:is>
      </x:c>
      <x:c t="inlineStr" r="T238"/>
      <x:c t="inlineStr" r="U238"/>
      <x:c t="inlineStr" r="V238"/>
      <x:c t="n" r="W238">
        <x:v>2</x:v>
      </x:c>
      <x:c t="n" r="X238">
        <x:v>2</x:v>
      </x:c>
      <x:c t="inlineStr" r="Y238"/>
      <x:c t="inlineStr" r="Z238"/>
      <x:c t="inlineStr" r="AA238"/>
      <x:c t="inlineStr" r="AB238"/>
      <x:c t="inlineStr" r="AC238"/>
      <x:c t="inlineStr" r="AD238"/>
      <x:c t="inlineStr" r="AE238"/>
      <x:c t="inlineStr" r="AF238"/>
      <x:c t="inlineStr" r="AG238"/>
      <x:c t="inlineStr" r="AH238"/>
      <x:c t="inlineStr" r="AI238"/>
      <x:c t="inlineStr" r="AJ238">
        <x:is>
          <x:t>https://scontent.fvno2-1.fna.fbcdn.net/v/t39.30808-6/316963305_1310482509702341_2331505194697479562_n.jpg?_nc_cat=110&amp;ccb=1-7&amp;_nc_sid=5cd70e&amp;_nc_ohc=QahAyCw1GkwAX9LAucV&amp;_nc_ht=scontent.fvno2-1.fna&amp;oh=00_AfDyRckcPn2Tc_v59Ofrg3GfdE8oltgZRRk6570YFsmDEA&amp;oe=639E8630</x:t>
        </x:is>
      </x:c>
      <x:c t="inlineStr" r="AK238">
        <x:is>
          <x:t/>
        </x:is>
      </x:c>
      <x:c t="inlineStr" r="AL238">
        <x:is>
          <x:t>Ні</x:t>
        </x:is>
      </x:c>
      <x:c t="inlineStr" r="AM238"/>
      <x:c t="inlineStr" r="AN238">
        <x:is>
          <x:t>Їжа</x:t>
        </x:is>
      </x:c>
      <x:c t="inlineStr" r="AO238">
        <x:is>
          <x:t>Комерція</x:t>
        </x:is>
      </x:c>
      <x:c t="n" r="AP238">
        <x:v>1074</x:v>
      </x:c>
    </x:row>
    <x:row r="239">
      <x:c t="inlineStr" r="A239">
        <x:is>
          <x:t>25.11.2022</x:t>
        </x:is>
      </x:c>
      <x:c t="inlineStr" r="B239">
        <x:is>
          <x:t>00:36</x:t>
        </x:is>
      </x:c>
      <x:c t="inlineStr" r="C239">
        <x:is>
          <x:t>14.12.2022 15:12</x:t>
        </x:is>
      </x:c>
      <x:c t="inlineStr" r="D239">
        <x:is>
          <x:t/>
        </x:is>
      </x:c>
      <x:c t="inlineStr" r="E239">
        <x:is>
          <x:t>І просто тортик Орео з таким самим кремом і бісквітом, як попередній  Декорація - кумкват, розмарин та голубіка. #тортикумістіОполе#зефірумістіОполе #солодощіОполе #Люблюсвоюроботу #kohampraca##зефирумістіOpole I tylko tort Oreo z takim samym kremem i biszkoptem jak ten z przodu  Dekoracja - kumkwat, rozmaryn i jagoda.</x:t>
        </x:is>
      </x:c>
      <x:c t="inlineStr" r="F239">
        <x:is>
          <x:t>Пост</x:t>
        </x:is>
      </x:c>
      <x:c r="G239">
        <x:f>HYPERLINK("https://www.facebook.com/permalink.php?story_fbid=pfbid0aHZcX5yp6wBtk7dyovsWQ4313NPB1U9Cc3YZ9bpgTsPWyPhFHvQQ21SPZedHH3L8l&amp;id=100017223514559")</x:f>
      </x:c>
      <x:c t="inlineStr" r="H239">
        <x:is>
          <x:t>Нейтральна</x:t>
        </x:is>
      </x:c>
      <x:c t="inlineStr" r="I239">
        <x:is>
          <x:t>Z Całego Serca</x:t>
        </x:is>
      </x:c>
      <x:c r="J239">
        <x:f>HYPERLINK("https://www.facebook.com/100017223514559")</x:f>
      </x:c>
      <x:c t="n" r="K239">
        <x:v>146</x:v>
      </x:c>
      <x:c t="inlineStr" r="L239">
        <x:is>
          <x:t>Жінка</x:t>
        </x:is>
      </x:c>
      <x:c t="inlineStr" r="M239"/>
      <x:c t="inlineStr" r="N239">
        <x:is>
          <x:t>facebook.com</x:t>
        </x:is>
      </x:c>
      <x:c t="inlineStr" r="O239">
        <x:is>
          <x:t>Z Całego Serca</x:t>
        </x:is>
      </x:c>
      <x:c r="P239">
        <x:f>HYPERLINK("https://www.facebook.com/100017223514559")</x:f>
      </x:c>
      <x:c t="n" r="Q239">
        <x:v>146</x:v>
      </x:c>
      <x:c t="inlineStr" r="R239">
        <x:is>
          <x:t>Соціальні мережі</x:t>
        </x:is>
      </x:c>
      <x:c t="inlineStr" r="S239">
        <x:is>
          <x:t>Україна</x:t>
        </x:is>
      </x:c>
      <x:c t="inlineStr" r="T239">
        <x:is>
          <x:t>Дніпропетровська область</x:t>
        </x:is>
      </x:c>
      <x:c t="inlineStr" r="U239">
        <x:is>
          <x:t>Кривий Ріг</x:t>
        </x:is>
      </x:c>
      <x:c t="inlineStr" r="V239"/>
      <x:c t="n" r="W239">
        <x:v>13</x:v>
      </x:c>
      <x:c t="n" r="X239">
        <x:v>10</x:v>
      </x:c>
      <x:c t="n" r="Y239">
        <x:v>2</x:v>
      </x:c>
      <x:c t="n" r="Z239">
        <x:v>0</x:v>
      </x:c>
      <x:c t="n" r="AA239">
        <x:v>0</x:v>
      </x:c>
      <x:c t="n" r="AB239">
        <x:v>0</x:v>
      </x:c>
      <x:c t="n" r="AC239">
        <x:v>0</x:v>
      </x:c>
      <x:c t="n" r="AD239">
        <x:v>1</x:v>
      </x:c>
      <x:c t="inlineStr" r="AE239"/>
      <x:c t="n" r="AF239">
        <x:v>6</x:v>
      </x:c>
      <x:c t="inlineStr" r="AG239"/>
      <x:c t="inlineStr" r="AH239"/>
      <x:c t="inlineStr" r="AI239"/>
      <x:c t="inlineStr" r="AJ239">
        <x:is>
          <x:t>https://scontent-cdg2-1.xx.fbcdn.net/v/t15.5256-10/316912332_2181458072038967_3588864437824569554_n.jpg?_nc_cat=108&amp;ccb=1-7&amp;_nc_sid=ad6a45&amp;_nc_ohc=oJ8izF_PTEIAX9IdMG-&amp;_nc_ht=scontent-cdg2-1.xx&amp;oh=00_AfA_SrqKMlNXUXDmVK_PkKcLGejU4W-JbGrb2HhkVyGJZg&amp;oe=639E2283</x:t>
        </x:is>
      </x:c>
      <x:c t="inlineStr" r="AK239">
        <x:is>
          <x:t/>
        </x:is>
      </x:c>
      <x:c t="inlineStr" r="AL239">
        <x:is>
          <x:t>Ні</x:t>
        </x:is>
      </x:c>
      <x:c t="inlineStr" r="AM239"/>
      <x:c t="inlineStr" r="AN239">
        <x:is>
          <x:t>Їжа</x:t>
        </x:is>
      </x:c>
      <x:c t="inlineStr" r="AO239">
        <x:is>
          <x:t>WOM</x:t>
        </x:is>
      </x:c>
      <x:c t="inlineStr" r="AP239"/>
    </x:row>
    <x:row r="240">
      <x:c t="inlineStr" r="A240">
        <x:is>
          <x:t>24.11.2022</x:t>
        </x:is>
      </x:c>
      <x:c t="inlineStr" r="B240">
        <x:is>
          <x:t>23:26</x:t>
        </x:is>
      </x:c>
      <x:c t="inlineStr" r="C240">
        <x:is>
          <x:t>14.12.2022 15:12</x:t>
        </x:is>
      </x:c>
      <x:c t="inlineStr" r="D240">
        <x:is>
          <x:t/>
        </x:is>
      </x:c>
      <x:c t="inlineStr" r="E240">
        <x:is>
          <x:t>Тортик для хлопця. З Днем народження, щастя, здоров'я та усього найкращого. Орео - шоколадний бісквіт брауні, вершковий крем-брюле, шматочки орео та горіховий крем зверху. Декорація - солодощі, орео та борувки, топер. Tort dla chłopca. Wszystkiego najlepszego, szczęścia, zdrowia i wszystkiego najlepszego. Oreo - czekoladowy biszkopt brownie, krem ​​creme brulee, kawałki oreo i krem ​​orzechowy na wierzchu. Dekoracja - słodycze, Oreo i jagody, topper. . #тортикумістіОполе#зефірумістіОполе#солодощіОполе#Люблюсвоюроботу#kohampraca#Opole</x:t>
        </x:is>
      </x:c>
      <x:c t="inlineStr" r="F240">
        <x:is>
          <x:t>Пост</x:t>
        </x:is>
      </x:c>
      <x:c r="G240">
        <x:f>HYPERLINK("https://www.facebook.com/permalink.php?story_fbid=pfbid02q5JFbcma5uNvtgKY4LZsJfMyrLzChQwYex823wwdodNUqRfMxLBdXzc3CQBmtdk3l&amp;id=100017223514559")</x:f>
      </x:c>
      <x:c t="inlineStr" r="H240">
        <x:is>
          <x:t>Нейтральна</x:t>
        </x:is>
      </x:c>
      <x:c t="inlineStr" r="I240">
        <x:is>
          <x:t>Z Całego Serca</x:t>
        </x:is>
      </x:c>
      <x:c r="J240">
        <x:f>HYPERLINK("https://www.facebook.com/100017223514559")</x:f>
      </x:c>
      <x:c t="n" r="K240">
        <x:v>146</x:v>
      </x:c>
      <x:c t="inlineStr" r="L240">
        <x:is>
          <x:t>Жінка</x:t>
        </x:is>
      </x:c>
      <x:c t="inlineStr" r="M240"/>
      <x:c t="inlineStr" r="N240">
        <x:is>
          <x:t>facebook.com</x:t>
        </x:is>
      </x:c>
      <x:c t="inlineStr" r="O240">
        <x:is>
          <x:t>Z Całego Serca</x:t>
        </x:is>
      </x:c>
      <x:c r="P240">
        <x:f>HYPERLINK("https://www.facebook.com/100017223514559")</x:f>
      </x:c>
      <x:c t="n" r="Q240">
        <x:v>146</x:v>
      </x:c>
      <x:c t="inlineStr" r="R240">
        <x:is>
          <x:t>Соціальні мережі</x:t>
        </x:is>
      </x:c>
      <x:c t="inlineStr" r="S240">
        <x:is>
          <x:t>Україна</x:t>
        </x:is>
      </x:c>
      <x:c t="inlineStr" r="T240">
        <x:is>
          <x:t>Дніпропетровська область</x:t>
        </x:is>
      </x:c>
      <x:c t="inlineStr" r="U240">
        <x:is>
          <x:t>Кривий Ріг</x:t>
        </x:is>
      </x:c>
      <x:c t="inlineStr" r="V240"/>
      <x:c t="n" r="W240">
        <x:v>9</x:v>
      </x:c>
      <x:c t="n" r="X240">
        <x:v>8</x:v>
      </x:c>
      <x:c t="n" r="Y240">
        <x:v>0</x:v>
      </x:c>
      <x:c t="n" r="Z240">
        <x:v>0</x:v>
      </x:c>
      <x:c t="n" r="AA240">
        <x:v>0</x:v>
      </x:c>
      <x:c t="n" r="AB240">
        <x:v>0</x:v>
      </x:c>
      <x:c t="n" r="AC240">
        <x:v>0</x:v>
      </x:c>
      <x:c t="n" r="AD240">
        <x:v>1</x:v>
      </x:c>
      <x:c t="inlineStr" r="AE240"/>
      <x:c t="inlineStr" r="AF240"/>
      <x:c t="n" r="AG240">
        <x:v>1</x:v>
      </x:c>
      <x:c t="inlineStr" r="AH240"/>
      <x:c t="inlineStr" r="AI240"/>
      <x:c t="inlineStr" r="AJ240">
        <x:is>
          <x:t>https://scontent.fvce2-1.fna.fbcdn.net/v/t39.30808-6/316106510_1210983812819058_8653141479002143806_n.jpg?stp=dst-jpg_p526x296&amp;_nc_cat=106&amp;ccb=1-7&amp;_nc_sid=0debeb&amp;_nc_ohc=gsBLo7dtw1AAX9joawB&amp;_nc_ht=scontent.fvce2-1.fna&amp;oh=00_AfDy5029gyP3L-YdUsCXf-Uhq-Rm7is-1Kx7GUWtQmVKdg&amp;oe=639F2A54</x:t>
        </x:is>
      </x:c>
      <x:c t="inlineStr" r="AK240">
        <x:is>
          <x:t/>
        </x:is>
      </x:c>
      <x:c t="inlineStr" r="AL240">
        <x:is>
          <x:t>Ні</x:t>
        </x:is>
      </x:c>
      <x:c t="inlineStr" r="AM240">
        <x:is>
          <x:t>Склад_Нейтральна</x:t>
        </x:is>
      </x:c>
      <x:c t="inlineStr" r="AN240">
        <x:is>
          <x:t>Їжа</x:t>
        </x:is>
      </x:c>
      <x:c t="inlineStr" r="AO240">
        <x:is>
          <x:t>WOM,Думка</x:t>
        </x:is>
      </x:c>
      <x:c t="inlineStr" r="AP240"/>
    </x:row>
    <x:row r="241">
      <x:c t="inlineStr" r="A241">
        <x:is>
          <x:t>24.11.2022</x:t>
        </x:is>
      </x:c>
      <x:c t="inlineStr" r="B241">
        <x:is>
          <x:t>16:39</x:t>
        </x:is>
      </x:c>
      <x:c t="inlineStr" r="C241">
        <x:is>
          <x:t>14.12.2022 15:13</x:t>
        </x:is>
      </x:c>
      <x:c t="inlineStr" r="D241">
        <x:is>
          <x:t/>
        </x:is>
      </x:c>
      <x:c t="str" r="E241">
        <x:v>Відкриваємо бронювання місць на виготовлення мороженого у м. Намислув (60 км від Вроцлава) на наше житло!!!
 Вихід орієнтовно початок Січня!!!  
 Нове, динамічне, сучасне підприємство з виготовлення та пакування морозива для експорту за кордон.  Продукція знаменитих марок Scholler, Manhattan, Milka, Oreo, Nestle та інші.
 Місце роботи: Namysłów - гарне місто з населенням 16 000 осіб (60 км від Вроцлава)
 Обов'язки:
 Виробництво морозива та шоколадних виробів.  Упаковка, стікерування, укладання товару в ящики та на палету. .  Фізично не складна, спокійна робота.
 Ставка: 16,41 зл / год нетто. Середня зп 3500-4000 зл. нетто на місяць + доплата для тих, хто працює при низьких температурах.
 Графік роботи: 6 днів на тиждень по 8 годин.  3 зміни.  Коли велике замовлення робота по 12 годин.  Перерва: 20 хвилин на обід.  У середньому 220 – 260 годин на місяць.
 Житло: 300/400 зл за комунальні послуги з вирахуванням із ЗП.  Проживання в квартирах та будинках, повністю всім забезпечених
+380962250714 (viber,WhatsApp)</x:v>
      </x:c>
      <x:c t="inlineStr" r="F241">
        <x:is>
          <x:t>Пост</x:t>
        </x:is>
      </x:c>
      <x:c r="G241">
        <x:f>HYPERLINK("https://www.facebook.com/groups/JobWroclaw/permalink/1223887785142253/")</x:f>
      </x:c>
      <x:c t="inlineStr" r="H241">
        <x:is>
          <x:t>Нейтральна</x:t>
        </x:is>
      </x:c>
      <x:c t="inlineStr" r="I241">
        <x:is>
          <x:t>Ольга Евчук</x:t>
        </x:is>
      </x:c>
      <x:c r="J241">
        <x:f>HYPERLINK("https://www.facebook.com/100018567063696")</x:f>
      </x:c>
      <x:c t="n" r="K241">
        <x:v>118</x:v>
      </x:c>
      <x:c t="inlineStr" r="L241">
        <x:is>
          <x:t>Жінка</x:t>
        </x:is>
      </x:c>
      <x:c t="inlineStr" r="M241"/>
      <x:c t="inlineStr" r="N241">
        <x:is>
          <x:t>facebook.com</x:t>
        </x:is>
      </x:c>
      <x:c t="inlineStr" r="O241">
        <x:is>
          <x:t>Вроцлав-Wrocław Вакансии  Работа  Документы  Жильё ‍‍Общение</x:t>
        </x:is>
      </x:c>
      <x:c r="P241">
        <x:f>HYPERLINK("https://www.facebook.com/203975853800123")</x:f>
      </x:c>
      <x:c t="n" r="Q241">
        <x:v>17225</x:v>
      </x:c>
      <x:c t="inlineStr" r="R241">
        <x:is>
          <x:t>Соціальні мережі</x:t>
        </x:is>
      </x:c>
      <x:c t="inlineStr" r="S241">
        <x:is>
          <x:t>Україна</x:t>
        </x:is>
      </x:c>
      <x:c t="inlineStr" r="T241"/>
      <x:c t="inlineStr" r="U241"/>
      <x:c t="inlineStr" r="V241"/>
      <x:c t="n" r="W241">
        <x:v>1</x:v>
      </x:c>
      <x:c t="n" r="X241">
        <x:v>1</x:v>
      </x:c>
      <x:c t="inlineStr" r="Y241"/>
      <x:c t="inlineStr" r="Z241"/>
      <x:c t="inlineStr" r="AA241"/>
      <x:c t="inlineStr" r="AB241"/>
      <x:c t="inlineStr" r="AC241"/>
      <x:c t="inlineStr" r="AD241"/>
      <x:c t="inlineStr" r="AE241"/>
      <x:c t="inlineStr" r="AF241"/>
      <x:c t="inlineStr" r="AG241"/>
      <x:c t="inlineStr" r="AH241"/>
      <x:c t="inlineStr" r="AI241"/>
      <x:c t="inlineStr" r="AJ241"/>
      <x:c t="inlineStr" r="AK241">
        <x:is>
          <x:t/>
        </x:is>
      </x:c>
      <x:c t="inlineStr" r="AL241">
        <x:is>
          <x:t>Ні</x:t>
        </x:is>
      </x:c>
      <x:c t="inlineStr" r="AM241"/>
      <x:c t="inlineStr" r="AN241">
        <x:is>
          <x:t>Їжа</x:t>
        </x:is>
      </x:c>
      <x:c t="inlineStr" r="AO241">
        <x:is>
          <x:t/>
        </x:is>
      </x:c>
      <x:c t="n" r="AP241">
        <x:v>15245</x:v>
      </x:c>
    </x:row>
    <x:row r="242">
      <x:c t="inlineStr" r="A242">
        <x:is>
          <x:t>24.11.2022</x:t>
        </x:is>
      </x:c>
      <x:c t="inlineStr" r="B242">
        <x:is>
          <x:t>11:26</x:t>
        </x:is>
      </x:c>
      <x:c t="inlineStr" r="C242">
        <x:is>
          <x:t>14.12.2022 15:13</x:t>
        </x:is>
      </x:c>
      <x:c t="inlineStr" r="D242">
        <x:is>
          <x:t/>
        </x:is>
      </x:c>
      <x:c t="str" r="E242">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42">
        <x:is>
          <x:t>Пост</x:t>
        </x:is>
      </x:c>
      <x:c r="G242">
        <x:f>HYPERLINK("https://www.facebook.com/groups/542319549519320/permalink/1676697259414871/")</x:f>
      </x:c>
      <x:c t="inlineStr" r="H242">
        <x:is>
          <x:t>Нейтральна</x:t>
        </x:is>
      </x:c>
      <x:c t="inlineStr" r="I242">
        <x:is>
          <x:t>EU Work</x:t>
        </x:is>
      </x:c>
      <x:c r="J242">
        <x:f>HYPERLINK("https://www.facebook.com/100023897196898")</x:f>
      </x:c>
      <x:c t="n" r="K242">
        <x:v>0</x:v>
      </x:c>
      <x:c t="inlineStr" r="L242">
        <x:is>
          <x:t>Чоловік</x:t>
        </x:is>
      </x:c>
      <x:c t="inlineStr" r="M242"/>
      <x:c t="inlineStr" r="N242">
        <x:is>
          <x:t>facebook.com</x:t>
        </x:is>
      </x:c>
      <x:c t="inlineStr" r="O242">
        <x:is>
          <x:t>Работа в Польше.Бесплатные Вакансии 2018</x:t>
        </x:is>
      </x:c>
      <x:c r="P242">
        <x:f>HYPERLINK("https://www.facebook.com/542319549519320")</x:f>
      </x:c>
      <x:c t="n" r="Q242">
        <x:v>6074</x:v>
      </x:c>
      <x:c t="inlineStr" r="R242">
        <x:is>
          <x:t>Соціальні мережі</x:t>
        </x:is>
      </x:c>
      <x:c t="inlineStr" r="S242">
        <x:is>
          <x:t>Україна</x:t>
        </x:is>
      </x:c>
      <x:c t="inlineStr" r="T242">
        <x:is>
          <x:t>Київ</x:t>
        </x:is>
      </x:c>
      <x:c t="inlineStr" r="U242">
        <x:is>
          <x:t>Київ</x:t>
        </x:is>
      </x:c>
      <x:c t="inlineStr" r="V242"/>
      <x:c t="inlineStr" r="W242"/>
      <x:c t="inlineStr" r="X242"/>
      <x:c t="inlineStr" r="Y242"/>
      <x:c t="inlineStr" r="Z242"/>
      <x:c t="inlineStr" r="AA242"/>
      <x:c t="inlineStr" r="AB242"/>
      <x:c t="inlineStr" r="AC242"/>
      <x:c t="inlineStr" r="AD242"/>
      <x:c t="inlineStr" r="AE242"/>
      <x:c t="inlineStr" r="AF242"/>
      <x:c t="inlineStr" r="AG242"/>
      <x:c t="inlineStr" r="AH242"/>
      <x:c t="inlineStr" r="AI242"/>
      <x:c t="inlineStr" r="AJ242">
        <x:is>
          <x:t>https://scontent.flhr9-1.fna.fbcdn.net/v/t39.30808-6/316417120_1351269772346250_8603614617598808693_n.jpg?stp=dst-jpg_p180x540&amp;_nc_cat=110&amp;ccb=1-7&amp;_nc_sid=5cd70e&amp;_nc_ohc=v5n2zDhm7bcAX87eqdu&amp;_nc_ht=scontent.flhr9-1.fna&amp;oh=00_AfALNUBup8L6SLqwUvlxqF6rPm5Mnl2F_Hl8TACj6cadJg&amp;oe=639E9F32</x:t>
        </x:is>
      </x:c>
      <x:c t="inlineStr" r="AK242">
        <x:is>
          <x:t/>
        </x:is>
      </x:c>
      <x:c t="inlineStr" r="AL242">
        <x:is>
          <x:t>Ні</x:t>
        </x:is>
      </x:c>
      <x:c t="inlineStr" r="AM242"/>
      <x:c t="inlineStr" r="AN242">
        <x:is>
          <x:t/>
        </x:is>
      </x:c>
      <x:c t="inlineStr" r="AO242">
        <x:is>
          <x:t>Промо</x:t>
        </x:is>
      </x:c>
      <x:c t="n" r="AP242">
        <x:v>5996</x:v>
      </x:c>
    </x:row>
    <x:row r="243">
      <x:c t="inlineStr" r="A243">
        <x:is>
          <x:t>24.11.2022</x:t>
        </x:is>
      </x:c>
      <x:c t="inlineStr" r="B243">
        <x:is>
          <x:t>08:28</x:t>
        </x:is>
      </x:c>
      <x:c t="inlineStr" r="C243">
        <x:is>
          <x:t>14.12.2022 15:13</x:t>
        </x:is>
      </x:c>
      <x:c t="inlineStr" r="D243">
        <x:is>
          <x:t/>
        </x:is>
      </x:c>
      <x:c t="str" r="E243">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43">
        <x:is>
          <x:t>Репост</x:t>
        </x:is>
      </x:c>
      <x:c r="G243">
        <x:f>HYPERLINK("https://www.facebook.com/permalink.php?story_fbid=pfbid033w6LTvwCQF9qxwxFr2YyZMNG4jwKdqNb5Bp1fSMS88nt9RzriKkheevujftLr3qul&amp;id=100041422174649")</x:f>
      </x:c>
      <x:c t="inlineStr" r="H243">
        <x:is>
          <x:t>Нейтральна</x:t>
        </x:is>
      </x:c>
      <x:c t="inlineStr" r="I243">
        <x:is>
          <x:t>Анжела Коновалова</x:t>
        </x:is>
      </x:c>
      <x:c r="J243">
        <x:f>HYPERLINK("https://www.facebook.com/100041422174649")</x:f>
      </x:c>
      <x:c t="n" r="K243">
        <x:v>542</x:v>
      </x:c>
      <x:c t="inlineStr" r="L243">
        <x:is>
          <x:t>Жінка</x:t>
        </x:is>
      </x:c>
      <x:c t="inlineStr" r="M243"/>
      <x:c t="inlineStr" r="N243">
        <x:is>
          <x:t>facebook.com</x:t>
        </x:is>
      </x:c>
      <x:c t="inlineStr" r="O243">
        <x:is>
          <x:t>Анжела Коновалова</x:t>
        </x:is>
      </x:c>
      <x:c r="P243">
        <x:f>HYPERLINK("https://www.facebook.com/100041422174649")</x:f>
      </x:c>
      <x:c t="n" r="Q243">
        <x:v>542</x:v>
      </x:c>
      <x:c t="inlineStr" r="R243">
        <x:is>
          <x:t>Соціальні мережі</x:t>
        </x:is>
      </x:c>
      <x:c t="inlineStr" r="S243">
        <x:is>
          <x:t>Україна</x:t>
        </x:is>
      </x:c>
      <x:c t="inlineStr" r="T243">
        <x:is>
          <x:t>Хмельницька область</x:t>
        </x:is>
      </x:c>
      <x:c t="inlineStr" r="U243">
        <x:is>
          <x:t>Хмельницький</x:t>
        </x:is>
      </x:c>
      <x:c t="inlineStr" r="V243"/>
      <x:c t="inlineStr" r="W243"/>
      <x:c t="inlineStr" r="X243"/>
      <x:c t="inlineStr" r="Y243"/>
      <x:c t="inlineStr" r="Z243"/>
      <x:c t="inlineStr" r="AA243"/>
      <x:c t="inlineStr" r="AB243"/>
      <x:c t="inlineStr" r="AC243"/>
      <x:c t="inlineStr" r="AD243"/>
      <x:c t="inlineStr" r="AE243"/>
      <x:c t="inlineStr" r="AF243"/>
      <x:c t="inlineStr" r="AG243"/>
      <x:c t="inlineStr" r="AH243"/>
      <x:c t="inlineStr" r="AI243"/>
      <x:c t="inlineStr" r="AJ243">
        <x:is>
          <x:t>https://scontent-lga3-2.xx.fbcdn.net/v/t39.30808-6/316406713_1349914862481741_4309379421543705236_n.jpg?_nc_cat=106&amp;ccb=1-7&amp;_nc_sid=5cd70e&amp;_nc_ohc=CgO1uze4C7sAX8rSTtQ&amp;_nc_ht=scontent-lga3-2.xx&amp;oh=00_AfCkSXqTI3A6HvtP0qd_eoOlHCfDZvYMywKbF6yq171wmQ&amp;oe=639F6A9D</x:t>
        </x:is>
      </x:c>
      <x:c t="inlineStr" r="AK243">
        <x:is>
          <x:t/>
        </x:is>
      </x:c>
      <x:c t="inlineStr" r="AL243">
        <x:is>
          <x:t>Ні</x:t>
        </x:is>
      </x:c>
      <x:c t="inlineStr" r="AM243"/>
      <x:c t="inlineStr" r="AN243">
        <x:is>
          <x:t/>
        </x:is>
      </x:c>
      <x:c t="inlineStr" r="AO243">
        <x:is>
          <x:t>Промо</x:t>
        </x:is>
      </x:c>
      <x:c t="inlineStr" r="AP243"/>
    </x:row>
    <x:row r="244">
      <x:c t="inlineStr" r="A244">
        <x:is>
          <x:t>24.11.2022</x:t>
        </x:is>
      </x:c>
      <x:c t="inlineStr" r="B244">
        <x:is>
          <x:t>04:18</x:t>
        </x:is>
      </x:c>
      <x:c t="inlineStr" r="C244">
        <x:is>
          <x:t>14.12.2022 15:13</x:t>
        </x:is>
      </x:c>
      <x:c t="inlineStr" r="D244">
        <x:is>
          <x:t/>
        </x:is>
      </x:c>
      <x:c t="str" r="E244">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44">
        <x:is>
          <x:t>Репост</x:t>
        </x:is>
      </x:c>
      <x:c r="G244">
        <x:f>HYPERLINK("https://www.facebook.com/permalink.php?story_fbid=pfbid041MYCkSw9bG1zU5Y8borvHsb9o8A1NVUxFy9yH5HRKzjr6xe5Gbtxkr9Sn4D3zS4l&amp;id=100030164361155")</x:f>
      </x:c>
      <x:c t="inlineStr" r="H244">
        <x:is>
          <x:t>Нейтральна</x:t>
        </x:is>
      </x:c>
      <x:c t="inlineStr" r="I244">
        <x:is>
          <x:t>Галя Савчук</x:t>
        </x:is>
      </x:c>
      <x:c r="J244">
        <x:f>HYPERLINK("https://www.facebook.com/100030164361155")</x:f>
      </x:c>
      <x:c t="n" r="K244">
        <x:v>937</x:v>
      </x:c>
      <x:c t="inlineStr" r="L244">
        <x:is>
          <x:t>Жінка</x:t>
        </x:is>
      </x:c>
      <x:c t="inlineStr" r="M244"/>
      <x:c t="inlineStr" r="N244">
        <x:is>
          <x:t>facebook.com</x:t>
        </x:is>
      </x:c>
      <x:c t="inlineStr" r="O244">
        <x:is>
          <x:t>Галя Савчук</x:t>
        </x:is>
      </x:c>
      <x:c r="P244">
        <x:f>HYPERLINK("https://www.facebook.com/100030164361155")</x:f>
      </x:c>
      <x:c t="n" r="Q244">
        <x:v>937</x:v>
      </x:c>
      <x:c t="inlineStr" r="R244">
        <x:is>
          <x:t>Соціальні мережі</x:t>
        </x:is>
      </x:c>
      <x:c t="inlineStr" r="S244">
        <x:is>
          <x:t>Україна</x:t>
        </x:is>
      </x:c>
      <x:c t="inlineStr" r="T244">
        <x:is>
          <x:t>Івано-Франківська область</x:t>
        </x:is>
      </x:c>
      <x:c t="inlineStr" r="U244">
        <x:is>
          <x:t>Надвірна</x:t>
        </x:is>
      </x:c>
      <x:c t="inlineStr" r="V244"/>
      <x:c t="n" r="W244">
        <x:v>2</x:v>
      </x:c>
      <x:c t="n" r="X244">
        <x:v>2</x:v>
      </x:c>
      <x:c t="inlineStr" r="Y244"/>
      <x:c t="inlineStr" r="Z244"/>
      <x:c t="inlineStr" r="AA244"/>
      <x:c t="inlineStr" r="AB244"/>
      <x:c t="inlineStr" r="AC244"/>
      <x:c t="inlineStr" r="AD244"/>
      <x:c t="inlineStr" r="AE244"/>
      <x:c t="inlineStr" r="AF244"/>
      <x:c t="inlineStr" r="AG244"/>
      <x:c t="inlineStr" r="AH244"/>
      <x:c t="inlineStr" r="AI244"/>
      <x:c t="inlineStr" r="AJ244">
        <x:is>
          <x:t>https://scontent-mia3-1.xx.fbcdn.net/v/t39.30808-6/316407332_1349911985815362_1349204271181415395_n.jpg?_nc_cat=104&amp;ccb=1-7&amp;_nc_sid=5cd70e&amp;_nc_ohc=YuG7DvHrm7IAX_xdqWm&amp;_nc_ht=scontent-mia3-1.xx&amp;oh=00_AfD9ndynWXUrduYIurXygUuxIp-0vveNz7gFHJrJpDawBQ&amp;oe=639F63C9</x:t>
        </x:is>
      </x:c>
      <x:c t="inlineStr" r="AK244">
        <x:is>
          <x:t/>
        </x:is>
      </x:c>
      <x:c t="inlineStr" r="AL244">
        <x:is>
          <x:t>Ні</x:t>
        </x:is>
      </x:c>
      <x:c t="inlineStr" r="AM244"/>
      <x:c t="inlineStr" r="AN244">
        <x:is>
          <x:t/>
        </x:is>
      </x:c>
      <x:c t="inlineStr" r="AO244">
        <x:is>
          <x:t>Промо</x:t>
        </x:is>
      </x:c>
      <x:c t="inlineStr" r="AP244"/>
    </x:row>
    <x:row r="245">
      <x:c t="inlineStr" r="A245">
        <x:is>
          <x:t>22.11.2022</x:t>
        </x:is>
      </x:c>
      <x:c t="inlineStr" r="B245">
        <x:is>
          <x:t>21:49</x:t>
        </x:is>
      </x:c>
      <x:c t="inlineStr" r="C245">
        <x:is>
          <x:t>14.12.2022 15:13</x:t>
        </x:is>
      </x:c>
      <x:c t="inlineStr" r="D245">
        <x:is>
          <x:t/>
        </x:is>
      </x:c>
      <x:c t="str" r="E245">
        <x:v>Знову слова щирої вдячності кондитерській фабриці «Монделіс Україна» зі славетного Тростянця (ТМ КОРОНА, ТМ MILKA, ТМ OREO) за три великі короба з улюбленим печивом. За традицією, поділились нашими смаколиками з місцевими мешканцями. Діти зазвичай таким речам радіють дуже, але в цей раз вийшло гарно привітати бабцю Марію, якій завтра повинно «стукнути» 79 років, але вона в доброму гуморі та з Україною в серці. Мабуть іменини повинні бути вдалими в тому числі і через наших друзів з Тростянця. 
ВСЕ БУДЕ ДОБРЕ, Друзі, ВСЕ БУДЕ УКРАЇНА!</x:v>
      </x:c>
      <x:c t="inlineStr" r="F245">
        <x:is>
          <x:t>Пост</x:t>
        </x:is>
      </x:c>
      <x:c r="G245">
        <x:f>HYPERLINK("https://www.facebook.com/merkabaturism/posts/pfbid02nRdvpHfAfwKCG1eDhFKeZtMb1n6vgXDAW34KGCWdyuXu5aCBRjMhZpiCMsLaz7K6l")</x:f>
      </x:c>
      <x:c t="inlineStr" r="H245">
        <x:is>
          <x:t>Нейтральна</x:t>
        </x:is>
      </x:c>
      <x:c t="inlineStr" r="I245">
        <x:is>
          <x:t>Валерий Сиверчук</x:t>
        </x:is>
      </x:c>
      <x:c r="J245">
        <x:f>HYPERLINK("https://www.facebook.com/100004887310652")</x:f>
      </x:c>
      <x:c t="n" r="K245">
        <x:v>7861</x:v>
      </x:c>
      <x:c t="inlineStr" r="L245">
        <x:is>
          <x:t>Чоловік</x:t>
        </x:is>
      </x:c>
      <x:c t="inlineStr" r="M245"/>
      <x:c t="inlineStr" r="N245">
        <x:is>
          <x:t>facebook.com</x:t>
        </x:is>
      </x:c>
      <x:c t="inlineStr" r="O245">
        <x:is>
          <x:t>Валерий Сиверчук</x:t>
        </x:is>
      </x:c>
      <x:c r="P245">
        <x:f>HYPERLINK("https://www.facebook.com/100004887310652")</x:f>
      </x:c>
      <x:c t="n" r="Q245">
        <x:v>7861</x:v>
      </x:c>
      <x:c t="inlineStr" r="R245">
        <x:is>
          <x:t>Соціальні мережі</x:t>
        </x:is>
      </x:c>
      <x:c t="inlineStr" r="S245">
        <x:is>
          <x:t>Україна</x:t>
        </x:is>
      </x:c>
      <x:c t="inlineStr" r="T245">
        <x:is>
          <x:t>Харківська область</x:t>
        </x:is>
      </x:c>
      <x:c t="inlineStr" r="U245">
        <x:is>
          <x:t>Харків</x:t>
        </x:is>
      </x:c>
      <x:c t="inlineStr" r="V245"/>
      <x:c t="n" r="W245">
        <x:v>239</x:v>
      </x:c>
      <x:c t="n" r="X245">
        <x:v>192</x:v>
      </x:c>
      <x:c t="n" r="Y245">
        <x:v>42</x:v>
      </x:c>
      <x:c t="n" r="Z245">
        <x:v>0</x:v>
      </x:c>
      <x:c t="n" r="AA245">
        <x:v>0</x:v>
      </x:c>
      <x:c t="n" r="AB245">
        <x:v>0</x:v>
      </x:c>
      <x:c t="n" r="AC245">
        <x:v>0</x:v>
      </x:c>
      <x:c t="n" r="AD245">
        <x:v>5</x:v>
      </x:c>
      <x:c t="inlineStr" r="AE245"/>
      <x:c t="n" r="AF245">
        <x:v>3</x:v>
      </x:c>
      <x:c t="n" r="AG245">
        <x:v>1</x:v>
      </x:c>
      <x:c t="inlineStr" r="AH245"/>
      <x:c t="inlineStr" r="AI245"/>
      <x:c t="inlineStr" r="AJ245">
        <x:is>
          <x:t>https://scontent.fvno2-1.fna.fbcdn.net/v/t39.30808-6/316200477_2222682481237974_7082824005249906870_n.jpg?stp=cp6_dst-jpg&amp;_nc_cat=110&amp;ccb=1-7&amp;_nc_sid=8bfeb9&amp;_nc_ohc=OEpu0UMDSlwAX-JYasD&amp;_nc_ht=scontent.fvno2-1.fna&amp;oh=00_AfAEDadpdb-jhL1o1swxZXq-nIZ_xF2COH2meHgllE5XBQ&amp;oe=639DE464</x:t>
        </x:is>
      </x:c>
      <x:c t="inlineStr" r="AK245">
        <x:is>
          <x:t/>
        </x:is>
      </x:c>
      <x:c t="inlineStr" r="AL245">
        <x:is>
          <x:t>Ні</x:t>
        </x:is>
      </x:c>
      <x:c t="inlineStr" r="AM245"/>
      <x:c t="inlineStr" r="AN245">
        <x:is>
          <x:t/>
        </x:is>
      </x:c>
      <x:c t="inlineStr" r="AO245">
        <x:is>
          <x:t>Стаття</x:t>
        </x:is>
      </x:c>
      <x:c t="n" r="AP245">
        <x:v>7861</x:v>
      </x:c>
    </x:row>
    <x:row r="246">
      <x:c t="inlineStr" r="A246">
        <x:is>
          <x:t>22.11.2022</x:t>
        </x:is>
      </x:c>
      <x:c t="inlineStr" r="B246">
        <x:is>
          <x:t>17:12</x:t>
        </x:is>
      </x:c>
      <x:c t="inlineStr" r="C246">
        <x:is>
          <x:t>14.12.2022 15:13</x:t>
        </x:is>
      </x:c>
      <x:c t="inlineStr" r="D246">
        <x:is>
          <x:t/>
        </x:is>
      </x:c>
      <x:c t="str" r="E246">
        <x:v>Доброго вечора,
Зустрічайте НОВІНКИ❄️
Шоколадні цукерки розмір 5*5 см, корпус молочний бельгійський шоколад Barry Callebaut з таким наповнення Snickers,Oreo,M&amp;S можу завтра відправити 
Всі замовлення до 1 грудня
#новий2023рік
#шоколадніподарунки #шоколадніцукерки
Працюю з ♥️
Роблю на замовлення 
По,Всім питанням ️</x:v>
      </x:c>
      <x:c t="inlineStr" r="F246">
        <x:is>
          <x:t>Пост</x:t>
        </x:is>
      </x:c>
      <x:c r="G246">
        <x:f>HYPERLINK("https://www.facebook.com/permalink.php?story_fbid=pfbid0LjuL1gaYNWUuXcaE7XMFGndbBJBh5MBdbsND76vDnKzZBshmCuJTnsEp1ZArGayHl&amp;id=100030717938762")</x:f>
      </x:c>
      <x:c t="inlineStr" r="H246">
        <x:is>
          <x:t>Нейтральна</x:t>
        </x:is>
      </x:c>
      <x:c t="inlineStr" r="I246">
        <x:is>
          <x:t>Светлана Герасько</x:t>
        </x:is>
      </x:c>
      <x:c r="J246">
        <x:f>HYPERLINK("https://www.facebook.com/100030717938762")</x:f>
      </x:c>
      <x:c t="n" r="K246">
        <x:v>0</x:v>
      </x:c>
      <x:c t="inlineStr" r="L246">
        <x:is>
          <x:t>Жінка</x:t>
        </x:is>
      </x:c>
      <x:c t="inlineStr" r="M246"/>
      <x:c t="inlineStr" r="N246">
        <x:is>
          <x:t>facebook.com</x:t>
        </x:is>
      </x:c>
      <x:c t="inlineStr" r="O246">
        <x:is>
          <x:t>Светлана Герасько</x:t>
        </x:is>
      </x:c>
      <x:c r="P246">
        <x:f>HYPERLINK("https://www.facebook.com/100030717938762")</x:f>
      </x:c>
      <x:c t="n" r="Q246">
        <x:v>0</x:v>
      </x:c>
      <x:c t="inlineStr" r="R246">
        <x:is>
          <x:t>Соціальні мережі</x:t>
        </x:is>
      </x:c>
      <x:c t="inlineStr" r="S246">
        <x:is>
          <x:t>Україна</x:t>
        </x:is>
      </x:c>
      <x:c t="inlineStr" r="T246">
        <x:is>
          <x:t>Сумська область</x:t>
        </x:is>
      </x:c>
      <x:c t="inlineStr" r="U246">
        <x:is>
          <x:t>Конотоп</x:t>
        </x:is>
      </x:c>
      <x:c t="inlineStr" r="V246"/>
      <x:c t="n" r="W246">
        <x:v>23</x:v>
      </x:c>
      <x:c t="n" r="X246">
        <x:v>23</x:v>
      </x:c>
      <x:c t="inlineStr" r="Y246"/>
      <x:c t="inlineStr" r="Z246"/>
      <x:c t="inlineStr" r="AA246"/>
      <x:c t="inlineStr" r="AB246"/>
      <x:c t="inlineStr" r="AC246"/>
      <x:c t="inlineStr" r="AD246"/>
      <x:c t="inlineStr" r="AE246"/>
      <x:c t="inlineStr" r="AF246"/>
      <x:c t="n" r="AG246">
        <x:v>1</x:v>
      </x:c>
      <x:c t="inlineStr" r="AH246"/>
      <x:c t="inlineStr" r="AI246"/>
      <x:c t="inlineStr" r="AJ246">
        <x:is>
          <x:t>https://scontent.fvno2-1.fna.fbcdn.net/v/t39.30808-6/316412721_868229327544324_848118584163069102_n.jpg?_nc_cat=105&amp;ccb=1-7&amp;_nc_sid=8bfeb9&amp;_nc_ohc=LvNfPoChmYoAX-m6y8V&amp;_nc_oc=AQlhFYgRNTkIoaiXYsLjR6sFYFHbHVSw9RAQS3Q7UEk2ThCUlS91c1faUo8tSbRw260&amp;_nc_ht=scontent.fvno2-1.fna&amp;oh=00_AfBZcUbueenkCUGo2uF3TB39erK1v8Hmx6_dy2_SaMSbrg&amp;oe=639E30C1</x:t>
        </x:is>
      </x:c>
      <x:c t="inlineStr" r="AK246">
        <x:is>
          <x:t/>
        </x:is>
      </x:c>
      <x:c t="inlineStr" r="AL246">
        <x:is>
          <x:t>Ні</x:t>
        </x:is>
      </x:c>
      <x:c t="inlineStr" r="AM246"/>
      <x:c t="inlineStr" r="AN246">
        <x:is>
          <x:t>Їжа</x:t>
        </x:is>
      </x:c>
      <x:c t="inlineStr" r="AO246">
        <x:is>
          <x:t>Комерція</x:t>
        </x:is>
      </x:c>
      <x:c t="inlineStr" r="AP246"/>
    </x:row>
    <x:row r="247">
      <x:c t="inlineStr" r="A247">
        <x:is>
          <x:t>22.11.2022</x:t>
        </x:is>
      </x:c>
      <x:c t="inlineStr" r="B247">
        <x:is>
          <x:t>15:42</x:t>
        </x:is>
      </x:c>
      <x:c t="inlineStr" r="C247">
        <x:is>
          <x:t>14.12.2022 15:13</x:t>
        </x:is>
      </x:c>
      <x:c t="inlineStr" r="D247">
        <x:is>
          <x:t/>
        </x:is>
      </x:c>
      <x:c t="str" r="E247">
        <x:v>Плануєм і печемо!
"Орео". Пляцок Орео. OREO cake. Торт Орео.
#oreo #пляцок #орео Вітаю! Пляцок "Орео" з ніжним кремом (з білим шоколадом) та печивом Орео.Інгредієнти: Для коржа:- 6 яєць- 200 гр цукру- 200 гр борошна- ...
https://m.youtube.com/watch?v=9MCmSHtRWQ0&amp;feature=youtu.be</x:v>
      </x:c>
      <x:c t="inlineStr" r="F247">
        <x:is>
          <x:t>Пост</x:t>
        </x:is>
      </x:c>
      <x:c r="G247">
        <x:f>HYPERLINK("https://www.facebook.com/permalink.php?story_fbid=pfbid035XbLq7v73rLp7fKrUwnSoCAadgc9PAqRCKCtSthcjsRUhHMLwKc7awRUChmh92awl&amp;id=100008561701319")</x:f>
      </x:c>
      <x:c t="inlineStr" r="H247">
        <x:is>
          <x:t>Нейтральна</x:t>
        </x:is>
      </x:c>
      <x:c t="inlineStr" r="I247">
        <x:is>
          <x:t>Gamliy Irinyshka</x:t>
        </x:is>
      </x:c>
      <x:c r="J247">
        <x:f>HYPERLINK("https://www.facebook.com/100008561701319")</x:f>
      </x:c>
      <x:c t="n" r="K247">
        <x:v>1523</x:v>
      </x:c>
      <x:c t="inlineStr" r="L247">
        <x:is>
          <x:t>Жінка</x:t>
        </x:is>
      </x:c>
      <x:c t="inlineStr" r="M247"/>
      <x:c t="inlineStr" r="N247">
        <x:is>
          <x:t>facebook.com</x:t>
        </x:is>
      </x:c>
      <x:c t="inlineStr" r="O247">
        <x:is>
          <x:t>Gamliy Irinyshka</x:t>
        </x:is>
      </x:c>
      <x:c r="P247">
        <x:f>HYPERLINK("https://www.facebook.com/100008561701319")</x:f>
      </x:c>
      <x:c t="n" r="Q247">
        <x:v>1523</x:v>
      </x:c>
      <x:c t="inlineStr" r="R247">
        <x:is>
          <x:t>Соціальні мережі</x:t>
        </x:is>
      </x:c>
      <x:c t="inlineStr" r="S247">
        <x:is>
          <x:t>Україна</x:t>
        </x:is>
      </x:c>
      <x:c t="inlineStr" r="T247">
        <x:is>
          <x:t>Львівська область</x:t>
        </x:is>
      </x:c>
      <x:c t="inlineStr" r="U247">
        <x:is>
          <x:t>Львів</x:t>
        </x:is>
      </x:c>
      <x:c t="inlineStr" r="V247"/>
      <x:c t="inlineStr" r="W247"/>
      <x:c t="inlineStr" r="X247"/>
      <x:c t="inlineStr" r="Y247"/>
      <x:c t="inlineStr" r="Z247"/>
      <x:c t="inlineStr" r="AA247"/>
      <x:c t="inlineStr" r="AB247"/>
      <x:c t="inlineStr" r="AC247"/>
      <x:c t="inlineStr" r="AD247"/>
      <x:c t="inlineStr" r="AE247"/>
      <x:c t="inlineStr" r="AF247"/>
      <x:c t="inlineStr" r="AG247"/>
      <x:c t="inlineStr" r="AH247"/>
      <x:c t="inlineStr" r="AI247"/>
      <x:c r="AJ247">
        <x:f>HYPERLINK("https://i.ytimg.com/vi/9MCmSHtRWQ0/maxresdefault.jpg")</x:f>
      </x:c>
      <x:c t="inlineStr" r="AK247">
        <x:is>
          <x:t/>
        </x:is>
      </x:c>
      <x:c t="inlineStr" r="AL247">
        <x:is>
          <x:t>Ні</x:t>
        </x:is>
      </x:c>
      <x:c t="inlineStr" r="AM247"/>
      <x:c t="inlineStr" r="AN247">
        <x:is>
          <x:t>Їжа</x:t>
        </x:is>
      </x:c>
      <x:c t="inlineStr" r="AO247">
        <x:is>
          <x:t>Промо</x:t>
        </x:is>
      </x:c>
      <x:c t="inlineStr" r="AP247"/>
    </x:row>
    <x:row r="248">
      <x:c t="inlineStr" r="A248">
        <x:is>
          <x:t>22.11.2022</x:t>
        </x:is>
      </x:c>
      <x:c t="inlineStr" r="B248">
        <x:is>
          <x:t>11:58</x:t>
        </x:is>
      </x:c>
      <x:c t="inlineStr" r="C248">
        <x:is>
          <x:t>14.12.2022 15:13</x:t>
        </x:is>
      </x:c>
      <x:c t="inlineStr" r="D248">
        <x:is>
          <x:t/>
        </x:is>
      </x:c>
      <x:c t="str" r="E248">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48">
        <x:is>
          <x:t>Пост</x:t>
        </x:is>
      </x:c>
      <x:c r="G248">
        <x:f>HYPERLINK("https://www.facebook.com/groups/1Work.Europe1/permalink/3024494251176851/")</x:f>
      </x:c>
      <x:c t="inlineStr" r="H248">
        <x:is>
          <x:t>Нейтральна</x:t>
        </x:is>
      </x:c>
      <x:c t="inlineStr" r="I248">
        <x:is>
          <x:t>EU Work</x:t>
        </x:is>
      </x:c>
      <x:c r="J248">
        <x:f>HYPERLINK("https://www.facebook.com/100023897196898")</x:f>
      </x:c>
      <x:c t="n" r="K248">
        <x:v>0</x:v>
      </x:c>
      <x:c t="inlineStr" r="L248">
        <x:is>
          <x:t>Чоловік</x:t>
        </x:is>
      </x:c>
      <x:c t="inlineStr" r="M248"/>
      <x:c t="inlineStr" r="N248">
        <x:is>
          <x:t>facebook.com</x:t>
        </x:is>
      </x:c>
      <x:c t="inlineStr" r="O248">
        <x:is>
          <x:t>РАБОТА для ВСЕХ и повсюду:Польша, Германия ПРАЦЯ  WORK   PRACA </x:t>
        </x:is>
      </x:c>
      <x:c r="P248">
        <x:f>HYPERLINK("https://www.facebook.com/1822433538049601")</x:f>
      </x:c>
      <x:c t="n" r="Q248">
        <x:v>53627</x:v>
      </x:c>
      <x:c t="inlineStr" r="R248">
        <x:is>
          <x:t>Соціальні мережі</x:t>
        </x:is>
      </x:c>
      <x:c t="inlineStr" r="S248">
        <x:is>
          <x:t>Україна</x:t>
        </x:is>
      </x:c>
      <x:c t="inlineStr" r="T248">
        <x:is>
          <x:t>Київ</x:t>
        </x:is>
      </x:c>
      <x:c t="inlineStr" r="U248">
        <x:is>
          <x:t>Київ</x:t>
        </x:is>
      </x:c>
      <x:c t="inlineStr" r="V248"/>
      <x:c t="n" r="W248">
        <x:v>4</x:v>
      </x:c>
      <x:c t="n" r="X248">
        <x:v>4</x:v>
      </x:c>
      <x:c t="inlineStr" r="Y248"/>
      <x:c t="inlineStr" r="Z248"/>
      <x:c t="inlineStr" r="AA248"/>
      <x:c t="inlineStr" r="AB248"/>
      <x:c t="inlineStr" r="AC248"/>
      <x:c t="inlineStr" r="AD248"/>
      <x:c t="inlineStr" r="AE248"/>
      <x:c t="n" r="AF248">
        <x:v>2</x:v>
      </x:c>
      <x:c t="n" r="AG248">
        <x:v>1</x:v>
      </x:c>
      <x:c t="inlineStr" r="AH248"/>
      <x:c t="inlineStr" r="AI248"/>
      <x:c t="inlineStr" r="AJ248">
        <x:is>
          <x:t>https://scontent.flhr9-1.fna.fbcdn.net/v/t39.30808-6/316405692_1349918939148000_3904652850536078754_n.jpg?_nc_cat=104&amp;ccb=1-7&amp;_nc_sid=5cd70e&amp;_nc_ohc=0bv80Ip88SUAX_6C2sC&amp;_nc_ht=scontent.flhr9-1.fna&amp;oh=00_AfAihv9a-5R-qqeFX0D_AQPkcqbBwDzwpGnfXEiM-WwglQ&amp;oe=639E54FA</x:t>
        </x:is>
      </x:c>
      <x:c t="inlineStr" r="AK248">
        <x:is>
          <x:t/>
        </x:is>
      </x:c>
      <x:c t="inlineStr" r="AL248">
        <x:is>
          <x:t>Ні</x:t>
        </x:is>
      </x:c>
      <x:c t="inlineStr" r="AM248"/>
      <x:c t="inlineStr" r="AN248">
        <x:is>
          <x:t/>
        </x:is>
      </x:c>
      <x:c t="inlineStr" r="AO248">
        <x:is>
          <x:t>Промо</x:t>
        </x:is>
      </x:c>
      <x:c t="n" r="AP248">
        <x:v>53627</x:v>
      </x:c>
    </x:row>
    <x:row r="249">
      <x:c t="inlineStr" r="A249">
        <x:is>
          <x:t>22.11.2022</x:t>
        </x:is>
      </x:c>
      <x:c t="inlineStr" r="B249">
        <x:is>
          <x:t>11:58</x:t>
        </x:is>
      </x:c>
      <x:c t="inlineStr" r="C249">
        <x:is>
          <x:t>14.12.2022 15:13</x:t>
        </x:is>
      </x:c>
      <x:c t="inlineStr" r="D249">
        <x:is>
          <x:t/>
        </x:is>
      </x:c>
      <x:c t="str" r="E249">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49">
        <x:is>
          <x:t>Пост</x:t>
        </x:is>
      </x:c>
      <x:c r="G249">
        <x:f>HYPERLINK("https://www.facebook.com/groups/259385611482451/permalink/1373876276700040/")</x:f>
      </x:c>
      <x:c t="inlineStr" r="H249">
        <x:is>
          <x:t>Нейтральна</x:t>
        </x:is>
      </x:c>
      <x:c t="inlineStr" r="I249">
        <x:is>
          <x:t>EU Work</x:t>
        </x:is>
      </x:c>
      <x:c r="J249">
        <x:f>HYPERLINK("https://www.facebook.com/100023897196898")</x:f>
      </x:c>
      <x:c t="n" r="K249">
        <x:v>0</x:v>
      </x:c>
      <x:c t="inlineStr" r="L249">
        <x:is>
          <x:t>Чоловік</x:t>
        </x:is>
      </x:c>
      <x:c t="inlineStr" r="M249"/>
      <x:c t="inlineStr" r="N249">
        <x:is>
          <x:t>facebook.com</x:t>
        </x:is>
      </x:c>
      <x:c t="inlineStr" r="O249">
        <x:is>
          <x:t> Робота за кордоном 》 Робота в Німеччині, Польщі, Чехії 》 Робота в Європі</x:t>
        </x:is>
      </x:c>
      <x:c r="P249">
        <x:f>HYPERLINK("https://www.facebook.com/259385611482451")</x:f>
      </x:c>
      <x:c t="n" r="Q249">
        <x:v>18209</x:v>
      </x:c>
      <x:c t="inlineStr" r="R249">
        <x:is>
          <x:t>Соціальні мережі</x:t>
        </x:is>
      </x:c>
      <x:c t="inlineStr" r="S249">
        <x:is>
          <x:t>Україна</x:t>
        </x:is>
      </x:c>
      <x:c t="inlineStr" r="T249">
        <x:is>
          <x:t>Київ</x:t>
        </x:is>
      </x:c>
      <x:c t="inlineStr" r="U249">
        <x:is>
          <x:t>Київ</x:t>
        </x:is>
      </x:c>
      <x:c t="inlineStr" r="V249"/>
      <x:c t="inlineStr" r="W249"/>
      <x:c t="inlineStr" r="X249"/>
      <x:c t="inlineStr" r="Y249"/>
      <x:c t="inlineStr" r="Z249"/>
      <x:c t="inlineStr" r="AA249"/>
      <x:c t="inlineStr" r="AB249"/>
      <x:c t="inlineStr" r="AC249"/>
      <x:c t="inlineStr" r="AD249"/>
      <x:c t="inlineStr" r="AE249"/>
      <x:c t="inlineStr" r="AF249"/>
      <x:c t="inlineStr" r="AG249"/>
      <x:c t="inlineStr" r="AH249"/>
      <x:c t="inlineStr" r="AI249"/>
      <x:c t="inlineStr" r="AJ249">
        <x:is>
          <x:t>https://z-p3-scontent.fkun2-1.fna.fbcdn.net/v/t39.30808-6/316686638_1349918125814748_7684482877988376866_n.jpg?_nc_cat=107&amp;ccb=1-7&amp;_nc_sid=5cd70e&amp;_nc_ohc=4ETAxxpm1hIAX_j4Kbh&amp;_nc_ht=z-p3-scontent.fkun2-1.fna&amp;oh=00_AfAIQ7bOZTshq0GzqYy1b6niDtb3XmIhTFo-ZDVrnIHxNw&amp;oe=639F3A04</x:t>
        </x:is>
      </x:c>
      <x:c t="inlineStr" r="AK249">
        <x:is>
          <x:t/>
        </x:is>
      </x:c>
      <x:c t="inlineStr" r="AL249">
        <x:is>
          <x:t>Ні</x:t>
        </x:is>
      </x:c>
      <x:c t="inlineStr" r="AM249"/>
      <x:c t="inlineStr" r="AN249">
        <x:is>
          <x:t/>
        </x:is>
      </x:c>
      <x:c t="inlineStr" r="AO249">
        <x:is>
          <x:t>Промо</x:t>
        </x:is>
      </x:c>
      <x:c t="n" r="AP249">
        <x:v>16558</x:v>
      </x:c>
    </x:row>
    <x:row r="250">
      <x:c t="inlineStr" r="A250">
        <x:is>
          <x:t>22.11.2022</x:t>
        </x:is>
      </x:c>
      <x:c t="inlineStr" r="B250">
        <x:is>
          <x:t>11:57</x:t>
        </x:is>
      </x:c>
      <x:c t="inlineStr" r="C250">
        <x:is>
          <x:t>14.12.2022 15:13</x:t>
        </x:is>
      </x:c>
      <x:c t="inlineStr" r="D250">
        <x:is>
          <x:t/>
        </x:is>
      </x:c>
      <x:c t="str" r="E250">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0">
        <x:is>
          <x:t>Пост</x:t>
        </x:is>
      </x:c>
      <x:c r="G250">
        <x:f>HYPERLINK("https://www.facebook.com/groups/Oks.Work/permalink/2039856329738917/")</x:f>
      </x:c>
      <x:c t="inlineStr" r="H250">
        <x:is>
          <x:t>Нейтральна</x:t>
        </x:is>
      </x:c>
      <x:c t="inlineStr" r="I250">
        <x:is>
          <x:t>EU Work</x:t>
        </x:is>
      </x:c>
      <x:c r="J250">
        <x:f>HYPERLINK("https://www.facebook.com/100023897196898")</x:f>
      </x:c>
      <x:c t="n" r="K250">
        <x:v>0</x:v>
      </x:c>
      <x:c t="inlineStr" r="L250">
        <x:is>
          <x:t>Чоловік</x:t>
        </x:is>
      </x:c>
      <x:c t="inlineStr" r="M250"/>
      <x:c t="inlineStr" r="N250">
        <x:is>
          <x:t>facebook.com</x:t>
        </x:is>
      </x:c>
      <x:c t="inlineStr" r="O250">
        <x:is>
          <x:t>БЕЗКОШТОВНІ ВАКАНСІЇ В ЧЕХІЇ.</x:t>
        </x:is>
      </x:c>
      <x:c r="P250">
        <x:f>HYPERLINK("https://www.facebook.com/669046383486592")</x:f>
      </x:c>
      <x:c t="n" r="Q250">
        <x:v>6914</x:v>
      </x:c>
      <x:c t="inlineStr" r="R250">
        <x:is>
          <x:t>Соціальні мережі</x:t>
        </x:is>
      </x:c>
      <x:c t="inlineStr" r="S250">
        <x:is>
          <x:t>Україна</x:t>
        </x:is>
      </x:c>
      <x:c t="inlineStr" r="T250">
        <x:is>
          <x:t>Київ</x:t>
        </x:is>
      </x:c>
      <x:c t="inlineStr" r="U250">
        <x:is>
          <x:t>Київ</x:t>
        </x:is>
      </x:c>
      <x:c t="inlineStr" r="V250"/>
      <x:c t="n" r="W250">
        <x:v>1</x:v>
      </x:c>
      <x:c t="n" r="X250">
        <x:v>1</x:v>
      </x:c>
      <x:c t="inlineStr" r="Y250"/>
      <x:c t="inlineStr" r="Z250"/>
      <x:c t="inlineStr" r="AA250"/>
      <x:c t="inlineStr" r="AB250"/>
      <x:c t="inlineStr" r="AC250"/>
      <x:c t="inlineStr" r="AD250"/>
      <x:c t="inlineStr" r="AE250"/>
      <x:c t="n" r="AF250">
        <x:v>2</x:v>
      </x:c>
      <x:c t="inlineStr" r="AG250"/>
      <x:c t="inlineStr" r="AH250"/>
      <x:c t="inlineStr" r="AI250"/>
      <x:c t="inlineStr" r="AJ250">
        <x:is>
          <x:t>https://scontent.frix5-1.fna.fbcdn.net/v/t39.30808-6/316312274_1349915539148340_3199017725828993576_n.jpg?_nc_cat=109&amp;ccb=1-7&amp;_nc_sid=5cd70e&amp;_nc_ohc=OMV2B5Kg_o0AX8gfshJ&amp;_nc_ht=scontent.frix5-1.fna&amp;oh=00_AfBz-uDwnqHeg89esEKHf_hDr1qPks5bUDxpW7SZ4EQvOg&amp;oe=639E1760</x:t>
        </x:is>
      </x:c>
      <x:c t="inlineStr" r="AK250">
        <x:is>
          <x:t/>
        </x:is>
      </x:c>
      <x:c t="inlineStr" r="AL250">
        <x:is>
          <x:t>Ні</x:t>
        </x:is>
      </x:c>
      <x:c t="inlineStr" r="AM250"/>
      <x:c t="inlineStr" r="AN250">
        <x:is>
          <x:t/>
        </x:is>
      </x:c>
      <x:c t="inlineStr" r="AO250">
        <x:is>
          <x:t>Промо</x:t>
        </x:is>
      </x:c>
      <x:c t="n" r="AP250">
        <x:v>6914</x:v>
      </x:c>
    </x:row>
    <x:row r="251">
      <x:c t="inlineStr" r="A251">
        <x:is>
          <x:t>22.11.2022</x:t>
        </x:is>
      </x:c>
      <x:c t="inlineStr" r="B251">
        <x:is>
          <x:t>11:56</x:t>
        </x:is>
      </x:c>
      <x:c t="inlineStr" r="C251">
        <x:is>
          <x:t>14.12.2022 15:13</x:t>
        </x:is>
      </x:c>
      <x:c t="inlineStr" r="D251">
        <x:is>
          <x:t/>
        </x:is>
      </x:c>
      <x:c t="str" r="E251">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1">
        <x:is>
          <x:t>Пост</x:t>
        </x:is>
      </x:c>
      <x:c r="G251">
        <x:f>HYPERLINK("https://www.facebook.com/groups/workineuropeeu/permalink/6057912930926617/")</x:f>
      </x:c>
      <x:c t="inlineStr" r="H251">
        <x:is>
          <x:t>Нейтральна</x:t>
        </x:is>
      </x:c>
      <x:c t="inlineStr" r="I251">
        <x:is>
          <x:t>EU Work</x:t>
        </x:is>
      </x:c>
      <x:c r="J251">
        <x:f>HYPERLINK("https://www.facebook.com/100023897196898")</x:f>
      </x:c>
      <x:c t="n" r="K251">
        <x:v>0</x:v>
      </x:c>
      <x:c t="inlineStr" r="L251">
        <x:is>
          <x:t>Чоловік</x:t>
        </x:is>
      </x:c>
      <x:c t="inlineStr" r="M251"/>
      <x:c t="inlineStr" r="N251">
        <x:is>
          <x:t>facebook.com</x:t>
        </x:is>
      </x:c>
      <x:c t="inlineStr" r="O251">
        <x:is>
          <x:t>РАБОТА В ЕВРОПЕ!WORK IN EUROPE!(Польша,Эстония,Чехия,Литва,Швеция и др.)</x:t>
        </x:is>
      </x:c>
      <x:c r="P251">
        <x:f>HYPERLINK("https://www.facebook.com/1853042364747049")</x:f>
      </x:c>
      <x:c t="n" r="Q251">
        <x:v>35383</x:v>
      </x:c>
      <x:c t="inlineStr" r="R251">
        <x:is>
          <x:t>Соціальні мережі</x:t>
        </x:is>
      </x:c>
      <x:c t="inlineStr" r="S251">
        <x:is>
          <x:t>Україна</x:t>
        </x:is>
      </x:c>
      <x:c t="inlineStr" r="T251">
        <x:is>
          <x:t>Київ</x:t>
        </x:is>
      </x:c>
      <x:c t="inlineStr" r="U251">
        <x:is>
          <x:t>Київ</x:t>
        </x:is>
      </x:c>
      <x:c t="inlineStr" r="V251"/>
      <x:c t="n" r="W251">
        <x:v>4</x:v>
      </x:c>
      <x:c t="n" r="X251">
        <x:v>4</x:v>
      </x:c>
      <x:c t="inlineStr" r="Y251"/>
      <x:c t="inlineStr" r="Z251"/>
      <x:c t="inlineStr" r="AA251"/>
      <x:c t="inlineStr" r="AB251"/>
      <x:c t="inlineStr" r="AC251"/>
      <x:c t="inlineStr" r="AD251"/>
      <x:c t="inlineStr" r="AE251"/>
      <x:c t="n" r="AF251">
        <x:v>5</x:v>
      </x:c>
      <x:c t="inlineStr" r="AG251"/>
      <x:c t="inlineStr" r="AH251"/>
      <x:c t="inlineStr" r="AI251"/>
      <x:c t="inlineStr" r="AJ251">
        <x:is>
          <x:t>https://scontent.fvce2-1.fna.fbcdn.net/v/t39.30808-6/316407469_1349915185815042_7507924059868510353_n.jpg?_nc_cat=101&amp;ccb=1-7&amp;_nc_sid=5cd70e&amp;_nc_ohc=kRPbQKUtr0wAX8Zz3yv&amp;_nc_ht=scontent.fvce2-1.fna&amp;oh=00_AfAa7uOySKGOgnSqY6ewqhBLmQX4nI9Y50-D6IIV7o_bNw&amp;oe=639F8CD3</x:t>
        </x:is>
      </x:c>
      <x:c t="inlineStr" r="AK251">
        <x:is>
          <x:t/>
        </x:is>
      </x:c>
      <x:c t="inlineStr" r="AL251">
        <x:is>
          <x:t>Ні</x:t>
        </x:is>
      </x:c>
      <x:c t="inlineStr" r="AM251"/>
      <x:c t="inlineStr" r="AN251">
        <x:is>
          <x:t/>
        </x:is>
      </x:c>
      <x:c t="inlineStr" r="AO251">
        <x:is>
          <x:t>Промо</x:t>
        </x:is>
      </x:c>
      <x:c t="n" r="AP251">
        <x:v>34259</x:v>
      </x:c>
    </x:row>
    <x:row r="252">
      <x:c t="inlineStr" r="A252">
        <x:is>
          <x:t>22.11.2022</x:t>
        </x:is>
      </x:c>
      <x:c t="inlineStr" r="B252">
        <x:is>
          <x:t>11:56</x:t>
        </x:is>
      </x:c>
      <x:c t="inlineStr" r="C252">
        <x:is>
          <x:t>14.12.2022 15:13</x:t>
        </x:is>
      </x:c>
      <x:c t="inlineStr" r="D252">
        <x:is>
          <x:t/>
        </x:is>
      </x:c>
      <x:c t="str" r="E252">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2">
        <x:is>
          <x:t>Пост</x:t>
        </x:is>
      </x:c>
      <x:c r="G252">
        <x:f>HYPERLINK("https://www.facebook.com/groups/526694494438821/permalink/1546169575824636/")</x:f>
      </x:c>
      <x:c t="inlineStr" r="H252">
        <x:is>
          <x:t>Нейтральна</x:t>
        </x:is>
      </x:c>
      <x:c t="inlineStr" r="I252">
        <x:is>
          <x:t>EU Work</x:t>
        </x:is>
      </x:c>
      <x:c r="J252">
        <x:f>HYPERLINK("https://www.facebook.com/100023897196898")</x:f>
      </x:c>
      <x:c t="n" r="K252">
        <x:v>0</x:v>
      </x:c>
      <x:c t="inlineStr" r="L252">
        <x:is>
          <x:t>Чоловік</x:t>
        </x:is>
      </x:c>
      <x:c t="inlineStr" r="M252"/>
      <x:c t="inlineStr" r="N252">
        <x:is>
          <x:t>facebook.com</x:t>
        </x:is>
      </x:c>
      <x:c t="inlineStr" r="O252">
        <x:is>
          <x:t>Работа в Польше</x:t>
        </x:is>
      </x:c>
      <x:c r="P252">
        <x:f>HYPERLINK("https://www.facebook.com/526694494438821")</x:f>
      </x:c>
      <x:c t="n" r="Q252">
        <x:v>48383</x:v>
      </x:c>
      <x:c t="inlineStr" r="R252">
        <x:is>
          <x:t>Соціальні мережі</x:t>
        </x:is>
      </x:c>
      <x:c t="inlineStr" r="S252">
        <x:is>
          <x:t>Україна</x:t>
        </x:is>
      </x:c>
      <x:c t="inlineStr" r="T252">
        <x:is>
          <x:t>Київ</x:t>
        </x:is>
      </x:c>
      <x:c t="inlineStr" r="U252">
        <x:is>
          <x:t>Київ</x:t>
        </x:is>
      </x:c>
      <x:c t="inlineStr" r="V252"/>
      <x:c t="n" r="W252">
        <x:v>5</x:v>
      </x:c>
      <x:c t="n" r="X252">
        <x:v>4</x:v>
      </x:c>
      <x:c t="n" r="Y252">
        <x:v>1</x:v>
      </x:c>
      <x:c t="n" r="Z252">
        <x:v>0</x:v>
      </x:c>
      <x:c t="n" r="AA252">
        <x:v>0</x:v>
      </x:c>
      <x:c t="n" r="AB252">
        <x:v>0</x:v>
      </x:c>
      <x:c t="n" r="AC252">
        <x:v>0</x:v>
      </x:c>
      <x:c t="n" r="AD252">
        <x:v>0</x:v>
      </x:c>
      <x:c t="inlineStr" r="AE252"/>
      <x:c t="n" r="AF252">
        <x:v>4</x:v>
      </x:c>
      <x:c t="n" r="AG252">
        <x:v>1</x:v>
      </x:c>
      <x:c t="inlineStr" r="AH252"/>
      <x:c t="inlineStr" r="AI252"/>
      <x:c t="inlineStr" r="AJ252">
        <x:is>
          <x:t>https://scontent.frix5-1.fna.fbcdn.net/v/t39.30808-6/316416000_1349915019148392_2234806120125476690_n.jpg?_nc_cat=107&amp;ccb=1-7&amp;_nc_sid=5cd70e&amp;_nc_ohc=w5uKtgVVg2sAX8q4AE_&amp;_nc_ht=scontent.frix5-1.fna&amp;oh=00_AfB4obY2IbpUJxpcnl9TXUI4ZrTh9fuVSNpTuP6WBHkpbQ&amp;oe=639EB49F</x:t>
        </x:is>
      </x:c>
      <x:c t="inlineStr" r="AK252">
        <x:is>
          <x:t/>
        </x:is>
      </x:c>
      <x:c t="inlineStr" r="AL252">
        <x:is>
          <x:t>Ні</x:t>
        </x:is>
      </x:c>
      <x:c t="inlineStr" r="AM252"/>
      <x:c t="inlineStr" r="AN252">
        <x:is>
          <x:t/>
        </x:is>
      </x:c>
      <x:c t="inlineStr" r="AO252">
        <x:is>
          <x:t>Промо</x:t>
        </x:is>
      </x:c>
      <x:c t="n" r="AP252">
        <x:v>46112</x:v>
      </x:c>
    </x:row>
    <x:row r="253">
      <x:c t="inlineStr" r="A253">
        <x:is>
          <x:t>22.11.2022</x:t>
        </x:is>
      </x:c>
      <x:c t="inlineStr" r="B253">
        <x:is>
          <x:t>11:56</x:t>
        </x:is>
      </x:c>
      <x:c t="inlineStr" r="C253">
        <x:is>
          <x:t>14.12.2022 15:13</x:t>
        </x:is>
      </x:c>
      <x:c t="inlineStr" r="D253">
        <x:is>
          <x:t/>
        </x:is>
      </x:c>
      <x:c t="str" r="E253">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3">
        <x:is>
          <x:t>Пост</x:t>
        </x:is>
      </x:c>
      <x:c r="G253">
        <x:f>HYPERLINK("https://www.facebook.com/groups/337838206777517/permalink/1277049429523052/")</x:f>
      </x:c>
      <x:c t="inlineStr" r="H253">
        <x:is>
          <x:t>Нейтральна</x:t>
        </x:is>
      </x:c>
      <x:c t="inlineStr" r="I253">
        <x:is>
          <x:t>EU Work</x:t>
        </x:is>
      </x:c>
      <x:c r="J253">
        <x:f>HYPERLINK("https://www.facebook.com/100023897196898")</x:f>
      </x:c>
      <x:c t="n" r="K253">
        <x:v>0</x:v>
      </x:c>
      <x:c t="inlineStr" r="L253">
        <x:is>
          <x:t>Чоловік</x:t>
        </x:is>
      </x:c>
      <x:c t="inlineStr" r="M253"/>
      <x:c t="inlineStr" r="N253">
        <x:is>
          <x:t>facebook.com</x:t>
        </x:is>
      </x:c>
      <x:c t="inlineStr" r="O253">
        <x:is>
          <x:t>Работа В ПОЛЬШЕ/Гданськ/Вроцлав/Краков</x:t>
        </x:is>
      </x:c>
      <x:c r="P253">
        <x:f>HYPERLINK("https://www.facebook.com/337838206777517")</x:f>
      </x:c>
      <x:c t="n" r="Q253">
        <x:v>44784</x:v>
      </x:c>
      <x:c t="inlineStr" r="R253">
        <x:is>
          <x:t>Соціальні мережі</x:t>
        </x:is>
      </x:c>
      <x:c t="inlineStr" r="S253">
        <x:is>
          <x:t>Україна</x:t>
        </x:is>
      </x:c>
      <x:c t="inlineStr" r="T253">
        <x:is>
          <x:t>Київ</x:t>
        </x:is>
      </x:c>
      <x:c t="inlineStr" r="U253">
        <x:is>
          <x:t>Київ</x:t>
        </x:is>
      </x:c>
      <x:c t="inlineStr" r="V253"/>
      <x:c t="n" r="W253">
        <x:v>8</x:v>
      </x:c>
      <x:c t="n" r="X253">
        <x:v>8</x:v>
      </x:c>
      <x:c t="inlineStr" r="Y253"/>
      <x:c t="inlineStr" r="Z253"/>
      <x:c t="inlineStr" r="AA253"/>
      <x:c t="inlineStr" r="AB253"/>
      <x:c t="inlineStr" r="AC253"/>
      <x:c t="inlineStr" r="AD253"/>
      <x:c t="inlineStr" r="AE253"/>
      <x:c t="n" r="AF253">
        <x:v>3</x:v>
      </x:c>
      <x:c t="n" r="AG253">
        <x:v>1</x:v>
      </x:c>
      <x:c t="inlineStr" r="AH253"/>
      <x:c t="inlineStr" r="AI253"/>
      <x:c t="inlineStr" r="AJ253">
        <x:is>
          <x:t>https://scontent.flhr9-1.fna.fbcdn.net/v/t39.30808-6/316406713_1349914862481741_4309379421543705236_n.jpg?_nc_cat=106&amp;ccb=1-7&amp;_nc_sid=5cd70e&amp;_nc_ohc=CgO1uze4C7sAX_1kBfs&amp;_nc_ht=scontent.flhr9-1.fna&amp;oh=00_AfC-ygJhB7IDyIkcnvfSnBA3TWI1OgkRGFg65S1D7tqKEA&amp;oe=639F6A9D</x:t>
        </x:is>
      </x:c>
      <x:c t="inlineStr" r="AK253">
        <x:is>
          <x:t/>
        </x:is>
      </x:c>
      <x:c t="inlineStr" r="AL253">
        <x:is>
          <x:t>Ні</x:t>
        </x:is>
      </x:c>
      <x:c t="inlineStr" r="AM253"/>
      <x:c t="inlineStr" r="AN253">
        <x:is>
          <x:t/>
        </x:is>
      </x:c>
      <x:c t="inlineStr" r="AO253">
        <x:is>
          <x:t>Промо</x:t>
        </x:is>
      </x:c>
      <x:c t="n" r="AP253">
        <x:v>44784</x:v>
      </x:c>
    </x:row>
    <x:row r="254">
      <x:c t="inlineStr" r="A254">
        <x:is>
          <x:t>22.11.2022</x:t>
        </x:is>
      </x:c>
      <x:c t="inlineStr" r="B254">
        <x:is>
          <x:t>11:55</x:t>
        </x:is>
      </x:c>
      <x:c t="inlineStr" r="C254">
        <x:is>
          <x:t>14.12.2022 15:13</x:t>
        </x:is>
      </x:c>
      <x:c t="inlineStr" r="D254">
        <x:is>
          <x:t/>
        </x:is>
      </x:c>
      <x:c t="str" r="E254">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4">
        <x:is>
          <x:t>Пост</x:t>
        </x:is>
      </x:c>
      <x:c r="G254">
        <x:f>HYPERLINK("https://www.facebook.com/groups/521636951523325/permalink/1851860471834293/")</x:f>
      </x:c>
      <x:c t="inlineStr" r="H254">
        <x:is>
          <x:t>Нейтральна</x:t>
        </x:is>
      </x:c>
      <x:c t="inlineStr" r="I254">
        <x:is>
          <x:t>EU Work</x:t>
        </x:is>
      </x:c>
      <x:c r="J254">
        <x:f>HYPERLINK("https://www.facebook.com/100023897196898")</x:f>
      </x:c>
      <x:c t="n" r="K254">
        <x:v>0</x:v>
      </x:c>
      <x:c t="inlineStr" r="L254">
        <x:is>
          <x:t>Чоловік</x:t>
        </x:is>
      </x:c>
      <x:c t="inlineStr" r="M254"/>
      <x:c t="inlineStr" r="N254">
        <x:is>
          <x:t>facebook.com</x:t>
        </x:is>
      </x:c>
      <x:c t="inlineStr" r="O254">
        <x:is>
          <x:t>Робота в Польщі / Praca w Polsce</x:t>
        </x:is>
      </x:c>
      <x:c r="P254">
        <x:f>HYPERLINK("https://www.facebook.com/521636951523325")</x:f>
      </x:c>
      <x:c t="n" r="Q254">
        <x:v>118419</x:v>
      </x:c>
      <x:c t="inlineStr" r="R254">
        <x:is>
          <x:t>Соціальні мережі</x:t>
        </x:is>
      </x:c>
      <x:c t="inlineStr" r="S254">
        <x:is>
          <x:t>Україна</x:t>
        </x:is>
      </x:c>
      <x:c t="inlineStr" r="T254">
        <x:is>
          <x:t>Київ</x:t>
        </x:is>
      </x:c>
      <x:c t="inlineStr" r="U254">
        <x:is>
          <x:t>Київ</x:t>
        </x:is>
      </x:c>
      <x:c t="inlineStr" r="V254"/>
      <x:c t="n" r="W254">
        <x:v>25</x:v>
      </x:c>
      <x:c t="n" r="X254">
        <x:v>25</x:v>
      </x:c>
      <x:c t="inlineStr" r="Y254"/>
      <x:c t="inlineStr" r="Z254"/>
      <x:c t="inlineStr" r="AA254"/>
      <x:c t="inlineStr" r="AB254"/>
      <x:c t="inlineStr" r="AC254"/>
      <x:c t="inlineStr" r="AD254"/>
      <x:c t="inlineStr" r="AE254"/>
      <x:c t="n" r="AF254">
        <x:v>21</x:v>
      </x:c>
      <x:c t="n" r="AG254">
        <x:v>9</x:v>
      </x:c>
      <x:c t="inlineStr" r="AH254"/>
      <x:c t="inlineStr" r="AI254"/>
      <x:c t="inlineStr" r="AJ254">
        <x:is>
          <x:t>https://scontent.flwo4-1.fna.fbcdn.net/v/t39.30808-6/316313241_1349914475815113_9086744652516877884_n.jpg?_nc_cat=101&amp;ccb=1-7&amp;_nc_sid=5cd70e&amp;_nc_ohc=Q_OsTnf19kQAX9nXP5X&amp;_nc_ht=scontent.flwo4-1.fna&amp;oh=00_AfBnhZiIyP4LV4P3BmyasJsKXYiM7n01rAx4Y4gdqU7LUQ&amp;oe=639FAF3C</x:t>
        </x:is>
      </x:c>
      <x:c t="inlineStr" r="AK254">
        <x:is>
          <x:t/>
        </x:is>
      </x:c>
      <x:c t="inlineStr" r="AL254">
        <x:is>
          <x:t>Ні</x:t>
        </x:is>
      </x:c>
      <x:c t="inlineStr" r="AM254"/>
      <x:c t="inlineStr" r="AN254">
        <x:is>
          <x:t/>
        </x:is>
      </x:c>
      <x:c t="inlineStr" r="AO254">
        <x:is>
          <x:t>Промо</x:t>
        </x:is>
      </x:c>
      <x:c t="n" r="AP254">
        <x:v>107292</x:v>
      </x:c>
    </x:row>
    <x:row r="255">
      <x:c t="inlineStr" r="A255">
        <x:is>
          <x:t>22.11.2022</x:t>
        </x:is>
      </x:c>
      <x:c t="inlineStr" r="B255">
        <x:is>
          <x:t>11:55</x:t>
        </x:is>
      </x:c>
      <x:c t="inlineStr" r="C255">
        <x:is>
          <x:t>14.12.2022 15:13</x:t>
        </x:is>
      </x:c>
      <x:c t="inlineStr" r="D255">
        <x:is>
          <x:t/>
        </x:is>
      </x:c>
      <x:c t="str" r="E255">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5">
        <x:is>
          <x:t>Пост</x:t>
        </x:is>
      </x:c>
      <x:c r="G255">
        <x:f>HYPERLINK("https://www.facebook.com/groups/poland2024/permalink/2737280196401932/")</x:f>
      </x:c>
      <x:c t="inlineStr" r="H255">
        <x:is>
          <x:t>Нейтральна</x:t>
        </x:is>
      </x:c>
      <x:c t="inlineStr" r="I255">
        <x:is>
          <x:t>EU Work</x:t>
        </x:is>
      </x:c>
      <x:c r="J255">
        <x:f>HYPERLINK("https://www.facebook.com/100023897196898")</x:f>
      </x:c>
      <x:c t="n" r="K255">
        <x:v>0</x:v>
      </x:c>
      <x:c t="inlineStr" r="L255">
        <x:is>
          <x:t>Чоловік</x:t>
        </x:is>
      </x:c>
      <x:c t="inlineStr" r="M255"/>
      <x:c t="inlineStr" r="N255">
        <x:is>
          <x:t>facebook.com</x:t>
        </x:is>
      </x:c>
      <x:c t="inlineStr" r="O255">
        <x:is>
          <x:t>ПОЛЬША Варшава Краков Познань Лодзь Вроцлав Быдгощ Гданьск Щецин Люблин ...</x:t>
        </x:is>
      </x:c>
      <x:c r="P255">
        <x:f>HYPERLINK("https://www.facebook.com/857824217680882")</x:f>
      </x:c>
      <x:c t="n" r="Q255">
        <x:v>117008</x:v>
      </x:c>
      <x:c t="inlineStr" r="R255">
        <x:is>
          <x:t>Соціальні мережі</x:t>
        </x:is>
      </x:c>
      <x:c t="inlineStr" r="S255">
        <x:is>
          <x:t>Україна</x:t>
        </x:is>
      </x:c>
      <x:c t="inlineStr" r="T255">
        <x:is>
          <x:t>Київ</x:t>
        </x:is>
      </x:c>
      <x:c t="inlineStr" r="U255">
        <x:is>
          <x:t>Київ</x:t>
        </x:is>
      </x:c>
      <x:c t="inlineStr" r="V255"/>
      <x:c t="n" r="W255">
        <x:v>2</x:v>
      </x:c>
      <x:c t="n" r="X255">
        <x:v>2</x:v>
      </x:c>
      <x:c t="inlineStr" r="Y255"/>
      <x:c t="inlineStr" r="Z255"/>
      <x:c t="inlineStr" r="AA255"/>
      <x:c t="inlineStr" r="AB255"/>
      <x:c t="inlineStr" r="AC255"/>
      <x:c t="inlineStr" r="AD255"/>
      <x:c t="inlineStr" r="AE255"/>
      <x:c t="n" r="AF255">
        <x:v>3</x:v>
      </x:c>
      <x:c t="inlineStr" r="AG255"/>
      <x:c t="inlineStr" r="AH255"/>
      <x:c t="inlineStr" r="AI255"/>
      <x:c t="inlineStr" r="AJ255">
        <x:is>
          <x:t>https://scontent.flhr9-1.fna.fbcdn.net/v/t39.30808-6/316411400_1349914132481814_7007566780016624452_n.jpg?_nc_cat=103&amp;ccb=1-7&amp;_nc_sid=5cd70e&amp;_nc_ohc=-pqD-0BjrbUAX_zN9RP&amp;_nc_ht=scontent.flhr9-1.fna&amp;oh=00_AfCKyUlPfx7dAsvnQGMkLDXHcSWPZVWRLreIsx8kpUYCuw&amp;oe=639E9311</x:t>
        </x:is>
      </x:c>
      <x:c t="inlineStr" r="AK255">
        <x:is>
          <x:t/>
        </x:is>
      </x:c>
      <x:c t="inlineStr" r="AL255">
        <x:is>
          <x:t>Ні</x:t>
        </x:is>
      </x:c>
      <x:c t="inlineStr" r="AM255"/>
      <x:c t="inlineStr" r="AN255">
        <x:is>
          <x:t/>
        </x:is>
      </x:c>
      <x:c t="inlineStr" r="AO255">
        <x:is>
          <x:t>Промо</x:t>
        </x:is>
      </x:c>
      <x:c t="n" r="AP255">
        <x:v>117008</x:v>
      </x:c>
    </x:row>
    <x:row r="256">
      <x:c t="inlineStr" r="A256">
        <x:is>
          <x:t>22.11.2022</x:t>
        </x:is>
      </x:c>
      <x:c t="inlineStr" r="B256">
        <x:is>
          <x:t>11:55</x:t>
        </x:is>
      </x:c>
      <x:c t="inlineStr" r="C256">
        <x:is>
          <x:t>14.12.2022 15:13</x:t>
        </x:is>
      </x:c>
      <x:c t="inlineStr" r="D256">
        <x:is>
          <x:t/>
        </x:is>
      </x:c>
      <x:c t="str" r="E256">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6">
        <x:is>
          <x:t>Пост</x:t>
        </x:is>
      </x:c>
      <x:c r="G256">
        <x:f>HYPERLINK("https://www.facebook.com/groups/1575979126065542/permalink/3294936997503071/")</x:f>
      </x:c>
      <x:c t="inlineStr" r="H256">
        <x:is>
          <x:t>Нейтральна</x:t>
        </x:is>
      </x:c>
      <x:c t="inlineStr" r="I256">
        <x:is>
          <x:t>EU Work</x:t>
        </x:is>
      </x:c>
      <x:c r="J256">
        <x:f>HYPERLINK("https://www.facebook.com/100023897196898")</x:f>
      </x:c>
      <x:c t="n" r="K256">
        <x:v>0</x:v>
      </x:c>
      <x:c t="inlineStr" r="L256">
        <x:is>
          <x:t>Чоловік</x:t>
        </x:is>
      </x:c>
      <x:c t="inlineStr" r="M256"/>
      <x:c t="inlineStr" r="N256">
        <x:is>
          <x:t>facebook.com</x:t>
        </x:is>
      </x:c>
      <x:c t="inlineStr" r="O256">
        <x:is>
          <x:t>Работа в Польше</x:t>
        </x:is>
      </x:c>
      <x:c r="P256">
        <x:f>HYPERLINK("https://www.facebook.com/1575979126065542")</x:f>
      </x:c>
      <x:c t="n" r="Q256">
        <x:v>88860</x:v>
      </x:c>
      <x:c t="inlineStr" r="R256">
        <x:is>
          <x:t>Соціальні мережі</x:t>
        </x:is>
      </x:c>
      <x:c t="inlineStr" r="S256">
        <x:is>
          <x:t>Україна</x:t>
        </x:is>
      </x:c>
      <x:c t="inlineStr" r="T256">
        <x:is>
          <x:t>Київ</x:t>
        </x:is>
      </x:c>
      <x:c t="inlineStr" r="U256">
        <x:is>
          <x:t>Київ</x:t>
        </x:is>
      </x:c>
      <x:c t="inlineStr" r="V256"/>
      <x:c t="n" r="W256">
        <x:v>3</x:v>
      </x:c>
      <x:c t="n" r="X256">
        <x:v>2</x:v>
      </x:c>
      <x:c t="n" r="Y256">
        <x:v>0</x:v>
      </x:c>
      <x:c t="n" r="Z256">
        <x:v>0</x:v>
      </x:c>
      <x:c t="n" r="AA256">
        <x:v>1</x:v>
      </x:c>
      <x:c t="n" r="AB256">
        <x:v>0</x:v>
      </x:c>
      <x:c t="n" r="AC256">
        <x:v>0</x:v>
      </x:c>
      <x:c t="n" r="AD256">
        <x:v>0</x:v>
      </x:c>
      <x:c t="inlineStr" r="AE256"/>
      <x:c t="n" r="AF256">
        <x:v>3</x:v>
      </x:c>
      <x:c t="n" r="AG256">
        <x:v>1</x:v>
      </x:c>
      <x:c t="inlineStr" r="AH256"/>
      <x:c t="inlineStr" r="AI256"/>
      <x:c t="inlineStr" r="AJ256">
        <x:is>
          <x:t>https://z-p3-scontent.fvno1-1.fna.fbcdn.net/v/t39.30808-6/316300369_1349913969148497_1556196974750670624_n.jpg?_nc_cat=109&amp;ccb=1-7&amp;_nc_sid=5cd70e&amp;_nc_ohc=a_MsrHzlng8AX_qhdTU&amp;_nc_ht=z-p3-scontent.fvno1-1.fna&amp;oh=00_AfBJ70T5MlFrSxQVu2C3fZWQ-YFhA6qmUQ0tDZelLzPexQ&amp;oe=639DF83A</x:t>
        </x:is>
      </x:c>
      <x:c t="inlineStr" r="AK256">
        <x:is>
          <x:t/>
        </x:is>
      </x:c>
      <x:c t="inlineStr" r="AL256">
        <x:is>
          <x:t>Ні</x:t>
        </x:is>
      </x:c>
      <x:c t="inlineStr" r="AM256"/>
      <x:c t="inlineStr" r="AN256">
        <x:is>
          <x:t/>
        </x:is>
      </x:c>
      <x:c t="inlineStr" r="AO256">
        <x:is>
          <x:t>Промо</x:t>
        </x:is>
      </x:c>
      <x:c t="n" r="AP256">
        <x:v>86551</x:v>
      </x:c>
    </x:row>
    <x:row r="257">
      <x:c t="inlineStr" r="A257">
        <x:is>
          <x:t>22.11.2022</x:t>
        </x:is>
      </x:c>
      <x:c t="inlineStr" r="B257">
        <x:is>
          <x:t>11:54</x:t>
        </x:is>
      </x:c>
      <x:c t="inlineStr" r="C257">
        <x:is>
          <x:t>14.12.2022 15:13</x:t>
        </x:is>
      </x:c>
      <x:c t="inlineStr" r="D257">
        <x:is>
          <x:t/>
        </x:is>
      </x:c>
      <x:c t="str" r="E257">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7">
        <x:is>
          <x:t>Пост</x:t>
        </x:is>
      </x:c>
      <x:c r="G257">
        <x:f>HYPERLINK("https://www.facebook.com/groups/1978984955669389/permalink/3466971626870707/")</x:f>
      </x:c>
      <x:c t="inlineStr" r="H257">
        <x:is>
          <x:t>Нейтральна</x:t>
        </x:is>
      </x:c>
      <x:c t="inlineStr" r="I257">
        <x:is>
          <x:t>EU Work</x:t>
        </x:is>
      </x:c>
      <x:c r="J257">
        <x:f>HYPERLINK("https://www.facebook.com/100023897196898")</x:f>
      </x:c>
      <x:c t="n" r="K257">
        <x:v>0</x:v>
      </x:c>
      <x:c t="inlineStr" r="L257">
        <x:is>
          <x:t>Чоловік</x:t>
        </x:is>
      </x:c>
      <x:c t="inlineStr" r="M257"/>
      <x:c t="inlineStr" r="N257">
        <x:is>
          <x:t>facebook.com</x:t>
        </x:is>
      </x:c>
      <x:c t="inlineStr" r="O257">
        <x:is>
          <x:t>Праця в Польщі !</x:t>
        </x:is>
      </x:c>
      <x:c r="P257">
        <x:f>HYPERLINK("https://www.facebook.com/1978984955669389")</x:f>
      </x:c>
      <x:c t="n" r="Q257">
        <x:v>88357</x:v>
      </x:c>
      <x:c t="inlineStr" r="R257">
        <x:is>
          <x:t>Соціальні мережі</x:t>
        </x:is>
      </x:c>
      <x:c t="inlineStr" r="S257">
        <x:is>
          <x:t>Україна</x:t>
        </x:is>
      </x:c>
      <x:c t="inlineStr" r="T257">
        <x:is>
          <x:t>Київ</x:t>
        </x:is>
      </x:c>
      <x:c t="inlineStr" r="U257">
        <x:is>
          <x:t>Київ</x:t>
        </x:is>
      </x:c>
      <x:c t="inlineStr" r="V257"/>
      <x:c t="n" r="W257">
        <x:v>2</x:v>
      </x:c>
      <x:c t="n" r="X257">
        <x:v>2</x:v>
      </x:c>
      <x:c t="inlineStr" r="Y257"/>
      <x:c t="inlineStr" r="Z257"/>
      <x:c t="inlineStr" r="AA257"/>
      <x:c t="inlineStr" r="AB257"/>
      <x:c t="inlineStr" r="AC257"/>
      <x:c t="inlineStr" r="AD257"/>
      <x:c t="inlineStr" r="AE257"/>
      <x:c t="n" r="AF257">
        <x:v>4</x:v>
      </x:c>
      <x:c t="n" r="AG257">
        <x:v>1</x:v>
      </x:c>
      <x:c t="inlineStr" r="AH257"/>
      <x:c t="inlineStr" r="AI257"/>
      <x:c t="inlineStr" r="AJ257">
        <x:is>
          <x:t>https://z-p3-scontent.fvno1-1.fna.fbcdn.net/v/t39.30808-6/316309672_1349913732481854_2327507874091673028_n.jpg?_nc_cat=101&amp;ccb=1-7&amp;_nc_sid=5cd70e&amp;_nc_ohc=9grKGRxsmG0AX-mK4O6&amp;_nc_ht=z-p3-scontent.fvno1-1.fna&amp;oh=00_AfCiNCGyzVrV4VUiq0y2tuT5n2RLDUqxf3p4lU9wCf3dZQ&amp;oe=639EEDFB</x:t>
        </x:is>
      </x:c>
      <x:c t="inlineStr" r="AK257">
        <x:is>
          <x:t/>
        </x:is>
      </x:c>
      <x:c t="inlineStr" r="AL257">
        <x:is>
          <x:t>Ні</x:t>
        </x:is>
      </x:c>
      <x:c t="inlineStr" r="AM257"/>
      <x:c t="inlineStr" r="AN257">
        <x:is>
          <x:t/>
        </x:is>
      </x:c>
      <x:c t="inlineStr" r="AO257">
        <x:is>
          <x:t>Промо</x:t>
        </x:is>
      </x:c>
      <x:c t="n" r="AP257">
        <x:v>87510</x:v>
      </x:c>
    </x:row>
    <x:row r="258">
      <x:c t="inlineStr" r="A258">
        <x:is>
          <x:t>22.11.2022</x:t>
        </x:is>
      </x:c>
      <x:c t="inlineStr" r="B258">
        <x:is>
          <x:t>11:54</x:t>
        </x:is>
      </x:c>
      <x:c t="inlineStr" r="C258">
        <x:is>
          <x:t>14.12.2022 15:13</x:t>
        </x:is>
      </x:c>
      <x:c t="inlineStr" r="D258">
        <x:is>
          <x:t/>
        </x:is>
      </x:c>
      <x:c t="str" r="E258">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8">
        <x:is>
          <x:t>Пост</x:t>
        </x:is>
      </x:c>
      <x:c r="G258">
        <x:f>HYPERLINK("https://www.facebook.com/groups/ASP.pl.Praca/permalink/2229791180524152/")</x:f>
      </x:c>
      <x:c t="inlineStr" r="H258">
        <x:is>
          <x:t>Нейтральна</x:t>
        </x:is>
      </x:c>
      <x:c t="inlineStr" r="I258">
        <x:is>
          <x:t>EU Work</x:t>
        </x:is>
      </x:c>
      <x:c r="J258">
        <x:f>HYPERLINK("https://www.facebook.com/100023897196898")</x:f>
      </x:c>
      <x:c t="n" r="K258">
        <x:v>0</x:v>
      </x:c>
      <x:c t="inlineStr" r="L258">
        <x:is>
          <x:t>Чоловік</x:t>
        </x:is>
      </x:c>
      <x:c t="inlineStr" r="M258"/>
      <x:c t="inlineStr" r="N258">
        <x:is>
          <x:t>facebook.com</x:t>
        </x:is>
      </x:c>
      <x:c t="inlineStr" r="O258">
        <x:is>
          <x:t>Работа в Польше-Praca w Polsce</x:t>
        </x:is>
      </x:c>
      <x:c r="P258">
        <x:f>HYPERLINK("https://www.facebook.com/403491009820854")</x:f>
      </x:c>
      <x:c t="n" r="Q258">
        <x:v>77567</x:v>
      </x:c>
      <x:c t="inlineStr" r="R258">
        <x:is>
          <x:t>Соціальні мережі</x:t>
        </x:is>
      </x:c>
      <x:c t="inlineStr" r="S258">
        <x:is>
          <x:t>Україна</x:t>
        </x:is>
      </x:c>
      <x:c t="inlineStr" r="T258">
        <x:is>
          <x:t>Київ</x:t>
        </x:is>
      </x:c>
      <x:c t="inlineStr" r="U258">
        <x:is>
          <x:t>Київ</x:t>
        </x:is>
      </x:c>
      <x:c t="inlineStr" r="V258"/>
      <x:c t="inlineStr" r="W258"/>
      <x:c t="inlineStr" r="X258"/>
      <x:c t="inlineStr" r="Y258"/>
      <x:c t="inlineStr" r="Z258"/>
      <x:c t="inlineStr" r="AA258"/>
      <x:c t="inlineStr" r="AB258"/>
      <x:c t="inlineStr" r="AC258"/>
      <x:c t="inlineStr" r="AD258"/>
      <x:c t="inlineStr" r="AE258"/>
      <x:c t="inlineStr" r="AF258"/>
      <x:c t="inlineStr" r="AG258"/>
      <x:c t="inlineStr" r="AH258"/>
      <x:c t="inlineStr" r="AI258"/>
      <x:c t="inlineStr" r="AJ258">
        <x:is>
          <x:t>https://scontent-mia3-1.xx.fbcdn.net/v/t39.30808-6/316311379_1349913549148539_4381053201956097886_n.jpg?_nc_cat=101&amp;ccb=1-7&amp;_nc_sid=5cd70e&amp;_nc_ohc=vOcARYVbOvgAX-o_L-z&amp;_nc_ht=scontent-mia3-1.xx&amp;oh=00_AfA6_eblLeYodTRI8w7M_4rIYQOOMFtQqxBdd82DK3AbKA&amp;oe=639F7401</x:t>
        </x:is>
      </x:c>
      <x:c t="inlineStr" r="AK258">
        <x:is>
          <x:t/>
        </x:is>
      </x:c>
      <x:c t="inlineStr" r="AL258">
        <x:is>
          <x:t>Ні</x:t>
        </x:is>
      </x:c>
      <x:c t="inlineStr" r="AM258"/>
      <x:c t="inlineStr" r="AN258">
        <x:is>
          <x:t/>
        </x:is>
      </x:c>
      <x:c t="inlineStr" r="AO258">
        <x:is>
          <x:t>Промо</x:t>
        </x:is>
      </x:c>
      <x:c t="n" r="AP258">
        <x:v>77359</x:v>
      </x:c>
    </x:row>
    <x:row r="259">
      <x:c t="inlineStr" r="A259">
        <x:is>
          <x:t>22.11.2022</x:t>
        </x:is>
      </x:c>
      <x:c t="inlineStr" r="B259">
        <x:is>
          <x:t>11:52</x:t>
        </x:is>
      </x:c>
      <x:c t="inlineStr" r="C259">
        <x:is>
          <x:t>14.12.2022 15:13</x:t>
        </x:is>
      </x:c>
      <x:c t="inlineStr" r="D259">
        <x:is>
          <x:t/>
        </x:is>
      </x:c>
      <x:c t="str" r="E259">
        <x:v> Терміново потрібно працівників на виробництво печива OREO
ДЛЯ ЖІНОК РОБОТА СИДЯ❤️❤️
Потрібно чоловіки,жінки та пари від 18 до 60 років
Місто ✨️✨️ШТУТГАРТ✨️✨️
Оформлення через  Польську фірму по трудовому відрядженні А1
Виїзди з України та Польщі 
Ставка 11євро/год НЕТТО 
РОБОТА З ПОНЕДІЛКА ПО ПЯТНИЦЮ ПО 10 ГОДИН
 В СУБОТУ 8 ГОДИН
Проживання в приватних будинках по 4 в кімнаті
Для пари проживання в окремій кімнаті ❤️
За детальнішою інформацією пишіть 
+380933024330 viber</x:v>
      </x:c>
      <x:c t="inlineStr" r="F259">
        <x:is>
          <x:t>Пост</x:t>
        </x:is>
      </x:c>
      <x:c r="G259">
        <x:f>HYPERLINK("https://www.facebook.com/groups/400163897113751/permalink/1536797046783758/")</x:f>
      </x:c>
      <x:c t="inlineStr" r="H259">
        <x:is>
          <x:t>Нейтральна</x:t>
        </x:is>
      </x:c>
      <x:c t="inlineStr" r="I259">
        <x:is>
          <x:t>EU Work</x:t>
        </x:is>
      </x:c>
      <x:c r="J259">
        <x:f>HYPERLINK("https://www.facebook.com/100023897196898")</x:f>
      </x:c>
      <x:c t="n" r="K259">
        <x:v>0</x:v>
      </x:c>
      <x:c t="inlineStr" r="L259">
        <x:is>
          <x:t>Чоловік</x:t>
        </x:is>
      </x:c>
      <x:c t="inlineStr" r="M259"/>
      <x:c t="inlineStr" r="N259">
        <x:is>
          <x:t>facebook.com</x:t>
        </x:is>
      </x:c>
      <x:c t="inlineStr" r="O259">
        <x:is>
          <x:t>Безкоштовні вакансії роботи в Польщі для українців PolandRevizor</x:t>
        </x:is>
      </x:c>
      <x:c r="P259">
        <x:f>HYPERLINK("https://www.facebook.com/400163897113751")</x:f>
      </x:c>
      <x:c t="n" r="Q259">
        <x:v>63852</x:v>
      </x:c>
      <x:c t="inlineStr" r="R259">
        <x:is>
          <x:t>Соціальні мережі</x:t>
        </x:is>
      </x:c>
      <x:c t="inlineStr" r="S259">
        <x:is>
          <x:t>Україна</x:t>
        </x:is>
      </x:c>
      <x:c t="inlineStr" r="T259">
        <x:is>
          <x:t>Київ</x:t>
        </x:is>
      </x:c>
      <x:c t="inlineStr" r="U259">
        <x:is>
          <x:t>Київ</x:t>
        </x:is>
      </x:c>
      <x:c t="inlineStr" r="V259"/>
      <x:c t="n" r="W259">
        <x:v>4</x:v>
      </x:c>
      <x:c t="n" r="X259">
        <x:v>4</x:v>
      </x:c>
      <x:c t="inlineStr" r="Y259"/>
      <x:c t="inlineStr" r="Z259"/>
      <x:c t="inlineStr" r="AA259"/>
      <x:c t="inlineStr" r="AB259"/>
      <x:c t="inlineStr" r="AC259"/>
      <x:c t="inlineStr" r="AD259"/>
      <x:c t="inlineStr" r="AE259"/>
      <x:c t="n" r="AF259">
        <x:v>2</x:v>
      </x:c>
      <x:c t="n" r="AG259">
        <x:v>1</x:v>
      </x:c>
      <x:c t="inlineStr" r="AH259"/>
      <x:c t="inlineStr" r="AI259"/>
      <x:c t="inlineStr" r="AJ259">
        <x:is>
          <x:t>https://scontent-lga3-2.xx.fbcdn.net/v/t39.30808-6/316407332_1349911985815362_1349204271181415395_n.jpg?_nc_cat=104&amp;ccb=1-7&amp;_nc_sid=5cd70e&amp;_nc_ohc=YuG7DvHrm7IAX8d1aZH&amp;_nc_ht=scontent-lga3-2.xx&amp;oh=00_AfAcrwy2zoejx3OAvi-mO4Q1tChlQl-aa-RRjQg6Xkek6A&amp;oe=639F63C9</x:t>
        </x:is>
      </x:c>
      <x:c t="inlineStr" r="AK259">
        <x:is>
          <x:t/>
        </x:is>
      </x:c>
      <x:c t="inlineStr" r="AL259">
        <x:is>
          <x:t>Ні</x:t>
        </x:is>
      </x:c>
      <x:c t="inlineStr" r="AM259"/>
      <x:c t="inlineStr" r="AN259">
        <x:is>
          <x:t/>
        </x:is>
      </x:c>
      <x:c t="inlineStr" r="AO259">
        <x:is>
          <x:t>Промо</x:t>
        </x:is>
      </x:c>
      <x:c t="n" r="AP259">
        <x:v>62024</x:v>
      </x:c>
    </x:row>
    <x:row r="260">
      <x:c t="inlineStr" r="A260">
        <x:is>
          <x:t>22.11.2022</x:t>
        </x:is>
      </x:c>
      <x:c t="inlineStr" r="B260">
        <x:is>
          <x:t>08:58</x:t>
        </x:is>
      </x:c>
      <x:c t="inlineStr" r="C260">
        <x:is>
          <x:t>14.12.2022 15:12</x:t>
        </x:is>
      </x:c>
      <x:c t="inlineStr" r="D260">
        <x:is>
          <x:t/>
        </x:is>
      </x:c>
      <x:c t="str" r="E260">
        <x:v>Є багато торгових мереж, виробників побутової техніки та електроніки, косметики та хімії, рибних продуктів та солодощів, які не йдуть з ринку рф.
Такі компанії як: Colgate-Palmolive та Procter &amp; Gamble Co, Pepsico та Nestlé, Samsung. Nestlé прийняла половинчасте рішення: перестала вкладати кошти у свій російський бізнес, але роботу фабрик на території рф не зупинила. Те ж саме стосується і Ferrero та Henkel.
Правозахисники, журналісти, економісти проводять розслідування, оприлюднюють факти, здійснюють інформаційний тиск на керівництво таких компаній. Оскільки продукція цих компаній досі представлена і в нашій державі, ми можемо висловити своє ставлення до них. Ось декілька з них: Jacobs, Lay’s, ХрусTeam, VICI, Milka, Kinder, Oreo, Greenfield, Rexona, Colgate, Ariel, Gliss Kur та інші. Якщо для них головним є гроші, втрата прибутків стане для них найбільшим ударом.
Тож бачиш продукції цих компаній – проходь повз них. Перевірити продукти можна на сайт https://war-sponsors.com/ і звірся з переліком брендів-колаборантів.
Киев. Главное. Политика
WAR Sponsors
Обираючи товар чи послуги, перевір, чи не сплачує компанія податки в росії.
https://war-sponsors.com/</x:v>
      </x:c>
      <x:c t="inlineStr" r="F260">
        <x:is>
          <x:t>Пост</x:t>
        </x:is>
      </x:c>
      <x:c r="G260">
        <x:f>HYPERLINK("https://www.facebook.com/maxvoronin/posts/pfbid0WwVfY1Fu2dpsri9pp4yxPrf16eQFzYk9z3R9qbbdvtxf1AquLG9WLvhduqbEGiTzl")</x:f>
      </x:c>
      <x:c t="inlineStr" r="H260">
        <x:is>
          <x:t>Нейтральна</x:t>
        </x:is>
      </x:c>
      <x:c t="inlineStr" r="I260">
        <x:is>
          <x:t>Maksym Voronin</x:t>
        </x:is>
      </x:c>
      <x:c r="J260">
        <x:f>HYPERLINK("https://www.facebook.com/1261810964")</x:f>
      </x:c>
      <x:c t="n" r="K260">
        <x:v>464</x:v>
      </x:c>
      <x:c t="inlineStr" r="L260">
        <x:is>
          <x:t>Чоловік</x:t>
        </x:is>
      </x:c>
      <x:c t="inlineStr" r="M260"/>
      <x:c t="inlineStr" r="N260">
        <x:is>
          <x:t>facebook.com</x:t>
        </x:is>
      </x:c>
      <x:c t="inlineStr" r="O260">
        <x:is>
          <x:t>Maksym Voronin</x:t>
        </x:is>
      </x:c>
      <x:c r="P260">
        <x:f>HYPERLINK("https://www.facebook.com/1261810964")</x:f>
      </x:c>
      <x:c t="n" r="Q260">
        <x:v>464</x:v>
      </x:c>
      <x:c t="inlineStr" r="R260">
        <x:is>
          <x:t>Соціальні мережі</x:t>
        </x:is>
      </x:c>
      <x:c t="inlineStr" r="S260">
        <x:is>
          <x:t>Україна</x:t>
        </x:is>
      </x:c>
      <x:c t="inlineStr" r="T260">
        <x:is>
          <x:t>Київ</x:t>
        </x:is>
      </x:c>
      <x:c t="inlineStr" r="U260">
        <x:is>
          <x:t>Київ</x:t>
        </x:is>
      </x:c>
      <x:c t="inlineStr" r="V260"/>
      <x:c t="n" r="W260">
        <x:v>1</x:v>
      </x:c>
      <x:c t="n" r="X260">
        <x:v>1</x:v>
      </x:c>
      <x:c t="inlineStr" r="Y260"/>
      <x:c t="inlineStr" r="Z260"/>
      <x:c t="inlineStr" r="AA260"/>
      <x:c t="inlineStr" r="AB260"/>
      <x:c t="inlineStr" r="AC260"/>
      <x:c t="inlineStr" r="AD260"/>
      <x:c t="inlineStr" r="AE260"/>
      <x:c t="inlineStr" r="AF260"/>
      <x:c t="inlineStr" r="AG260"/>
      <x:c t="inlineStr" r="AH260"/>
      <x:c t="inlineStr" r="AI260"/>
      <x:c r="AJ260">
        <x:f>HYPERLINK("https://war-sponsors.com/wp-content/themes/war/assets/img/main/cover.jpg")</x:f>
      </x:c>
      <x:c t="inlineStr" r="AK260">
        <x:is>
          <x:t/>
        </x:is>
      </x:c>
      <x:c t="inlineStr" r="AL260">
        <x:is>
          <x:t>Ні</x:t>
        </x:is>
      </x:c>
      <x:c t="inlineStr" r="AM260"/>
      <x:c t="inlineStr" r="AN260">
        <x:is>
          <x:t/>
        </x:is>
      </x:c>
      <x:c t="inlineStr" r="AO260">
        <x:is>
          <x:t>Стаття</x:t>
        </x:is>
      </x:c>
      <x:c t="n" r="AP260">
        <x:v>464</x:v>
      </x:c>
    </x:row>
    <x:row r="261">
      <x:c t="inlineStr" r="A261">
        <x:is>
          <x:t>20.11.2022</x:t>
        </x:is>
      </x:c>
      <x:c t="inlineStr" r="B261">
        <x:is>
          <x:t>12:45</x:t>
        </x:is>
      </x:c>
      <x:c t="inlineStr" r="C261">
        <x:is>
          <x:t>14.12.2022 15:12</x:t>
        </x:is>
      </x:c>
      <x:c t="inlineStr" r="D261">
        <x:is>
          <x:t/>
        </x:is>
      </x:c>
      <x:c t="str" r="E261">
        <x:v>Починаємо підготовку до Новорічних свят ‼️‼️‼️‼️‼️‼️‼️‼️‼️‼️‼️‼️‼️‼️‼️‼️
В дану композицію входить :
1.Шоколад Milka молочний 90 г 
2.Іграшка сніговик 
3.Драже Воооm choc 
4.Milk молочна з кремом 
5Milka Oreo 
6.Milka Choco wafer 
7.Цукерка баунті
8.Цукерки sharzam
9. Milka біскві.
‼️ЦІНА 450 грн ‼️
При замовленні більше 5 шт дія скидка.
Замовляйте будь - ласка заздалегідь .</x:v>
      </x:c>
      <x:c t="inlineStr" r="F261">
        <x:is>
          <x:t>Пост</x:t>
        </x:is>
      </x:c>
      <x:c r="G261">
        <x:f>HYPERLINK("https://www.facebook.com/avon.ukraina.9/posts/pfbid028W9LprNsnhFSzx2CPMs93u8QkkPDzB7wEAk22gjoXbDeuhBbwo24uh5Y7xdPakRql")</x:f>
      </x:c>
      <x:c t="inlineStr" r="H261">
        <x:is>
          <x:t>Нейтральна</x:t>
        </x:is>
      </x:c>
      <x:c t="inlineStr" r="I261">
        <x:is>
          <x:t>Happy Kylka</x:t>
        </x:is>
      </x:c>
      <x:c r="J261">
        <x:f>HYPERLINK("https://www.facebook.com/100042031295087")</x:f>
      </x:c>
      <x:c t="n" r="K261">
        <x:v>51</x:v>
      </x:c>
      <x:c t="inlineStr" r="L261">
        <x:is>
          <x:t>Жінка</x:t>
        </x:is>
      </x:c>
      <x:c t="inlineStr" r="M261"/>
      <x:c t="inlineStr" r="N261">
        <x:is>
          <x:t>facebook.com</x:t>
        </x:is>
      </x:c>
      <x:c t="inlineStr" r="O261">
        <x:is>
          <x:t>Happy Kylka</x:t>
        </x:is>
      </x:c>
      <x:c r="P261">
        <x:f>HYPERLINK("https://www.facebook.com/100042031295087")</x:f>
      </x:c>
      <x:c t="n" r="Q261">
        <x:v>51</x:v>
      </x:c>
      <x:c t="inlineStr" r="R261">
        <x:is>
          <x:t>Соціальні мережі</x:t>
        </x:is>
      </x:c>
      <x:c t="inlineStr" r="S261">
        <x:is>
          <x:t>Україна</x:t>
        </x:is>
      </x:c>
      <x:c t="inlineStr" r="T261">
        <x:is>
          <x:t>Дніпропетровська область</x:t>
        </x:is>
      </x:c>
      <x:c t="inlineStr" r="U261">
        <x:is>
          <x:t>Кривий Ріг</x:t>
        </x:is>
      </x:c>
      <x:c t="inlineStr" r="V261"/>
      <x:c t="n" r="W261">
        <x:v>11</x:v>
      </x:c>
      <x:c t="n" r="X261">
        <x:v>10</x:v>
      </x:c>
      <x:c t="n" r="Y261">
        <x:v>1</x:v>
      </x:c>
      <x:c t="n" r="Z261">
        <x:v>0</x:v>
      </x:c>
      <x:c t="n" r="AA261">
        <x:v>0</x:v>
      </x:c>
      <x:c t="n" r="AB261">
        <x:v>0</x:v>
      </x:c>
      <x:c t="n" r="AC261">
        <x:v>0</x:v>
      </x:c>
      <x:c t="n" r="AD261">
        <x:v>0</x:v>
      </x:c>
      <x:c t="inlineStr" r="AE261"/>
      <x:c t="n" r="AF261">
        <x:v>3</x:v>
      </x:c>
      <x:c t="inlineStr" r="AG261"/>
      <x:c t="inlineStr" r="AH261"/>
      <x:c t="inlineStr" r="AI261"/>
      <x:c t="inlineStr" r="AJ261">
        <x:is>
          <x:t>https://scontent-cdt1-1.xx.fbcdn.net/v/t39.30808-6/316199715_890138322397203_6067775677281449466_n.jpg?stp=cp6_dst-jpg_p526x296&amp;_nc_cat=110&amp;ccb=1-7&amp;_nc_sid=8bfeb9&amp;_nc_ohc=O4_hCiy1qOsAX85Je7R&amp;_nc_ht=scontent-cdt1-1.xx&amp;oh=00_AfC5bsCMAeF8d70YMjNLVEwS3I1YAMGnePTJkKjGcX-TeQ&amp;oe=639EFE42</x:t>
        </x:is>
      </x:c>
      <x:c t="inlineStr" r="AK261">
        <x:is>
          <x:t/>
        </x:is>
      </x:c>
      <x:c t="inlineStr" r="AL261">
        <x:is>
          <x:t>Ні</x:t>
        </x:is>
      </x:c>
      <x:c t="inlineStr" r="AM261"/>
      <x:c t="inlineStr" r="AN261">
        <x:is>
          <x:t>Їжа</x:t>
        </x:is>
      </x:c>
      <x:c t="inlineStr" r="AO261">
        <x:is>
          <x:t>Комерція</x:t>
        </x:is>
      </x:c>
      <x:c t="inlineStr" r="AP261"/>
    </x:row>
    <x:row r="262">
      <x:c t="inlineStr" r="A262">
        <x:is>
          <x:t>20.11.2022</x:t>
        </x:is>
      </x:c>
      <x:c t="inlineStr" r="B262">
        <x:is>
          <x:t>10:47</x:t>
        </x:is>
      </x:c>
      <x:c t="inlineStr" r="C262">
        <x:is>
          <x:t>14.12.2022 15:12</x:t>
        </x:is>
      </x:c>
      <x:c t="inlineStr" r="D262">
        <x:is>
          <x:t/>
        </x:is>
      </x:c>
      <x:c t="str" r="E262">
        <x:v>Новорічний набір солодощів Milka&amp;Oreo 224г
156 грн.
https://zfc.in.ua/products/novorichnij-nabir-solodoschiv-milkaoreo-224g
Kinder Сюрприз зелений Meglepetes 20г
35,75 грн.
https://zfc.in.ua/products/kinder-syurpriz-zelenij-meglepetes-20g
Новорічний набір солодощів Milka 224г
https://zfc.in.ua/products/novorichnij-nabir-solodoschiv-milka-224g
Новорічний набір цукерок Pralines 500г
234 грн.
https://zfc.in.ua/products/novorichnij-nabir-tsukerok-pralines-500g
Milka Secret Box 14.4 г
42 грн.
https://zfc.in.ua/products/milka-secret-box-144-g
Kinder Сюрприз рожевий  Meglepetes 20г
https://zfc.in.ua/products/kinder-syurpriz-rozhevij-meglepetes-20g
Подарунковий набір цукерок із молочного шоколаду з лісовим горіхом Pralines 400г
143 грн.
https://zfc.in.ua/products/podarunkovij-nabir-tsukerok-iz-molochnogo-shokoladu-z-lisovim-gorihom-pralines-400g
Шоколад Kinder Love 37 г
72 грн.
https://zfc.in.ua/products/shokolad-kinder-love-37-g
Печиво бісквітне Milka Choc &amp; Choc 150г
61,10 грн.
https://zfc.in.ua/products/pechivo-biskvitne-milka-choc--choc-150g
Батончик Kinder Bueno  43 г
25 грн.
https://zfc.in.ua/products/batonchik-kinder-bueno-43-g</x:v>
      </x:c>
      <x:c t="inlineStr" r="F262">
        <x:is>
          <x:t>Пост</x:t>
        </x:is>
      </x:c>
      <x:c r="G262">
        <x:f>HYPERLINK("https://www.facebook.com/permalink.php?story_fbid=pfbid0JrN6BwJPYDD7Yd57N5PtfFQJ1J6xZ2fcc8iHdrH2Cfv2bs4cfoLfDuD6ddUd4tbXl&amp;id=100018633093523")</x:f>
      </x:c>
      <x:c t="inlineStr" r="H262">
        <x:is>
          <x:t>Нейтральна</x:t>
        </x:is>
      </x:c>
      <x:c t="inlineStr" r="I262">
        <x:is>
          <x:t>Лариса Казаченко-иванец</x:t>
        </x:is>
      </x:c>
      <x:c r="J262">
        <x:f>HYPERLINK("https://www.facebook.com/100018633093523")</x:f>
      </x:c>
      <x:c t="n" r="K262">
        <x:v>756</x:v>
      </x:c>
      <x:c t="inlineStr" r="L262">
        <x:is>
          <x:t>Жінка</x:t>
        </x:is>
      </x:c>
      <x:c t="inlineStr" r="M262"/>
      <x:c t="inlineStr" r="N262">
        <x:is>
          <x:t>facebook.com</x:t>
        </x:is>
      </x:c>
      <x:c t="inlineStr" r="O262">
        <x:is>
          <x:t>Лариса Казаченко-иванец</x:t>
        </x:is>
      </x:c>
      <x:c r="P262">
        <x:f>HYPERLINK("https://www.facebook.com/100018633093523")</x:f>
      </x:c>
      <x:c t="n" r="Q262">
        <x:v>756</x:v>
      </x:c>
      <x:c t="inlineStr" r="R262">
        <x:is>
          <x:t>Соціальні мережі</x:t>
        </x:is>
      </x:c>
      <x:c t="inlineStr" r="S262">
        <x:is>
          <x:t>Україна</x:t>
        </x:is>
      </x:c>
      <x:c t="inlineStr" r="T262">
        <x:is>
          <x:t>Львівська область</x:t>
        </x:is>
      </x:c>
      <x:c t="inlineStr" r="U262">
        <x:is>
          <x:t>Львів</x:t>
        </x:is>
      </x:c>
      <x:c t="inlineStr" r="V262"/>
      <x:c t="inlineStr" r="W262"/>
      <x:c t="inlineStr" r="X262"/>
      <x:c t="inlineStr" r="Y262"/>
      <x:c t="inlineStr" r="Z262"/>
      <x:c t="inlineStr" r="AA262"/>
      <x:c t="inlineStr" r="AB262"/>
      <x:c t="inlineStr" r="AC262"/>
      <x:c t="inlineStr" r="AD262"/>
      <x:c t="inlineStr" r="AE262"/>
      <x:c t="inlineStr" r="AF262"/>
      <x:c t="inlineStr" r="AG262"/>
      <x:c t="inlineStr" r="AH262"/>
      <x:c t="inlineStr" r="AI262"/>
      <x:c t="inlineStr" r="AJ262"/>
      <x:c t="inlineStr" r="AK262">
        <x:is>
          <x:t/>
        </x:is>
      </x:c>
      <x:c t="inlineStr" r="AL262">
        <x:is>
          <x:t>Ні</x:t>
        </x:is>
      </x:c>
      <x:c t="inlineStr" r="AM262"/>
      <x:c t="inlineStr" r="AN262">
        <x:is>
          <x:t/>
        </x:is>
      </x:c>
      <x:c t="inlineStr" r="AO262">
        <x:is>
          <x:t>Комерція</x:t>
        </x:is>
      </x:c>
      <x:c t="inlineStr" r="AP262"/>
    </x:row>
    <x:row r="263">
      <x:c t="inlineStr" r="A263">
        <x:is>
          <x:t>19.11.2022</x:t>
        </x:is>
      </x:c>
      <x:c t="inlineStr" r="B263">
        <x:is>
          <x:t>17:04</x:t>
        </x:is>
      </x:c>
      <x:c t="inlineStr" r="C263">
        <x:is>
          <x:t>14.12.2022 15:12</x:t>
        </x:is>
      </x:c>
      <x:c t="inlineStr" r="D263">
        <x:is>
          <x:t/>
        </x:is>
      </x:c>
      <x:c t="str" r="E263">
        <x:v>Чізкейк “Орео” без випічки – ніжний десерт, який вийде у кожної
Цей торт-чізкейк оцінить кожен. На приготування потрібно 40 хвилин вашого часу, решта зробить холодильник. Повітряний, ніжний чізкейк нагадує пломбір – неймовірна ...
https://gazdynja.com/chizkeyk-oreo-bez-vypichky-nizhnyy-desert-yakyy-vyyde-u-kozhnoi/</x:v>
      </x:c>
      <x:c t="inlineStr" r="F263">
        <x:is>
          <x:t>Пост</x:t>
        </x:is>
      </x:c>
      <x:c r="G263">
        <x:f>HYPERLINK("https://www.facebook.com/permalink.php?story_fbid=pfbid0wnX8U2nbfsUcK81q4h2iLgXbPbCCve8Bcp9oxsUH3KZfsmvVu3LCC5r13MkSFM5hl&amp;id=100003670149068")</x:f>
      </x:c>
      <x:c t="inlineStr" r="H263">
        <x:is>
          <x:t>Нейтральна</x:t>
        </x:is>
      </x:c>
      <x:c t="inlineStr" r="I263">
        <x:is>
          <x:t>Вера Медведь</x:t>
        </x:is>
      </x:c>
      <x:c r="J263">
        <x:f>HYPERLINK("https://www.facebook.com/100003670149068")</x:f>
      </x:c>
      <x:c t="n" r="K263">
        <x:v>235</x:v>
      </x:c>
      <x:c t="inlineStr" r="L263">
        <x:is>
          <x:t>Жінка</x:t>
        </x:is>
      </x:c>
      <x:c t="inlineStr" r="M263"/>
      <x:c t="inlineStr" r="N263">
        <x:is>
          <x:t>facebook.com</x:t>
        </x:is>
      </x:c>
      <x:c t="inlineStr" r="O263">
        <x:is>
          <x:t>Вера Медведь</x:t>
        </x:is>
      </x:c>
      <x:c r="P263">
        <x:f>HYPERLINK("https://www.facebook.com/100003670149068")</x:f>
      </x:c>
      <x:c t="n" r="Q263">
        <x:v>235</x:v>
      </x:c>
      <x:c t="inlineStr" r="R263">
        <x:is>
          <x:t>Соціальні мережі</x:t>
        </x:is>
      </x:c>
      <x:c t="inlineStr" r="S263">
        <x:is>
          <x:t>Україна</x:t>
        </x:is>
      </x:c>
      <x:c t="inlineStr" r="T263">
        <x:is>
          <x:t>Київ</x:t>
        </x:is>
      </x:c>
      <x:c t="inlineStr" r="U263">
        <x:is>
          <x:t>Київ</x:t>
        </x:is>
      </x:c>
      <x:c t="inlineStr" r="V263"/>
      <x:c t="inlineStr" r="W263"/>
      <x:c t="inlineStr" r="X263"/>
      <x:c t="inlineStr" r="Y263"/>
      <x:c t="inlineStr" r="Z263"/>
      <x:c t="inlineStr" r="AA263"/>
      <x:c t="inlineStr" r="AB263"/>
      <x:c t="inlineStr" r="AC263"/>
      <x:c t="inlineStr" r="AD263"/>
      <x:c t="inlineStr" r="AE263"/>
      <x:c t="inlineStr" r="AF263"/>
      <x:c t="inlineStr" r="AG263"/>
      <x:c t="inlineStr" r="AH263"/>
      <x:c t="inlineStr" r="AI263"/>
      <x:c r="AJ263">
        <x:f>HYPERLINK("https://gazdynja.com/wp-content/uploads/2022/09/416043fc47bfa22c29ad160ba4e89536.png")</x:f>
      </x:c>
      <x:c t="inlineStr" r="AK263">
        <x:is>
          <x:t/>
        </x:is>
      </x:c>
      <x:c t="inlineStr" r="AL263">
        <x:is>
          <x:t>Ні</x:t>
        </x:is>
      </x:c>
      <x:c t="inlineStr" r="AM263"/>
      <x:c t="inlineStr" r="AN263">
        <x:is>
          <x:t>Їжа</x:t>
        </x:is>
      </x:c>
      <x:c t="inlineStr" r="AO263">
        <x:is>
          <x:t>Стаття</x:t>
        </x:is>
      </x:c>
      <x:c t="inlineStr" r="AP263"/>
    </x:row>
    <x:row r="264">
      <x:c t="inlineStr" r="A264">
        <x:is>
          <x:t>19.11.2022</x:t>
        </x:is>
      </x:c>
      <x:c t="inlineStr" r="B264">
        <x:is>
          <x:t>07:12</x:t>
        </x:is>
      </x:c>
      <x:c t="inlineStr" r="C264">
        <x:is>
          <x:t>14.12.2022 15:12</x:t>
        </x:is>
      </x:c>
      <x:c t="inlineStr" r="D264">
        <x:is>
          <x:t/>
        </x:is>
      </x:c>
      <x:c t="str" r="E264">
        <x:v>...идей к Новому году ,к Св.Николаю очччень много,вот ещёначинка на Ваш выбор:
~Snickers,
~Oreo,
~M&amp;S.
</x:v>
      </x:c>
      <x:c t="inlineStr" r="F264">
        <x:is>
          <x:t>Пост</x:t>
        </x:is>
      </x:c>
      <x:c r="G264">
        <x:f>HYPERLINK("https://www.facebook.com/permalink.php?story_fbid=pfbid0eU1Fzf6Ugmr3P972ri4bpMJhn9BdWFByc8MTGNHJfa9hmLvD4Xk5ttsLXzKoWqM2l&amp;id=100030717938762")</x:f>
      </x:c>
      <x:c t="inlineStr" r="H264">
        <x:is>
          <x:t>Нейтральна</x:t>
        </x:is>
      </x:c>
      <x:c t="inlineStr" r="I264">
        <x:is>
          <x:t>Светлана Герасько</x:t>
        </x:is>
      </x:c>
      <x:c r="J264">
        <x:f>HYPERLINK("https://www.facebook.com/100030717938762")</x:f>
      </x:c>
      <x:c t="n" r="K264">
        <x:v>0</x:v>
      </x:c>
      <x:c t="inlineStr" r="L264">
        <x:is>
          <x:t>Жінка</x:t>
        </x:is>
      </x:c>
      <x:c t="inlineStr" r="M264"/>
      <x:c t="inlineStr" r="N264">
        <x:is>
          <x:t>facebook.com</x:t>
        </x:is>
      </x:c>
      <x:c t="inlineStr" r="O264">
        <x:is>
          <x:t>Светлана Герасько</x:t>
        </x:is>
      </x:c>
      <x:c r="P264">
        <x:f>HYPERLINK("https://www.facebook.com/100030717938762")</x:f>
      </x:c>
      <x:c t="n" r="Q264">
        <x:v>0</x:v>
      </x:c>
      <x:c t="inlineStr" r="R264">
        <x:is>
          <x:t>Соціальні мережі</x:t>
        </x:is>
      </x:c>
      <x:c t="inlineStr" r="S264">
        <x:is>
          <x:t>Україна</x:t>
        </x:is>
      </x:c>
      <x:c t="inlineStr" r="T264">
        <x:is>
          <x:t>Сумська область</x:t>
        </x:is>
      </x:c>
      <x:c t="inlineStr" r="U264">
        <x:is>
          <x:t>Конотоп</x:t>
        </x:is>
      </x:c>
      <x:c t="inlineStr" r="V264"/>
      <x:c t="n" r="W264">
        <x:v>3</x:v>
      </x:c>
      <x:c t="n" r="X264">
        <x:v>3</x:v>
      </x:c>
      <x:c t="inlineStr" r="Y264"/>
      <x:c t="inlineStr" r="Z264"/>
      <x:c t="inlineStr" r="AA264"/>
      <x:c t="inlineStr" r="AB264"/>
      <x:c t="inlineStr" r="AC264"/>
      <x:c t="inlineStr" r="AD264"/>
      <x:c t="inlineStr" r="AE264"/>
      <x:c t="inlineStr" r="AF264"/>
      <x:c t="inlineStr" r="AG264"/>
      <x:c t="inlineStr" r="AH264"/>
      <x:c t="inlineStr" r="AI264"/>
      <x:c t="inlineStr" r="AJ264">
        <x:is>
          <x:t>https://scontent.fhkg4-2.fna.fbcdn.net/v/t1.6435-9/126067355_417447362622525_64905319659216463_n.jpg?stp=dst-jpg_e15_fr_q75&amp;_nc_cat=111&amp;ccb=1-7&amp;_nc_sid=b9115d&amp;_nc_ohc=OkY-irNqPfsAX98wFk3&amp;_nc_ad=z-m&amp;_nc_cid=0&amp;_nc_ht=scontent.fhkg4-2.fna&amp;oh=00_AfAJ5zMEFMgMKXo-ROQwGrlhhM8agaqtQHJO_l03imkGfA&amp;oe=63A00A57</x:t>
        </x:is>
      </x:c>
      <x:c t="inlineStr" r="AK264">
        <x:is>
          <x:t/>
        </x:is>
      </x:c>
      <x:c t="inlineStr" r="AL264">
        <x:is>
          <x:t>Ні</x:t>
        </x:is>
      </x:c>
      <x:c t="inlineStr" r="AM264"/>
      <x:c t="inlineStr" r="AN264">
        <x:is>
          <x:t/>
        </x:is>
      </x:c>
      <x:c t="inlineStr" r="AO264">
        <x:is>
          <x:t>Промо</x:t>
        </x:is>
      </x:c>
      <x:c t="inlineStr" r="AP264"/>
    </x:row>
    <x:row r="265">
      <x:c t="inlineStr" r="A265">
        <x:is>
          <x:t>19.11.2022</x:t>
        </x:is>
      </x:c>
      <x:c t="inlineStr" r="B265">
        <x:is>
          <x:t>07:11</x:t>
        </x:is>
      </x:c>
      <x:c t="inlineStr" r="C265">
        <x:is>
          <x:t>14.12.2022 15:12</x:t>
        </x:is>
      </x:c>
      <x:c t="inlineStr" r="D265">
        <x:is>
          <x:t/>
        </x:is>
      </x:c>
      <x:c t="str" r="E265">
        <x:v>Шоколадная ёлочка,с молочного и белого шоколада с Oreo,M&amp;S, Skittles (йогурт),жевательные мишки,трюфель с миндалём,рисовые шарикидеткам к Николайчику отправиласьк Вам Марина Спицына 
встречайте
#ёлочкадетская
По,Всем вопросам️
Спасибо,Вам</x:v>
      </x:c>
      <x:c t="inlineStr" r="F265">
        <x:is>
          <x:t>Пост</x:t>
        </x:is>
      </x:c>
      <x:c r="G265">
        <x:f>HYPERLINK("https://www.facebook.com/permalink.php?story_fbid=pfbid0fqBYXbH5kfr9cdvc1LuJVnGbpaMkjXwd9okofKjKMuLPqLbdmTRrdrkpB7R3E7Cwl&amp;id=100030717938762")</x:f>
      </x:c>
      <x:c t="inlineStr" r="H265">
        <x:is>
          <x:t>Нейтральна</x:t>
        </x:is>
      </x:c>
      <x:c t="inlineStr" r="I265">
        <x:is>
          <x:t>Светлана Герасько</x:t>
        </x:is>
      </x:c>
      <x:c r="J265">
        <x:f>HYPERLINK("https://www.facebook.com/100030717938762")</x:f>
      </x:c>
      <x:c t="n" r="K265">
        <x:v>0</x:v>
      </x:c>
      <x:c t="inlineStr" r="L265">
        <x:is>
          <x:t>Жінка</x:t>
        </x:is>
      </x:c>
      <x:c t="inlineStr" r="M265"/>
      <x:c t="inlineStr" r="N265">
        <x:is>
          <x:t>facebook.com</x:t>
        </x:is>
      </x:c>
      <x:c t="inlineStr" r="O265">
        <x:is>
          <x:t>Светлана Герасько</x:t>
        </x:is>
      </x:c>
      <x:c r="P265">
        <x:f>HYPERLINK("https://www.facebook.com/100030717938762")</x:f>
      </x:c>
      <x:c t="n" r="Q265">
        <x:v>0</x:v>
      </x:c>
      <x:c t="inlineStr" r="R265">
        <x:is>
          <x:t>Соціальні мережі</x:t>
        </x:is>
      </x:c>
      <x:c t="inlineStr" r="S265">
        <x:is>
          <x:t>Україна</x:t>
        </x:is>
      </x:c>
      <x:c t="inlineStr" r="T265">
        <x:is>
          <x:t>Сумська область</x:t>
        </x:is>
      </x:c>
      <x:c t="inlineStr" r="U265">
        <x:is>
          <x:t>Конотоп</x:t>
        </x:is>
      </x:c>
      <x:c t="inlineStr" r="V265"/>
      <x:c t="n" r="W265">
        <x:v>12</x:v>
      </x:c>
      <x:c t="n" r="X265">
        <x:v>10</x:v>
      </x:c>
      <x:c t="n" r="Y265">
        <x:v>2</x:v>
      </x:c>
      <x:c t="n" r="Z265">
        <x:v>0</x:v>
      </x:c>
      <x:c t="n" r="AA265">
        <x:v>0</x:v>
      </x:c>
      <x:c t="n" r="AB265">
        <x:v>0</x:v>
      </x:c>
      <x:c t="n" r="AC265">
        <x:v>0</x:v>
      </x:c>
      <x:c t="n" r="AD265">
        <x:v>0</x:v>
      </x:c>
      <x:c t="inlineStr" r="AE265"/>
      <x:c t="n" r="AF265">
        <x:v>5</x:v>
      </x:c>
      <x:c t="inlineStr" r="AG265"/>
      <x:c t="inlineStr" r="AH265"/>
      <x:c t="inlineStr" r="AI265"/>
      <x:c t="inlineStr" r="AJ265">
        <x:is>
          <x:t>https://z-p3-scontent.fkun2-1.fna.fbcdn.net/v/t39.30808-6/258567506_633641044336488_8725610093618845131_n.jpg?_nc_cat=103&amp;ccb=1-7&amp;_nc_sid=8bfeb9&amp;_nc_ohc=dK_dcZvCq14AX_O6vhw&amp;_nc_ht=z-p3-scontent.fkun2-1.fna&amp;oh=00_AfDK_Avl2JYMMlcyCqUTiHi0k3BbXYVhJ19ViVuTDJ5Evw&amp;oe=639FB123</x:t>
        </x:is>
      </x:c>
      <x:c t="inlineStr" r="AK265">
        <x:is>
          <x:t/>
        </x:is>
      </x:c>
      <x:c t="inlineStr" r="AL265">
        <x:is>
          <x:t>Ні</x:t>
        </x:is>
      </x:c>
      <x:c t="inlineStr" r="AM265"/>
      <x:c t="inlineStr" r="AN265">
        <x:is>
          <x:t>Їжа</x:t>
        </x:is>
      </x:c>
      <x:c t="inlineStr" r="AO265">
        <x:is>
          <x:t>Промо</x:t>
        </x:is>
      </x:c>
      <x:c t="inlineStr" r="AP265"/>
    </x:row>
    <x:row r="266">
      <x:c t="inlineStr" r="A266">
        <x:is>
          <x:t>19.11.2022</x:t>
        </x:is>
      </x:c>
      <x:c t="inlineStr" r="B266">
        <x:is>
          <x:t>01:58</x:t>
        </x:is>
      </x:c>
      <x:c t="inlineStr" r="C266">
        <x:is>
          <x:t>14.12.2022 15:12</x:t>
        </x:is>
      </x:c>
      <x:c t="inlineStr" r="D266">
        <x:is>
          <x:t/>
        </x:is>
      </x:c>
      <x:c t="str" r="E266">
        <x:v>Новорічний Набір солодощів Milka з м'якою іграшкою Ведмедик, 96,5 г.
♦Виробник: Швейцарія
У наборі:
Батончик Milka Oreo, 1*31,5 г
Milka Snowballs, 1*37 г
Шоколадка Milka Kuhtäfelchen, 2*14 г
М'яка іграшка, 1 шт.
Висота іграшки: 30 см.
Іграшка високої якості, красива та така затишна. Подарунок Milka з іграшкою може бути як самостійним подарунком, так і додатком до основного. Такий солодкий подарунок під ялинкою виглядає просто чарівно! Його можна взяти з собою якщо йдете в гості до сім'ї, у якої є дитина. Він буде щасливим!
Ціна – 390 грн.</x:v>
      </x:c>
      <x:c t="inlineStr" r="F266">
        <x:is>
          <x:t>Пост</x:t>
        </x:is>
      </x:c>
      <x:c r="G266">
        <x:f>HYPERLINK("https://www.facebook.com/groups/vkysnyashka/permalink/1568557996917567/")</x:f>
      </x:c>
      <x:c t="inlineStr" r="H266">
        <x:is>
          <x:t>Нейтральна</x:t>
        </x:is>
      </x:c>
      <x:c t="inlineStr" r="I266">
        <x:is>
          <x:t>Natalya  Volkova</x:t>
        </x:is>
      </x:c>
      <x:c r="J266">
        <x:f>HYPERLINK("https://www.facebook.com/100003885186757")</x:f>
      </x:c>
      <x:c t="n" r="K266">
        <x:v>4976</x:v>
      </x:c>
      <x:c t="inlineStr" r="L266">
        <x:is>
          <x:t>Жінка</x:t>
        </x:is>
      </x:c>
      <x:c t="inlineStr" r="M266"/>
      <x:c t="inlineStr" r="N266">
        <x:is>
          <x:t>facebook.com</x:t>
        </x:is>
      </x:c>
      <x:c t="inlineStr" r="O266">
        <x:is>
          <x:t>Вкусняшка. Продукти із Європи</x:t>
        </x:is>
      </x:c>
      <x:c r="P266">
        <x:f>HYPERLINK("https://www.facebook.com/305768519863194")</x:f>
      </x:c>
      <x:c t="n" r="Q266">
        <x:v>3255</x:v>
      </x:c>
      <x:c t="inlineStr" r="R266">
        <x:is>
          <x:t>Соціальні мережі</x:t>
        </x:is>
      </x:c>
      <x:c t="inlineStr" r="S266">
        <x:is>
          <x:t>Україна</x:t>
        </x:is>
      </x:c>
      <x:c t="inlineStr" r="T266">
        <x:is>
          <x:t>Київ</x:t>
        </x:is>
      </x:c>
      <x:c t="inlineStr" r="U266">
        <x:is>
          <x:t>Київ</x:t>
        </x:is>
      </x:c>
      <x:c t="inlineStr" r="V266"/>
      <x:c t="n" r="W266">
        <x:v>3</x:v>
      </x:c>
      <x:c t="n" r="X266">
        <x:v>3</x:v>
      </x:c>
      <x:c t="inlineStr" r="Y266"/>
      <x:c t="inlineStr" r="Z266"/>
      <x:c t="inlineStr" r="AA266"/>
      <x:c t="inlineStr" r="AB266"/>
      <x:c t="inlineStr" r="AC266"/>
      <x:c t="inlineStr" r="AD266"/>
      <x:c t="inlineStr" r="AE266"/>
      <x:c t="n" r="AF266">
        <x:v>1</x:v>
      </x:c>
      <x:c t="inlineStr" r="AG266"/>
      <x:c t="inlineStr" r="AH266"/>
      <x:c t="inlineStr" r="AI266"/>
      <x:c t="inlineStr" r="AJ266">
        <x:is>
          <x:t>https://scontent-lga3-2.xx.fbcdn.net/v/t39.30808-6/316278120_2558071817665633_3988484679871525069_n.jpg?stp=dst-jpg_s720x720&amp;_nc_cat=106&amp;ccb=1-7&amp;_nc_sid=a83260&amp;_nc_ohc=jWHWTE9J4rkAX8HeqV1&amp;_nc_ht=scontent-lga3-2.xx&amp;oh=00_AfBuc0s9qAu5OAAqdLfkgMgjkBVqRxvrarNnWOfzGUJGkw&amp;oe=639F1881</x:t>
        </x:is>
      </x:c>
      <x:c t="inlineStr" r="AK266">
        <x:is>
          <x:t/>
        </x:is>
      </x:c>
      <x:c t="inlineStr" r="AL266">
        <x:is>
          <x:t>Ні</x:t>
        </x:is>
      </x:c>
      <x:c t="inlineStr" r="AM266"/>
      <x:c t="inlineStr" r="AN266">
        <x:is>
          <x:t>Діти,Їжа</x:t>
        </x:is>
      </x:c>
      <x:c t="inlineStr" r="AO266">
        <x:is>
          <x:t>Комерція</x:t>
        </x:is>
      </x:c>
      <x:c t="n" r="AP266">
        <x:v>3255</x:v>
      </x:c>
    </x:row>
    <x:row r="267">
      <x:c t="inlineStr" r="A267">
        <x:is>
          <x:t>19.11.2022</x:t>
        </x:is>
      </x:c>
      <x:c t="inlineStr" r="B267">
        <x:is>
          <x:t>01:58</x:t>
        </x:is>
      </x:c>
      <x:c t="inlineStr" r="C267">
        <x:is>
          <x:t>14.12.2022 15:12</x:t>
        </x:is>
      </x:c>
      <x:c t="inlineStr" r="D267">
        <x:is>
          <x:t/>
        </x:is>
      </x:c>
      <x:c t="str" r="E267">
        <x:v>Новорічний Набір солодощів Milka з м'якою іграшкою Оленятко, 96,5 г.
♦Виробник: Швейцарія
У наборі:
Батончик Milka Oreo, 1*31,5 г
Milka Snowballs, 1*37 г
Шоколадка Milka Kuhtäfelchen, 2*14 г
М'яка іграшка, 1 шт.
Висота іграшки: 30 см.
Іграшка високої якості, красива та така затишна. Подарунок Milka з іграшкою може бути як самостійним подарунком, так і додатком до основного. Такий солодкий подарунок під ялинкою виглядає просто чарівно! Його можна взяти з собою якщо йдете в гості до сім'ї, у якої є дитина. Він буде щасливим!
Ціна – 390 грн.</x:v>
      </x:c>
      <x:c t="inlineStr" r="F267">
        <x:is>
          <x:t>Пост</x:t>
        </x:is>
      </x:c>
      <x:c r="G267">
        <x:f>HYPERLINK("https://www.facebook.com/groups/vkysnyashka/permalink/1568557993584234/")</x:f>
      </x:c>
      <x:c t="inlineStr" r="H267">
        <x:is>
          <x:t>Нейтральна</x:t>
        </x:is>
      </x:c>
      <x:c t="inlineStr" r="I267">
        <x:is>
          <x:t>Natalya  Volkova</x:t>
        </x:is>
      </x:c>
      <x:c r="J267">
        <x:f>HYPERLINK("https://www.facebook.com/100003885186757")</x:f>
      </x:c>
      <x:c t="n" r="K267">
        <x:v>4976</x:v>
      </x:c>
      <x:c t="inlineStr" r="L267">
        <x:is>
          <x:t>Жінка</x:t>
        </x:is>
      </x:c>
      <x:c t="inlineStr" r="M267"/>
      <x:c t="inlineStr" r="N267">
        <x:is>
          <x:t>facebook.com</x:t>
        </x:is>
      </x:c>
      <x:c t="inlineStr" r="O267">
        <x:is>
          <x:t>Вкусняшка. Продукти із Європи</x:t>
        </x:is>
      </x:c>
      <x:c r="P267">
        <x:f>HYPERLINK("https://www.facebook.com/305768519863194")</x:f>
      </x:c>
      <x:c t="n" r="Q267">
        <x:v>3255</x:v>
      </x:c>
      <x:c t="inlineStr" r="R267">
        <x:is>
          <x:t>Соціальні мережі</x:t>
        </x:is>
      </x:c>
      <x:c t="inlineStr" r="S267">
        <x:is>
          <x:t>Україна</x:t>
        </x:is>
      </x:c>
      <x:c t="inlineStr" r="T267">
        <x:is>
          <x:t>Київ</x:t>
        </x:is>
      </x:c>
      <x:c t="inlineStr" r="U267">
        <x:is>
          <x:t>Київ</x:t>
        </x:is>
      </x:c>
      <x:c t="inlineStr" r="V267"/>
      <x:c t="n" r="W267">
        <x:v>3</x:v>
      </x:c>
      <x:c t="n" r="X267">
        <x:v>3</x:v>
      </x:c>
      <x:c t="inlineStr" r="Y267"/>
      <x:c t="inlineStr" r="Z267"/>
      <x:c t="inlineStr" r="AA267"/>
      <x:c t="inlineStr" r="AB267"/>
      <x:c t="inlineStr" r="AC267"/>
      <x:c t="inlineStr" r="AD267"/>
      <x:c t="inlineStr" r="AE267"/>
      <x:c t="n" r="AF267">
        <x:v>1</x:v>
      </x:c>
      <x:c t="inlineStr" r="AG267"/>
      <x:c t="inlineStr" r="AH267"/>
      <x:c t="inlineStr" r="AI267"/>
      <x:c t="inlineStr" r="AJ267">
        <x:is>
          <x:t>https://scontent-lga3-2.xx.fbcdn.net/v/t39.30808-6/316195984_2558071780998970_8379204261123970895_n.jpg?stp=dst-jpg_s720x720&amp;_nc_cat=104&amp;ccb=1-7&amp;_nc_sid=a83260&amp;_nc_ohc=CBzHRjMAFgYAX-hD0nC&amp;_nc_ht=scontent-lga3-2.xx&amp;oh=00_AfCmBQSZdyZEgPxeRw7C5Rv4efr6sv6FVHj7FDbE_KIwmA&amp;oe=639E54DA</x:t>
        </x:is>
      </x:c>
      <x:c t="inlineStr" r="AK267">
        <x:is>
          <x:t/>
        </x:is>
      </x:c>
      <x:c t="inlineStr" r="AL267">
        <x:is>
          <x:t>Ні</x:t>
        </x:is>
      </x:c>
      <x:c t="inlineStr" r="AM267"/>
      <x:c t="inlineStr" r="AN267">
        <x:is>
          <x:t>Діти,Їжа</x:t>
        </x:is>
      </x:c>
      <x:c t="inlineStr" r="AO267">
        <x:is>
          <x:t>Комерція</x:t>
        </x:is>
      </x:c>
      <x:c t="n" r="AP267">
        <x:v>3255</x:v>
      </x:c>
    </x:row>
    <x:row r="268">
      <x:c t="inlineStr" r="A268">
        <x:is>
          <x:t>18.11.2022</x:t>
        </x:is>
      </x:c>
      <x:c t="inlineStr" r="B268">
        <x:is>
          <x:t>20:12</x:t>
        </x:is>
      </x:c>
      <x:c t="inlineStr" r="C268">
        <x:is>
          <x:t>14.12.2022 15:12</x:t>
        </x:is>
      </x:c>
      <x:c t="inlineStr" r="D268">
        <x:is>
          <x:t/>
        </x:is>
      </x:c>
      <x:c t="str" r="E268">
        <x:v>Торт "Орео": рецепт без випічки
Ням-ням за 5 хвилин – смачні рецепти пляцків, тортів, салатів, десертів, випічки в домашніх умовах. Покрокова інструкція приготування смачних страв з фото.
https://nyam-nyam-5.com/blog/tort-oreo-recept-bez-vypchky</x:v>
      </x:c>
      <x:c t="inlineStr" r="F268">
        <x:is>
          <x:t>Пост</x:t>
        </x:is>
      </x:c>
      <x:c r="G268">
        <x:f>HYPERLINK("https://www.facebook.com/groups/714263405451627/permalink/1995531000658188/")</x:f>
      </x:c>
      <x:c t="inlineStr" r="H268">
        <x:is>
          <x:t>Нейтральна</x:t>
        </x:is>
      </x:c>
      <x:c t="inlineStr" r="I268">
        <x:is>
          <x:t>Ням-ням</x:t>
        </x:is>
      </x:c>
      <x:c r="J268">
        <x:f>HYPERLINK("https://www.facebook.com/100075831791385")</x:f>
      </x:c>
      <x:c t="inlineStr" r="K268"/>
      <x:c t="inlineStr" r="L268"/>
      <x:c t="inlineStr" r="M268"/>
      <x:c t="inlineStr" r="N268">
        <x:is>
          <x:t>facebook.com</x:t>
        </x:is>
      </x:c>
      <x:c t="inlineStr" r="O268">
        <x:is>
          <x:t>Домашня випічка: пряники, печиво, торти.</x:t>
        </x:is>
      </x:c>
      <x:c r="P268">
        <x:f>HYPERLINK("https://www.facebook.com/714263405451627")</x:f>
      </x:c>
      <x:c t="n" r="Q268">
        <x:v>29876</x:v>
      </x:c>
      <x:c t="inlineStr" r="R268">
        <x:is>
          <x:t>Соціальні мережі</x:t>
        </x:is>
      </x:c>
      <x:c t="inlineStr" r="S268">
        <x:is>
          <x:t>Україна</x:t>
        </x:is>
      </x:c>
      <x:c t="inlineStr" r="T268"/>
      <x:c t="inlineStr" r="U268"/>
      <x:c t="inlineStr" r="V268"/>
      <x:c t="inlineStr" r="W268"/>
      <x:c t="inlineStr" r="X268"/>
      <x:c t="inlineStr" r="Y268"/>
      <x:c t="inlineStr" r="Z268"/>
      <x:c t="inlineStr" r="AA268"/>
      <x:c t="inlineStr" r="AB268"/>
      <x:c t="inlineStr" r="AC268"/>
      <x:c t="inlineStr" r="AD268"/>
      <x:c t="inlineStr" r="AE268"/>
      <x:c t="inlineStr" r="AF268"/>
      <x:c t="inlineStr" r="AG268"/>
      <x:c t="inlineStr" r="AH268"/>
      <x:c t="inlineStr" r="AI268"/>
      <x:c r="AJ268">
        <x:f>HYPERLINK("https://nyam-nyam-5.com/s3/img/media/cache/img_628_2x/256d5899-36dd-48be-b44b-bc716103a9a3.jpg")</x:f>
      </x:c>
      <x:c t="inlineStr" r="AK268">
        <x:is>
          <x:t/>
        </x:is>
      </x:c>
      <x:c t="inlineStr" r="AL268">
        <x:is>
          <x:t>Ні</x:t>
        </x:is>
      </x:c>
      <x:c t="inlineStr" r="AM268"/>
      <x:c t="inlineStr" r="AN268">
        <x:is>
          <x:t>Їжа</x:t>
        </x:is>
      </x:c>
      <x:c t="inlineStr" r="AO268">
        <x:is>
          <x:t>Інструкції</x:t>
        </x:is>
      </x:c>
      <x:c t="n" r="AP268">
        <x:v>29876</x:v>
      </x:c>
    </x:row>
    <x:row r="269">
      <x:c t="inlineStr" r="A269">
        <x:is>
          <x:t>18.11.2022</x:t>
        </x:is>
      </x:c>
      <x:c t="inlineStr" r="B269">
        <x:is>
          <x:t>14:59</x:t>
        </x:is>
      </x:c>
      <x:c t="inlineStr" r="C269">
        <x:is>
          <x:t>14.12.2022 15:12</x:t>
        </x:is>
      </x:c>
      <x:c t="inlineStr" r="D269">
        <x:is>
          <x:t/>
        </x:is>
      </x:c>
      <x:c t="str" r="E269">
        <x:v>Шоколадка Milka "Oreo" 300 гр. , Швейцарія 
Це просто величезна плитка з незрівнянного оригінального молочного шоколаду, заповненого класичним хрустким печевом Орео з легким вершковим  кремом.
Чудовий молочний шоколад Мілка тане в роті, а повітряне печиво чудово  хрумтить на зубах.
Вага: 300 гр.</x:v>
      </x:c>
      <x:c t="inlineStr" r="F269">
        <x:is>
          <x:t>Пост</x:t>
        </x:is>
      </x:c>
      <x:c r="G269">
        <x:f>HYPERLINK("https://www.facebook.com/groups/1866133766854788/permalink/2791070344361121/")</x:f>
      </x:c>
      <x:c t="inlineStr" r="H269">
        <x:is>
          <x:t>Нейтральна</x:t>
        </x:is>
      </x:c>
      <x:c t="inlineStr" r="I269">
        <x:is>
          <x:t>Юлия Зайцева</x:t>
        </x:is>
      </x:c>
      <x:c r="J269">
        <x:f>HYPERLINK("https://www.facebook.com/100046003566870")</x:f>
      </x:c>
      <x:c t="n" r="K269">
        <x:v>1110</x:v>
      </x:c>
      <x:c t="inlineStr" r="L269">
        <x:is>
          <x:t>Жінка</x:t>
        </x:is>
      </x:c>
      <x:c t="inlineStr" r="M269"/>
      <x:c t="inlineStr" r="N269">
        <x:is>
          <x:t>facebook.com</x:t>
        </x:is>
      </x:c>
      <x:c t="inlineStr" r="O269">
        <x:is>
          <x:t>Еврокомора</x:t>
        </x:is>
      </x:c>
      <x:c r="P269">
        <x:f>HYPERLINK("https://www.facebook.com/1866133766854788")</x:f>
      </x:c>
      <x:c t="n" r="Q269">
        <x:v>1501</x:v>
      </x:c>
      <x:c t="inlineStr" r="R269">
        <x:is>
          <x:t>Соціальні мережі</x:t>
        </x:is>
      </x:c>
      <x:c t="inlineStr" r="S269">
        <x:is>
          <x:t>Україна</x:t>
        </x:is>
      </x:c>
      <x:c t="inlineStr" r="T269">
        <x:is>
          <x:t>Харківська область</x:t>
        </x:is>
      </x:c>
      <x:c t="inlineStr" r="U269">
        <x:is>
          <x:t>Люботин</x:t>
        </x:is>
      </x:c>
      <x:c t="inlineStr" r="V269"/>
      <x:c t="n" r="W269">
        <x:v>5</x:v>
      </x:c>
      <x:c t="n" r="X269">
        <x:v>5</x:v>
      </x:c>
      <x:c t="inlineStr" r="Y269"/>
      <x:c t="inlineStr" r="Z269"/>
      <x:c t="inlineStr" r="AA269"/>
      <x:c t="inlineStr" r="AB269"/>
      <x:c t="inlineStr" r="AC269"/>
      <x:c t="inlineStr" r="AD269"/>
      <x:c t="inlineStr" r="AE269"/>
      <x:c t="inlineStr" r="AF269"/>
      <x:c t="inlineStr" r="AG269"/>
      <x:c t="inlineStr" r="AH269"/>
      <x:c t="inlineStr" r="AI269"/>
      <x:c t="inlineStr" r="AJ269">
        <x:is>
          <x:t>https://z-p3-scontent.fkun2-1.fna.fbcdn.net/v/t39.30808-6/316132951_684134933129953_5207567265718569701_n.jpg?_nc_cat=103&amp;ccb=1-7&amp;_nc_sid=5cd70e&amp;_nc_ohc=SNIuHAzZWZ0AX_j59tR&amp;_nc_ht=z-p3-scontent.fkun2-1.fna&amp;oh=00_AfApcEdyhOTeq7IKLHVFjyRf4Lt66ucU1sfgy9tjZZQxxA&amp;oe=639F03D7</x:t>
        </x:is>
      </x:c>
      <x:c t="inlineStr" r="AK269">
        <x:is>
          <x:t/>
        </x:is>
      </x:c>
      <x:c t="inlineStr" r="AL269">
        <x:is>
          <x:t>Ні</x:t>
        </x:is>
      </x:c>
      <x:c t="inlineStr" r="AM269"/>
      <x:c t="inlineStr" r="AN269">
        <x:is>
          <x:t>Їжа</x:t>
        </x:is>
      </x:c>
      <x:c t="inlineStr" r="AO269">
        <x:is>
          <x:t>Промо</x:t>
        </x:is>
      </x:c>
      <x:c t="n" r="AP269">
        <x:v>1501</x:v>
      </x:c>
    </x:row>
    <x:row r="270">
      <x:c t="inlineStr" r="A270">
        <x:is>
          <x:t>18.11.2022</x:t>
        </x:is>
      </x:c>
      <x:c t="inlineStr" r="B270">
        <x:is>
          <x:t>14:11</x:t>
        </x:is>
      </x:c>
      <x:c t="inlineStr" r="C270">
        <x:is>
          <x:t>14.12.2022 15:12</x:t>
        </x:is>
      </x:c>
      <x:c t="inlineStr" r="D270">
        <x:is>
          <x:t/>
        </x:is>
      </x:c>
      <x:c t="str" r="E270">
        <x:v>Чізкейк “Орео” без випічки – ніжний десерт, який вийде у кожної
Цей торт-чізкейк оцінить кожен. На приготування потрібно 40 хвилин вашого часу, решта зробить холодильник. Повітряний, ніжний чізкейк нагадує пломбір – неймовірна ...
https://gazdynja.com/chizkeyk-oreo-bez-vypichky-nizhnyy-desert-yakyy-vyyde-u-kozhnoi/</x:v>
      </x:c>
      <x:c t="inlineStr" r="F270">
        <x:is>
          <x:t>Пост</x:t>
        </x:is>
      </x:c>
      <x:c r="G270">
        <x:f>HYPERLINK("https://www.facebook.com/permalink.php?story_fbid=pfbid0W6nVdSSunGFgmBef37tChPVwAETpC9FJqCSGaZrs9scLrxxUJekaFeYd2CRLf5xtl&amp;id=100017216657246")</x:f>
      </x:c>
      <x:c t="inlineStr" r="H270">
        <x:is>
          <x:t>Нейтральна</x:t>
        </x:is>
      </x:c>
      <x:c t="inlineStr" r="I270">
        <x:is>
          <x:t>Наталья Грабован</x:t>
        </x:is>
      </x:c>
      <x:c r="J270">
        <x:f>HYPERLINK("https://www.facebook.com/100017216657246")</x:f>
      </x:c>
      <x:c t="n" r="K270">
        <x:v>2350</x:v>
      </x:c>
      <x:c t="inlineStr" r="L270">
        <x:is>
          <x:t>Жінка</x:t>
        </x:is>
      </x:c>
      <x:c t="inlineStr" r="M270"/>
      <x:c t="inlineStr" r="N270">
        <x:is>
          <x:t>facebook.com</x:t>
        </x:is>
      </x:c>
      <x:c t="inlineStr" r="O270">
        <x:is>
          <x:t>Наталья Грабован</x:t>
        </x:is>
      </x:c>
      <x:c r="P270">
        <x:f>HYPERLINK("https://www.facebook.com/100017216657246")</x:f>
      </x:c>
      <x:c t="n" r="Q270">
        <x:v>2350</x:v>
      </x:c>
      <x:c t="inlineStr" r="R270">
        <x:is>
          <x:t>Соціальні мережі</x:t>
        </x:is>
      </x:c>
      <x:c t="inlineStr" r="S270">
        <x:is>
          <x:t>Україна</x:t>
        </x:is>
      </x:c>
      <x:c t="inlineStr" r="T270">
        <x:is>
          <x:t>Одеська область</x:t>
        </x:is>
      </x:c>
      <x:c t="inlineStr" r="U270">
        <x:is>
          <x:t>Подільськ</x:t>
        </x:is>
      </x:c>
      <x:c t="inlineStr" r="V270"/>
      <x:c t="n" r="W270">
        <x:v>2</x:v>
      </x:c>
      <x:c t="n" r="X270">
        <x:v>1</x:v>
      </x:c>
      <x:c t="n" r="Y270">
        <x:v>1</x:v>
      </x:c>
      <x:c t="n" r="Z270">
        <x:v>0</x:v>
      </x:c>
      <x:c t="n" r="AA270">
        <x:v>0</x:v>
      </x:c>
      <x:c t="n" r="AB270">
        <x:v>0</x:v>
      </x:c>
      <x:c t="n" r="AC270">
        <x:v>0</x:v>
      </x:c>
      <x:c t="n" r="AD270">
        <x:v>0</x:v>
      </x:c>
      <x:c t="inlineStr" r="AE270"/>
      <x:c t="inlineStr" r="AF270"/>
      <x:c t="inlineStr" r="AG270"/>
      <x:c t="inlineStr" r="AH270"/>
      <x:c t="inlineStr" r="AI270"/>
      <x:c r="AJ270">
        <x:f>HYPERLINK("https://gazdynja.com/wp-content/uploads/2022/09/416043fc47bfa22c29ad160ba4e89536.png")</x:f>
      </x:c>
      <x:c t="inlineStr" r="AK270">
        <x:is>
          <x:t/>
        </x:is>
      </x:c>
      <x:c t="inlineStr" r="AL270">
        <x:is>
          <x:t>Ні</x:t>
        </x:is>
      </x:c>
      <x:c t="inlineStr" r="AM270"/>
      <x:c t="inlineStr" r="AN270">
        <x:is>
          <x:t>Їжа</x:t>
        </x:is>
      </x:c>
      <x:c t="inlineStr" r="AO270">
        <x:is>
          <x:t>Стаття</x:t>
        </x:is>
      </x:c>
      <x:c t="inlineStr" r="AP270"/>
    </x:row>
    <x:row r="271">
      <x:c t="inlineStr" r="A271">
        <x:is>
          <x:t>18.11.2022</x:t>
        </x:is>
      </x:c>
      <x:c t="inlineStr" r="B271">
        <x:is>
          <x:t>13:14</x:t>
        </x:is>
      </x:c>
      <x:c t="inlineStr" r="C271">
        <x:is>
          <x:t>14.12.2022 15:12</x:t>
        </x:is>
      </x:c>
      <x:c t="inlineStr" r="D271">
        <x:is>
          <x:t/>
        </x:is>
      </x:c>
      <x:c t="str" r="E271">
        <x:v>Чізкейк “Орео” без випічки – ніжний десерт, який вийде у кожної
Цей торт-чізкейк оцінить кожен. На приготування потрібно 40 хвилин вашого часу, решта зробить холодильник. Повітряний, ніжний чізкейк нагадує пломбір – неймовірна ...
https://gazdynja.com/chizkeyk-oreo-bez-vypichky-nizhnyy-desert-yakyy-vyyde-u-kozhnoi/</x:v>
      </x:c>
      <x:c t="inlineStr" r="F271">
        <x:is>
          <x:t>Пост</x:t>
        </x:is>
      </x:c>
      <x:c r="G271">
        <x:f>HYPERLINK("https://www.facebook.com/groups/182138646024793/permalink/1146756019563046/")</x:f>
      </x:c>
      <x:c t="inlineStr" r="H271">
        <x:is>
          <x:t>Нейтральна</x:t>
        </x:is>
      </x:c>
      <x:c t="inlineStr" r="I271">
        <x:is>
          <x:t>Lana Lana</x:t>
        </x:is>
      </x:c>
      <x:c r="J271">
        <x:f>HYPERLINK("https://www.facebook.com/100082148033795")</x:f>
      </x:c>
      <x:c t="inlineStr" r="K271"/>
      <x:c t="inlineStr" r="L271">
        <x:is>
          <x:t>Жінка</x:t>
        </x:is>
      </x:c>
      <x:c t="inlineStr" r="M271"/>
      <x:c t="inlineStr" r="N271">
        <x:is>
          <x:t>facebook.com</x:t>
        </x:is>
      </x:c>
      <x:c t="inlineStr" r="O271">
        <x:is>
          <x:t>Вкусняшки,на каждый день</x:t>
        </x:is>
      </x:c>
      <x:c r="P271">
        <x:f>HYPERLINK("https://www.facebook.com/182138646024793")</x:f>
      </x:c>
      <x:c t="n" r="Q271">
        <x:v>2746</x:v>
      </x:c>
      <x:c t="inlineStr" r="R271">
        <x:is>
          <x:t>Соціальні мережі</x:t>
        </x:is>
      </x:c>
      <x:c t="inlineStr" r="S271">
        <x:is>
          <x:t>Україна</x:t>
        </x:is>
      </x:c>
      <x:c t="inlineStr" r="T271">
        <x:is>
          <x:t>Івано-Франківська область</x:t>
        </x:is>
      </x:c>
      <x:c t="inlineStr" r="U271">
        <x:is>
          <x:t>Івано-Франківськ</x:t>
        </x:is>
      </x:c>
      <x:c t="inlineStr" r="V271"/>
      <x:c t="inlineStr" r="W271"/>
      <x:c t="inlineStr" r="X271"/>
      <x:c t="inlineStr" r="Y271"/>
      <x:c t="inlineStr" r="Z271"/>
      <x:c t="inlineStr" r="AA271"/>
      <x:c t="inlineStr" r="AB271"/>
      <x:c t="inlineStr" r="AC271"/>
      <x:c t="inlineStr" r="AD271"/>
      <x:c t="inlineStr" r="AE271"/>
      <x:c t="inlineStr" r="AF271"/>
      <x:c t="inlineStr" r="AG271"/>
      <x:c t="inlineStr" r="AH271"/>
      <x:c t="inlineStr" r="AI271"/>
      <x:c r="AJ271">
        <x:f>HYPERLINK("https://gazdynja.com/wp-content/uploads/2022/09/416043fc47bfa22c29ad160ba4e89536.png")</x:f>
      </x:c>
      <x:c t="inlineStr" r="AK271">
        <x:is>
          <x:t/>
        </x:is>
      </x:c>
      <x:c t="inlineStr" r="AL271">
        <x:is>
          <x:t>Ні</x:t>
        </x:is>
      </x:c>
      <x:c t="inlineStr" r="AM271"/>
      <x:c t="inlineStr" r="AN271">
        <x:is>
          <x:t>Їжа</x:t>
        </x:is>
      </x:c>
      <x:c t="inlineStr" r="AO271">
        <x:is>
          <x:t>Стаття</x:t>
        </x:is>
      </x:c>
      <x:c t="n" r="AP271">
        <x:v>2746</x:v>
      </x:c>
    </x:row>
    <x:row r="272">
      <x:c t="inlineStr" r="A272">
        <x:is>
          <x:t>16.11.2022</x:t>
        </x:is>
      </x:c>
      <x:c t="inlineStr" r="B272">
        <x:is>
          <x:t>20:38</x:t>
        </x:is>
      </x:c>
      <x:c t="inlineStr" r="C272">
        <x:is>
          <x:t>14.12.2022 15:15</x:t>
        </x:is>
      </x:c>
      <x:c t="inlineStr" r="D272">
        <x:is>
          <x:t/>
        </x:is>
      </x:c>
      <x:c t="str" r="E272">
        <x:v>Тот самый тортик"Орео",который я вам давно обещала показать.Он изумительный.Супер влажные насыщенные шоколадные бисквиты,сливочный крем с крошкой Орео и внутри чизкейк с кусочками самого печенья.Очень вкусно.Детки от него просто в восторге
Попробуйте новый вкус,вам понравится ☺
Для заказа и по вопросам сотрудничества пишите или звоните☎️ 085 20 23 055 (Ирина),ваша Dzirochka 
The same cake "Oreo" that I promised to show you for a long time. It's amazing.Super moist rich chocolate biscuits, butter cream with Oreo crumbs and inside a cheesecake with pieces of the cookie itself.Very tasty.Kids are just delighted with it  
 Try a new taste, you will like it ☺
 To order and for cooperation, write  or call ☎️ 085 20 23 055 (Irina), your Dzirochka </x:v>
      </x:c>
      <x:c t="inlineStr" r="F272">
        <x:is>
          <x:t>Репост</x:t>
        </x:is>
      </x:c>
      <x:c r="G272">
        <x:f>HYPERLINK("https://www.facebook.com/permalink.php?story_fbid=pfbid02Yp9vUZCgcNqi4yjqMqs6Lf9rLhuZsCD9YZs6GLQKz744ty72ycW455UAH8zTaFCDl&amp;id=100003946970073")</x:f>
      </x:c>
      <x:c t="inlineStr" r="H272">
        <x:is>
          <x:t>Нейтральна</x:t>
        </x:is>
      </x:c>
      <x:c t="inlineStr" r="I272">
        <x:is>
          <x:t>Валентина Архипова</x:t>
        </x:is>
      </x:c>
      <x:c r="J272">
        <x:f>HYPERLINK("https://www.facebook.com/100003946970073")</x:f>
      </x:c>
      <x:c t="n" r="K272">
        <x:v>668</x:v>
      </x:c>
      <x:c t="inlineStr" r="L272">
        <x:is>
          <x:t>Жінка</x:t>
        </x:is>
      </x:c>
      <x:c t="inlineStr" r="M272"/>
      <x:c t="inlineStr" r="N272">
        <x:is>
          <x:t>facebook.com</x:t>
        </x:is>
      </x:c>
      <x:c t="inlineStr" r="O272">
        <x:is>
          <x:t>Валентина Архипова</x:t>
        </x:is>
      </x:c>
      <x:c r="P272">
        <x:f>HYPERLINK("https://www.facebook.com/100003946970073")</x:f>
      </x:c>
      <x:c t="n" r="Q272">
        <x:v>668</x:v>
      </x:c>
      <x:c t="inlineStr" r="R272">
        <x:is>
          <x:t>Соціальні мережі</x:t>
        </x:is>
      </x:c>
      <x:c t="inlineStr" r="S272">
        <x:is>
          <x:t>Україна</x:t>
        </x:is>
      </x:c>
      <x:c t="inlineStr" r="T272">
        <x:is>
          <x:t>Миколаївська область</x:t>
        </x:is>
      </x:c>
      <x:c t="inlineStr" r="U272">
        <x:is>
          <x:t>Миколаїв</x:t>
        </x:is>
      </x:c>
      <x:c t="inlineStr" r="V272"/>
      <x:c t="inlineStr" r="W272"/>
      <x:c t="inlineStr" r="X272"/>
      <x:c t="inlineStr" r="Y272"/>
      <x:c t="inlineStr" r="Z272"/>
      <x:c t="inlineStr" r="AA272"/>
      <x:c t="inlineStr" r="AB272"/>
      <x:c t="inlineStr" r="AC272"/>
      <x:c t="inlineStr" r="AD272"/>
      <x:c t="inlineStr" r="AE272"/>
      <x:c t="inlineStr" r="AF272"/>
      <x:c t="inlineStr" r="AG272"/>
      <x:c t="inlineStr" r="AH272"/>
      <x:c t="inlineStr" r="AI272"/>
      <x:c t="inlineStr" r="AJ272">
        <x:is>
          <x:t>https://scontent-lga3-2.xx.fbcdn.net/v/t39.30808-6/315800686_945582339752080_6718284717763784778_n.jpg?_nc_cat=100&amp;ccb=1-7&amp;_nc_sid=8bfeb9&amp;_nc_ohc=E4Z2t9FpdUsAX9MMLgl&amp;_nc_ht=scontent-lga3-2.xx&amp;oh=00_AfA6tKoDb8AQehWu24NGHIDXlS0oppkPIR4jJGVyVPLU-w&amp;oe=639E55DD</x:t>
        </x:is>
      </x:c>
      <x:c t="inlineStr" r="AK272">
        <x:is>
          <x:t/>
        </x:is>
      </x:c>
      <x:c t="inlineStr" r="AL272">
        <x:is>
          <x:t>Ні</x:t>
        </x:is>
      </x:c>
      <x:c t="inlineStr" r="AM272"/>
      <x:c t="inlineStr" r="AN272">
        <x:is>
          <x:t>Їжа</x:t>
        </x:is>
      </x:c>
      <x:c t="inlineStr" r="AO272">
        <x:is>
          <x:t/>
        </x:is>
      </x:c>
      <x:c t="inlineStr" r="AP272"/>
    </x:row>
    <x:row r="273">
      <x:c t="inlineStr" r="A273">
        <x:is>
          <x:t>15.11.2022</x:t>
        </x:is>
      </x:c>
      <x:c t="inlineStr" r="B273">
        <x:is>
          <x:t>12:55</x:t>
        </x:is>
      </x:c>
      <x:c t="inlineStr" r="C273">
        <x:is>
          <x:t>14.12.2022 15:15</x:t>
        </x:is>
      </x:c>
      <x:c t="inlineStr" r="D273">
        <x:is>
          <x:t/>
        </x:is>
      </x:c>
      <x:c t="str" r="E273">
        <x:v>Air Jordan 4 “White Oreo” доступны под
наличие своего размера уточняем!
эксклюзив!</x:v>
      </x:c>
      <x:c t="inlineStr" r="F273">
        <x:is>
          <x:t>Пост</x:t>
        </x:is>
      </x:c>
      <x:c r="G273">
        <x:f>HYPERLINK("https://www.facebook.com/groups/418388088546077/permalink/1764666573918215/")</x:f>
      </x:c>
      <x:c t="inlineStr" r="H273">
        <x:is>
          <x:t>Нейтральна</x:t>
        </x:is>
      </x:c>
      <x:c t="inlineStr" r="I273">
        <x:is>
          <x:t>Alexei Palermo</x:t>
        </x:is>
      </x:c>
      <x:c r="J273">
        <x:f>HYPERLINK("https://www.facebook.com/723587879")</x:f>
      </x:c>
      <x:c t="n" r="K273">
        <x:v>4756</x:v>
      </x:c>
      <x:c t="inlineStr" r="L273">
        <x:is>
          <x:t>Чоловік</x:t>
        </x:is>
      </x:c>
      <x:c t="inlineStr" r="M273"/>
      <x:c t="inlineStr" r="N273">
        <x:is>
          <x:t>facebook.com</x:t>
        </x:is>
      </x:c>
      <x:c t="inlineStr" r="O273">
        <x:is>
          <x:t>Premium Kicks баскетбольные кроссовки одесса</x:t>
        </x:is>
      </x:c>
      <x:c r="P273">
        <x:f>HYPERLINK("https://www.facebook.com/418388088546077")</x:f>
      </x:c>
      <x:c t="n" r="Q273">
        <x:v>2767</x:v>
      </x:c>
      <x:c t="inlineStr" r="R273">
        <x:is>
          <x:t>Соціальні мережі</x:t>
        </x:is>
      </x:c>
      <x:c t="inlineStr" r="S273">
        <x:is>
          <x:t>Україна</x:t>
        </x:is>
      </x:c>
      <x:c t="inlineStr" r="T273">
        <x:is>
          <x:t>Одеська область</x:t>
        </x:is>
      </x:c>
      <x:c t="inlineStr" r="U273">
        <x:is>
          <x:t>Одеса</x:t>
        </x:is>
      </x:c>
      <x:c t="inlineStr" r="V273"/>
      <x:c t="inlineStr" r="W273"/>
      <x:c t="inlineStr" r="X273"/>
      <x:c t="inlineStr" r="Y273"/>
      <x:c t="inlineStr" r="Z273"/>
      <x:c t="inlineStr" r="AA273"/>
      <x:c t="inlineStr" r="AB273"/>
      <x:c t="inlineStr" r="AC273"/>
      <x:c t="inlineStr" r="AD273"/>
      <x:c t="inlineStr" r="AE273"/>
      <x:c t="inlineStr" r="AF273"/>
      <x:c t="inlineStr" r="AG273"/>
      <x:c t="inlineStr" r="AH273"/>
      <x:c t="inlineStr" r="AI273"/>
      <x:c t="inlineStr" r="AJ273">
        <x:is>
          <x:t>https://scontent-lga3-2.xx.fbcdn.net/v/t15.5256-10/313721877_141267458397459_8500249763238489743_n.jpg?stp=dst-jpg_s960x960&amp;_nc_cat=100&amp;ccb=1-7&amp;_nc_sid=ad6a45&amp;_nc_ohc=lGVW53-UplkAX9GecTL&amp;_nc_ht=scontent-lga3-2.xx&amp;oh=00_AfAdoVxc5rQIGywVGrj1EleeyLFvjH99sOebAsdMre4nVQ&amp;oe=639ED213</x:t>
        </x:is>
      </x:c>
      <x:c t="inlineStr" r="AK273">
        <x:is>
          <x:t/>
        </x:is>
      </x:c>
      <x:c t="inlineStr" r="AL273">
        <x:is>
          <x:t>Ні</x:t>
        </x:is>
      </x:c>
      <x:c t="inlineStr" r="AM273"/>
      <x:c t="inlineStr" r="AN273">
        <x:is>
          <x:t>Мода (Стиль)</x:t>
        </x:is>
      </x:c>
      <x:c t="inlineStr" r="AO273">
        <x:is>
          <x:t>Комерція</x:t>
        </x:is>
      </x:c>
      <x:c t="n" r="AP273">
        <x:v>2767</x:v>
      </x:c>
    </x:row>
  </x:sheetData>
</x:worksheet>
</file>