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maedu-my.sharepoint.com/personal/viktoriia_boichenko_ukma_edu_ua/Documents/Primat2021/Data analysis/Tasks/"/>
    </mc:Choice>
  </mc:AlternateContent>
  <xr:revisionPtr revIDLastSave="298" documentId="6_{A335B4ED-C950-0848-98EC-291AD6E95F11}" xr6:coauthVersionLast="47" xr6:coauthVersionMax="47" xr10:uidLastSave="{B126230A-5767-E149-A25F-71DF3437FE5D}"/>
  <bookViews>
    <workbookView xWindow="0" yWindow="500" windowWidth="27840" windowHeight="17500" tabRatio="500" xr2:uid="{00000000-000D-0000-FFFF-FFFF00000000}"/>
  </bookViews>
  <sheets>
    <sheet name="Boichenko_1" sheetId="5" r:id="rId1"/>
    <sheet name="Sheet3" sheetId="4" r:id="rId2"/>
  </sheets>
  <definedNames>
    <definedName name="_xlchart.v1.0" hidden="1">Boichenko_1!$A$1</definedName>
    <definedName name="_xlchart.v1.1" hidden="1">Boichenko_1!$A$2:$A$111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4" i="5" l="1"/>
  <c r="K23" i="5"/>
  <c r="K22" i="5"/>
  <c r="K21" i="5"/>
  <c r="K20" i="5"/>
  <c r="H3" i="5" s="1"/>
  <c r="K19" i="5"/>
  <c r="K17" i="5"/>
  <c r="K16" i="5"/>
  <c r="K15" i="5"/>
  <c r="N17" i="5"/>
  <c r="N15" i="5"/>
  <c r="N16" i="5"/>
  <c r="L17" i="5"/>
  <c r="L16" i="5"/>
  <c r="L15" i="5"/>
  <c r="K13" i="5"/>
  <c r="K12" i="5"/>
  <c r="Z8" i="5"/>
  <c r="Z9" i="5" s="1"/>
  <c r="Z10" i="5" s="1"/>
  <c r="Z11" i="5" s="1"/>
  <c r="Z12" i="5" s="1"/>
  <c r="Z13" i="5" s="1"/>
  <c r="Z14" i="5" s="1"/>
  <c r="E2" i="5" a="1"/>
  <c r="E2" i="5" s="1"/>
  <c r="L19" i="5" a="1"/>
  <c r="L19" i="5" s="1"/>
  <c r="L23" i="5"/>
  <c r="L24" i="5"/>
  <c r="L22" i="5"/>
  <c r="L21" i="5"/>
  <c r="L20" i="5"/>
  <c r="Q7" i="5"/>
  <c r="R7" i="5" s="1"/>
  <c r="S7" i="5" s="1"/>
  <c r="T7" i="5" s="1"/>
  <c r="U7" i="5" s="1"/>
  <c r="V7" i="5" s="1"/>
  <c r="W7" i="5" s="1"/>
  <c r="K10" i="5"/>
  <c r="P8" i="5" s="1"/>
  <c r="L10" i="5"/>
  <c r="L9" i="5"/>
  <c r="L8" i="5"/>
  <c r="L12" i="5" s="1"/>
  <c r="K9" i="5"/>
  <c r="K11" i="5" s="1"/>
  <c r="L18" i="5" l="1"/>
  <c r="F110" i="5"/>
  <c r="F106" i="5"/>
  <c r="F102" i="5"/>
  <c r="F98" i="5"/>
  <c r="F94" i="5"/>
  <c r="F90" i="5"/>
  <c r="F86" i="5"/>
  <c r="F82" i="5"/>
  <c r="F78" i="5"/>
  <c r="F74" i="5"/>
  <c r="F70" i="5"/>
  <c r="F66" i="5"/>
  <c r="F62" i="5"/>
  <c r="F58" i="5"/>
  <c r="F54" i="5"/>
  <c r="F50" i="5"/>
  <c r="F46" i="5"/>
  <c r="F42" i="5"/>
  <c r="F38" i="5"/>
  <c r="F34" i="5"/>
  <c r="F30" i="5"/>
  <c r="F26" i="5"/>
  <c r="F22" i="5"/>
  <c r="F18" i="5"/>
  <c r="F14" i="5"/>
  <c r="F10" i="5"/>
  <c r="F6" i="5"/>
  <c r="G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H110" i="5"/>
  <c r="H106" i="5"/>
  <c r="H102" i="5"/>
  <c r="H98" i="5"/>
  <c r="H94" i="5"/>
  <c r="H90" i="5"/>
  <c r="H86" i="5"/>
  <c r="H82" i="5"/>
  <c r="H78" i="5"/>
  <c r="H74" i="5"/>
  <c r="H70" i="5"/>
  <c r="H66" i="5"/>
  <c r="H62" i="5"/>
  <c r="H58" i="5"/>
  <c r="H54" i="5"/>
  <c r="H50" i="5"/>
  <c r="H46" i="5"/>
  <c r="H42" i="5"/>
  <c r="H38" i="5"/>
  <c r="H34" i="5"/>
  <c r="H30" i="5"/>
  <c r="H26" i="5"/>
  <c r="H22" i="5"/>
  <c r="H18" i="5"/>
  <c r="H14" i="5"/>
  <c r="H10" i="5"/>
  <c r="H6" i="5"/>
  <c r="K18" i="5"/>
  <c r="F109" i="5"/>
  <c r="F105" i="5"/>
  <c r="F101" i="5"/>
  <c r="F97" i="5"/>
  <c r="F93" i="5"/>
  <c r="F89" i="5"/>
  <c r="F85" i="5"/>
  <c r="F81" i="5"/>
  <c r="F77" i="5"/>
  <c r="F73" i="5"/>
  <c r="F69" i="5"/>
  <c r="F65" i="5"/>
  <c r="F61" i="5"/>
  <c r="F57" i="5"/>
  <c r="F53" i="5"/>
  <c r="F49" i="5"/>
  <c r="F45" i="5"/>
  <c r="F41" i="5"/>
  <c r="F37" i="5"/>
  <c r="F33" i="5"/>
  <c r="F29" i="5"/>
  <c r="F25" i="5"/>
  <c r="F21" i="5"/>
  <c r="F17" i="5"/>
  <c r="F13" i="5"/>
  <c r="F9" i="5"/>
  <c r="F5" i="5"/>
  <c r="G111" i="5"/>
  <c r="G107" i="5"/>
  <c r="G103" i="5"/>
  <c r="G99" i="5"/>
  <c r="G95" i="5"/>
  <c r="G91" i="5"/>
  <c r="G87" i="5"/>
  <c r="G83" i="5"/>
  <c r="G79" i="5"/>
  <c r="G75" i="5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9" i="5"/>
  <c r="G15" i="5"/>
  <c r="G11" i="5"/>
  <c r="G7" i="5"/>
  <c r="G3" i="5"/>
  <c r="H109" i="5"/>
  <c r="H105" i="5"/>
  <c r="H101" i="5"/>
  <c r="H97" i="5"/>
  <c r="H93" i="5"/>
  <c r="H89" i="5"/>
  <c r="H85" i="5"/>
  <c r="H81" i="5"/>
  <c r="H77" i="5"/>
  <c r="H73" i="5"/>
  <c r="H69" i="5"/>
  <c r="H65" i="5"/>
  <c r="H61" i="5"/>
  <c r="H57" i="5"/>
  <c r="H53" i="5"/>
  <c r="H49" i="5"/>
  <c r="H45" i="5"/>
  <c r="H41" i="5"/>
  <c r="H37" i="5"/>
  <c r="H33" i="5"/>
  <c r="H29" i="5"/>
  <c r="H25" i="5"/>
  <c r="H21" i="5"/>
  <c r="H17" i="5"/>
  <c r="H13" i="5"/>
  <c r="H9" i="5"/>
  <c r="H5" i="5"/>
  <c r="F2" i="5"/>
  <c r="F108" i="5"/>
  <c r="F104" i="5"/>
  <c r="F100" i="5"/>
  <c r="F96" i="5"/>
  <c r="F92" i="5"/>
  <c r="F88" i="5"/>
  <c r="F84" i="5"/>
  <c r="F80" i="5"/>
  <c r="F76" i="5"/>
  <c r="F72" i="5"/>
  <c r="F68" i="5"/>
  <c r="F64" i="5"/>
  <c r="F60" i="5"/>
  <c r="F56" i="5"/>
  <c r="F52" i="5"/>
  <c r="F48" i="5"/>
  <c r="F44" i="5"/>
  <c r="F40" i="5"/>
  <c r="F36" i="5"/>
  <c r="F32" i="5"/>
  <c r="F28" i="5"/>
  <c r="F24" i="5"/>
  <c r="F20" i="5"/>
  <c r="F16" i="5"/>
  <c r="F12" i="5"/>
  <c r="F8" i="5"/>
  <c r="F4" i="5"/>
  <c r="G110" i="5"/>
  <c r="G106" i="5"/>
  <c r="G102" i="5"/>
  <c r="G98" i="5"/>
  <c r="G94" i="5"/>
  <c r="G90" i="5"/>
  <c r="G86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H2" i="5"/>
  <c r="H108" i="5"/>
  <c r="H104" i="5"/>
  <c r="H100" i="5"/>
  <c r="H96" i="5"/>
  <c r="H92" i="5"/>
  <c r="H88" i="5"/>
  <c r="H84" i="5"/>
  <c r="H80" i="5"/>
  <c r="H76" i="5"/>
  <c r="H72" i="5"/>
  <c r="H68" i="5"/>
  <c r="H64" i="5"/>
  <c r="H60" i="5"/>
  <c r="H56" i="5"/>
  <c r="H52" i="5"/>
  <c r="H48" i="5"/>
  <c r="H44" i="5"/>
  <c r="H40" i="5"/>
  <c r="H36" i="5"/>
  <c r="H32" i="5"/>
  <c r="H28" i="5"/>
  <c r="H24" i="5"/>
  <c r="H20" i="5"/>
  <c r="H16" i="5"/>
  <c r="H12" i="5"/>
  <c r="H8" i="5"/>
  <c r="H4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7" i="5"/>
  <c r="F23" i="5"/>
  <c r="F19" i="5"/>
  <c r="F15" i="5"/>
  <c r="F11" i="5"/>
  <c r="F7" i="5"/>
  <c r="F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H111" i="5"/>
  <c r="H107" i="5"/>
  <c r="H103" i="5"/>
  <c r="H99" i="5"/>
  <c r="H95" i="5"/>
  <c r="H91" i="5"/>
  <c r="H87" i="5"/>
  <c r="H83" i="5"/>
  <c r="H79" i="5"/>
  <c r="H75" i="5"/>
  <c r="H71" i="5"/>
  <c r="H67" i="5"/>
  <c r="H63" i="5"/>
  <c r="H59" i="5"/>
  <c r="H55" i="5"/>
  <c r="H51" i="5"/>
  <c r="H47" i="5"/>
  <c r="H43" i="5"/>
  <c r="H39" i="5"/>
  <c r="H35" i="5"/>
  <c r="H31" i="5"/>
  <c r="H27" i="5"/>
  <c r="H23" i="5"/>
  <c r="H19" i="5"/>
  <c r="H15" i="5"/>
  <c r="H11" i="5"/>
  <c r="H7" i="5"/>
  <c r="AA7" i="5"/>
  <c r="Q8" i="5"/>
  <c r="L11" i="5"/>
  <c r="L13" i="5" s="1"/>
  <c r="P9" i="5"/>
  <c r="P11" i="5" s="1"/>
  <c r="AA8" i="5" l="1"/>
  <c r="AA9" i="5" s="1"/>
  <c r="AA10" i="5" s="1"/>
  <c r="AB7" i="5"/>
  <c r="AC7" i="5" s="1"/>
  <c r="R8" i="5"/>
  <c r="Q9" i="5"/>
  <c r="Q10" i="5" s="1"/>
  <c r="P10" i="5"/>
  <c r="Q11" i="5" l="1"/>
  <c r="AA11" i="5"/>
  <c r="AB8" i="5"/>
  <c r="S8" i="5"/>
  <c r="R9" i="5"/>
  <c r="R10" i="5" s="1"/>
  <c r="R11" i="5" l="1"/>
  <c r="AB9" i="5"/>
  <c r="AC8" i="5"/>
  <c r="AA12" i="5"/>
  <c r="T8" i="5"/>
  <c r="S9" i="5"/>
  <c r="S10" i="5" s="1"/>
  <c r="S11" i="5" l="1"/>
  <c r="AA13" i="5"/>
  <c r="AB10" i="5"/>
  <c r="AC10" i="5" s="1"/>
  <c r="AC9" i="5"/>
  <c r="U8" i="5"/>
  <c r="T9" i="5"/>
  <c r="T10" i="5" s="1"/>
  <c r="T11" i="5" l="1"/>
  <c r="AB11" i="5"/>
  <c r="AA14" i="5"/>
  <c r="V8" i="5"/>
  <c r="U9" i="5"/>
  <c r="U10" i="5" s="1"/>
  <c r="U11" i="5" l="1"/>
  <c r="AB12" i="5"/>
  <c r="AC11" i="5"/>
  <c r="W8" i="5"/>
  <c r="V9" i="5"/>
  <c r="V10" i="5" s="1"/>
  <c r="V11" i="5" l="1"/>
  <c r="AB13" i="5"/>
  <c r="AC12" i="5"/>
  <c r="W9" i="5"/>
  <c r="W10" i="5" s="1"/>
  <c r="W11" i="5" l="1"/>
  <c r="X11" i="5" s="1"/>
  <c r="AB14" i="5"/>
  <c r="AC14" i="5" s="1"/>
  <c r="AC13" i="5"/>
  <c r="AC15" i="5" l="1"/>
  <c r="AD8" i="5" s="1"/>
  <c r="AD7" i="5" l="1"/>
  <c r="AE7" i="5" s="1"/>
  <c r="AE8" i="5" s="1"/>
  <c r="AD14" i="5"/>
  <c r="S12" i="5"/>
  <c r="W12" i="5"/>
  <c r="P12" i="5"/>
  <c r="P13" i="5" s="1"/>
  <c r="V12" i="5"/>
  <c r="T12" i="5"/>
  <c r="AD11" i="5"/>
  <c r="AD10" i="5"/>
  <c r="R12" i="5"/>
  <c r="AD13" i="5"/>
  <c r="AD9" i="5"/>
  <c r="U12" i="5"/>
  <c r="Q12" i="5"/>
  <c r="AD12" i="5"/>
  <c r="AE9" i="5" l="1"/>
  <c r="AE10" i="5" s="1"/>
  <c r="AE11" i="5" s="1"/>
  <c r="AE12" i="5" s="1"/>
  <c r="AE13" i="5" s="1"/>
  <c r="AE14" i="5" s="1"/>
  <c r="Q13" i="5"/>
  <c r="R13" i="5" s="1"/>
  <c r="S13" i="5" s="1"/>
  <c r="T13" i="5" s="1"/>
  <c r="U13" i="5" s="1"/>
  <c r="V13" i="5" s="1"/>
  <c r="W13" i="5" s="1"/>
  <c r="AD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<sst xmlns="http://schemas.openxmlformats.org/spreadsheetml/2006/main" count="169" uniqueCount="151">
  <si>
    <t>Мом. 2 порядку</t>
  </si>
  <si>
    <t>Мом. 3 порядку</t>
  </si>
  <si>
    <t>Мом.4 порядку</t>
  </si>
  <si>
    <t>w</t>
  </si>
  <si>
    <t>∆</t>
  </si>
  <si>
    <t>Номер інтервалу</t>
  </si>
  <si>
    <t>Вар.No1</t>
  </si>
  <si>
    <t>Вар.No2</t>
  </si>
  <si>
    <t>Вар.No3</t>
  </si>
  <si>
    <t>Вар.No4</t>
  </si>
  <si>
    <t>Вар.No5</t>
  </si>
  <si>
    <t>Вар.No6</t>
  </si>
  <si>
    <t>Вар.No7</t>
  </si>
  <si>
    <t>Вар.No8</t>
  </si>
  <si>
    <t>Вар.No9</t>
  </si>
  <si>
    <t>Вар.No10</t>
  </si>
  <si>
    <t>Вар.No11</t>
  </si>
  <si>
    <t>Вар.No12</t>
  </si>
  <si>
    <t>max</t>
  </si>
  <si>
    <t>min</t>
  </si>
  <si>
    <t>n</t>
  </si>
  <si>
    <t>k</t>
  </si>
  <si>
    <t>Functions</t>
  </si>
  <si>
    <t>Manual</t>
  </si>
  <si>
    <t xml:space="preserve">x_i^* </t>
  </si>
  <si>
    <t>n_i^*</t>
  </si>
  <si>
    <t>Up.interval</t>
  </si>
  <si>
    <t>down.interval</t>
  </si>
  <si>
    <t>F^*</t>
  </si>
  <si>
    <t>n_j / n</t>
  </si>
  <si>
    <t>Sum</t>
  </si>
  <si>
    <t>mediana</t>
  </si>
  <si>
    <t>moda</t>
  </si>
  <si>
    <t>aver</t>
  </si>
  <si>
    <t>var</t>
  </si>
  <si>
    <t>skew</t>
  </si>
  <si>
    <t>std.dev</t>
  </si>
  <si>
    <t>quartile 1/4</t>
  </si>
  <si>
    <t>quartile 3/4</t>
  </si>
  <si>
    <t>interquart.range</t>
  </si>
  <si>
    <t>Up.int</t>
  </si>
  <si>
    <t>Down.Int</t>
  </si>
  <si>
    <t>n_i/n</t>
  </si>
  <si>
    <t>n_i</t>
  </si>
  <si>
    <t>Rel.frequency</t>
  </si>
  <si>
    <t>Abs.frequency</t>
  </si>
  <si>
    <t>Cumul.freq.</t>
  </si>
  <si>
    <t>Варіаційний ряд</t>
  </si>
  <si>
    <t>kursity (ексцесс)</t>
  </si>
  <si>
    <t>Unique</t>
  </si>
  <si>
    <t>Frequency</t>
  </si>
  <si>
    <t>№ інтервалу</t>
  </si>
  <si>
    <t>p-quartile</t>
  </si>
  <si>
    <t>n-th</t>
  </si>
  <si>
    <t>0.609</t>
  </si>
  <si>
    <t>0.33</t>
  </si>
  <si>
    <t>0.275</t>
  </si>
  <si>
    <t>0.441</t>
  </si>
  <si>
    <t>0.248</t>
  </si>
  <si>
    <t>0.24</t>
  </si>
  <si>
    <t>0.639</t>
  </si>
  <si>
    <t>0.557</t>
  </si>
  <si>
    <t>0.317</t>
  </si>
  <si>
    <t>0.505</t>
  </si>
  <si>
    <t>0.146</t>
  </si>
  <si>
    <t>0.229</t>
  </si>
  <si>
    <t>0.739</t>
  </si>
  <si>
    <t>0.367</t>
  </si>
  <si>
    <t>0.195</t>
  </si>
  <si>
    <t>0.701</t>
  </si>
  <si>
    <t>0.577</t>
  </si>
  <si>
    <t>0.271</t>
  </si>
  <si>
    <t>0.213</t>
  </si>
  <si>
    <t>0.316</t>
  </si>
  <si>
    <t>0.319</t>
  </si>
  <si>
    <t>0.776</t>
  </si>
  <si>
    <t>0.386</t>
  </si>
  <si>
    <t>0.482</t>
  </si>
  <si>
    <t>0.658</t>
  </si>
  <si>
    <t>0.081</t>
  </si>
  <si>
    <t>0.673</t>
  </si>
  <si>
    <t>0.158</t>
  </si>
  <si>
    <t>0.395</t>
  </si>
  <si>
    <t>0.384</t>
  </si>
  <si>
    <t>0.35</t>
  </si>
  <si>
    <t>0.299</t>
  </si>
  <si>
    <t>0.634</t>
  </si>
  <si>
    <t>0.291</t>
  </si>
  <si>
    <t>0.617</t>
  </si>
  <si>
    <t>0.454</t>
  </si>
  <si>
    <t>0.62</t>
  </si>
  <si>
    <t>0.345</t>
  </si>
  <si>
    <t>0.466</t>
  </si>
  <si>
    <t>0.605</t>
  </si>
  <si>
    <t>0.143</t>
  </si>
  <si>
    <t>0.569</t>
  </si>
  <si>
    <t>0.565</t>
  </si>
  <si>
    <t>0.58</t>
  </si>
  <si>
    <t>0.547</t>
  </si>
  <si>
    <t>0.497</t>
  </si>
  <si>
    <t>0.39</t>
  </si>
  <si>
    <t>0.125</t>
  </si>
  <si>
    <t>0.434</t>
  </si>
  <si>
    <t>0.4</t>
  </si>
  <si>
    <t>0.457</t>
  </si>
  <si>
    <t>0.48</t>
  </si>
  <si>
    <t>0.585</t>
  </si>
  <si>
    <t>0.388</t>
  </si>
  <si>
    <t>0.196</t>
  </si>
  <si>
    <t>0.145</t>
  </si>
  <si>
    <t>0.334</t>
  </si>
  <si>
    <t>0.459</t>
  </si>
  <si>
    <t>0.842</t>
  </si>
  <si>
    <t>0.207</t>
  </si>
  <si>
    <t>0.224</t>
  </si>
  <si>
    <t>0.154</t>
  </si>
  <si>
    <t>0.337</t>
  </si>
  <si>
    <t>0.843</t>
  </si>
  <si>
    <t>0.472</t>
  </si>
  <si>
    <t>0.578</t>
  </si>
  <si>
    <t>0.601</t>
  </si>
  <si>
    <t>0.411</t>
  </si>
  <si>
    <t>0.182</t>
  </si>
  <si>
    <t>0.721</t>
  </si>
  <si>
    <t>0.571</t>
  </si>
  <si>
    <t>0.267</t>
  </si>
  <si>
    <t>0.751</t>
  </si>
  <si>
    <t>0.322</t>
  </si>
  <si>
    <t>0.217</t>
  </si>
  <si>
    <t>0.512</t>
  </si>
  <si>
    <t>0.562</t>
  </si>
  <si>
    <t>0.636</t>
  </si>
  <si>
    <t>0.142</t>
  </si>
  <si>
    <t>0.593</t>
  </si>
  <si>
    <t>0.645</t>
  </si>
  <si>
    <t>0.254</t>
  </si>
  <si>
    <t>0.428</t>
  </si>
  <si>
    <t>0.32</t>
  </si>
  <si>
    <t>0.31</t>
  </si>
  <si>
    <t>0.675</t>
  </si>
  <si>
    <t>0.827</t>
  </si>
  <si>
    <t>0.556</t>
  </si>
  <si>
    <t>0.381</t>
  </si>
  <si>
    <t>0.121</t>
  </si>
  <si>
    <t>0.572</t>
  </si>
  <si>
    <t>0.315</t>
  </si>
  <si>
    <t>0.529</t>
  </si>
  <si>
    <t>0.21</t>
  </si>
  <si>
    <t>0.42</t>
  </si>
  <si>
    <t>0.157</t>
  </si>
  <si>
    <t>0.175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</si>
</sst>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rgb="FF000000"/>
      <name val="Calibri"/>
      <family val="2"/>
      <charset val="204"/>
    </font>
    <font>
      <sz val="10"/>
      <color rgb="FF000000"/>
      <name val="Courier New"/>
      <family val="3"/>
      <charset val="204"/>
    </font>
    <font>
      <i/>
      <sz val="11"/>
      <color rgb="FF000000"/>
      <name val="Calibri"/>
      <family val="2"/>
    </font>
    <font>
      <sz val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9ED69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2C5D"/>
        <bgColor indexed="64"/>
      </patternFill>
    </fill>
    <fill>
      <patternFill patternType="solid">
        <fgColor rgb="FFF9ED69"/>
        <bgColor indexed="64"/>
      </patternFill>
    </fill>
    <fill>
      <patternFill patternType="solid">
        <fgColor rgb="FFF08A5D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/>
    <xf numFmtId="0" fontId="0" fillId="0" borderId="2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Border="1"/>
    <xf numFmtId="0" fontId="0" fillId="0" borderId="11" xfId="0" applyFont="1" applyBorder="1"/>
    <xf numFmtId="0" fontId="2" fillId="0" borderId="11" xfId="0" applyFont="1" applyBorder="1"/>
    <xf numFmtId="0" fontId="0" fillId="0" borderId="11" xfId="0" applyFont="1" applyFill="1" applyBorder="1"/>
    <xf numFmtId="0" fontId="0" fillId="0" borderId="12" xfId="0" applyBorder="1"/>
    <xf numFmtId="0" fontId="0" fillId="0" borderId="0" xfId="1" applyNumberFormat="1" applyFont="1"/>
    <xf numFmtId="0" fontId="0" fillId="2" borderId="0" xfId="1" applyNumberFormat="1" applyFont="1" applyFill="1"/>
    <xf numFmtId="2" fontId="0" fillId="0" borderId="0" xfId="1" applyNumberFormat="1" applyFont="1"/>
    <xf numFmtId="0" fontId="0" fillId="0" borderId="13" xfId="0" applyFont="1" applyFill="1" applyBorder="1"/>
    <xf numFmtId="0" fontId="5" fillId="3" borderId="0" xfId="1" applyNumberFormat="1" applyFont="1" applyFill="1"/>
    <xf numFmtId="0" fontId="0" fillId="0" borderId="2" xfId="1" applyNumberFormat="1" applyFont="1" applyBorder="1"/>
    <xf numFmtId="0" fontId="0" fillId="4" borderId="2" xfId="1" applyNumberFormat="1" applyFont="1" applyFill="1" applyBorder="1"/>
    <xf numFmtId="0" fontId="0" fillId="5" borderId="2" xfId="1" applyNumberFormat="1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19" xfId="0" applyBorder="1"/>
    <xf numFmtId="0" fontId="0" fillId="0" borderId="21" xfId="0" applyBorder="1"/>
    <xf numFmtId="0" fontId="0" fillId="0" borderId="13" xfId="0" applyBorder="1"/>
    <xf numFmtId="0" fontId="0" fillId="0" borderId="20" xfId="0" applyFont="1" applyBorder="1"/>
    <xf numFmtId="0" fontId="0" fillId="0" borderId="2" xfId="0" applyFill="1" applyBorder="1"/>
    <xf numFmtId="0" fontId="0" fillId="0" borderId="22" xfId="0" applyBorder="1"/>
    <xf numFmtId="0" fontId="0" fillId="0" borderId="6" xfId="0" applyFill="1" applyBorder="1"/>
    <xf numFmtId="0" fontId="0" fillId="0" borderId="26" xfId="0" applyBorder="1"/>
    <xf numFmtId="0" fontId="0" fillId="0" borderId="18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2" xfId="0" applyFont="1" applyBorder="1"/>
    <xf numFmtId="0" fontId="0" fillId="0" borderId="10" xfId="0" applyBorder="1"/>
    <xf numFmtId="0" fontId="6" fillId="0" borderId="0" xfId="0" applyFont="1" applyBorder="1"/>
    <xf numFmtId="0" fontId="0" fillId="0" borderId="0" xfId="1" applyNumberFormat="1" applyFont="1" applyBorder="1"/>
    <xf numFmtId="0" fontId="0" fillId="0" borderId="10" xfId="1" applyNumberFormat="1" applyFont="1" applyBorder="1"/>
    <xf numFmtId="0" fontId="0" fillId="0" borderId="11" xfId="1" applyNumberFormat="1" applyFont="1" applyBorder="1"/>
    <xf numFmtId="0" fontId="0" fillId="0" borderId="12" xfId="1" applyNumberFormat="1" applyFont="1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9" xfId="0" applyFont="1" applyFill="1" applyBorder="1"/>
    <xf numFmtId="0" fontId="0" fillId="0" borderId="23" xfId="0" applyFont="1" applyBorder="1"/>
    <xf numFmtId="0" fontId="0" fillId="0" borderId="30" xfId="0" applyBorder="1"/>
    <xf numFmtId="0" fontId="0" fillId="0" borderId="31" xfId="0" applyBorder="1"/>
    <xf numFmtId="0" fontId="0" fillId="0" borderId="0" xfId="0" applyFill="1" applyBorder="1"/>
    <xf numFmtId="0" fontId="7" fillId="5" borderId="2" xfId="1" applyNumberFormat="1" applyFont="1" applyFill="1" applyBorder="1"/>
    <xf numFmtId="0" fontId="7" fillId="4" borderId="2" xfId="1" applyNumberFormat="1" applyFont="1" applyFill="1" applyBorder="1"/>
    <xf numFmtId="0" fontId="8" fillId="4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BB6B4A"/>
      <color rgb="FFF08A5D"/>
      <color rgb="FFC82C5D"/>
      <color rgb="FFF9ED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Полігон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Boichenko_1!$O$11</c:f>
              <c:strCache>
                <c:ptCount val="1"/>
                <c:pt idx="0">
                  <c:v>n_i^*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Boichenko_1!$P$10:$W$10</c:f>
              <c:numCache>
                <c:formatCode>General</c:formatCode>
                <c:ptCount val="8"/>
                <c:pt idx="0">
                  <c:v>0.13100000000000001</c:v>
                </c:pt>
                <c:pt idx="1">
                  <c:v>0.23100000000000001</c:v>
                </c:pt>
                <c:pt idx="2">
                  <c:v>0.33100000000000002</c:v>
                </c:pt>
                <c:pt idx="3">
                  <c:v>0.43099999999999999</c:v>
                </c:pt>
                <c:pt idx="4">
                  <c:v>0.53099999999999992</c:v>
                </c:pt>
                <c:pt idx="5">
                  <c:v>0.63100000000000001</c:v>
                </c:pt>
                <c:pt idx="6">
                  <c:v>0.73099999999999987</c:v>
                </c:pt>
                <c:pt idx="7">
                  <c:v>0.83099999999999996</c:v>
                </c:pt>
              </c:numCache>
            </c:numRef>
          </c:xVal>
          <c:yVal>
            <c:numRef>
              <c:f>Boichenko_1!$P$11:$W$11</c:f>
              <c:numCache>
                <c:formatCode>General</c:formatCode>
                <c:ptCount val="8"/>
                <c:pt idx="0">
                  <c:v>12</c:v>
                </c:pt>
                <c:pt idx="1">
                  <c:v>16</c:v>
                </c:pt>
                <c:pt idx="2">
                  <c:v>22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5</c:v>
                </c:pt>
                <c:pt idx="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A8-6046-B734-BA0D4746B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602591"/>
        <c:axId val="1530118127"/>
      </c:scatterChart>
      <c:valAx>
        <c:axId val="189960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530118127"/>
        <c:crosses val="autoZero"/>
        <c:crossBetween val="midCat"/>
      </c:valAx>
      <c:valAx>
        <c:axId val="15301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89960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Гістограма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Boichenko_1!$P$10:$W$10</c:f>
              <c:numCache>
                <c:formatCode>General</c:formatCode>
                <c:ptCount val="8"/>
                <c:pt idx="0">
                  <c:v>0.13100000000000001</c:v>
                </c:pt>
                <c:pt idx="1">
                  <c:v>0.23100000000000001</c:v>
                </c:pt>
                <c:pt idx="2">
                  <c:v>0.33100000000000002</c:v>
                </c:pt>
                <c:pt idx="3">
                  <c:v>0.43099999999999999</c:v>
                </c:pt>
                <c:pt idx="4">
                  <c:v>0.53099999999999992</c:v>
                </c:pt>
                <c:pt idx="5">
                  <c:v>0.63100000000000001</c:v>
                </c:pt>
                <c:pt idx="6">
                  <c:v>0.73099999999999987</c:v>
                </c:pt>
                <c:pt idx="7">
                  <c:v>0.83099999999999996</c:v>
                </c:pt>
              </c:numCache>
            </c:numRef>
          </c:cat>
          <c:val>
            <c:numRef>
              <c:f>Boichenko_1!$P$11:$W$11</c:f>
              <c:numCache>
                <c:formatCode>General</c:formatCode>
                <c:ptCount val="8"/>
                <c:pt idx="0">
                  <c:v>12</c:v>
                </c:pt>
                <c:pt idx="1">
                  <c:v>16</c:v>
                </c:pt>
                <c:pt idx="2">
                  <c:v>22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F-004C-914F-3602B2BE7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8169887"/>
        <c:axId val="1515398207"/>
      </c:barChart>
      <c:catAx>
        <c:axId val="18981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515398207"/>
        <c:crosses val="autoZero"/>
        <c:auto val="1"/>
        <c:lblAlgn val="ctr"/>
        <c:lblOffset val="100"/>
        <c:noMultiLvlLbl val="0"/>
      </c:catAx>
      <c:valAx>
        <c:axId val="151539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89816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Емпірична</a:t>
            </a:r>
            <a:r>
              <a:rPr lang="uk-UA" baseline="0"/>
              <a:t> функція розподілу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Boichenko_1!$P$10:$W$10</c:f>
              <c:numCache>
                <c:formatCode>General</c:formatCode>
                <c:ptCount val="8"/>
                <c:pt idx="0">
                  <c:v>0.13100000000000001</c:v>
                </c:pt>
                <c:pt idx="1">
                  <c:v>0.23100000000000001</c:v>
                </c:pt>
                <c:pt idx="2">
                  <c:v>0.33100000000000002</c:v>
                </c:pt>
                <c:pt idx="3">
                  <c:v>0.43099999999999999</c:v>
                </c:pt>
                <c:pt idx="4">
                  <c:v>0.53099999999999992</c:v>
                </c:pt>
                <c:pt idx="5">
                  <c:v>0.63100000000000001</c:v>
                </c:pt>
                <c:pt idx="6">
                  <c:v>0.73099999999999987</c:v>
                </c:pt>
                <c:pt idx="7">
                  <c:v>0.83099999999999996</c:v>
                </c:pt>
              </c:numCache>
            </c:numRef>
          </c:cat>
          <c:val>
            <c:numRef>
              <c:f>Boichenko_1!$P$13:$W$13</c:f>
              <c:numCache>
                <c:formatCode>General</c:formatCode>
                <c:ptCount val="8"/>
                <c:pt idx="0">
                  <c:v>0.10909090909090909</c:v>
                </c:pt>
                <c:pt idx="1">
                  <c:v>0.25454545454545452</c:v>
                </c:pt>
                <c:pt idx="2">
                  <c:v>0.45454545454545453</c:v>
                </c:pt>
                <c:pt idx="3">
                  <c:v>0.60909090909090913</c:v>
                </c:pt>
                <c:pt idx="4">
                  <c:v>0.77272727272727271</c:v>
                </c:pt>
                <c:pt idx="5">
                  <c:v>0.92727272727272725</c:v>
                </c:pt>
                <c:pt idx="6">
                  <c:v>0.97272727272727266</c:v>
                </c:pt>
                <c:pt idx="7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3-1448-8002-D935B3612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901935"/>
        <c:axId val="1530020751"/>
      </c:barChart>
      <c:catAx>
        <c:axId val="152990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530020751"/>
        <c:crosses val="autoZero"/>
        <c:auto val="1"/>
        <c:lblAlgn val="ctr"/>
        <c:lblOffset val="100"/>
        <c:noMultiLvlLbl val="0"/>
      </c:catAx>
      <c:valAx>
        <c:axId val="153002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52990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Boichenko_1!$O$13</c:f>
              <c:strCache>
                <c:ptCount val="1"/>
                <c:pt idx="0">
                  <c:v>F^*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Boichenko_1!$P$10:$W$10</c:f>
              <c:numCache>
                <c:formatCode>General</c:formatCode>
                <c:ptCount val="8"/>
                <c:pt idx="0">
                  <c:v>0.13100000000000001</c:v>
                </c:pt>
                <c:pt idx="1">
                  <c:v>0.23100000000000001</c:v>
                </c:pt>
                <c:pt idx="2">
                  <c:v>0.33100000000000002</c:v>
                </c:pt>
                <c:pt idx="3">
                  <c:v>0.43099999999999999</c:v>
                </c:pt>
                <c:pt idx="4">
                  <c:v>0.53099999999999992</c:v>
                </c:pt>
                <c:pt idx="5">
                  <c:v>0.63100000000000001</c:v>
                </c:pt>
                <c:pt idx="6">
                  <c:v>0.73099999999999987</c:v>
                </c:pt>
                <c:pt idx="7">
                  <c:v>0.83099999999999996</c:v>
                </c:pt>
              </c:numCache>
            </c:numRef>
          </c:xVal>
          <c:yVal>
            <c:numRef>
              <c:f>Boichenko_1!$P$13:$W$13</c:f>
              <c:numCache>
                <c:formatCode>General</c:formatCode>
                <c:ptCount val="8"/>
                <c:pt idx="0">
                  <c:v>0.10909090909090909</c:v>
                </c:pt>
                <c:pt idx="1">
                  <c:v>0.25454545454545452</c:v>
                </c:pt>
                <c:pt idx="2">
                  <c:v>0.45454545454545453</c:v>
                </c:pt>
                <c:pt idx="3">
                  <c:v>0.60909090909090913</c:v>
                </c:pt>
                <c:pt idx="4">
                  <c:v>0.77272727272727271</c:v>
                </c:pt>
                <c:pt idx="5">
                  <c:v>0.92727272727272725</c:v>
                </c:pt>
                <c:pt idx="6">
                  <c:v>0.97272727272727266</c:v>
                </c:pt>
                <c:pt idx="7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B4-A841-97C9-2EBE17054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479647"/>
        <c:axId val="1515033711"/>
      </c:scatterChart>
      <c:valAx>
        <c:axId val="181747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515033711"/>
        <c:crosses val="autoZero"/>
        <c:crossBetween val="midCat"/>
      </c:valAx>
      <c:valAx>
        <c:axId val="1515033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81747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Перевірка</cx:v>
        </cx:txData>
      </cx:tx>
      <cx:spPr>
        <a:ln>
          <a:solidFill>
            <a:schemeClr val="tx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rgbClr val="000000"/>
              </a:solidFill>
            </a:defRPr>
          </a:pPr>
          <a:r>
            <a:rPr lang="uk-UA" sz="1400" b="0" i="0" u="none" strike="noStrike" baseline="0">
              <a:ln>
                <a:noFill/>
              </a:ln>
              <a:solidFill>
                <a:srgbClr val="000000"/>
              </a:solidFill>
              <a:latin typeface="Calibri" panose="020F0502020204030204"/>
            </a:rPr>
            <a:t>Перевірка</a:t>
          </a:r>
        </a:p>
      </cx:txPr>
    </cx:title>
    <cx:plotArea>
      <cx:plotAreaRegion>
        <cx:series layoutId="clusteredColumn" uniqueId="{5C14964E-A2E7-D245-BA03-C064899FB444}">
          <cx:tx>
            <cx:txData>
              <cx:f>_xlchart.v1.0</cx:f>
              <cx:v>Вар.No1</cx:v>
            </cx:txData>
          </cx:tx>
          <cx:dataId val="0"/>
          <cx:layoutPr>
            <cx:binning intervalClosed="r" underflow="0">
              <cx:binSize val="0.10000000000000001"/>
            </cx:binning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111600</xdr:colOff>
      <xdr:row>4</xdr:row>
      <xdr:rowOff>32040</xdr:rowOff>
    </xdr:from>
    <xdr:to>
      <xdr:col>14</xdr:col>
      <xdr:colOff>730440</xdr:colOff>
      <xdr:row>4</xdr:row>
      <xdr:rowOff>188237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6625FB5D-B817-E44E-B416-6ECA88219DA9}"/>
            </a:ext>
          </a:extLst>
        </xdr:cNvPr>
        <xdr:cNvSpPr/>
      </xdr:nvSpPr>
      <xdr:spPr>
        <a:xfrm>
          <a:off x="12735400" y="794040"/>
          <a:ext cx="618840" cy="15619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>
          <a:spAutoFit/>
        </a:bodyPr>
        <a:lstStyle/>
        <a:p>
          <a:pPr>
            <a:lnSpc>
              <a:spcPct val="100000"/>
            </a:lnSpc>
          </a:pPr>
          <a:endParaRPr lang="ru-RU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5021</xdr:colOff>
      <xdr:row>24</xdr:row>
      <xdr:rowOff>183560</xdr:rowOff>
    </xdr:from>
    <xdr:to>
      <xdr:col>17</xdr:col>
      <xdr:colOff>823728</xdr:colOff>
      <xdr:row>38</xdr:row>
      <xdr:rowOff>93184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3C00C9D-C4AA-C44E-8B53-2B4370FC6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165333</xdr:colOff>
      <xdr:row>39</xdr:row>
      <xdr:rowOff>21702</xdr:rowOff>
    </xdr:from>
    <xdr:to>
      <xdr:col>23</xdr:col>
      <xdr:colOff>674330</xdr:colOff>
      <xdr:row>52</xdr:row>
      <xdr:rowOff>129443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B04CBAB4-F598-6942-B02D-2737592E3B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233" y="7540102"/>
              <a:ext cx="5144497" cy="25842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23484</xdr:colOff>
      <xdr:row>39</xdr:row>
      <xdr:rowOff>32495</xdr:rowOff>
    </xdr:from>
    <xdr:to>
      <xdr:col>17</xdr:col>
      <xdr:colOff>928131</xdr:colOff>
      <xdr:row>52</xdr:row>
      <xdr:rowOff>134096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14D1DF5-996F-EC44-BE51-877C4D0A5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11514</xdr:colOff>
      <xdr:row>40</xdr:row>
      <xdr:rowOff>21124</xdr:rowOff>
    </xdr:from>
    <xdr:to>
      <xdr:col>13</xdr:col>
      <xdr:colOff>330490</xdr:colOff>
      <xdr:row>53</xdr:row>
      <xdr:rowOff>37662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4611B2D-928C-8041-8937-299EFEAA0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16422</xdr:colOff>
      <xdr:row>25</xdr:row>
      <xdr:rowOff>39474</xdr:rowOff>
    </xdr:from>
    <xdr:to>
      <xdr:col>13</xdr:col>
      <xdr:colOff>318694</xdr:colOff>
      <xdr:row>39</xdr:row>
      <xdr:rowOff>87305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BF3D9022-853F-C24E-B396-416E3A3A9798}"/>
            </a:ext>
          </a:extLst>
        </xdr:cNvPr>
        <xdr:cNvGrpSpPr/>
      </xdr:nvGrpSpPr>
      <xdr:grpSpPr>
        <a:xfrm>
          <a:off x="7231103" y="4862772"/>
          <a:ext cx="3990676" cy="2695916"/>
          <a:chOff x="12703500" y="2853990"/>
          <a:chExt cx="3829582" cy="2739725"/>
        </a:xfrm>
      </xdr:grpSpPr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B7F89496-81BD-BE49-AC67-38A35B2268B8}"/>
              </a:ext>
            </a:extLst>
          </xdr:cNvPr>
          <xdr:cNvGraphicFramePr>
            <a:graphicFrameLocks/>
          </xdr:cNvGraphicFramePr>
        </xdr:nvGraphicFramePr>
        <xdr:xfrm>
          <a:off x="12703500" y="2853990"/>
          <a:ext cx="3829582" cy="27397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9A66611F-64C8-D048-9B41-A3EF3E23FEEB}"/>
              </a:ext>
            </a:extLst>
          </xdr:cNvPr>
          <xdr:cNvCxnSpPr/>
        </xdr:nvCxnSpPr>
        <xdr:spPr>
          <a:xfrm>
            <a:off x="14707053" y="3815670"/>
            <a:ext cx="130402" cy="0"/>
          </a:xfrm>
          <a:prstGeom prst="line">
            <a:avLst/>
          </a:prstGeom>
          <a:ln w="19050">
            <a:solidFill>
              <a:srgbClr val="C82C5D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D40F7F3A-BA3C-AD4D-938E-DB6212FE7DD0}"/>
              </a:ext>
            </a:extLst>
          </xdr:cNvPr>
          <xdr:cNvCxnSpPr/>
        </xdr:nvCxnSpPr>
        <xdr:spPr>
          <a:xfrm>
            <a:off x="14167757" y="4308248"/>
            <a:ext cx="130402" cy="0"/>
          </a:xfrm>
          <a:prstGeom prst="line">
            <a:avLst/>
          </a:prstGeom>
          <a:ln w="19050">
            <a:solidFill>
              <a:srgbClr val="C82C5D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83C5B5C5-1316-EB4B-8A51-2E5FCA799AB2}"/>
              </a:ext>
            </a:extLst>
          </xdr:cNvPr>
          <xdr:cNvCxnSpPr/>
        </xdr:nvCxnSpPr>
        <xdr:spPr>
          <a:xfrm>
            <a:off x="13741853" y="4806496"/>
            <a:ext cx="130402" cy="0"/>
          </a:xfrm>
          <a:prstGeom prst="line">
            <a:avLst/>
          </a:prstGeom>
          <a:ln w="19050">
            <a:solidFill>
              <a:srgbClr val="C82C5D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575930</xdr:colOff>
      <xdr:row>18</xdr:row>
      <xdr:rowOff>162442</xdr:rowOff>
    </xdr:from>
    <xdr:to>
      <xdr:col>18</xdr:col>
      <xdr:colOff>664535</xdr:colOff>
      <xdr:row>22</xdr:row>
      <xdr:rowOff>103372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6A668E9-FED4-C64A-AA87-9569B0A3F92C}"/>
            </a:ext>
          </a:extLst>
        </xdr:cNvPr>
        <xdr:cNvSpPr txBox="1"/>
      </xdr:nvSpPr>
      <xdr:spPr>
        <a:xfrm>
          <a:off x="10735930" y="3706628"/>
          <a:ext cx="5035698" cy="708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skewness, that reflects the asymmetry of a distribution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kurtosis, that reflects the characteristics of the tails of a distribution.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https://help.xlstat.com/s/article/skewness-and-kurtosis-in-excel?language=en_US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06B2-BBF2-454C-9D54-1B68883238B7}">
  <dimension ref="A1:AE111"/>
  <sheetViews>
    <sheetView tabSelected="1" topLeftCell="H3" zoomScale="94" zoomScaleNormal="100" workbookViewId="0">
      <selection activeCell="K24" sqref="K24"/>
    </sheetView>
  </sheetViews>
  <sheetFormatPr baseColWidth="10" defaultColWidth="8.83203125" defaultRowHeight="15" x14ac:dyDescent="0.2"/>
  <cols>
    <col min="1" max="1" width="7.5" style="22" bestFit="1" customWidth="1"/>
    <col min="2" max="2" width="8.5" style="1" customWidth="1"/>
    <col min="3" max="3" width="14" style="55" bestFit="1" customWidth="1"/>
    <col min="4" max="4" width="6.6640625" style="22" bestFit="1" customWidth="1"/>
    <col min="5" max="5" width="9" style="22" bestFit="1" customWidth="1"/>
    <col min="6" max="7" width="13.6640625" style="1" bestFit="1" customWidth="1"/>
    <col min="8" max="8" width="13.1640625" style="1" bestFit="1" customWidth="1"/>
    <col min="9" max="9" width="8.5" style="1" customWidth="1"/>
    <col min="10" max="10" width="13.6640625" style="1" bestFit="1" customWidth="1"/>
    <col min="11" max="11" width="12.6640625" style="1" bestFit="1" customWidth="1"/>
    <col min="12" max="12" width="12.1640625" style="1" bestFit="1" customWidth="1"/>
    <col min="13" max="13" width="10" style="1" customWidth="1"/>
    <col min="14" max="14" width="8.5" style="1" customWidth="1"/>
    <col min="15" max="15" width="14.33203125" style="1" bestFit="1" customWidth="1"/>
    <col min="16" max="23" width="12.1640625" style="1" bestFit="1" customWidth="1"/>
    <col min="24" max="24" width="9" style="1" customWidth="1"/>
    <col min="25" max="25" width="7.83203125" style="1" customWidth="1"/>
    <col min="26" max="26" width="6.1640625" style="1" bestFit="1" customWidth="1"/>
    <col min="27" max="27" width="8.33203125" style="1" bestFit="1" customWidth="1"/>
    <col min="28" max="28" width="11.83203125" style="1" bestFit="1" customWidth="1"/>
    <col min="29" max="30" width="12.1640625" style="1" bestFit="1" customWidth="1"/>
    <col min="31" max="1027" width="8.5" style="1" customWidth="1"/>
    <col min="1028" max="16384" width="8.83203125" style="1"/>
  </cols>
  <sheetData>
    <row r="1" spans="1:31" x14ac:dyDescent="0.2">
      <c r="A1" s="56" t="s">
        <v>6</v>
      </c>
      <c r="C1" s="27" t="s">
        <v>47</v>
      </c>
      <c r="D1" s="22" t="s">
        <v>49</v>
      </c>
      <c r="E1" s="22" t="s">
        <v>50</v>
      </c>
      <c r="F1" s="1" t="s">
        <v>0</v>
      </c>
      <c r="G1" s="1" t="s">
        <v>1</v>
      </c>
      <c r="H1" s="2" t="s">
        <v>2</v>
      </c>
    </row>
    <row r="2" spans="1:31" x14ac:dyDescent="0.2">
      <c r="A2" s="57">
        <v>0.17499999999999999</v>
      </c>
      <c r="C2" s="28">
        <v>8.1000000000000003E-2</v>
      </c>
      <c r="D2" s="22">
        <v>8.1000000000000003E-2</v>
      </c>
      <c r="E2" s="22" cm="1">
        <f t="array" ref="E2:E99">FREQUENCY(C:C,D:D)</f>
        <v>1</v>
      </c>
      <c r="F2" s="3">
        <f t="shared" ref="F2:F33" si="0">(C2-$K$20)^2</f>
        <v>0.11697643669421484</v>
      </c>
      <c r="G2" s="3">
        <f t="shared" ref="G2:G33" si="1">(C2-$K$20)^3</f>
        <v>-4.0008068193725002E-2</v>
      </c>
      <c r="H2" s="3">
        <f t="shared" ref="H2:H33" si="2">(C2-$K$20)^4</f>
        <v>1.3683486741675653E-2</v>
      </c>
      <c r="M2" s="4"/>
    </row>
    <row r="3" spans="1:31" x14ac:dyDescent="0.2">
      <c r="A3" s="57">
        <v>0.60899999999999999</v>
      </c>
      <c r="C3" s="28">
        <v>0.121</v>
      </c>
      <c r="D3" s="22">
        <v>0.121</v>
      </c>
      <c r="E3" s="22">
        <v>1</v>
      </c>
      <c r="F3" s="3">
        <f t="shared" si="0"/>
        <v>9.1214982148760324E-2</v>
      </c>
      <c r="G3" s="3">
        <f t="shared" si="1"/>
        <v>-2.7548583063146503E-2</v>
      </c>
      <c r="H3" s="3">
        <f t="shared" si="2"/>
        <v>8.320172968398664E-3</v>
      </c>
      <c r="O3" s="2"/>
      <c r="P3" s="6"/>
      <c r="Q3" s="6"/>
      <c r="R3" s="6"/>
      <c r="S3" s="6"/>
      <c r="T3" s="6"/>
      <c r="U3" s="6"/>
      <c r="V3" s="6"/>
      <c r="W3" s="6"/>
    </row>
    <row r="4" spans="1:31" x14ac:dyDescent="0.2">
      <c r="A4" s="57">
        <v>0.33</v>
      </c>
      <c r="C4" s="28">
        <v>0.125</v>
      </c>
      <c r="D4" s="22">
        <v>0.125</v>
      </c>
      <c r="E4" s="22">
        <v>1</v>
      </c>
      <c r="F4" s="3">
        <f t="shared" si="0"/>
        <v>8.881483669421486E-2</v>
      </c>
      <c r="G4" s="3">
        <f t="shared" si="1"/>
        <v>-2.6468436150088648E-2</v>
      </c>
      <c r="H4" s="3">
        <f t="shared" si="2"/>
        <v>7.8880752170200543E-3</v>
      </c>
      <c r="O4" s="2"/>
      <c r="P4" s="2"/>
      <c r="Q4" s="2"/>
      <c r="R4" s="2"/>
      <c r="S4" s="2"/>
      <c r="T4" s="2"/>
      <c r="U4" s="2"/>
      <c r="V4" s="2"/>
      <c r="W4" s="2"/>
    </row>
    <row r="5" spans="1:31" ht="16" thickBot="1" x14ac:dyDescent="0.25">
      <c r="A5" s="57">
        <v>0.27500000000000002</v>
      </c>
      <c r="C5" s="28">
        <v>0.14199999999999999</v>
      </c>
      <c r="D5" s="22">
        <v>0.14199999999999999</v>
      </c>
      <c r="E5" s="22">
        <v>1</v>
      </c>
      <c r="F5" s="3">
        <f t="shared" si="0"/>
        <v>7.8971218512396704E-2</v>
      </c>
      <c r="G5" s="3">
        <f t="shared" si="1"/>
        <v>-2.2192348242320064E-2</v>
      </c>
      <c r="H5" s="3">
        <f t="shared" si="2"/>
        <v>6.236453353332708E-3</v>
      </c>
      <c r="O5" s="2"/>
      <c r="P5" s="2"/>
      <c r="Q5" s="2"/>
      <c r="R5" s="2"/>
      <c r="S5" s="2"/>
      <c r="T5" s="2"/>
      <c r="U5" s="2"/>
      <c r="V5" s="2"/>
      <c r="W5" s="2"/>
      <c r="AC5" s="1" t="s">
        <v>45</v>
      </c>
      <c r="AD5" s="1" t="s">
        <v>44</v>
      </c>
      <c r="AE5" s="1" t="s">
        <v>46</v>
      </c>
    </row>
    <row r="6" spans="1:31" ht="16" thickBot="1" x14ac:dyDescent="0.25">
      <c r="A6" s="57">
        <v>0.441</v>
      </c>
      <c r="C6" s="28">
        <v>0.14299999999999999</v>
      </c>
      <c r="D6" s="22">
        <v>0.14299999999999999</v>
      </c>
      <c r="E6" s="22">
        <v>1</v>
      </c>
      <c r="F6" s="3">
        <f t="shared" si="0"/>
        <v>7.8410182148760332E-2</v>
      </c>
      <c r="G6" s="3">
        <f t="shared" si="1"/>
        <v>-2.1956276641328328E-2</v>
      </c>
      <c r="H6" s="3">
        <f t="shared" si="2"/>
        <v>6.1481566646017739E-3</v>
      </c>
      <c r="O6" s="2"/>
      <c r="P6" s="2"/>
      <c r="Q6" s="2"/>
      <c r="R6" s="2"/>
      <c r="S6" s="2"/>
      <c r="T6" s="2"/>
      <c r="U6" s="2"/>
      <c r="V6" s="2"/>
      <c r="W6" s="2"/>
      <c r="X6" s="6"/>
      <c r="Z6" s="37" t="s">
        <v>51</v>
      </c>
      <c r="AA6" s="35" t="s">
        <v>40</v>
      </c>
      <c r="AB6" s="33" t="s">
        <v>41</v>
      </c>
      <c r="AC6" s="33" t="s">
        <v>43</v>
      </c>
      <c r="AD6" s="33" t="s">
        <v>42</v>
      </c>
      <c r="AE6" s="34" t="s">
        <v>28</v>
      </c>
    </row>
    <row r="7" spans="1:31" ht="16" thickBot="1" x14ac:dyDescent="0.25">
      <c r="A7" s="57">
        <v>0.248</v>
      </c>
      <c r="C7" s="28">
        <v>0.14499999999999999</v>
      </c>
      <c r="D7" s="22">
        <v>0.14499999999999999</v>
      </c>
      <c r="E7" s="22">
        <v>1</v>
      </c>
      <c r="F7" s="3">
        <f t="shared" si="0"/>
        <v>7.7294109421487608E-2</v>
      </c>
      <c r="G7" s="3">
        <f t="shared" si="1"/>
        <v>-2.1489167766617582E-2</v>
      </c>
      <c r="H7" s="3">
        <f t="shared" si="2"/>
        <v>5.9743793512608999E-3</v>
      </c>
      <c r="J7" s="37"/>
      <c r="K7" s="35" t="s">
        <v>23</v>
      </c>
      <c r="L7" s="34" t="s">
        <v>22</v>
      </c>
      <c r="O7" s="16" t="s">
        <v>5</v>
      </c>
      <c r="P7" s="43">
        <v>1</v>
      </c>
      <c r="Q7" s="8">
        <f>P7+1</f>
        <v>2</v>
      </c>
      <c r="R7" s="8">
        <f t="shared" ref="R7:W7" si="3">Q7+1</f>
        <v>3</v>
      </c>
      <c r="S7" s="8">
        <f t="shared" si="3"/>
        <v>4</v>
      </c>
      <c r="T7" s="8">
        <f t="shared" si="3"/>
        <v>5</v>
      </c>
      <c r="U7" s="8">
        <f t="shared" si="3"/>
        <v>6</v>
      </c>
      <c r="V7" s="8">
        <f t="shared" si="3"/>
        <v>7</v>
      </c>
      <c r="W7" s="9">
        <f t="shared" si="3"/>
        <v>8</v>
      </c>
      <c r="X7" s="39"/>
      <c r="Z7" s="51">
        <v>1</v>
      </c>
      <c r="AA7" s="46">
        <f>P8</f>
        <v>8.1000000000000003E-2</v>
      </c>
      <c r="AB7" s="32">
        <f>P9</f>
        <v>0.18099999999999999</v>
      </c>
      <c r="AC7" s="32">
        <f>COUNTIF($C:$C,"&gt;="&amp;AA7) -  COUNTIF($C:$C,"&gt;"&amp;AB7)</f>
        <v>12</v>
      </c>
      <c r="AD7" s="32">
        <f t="shared" ref="AD7:AD14" si="4">AC7/$AC$15</f>
        <v>0.10909090909090909</v>
      </c>
      <c r="AE7" s="45">
        <f>AD7</f>
        <v>0.10909090909090909</v>
      </c>
    </row>
    <row r="8" spans="1:31" x14ac:dyDescent="0.2">
      <c r="A8" s="57">
        <v>0.24</v>
      </c>
      <c r="C8" s="28">
        <v>0.14599999999999999</v>
      </c>
      <c r="D8" s="22">
        <v>0.14599999999999999</v>
      </c>
      <c r="E8" s="22">
        <v>2</v>
      </c>
      <c r="F8" s="3">
        <f t="shared" si="0"/>
        <v>7.6739073057851243E-2</v>
      </c>
      <c r="G8" s="3">
        <f t="shared" si="1"/>
        <v>-2.1258118492898576E-2</v>
      </c>
      <c r="H8" s="3">
        <f t="shared" si="2"/>
        <v>5.8888853337782307E-3</v>
      </c>
      <c r="J8" s="38" t="s">
        <v>20</v>
      </c>
      <c r="K8" s="36">
        <v>110</v>
      </c>
      <c r="L8" s="32">
        <f>COUNT(A:A)</f>
        <v>110</v>
      </c>
      <c r="O8" s="17" t="s">
        <v>26</v>
      </c>
      <c r="P8" s="49">
        <f>K10</f>
        <v>8.1000000000000003E-2</v>
      </c>
      <c r="Q8" s="7">
        <f>P8+$K$13</f>
        <v>0.18099999999999999</v>
      </c>
      <c r="R8" s="7">
        <f t="shared" ref="R8:W8" si="5">Q8+$K$13</f>
        <v>0.28100000000000003</v>
      </c>
      <c r="S8" s="7">
        <f t="shared" si="5"/>
        <v>0.38100000000000001</v>
      </c>
      <c r="T8" s="7">
        <f t="shared" si="5"/>
        <v>0.48099999999999998</v>
      </c>
      <c r="U8" s="7">
        <f t="shared" si="5"/>
        <v>0.58099999999999996</v>
      </c>
      <c r="V8" s="7">
        <f t="shared" si="5"/>
        <v>0.68099999999999994</v>
      </c>
      <c r="W8" s="10">
        <f t="shared" si="5"/>
        <v>0.78099999999999992</v>
      </c>
      <c r="X8" s="40"/>
      <c r="Z8" s="49">
        <f>Z7+1</f>
        <v>2</v>
      </c>
      <c r="AA8" s="47">
        <f>AA7+$K$13</f>
        <v>0.18099999999999999</v>
      </c>
      <c r="AB8" s="42">
        <f>AB7+$K$13</f>
        <v>0.28100000000000003</v>
      </c>
      <c r="AC8" s="7">
        <f t="shared" ref="AC8:AC14" si="6">COUNTIF($C:$C,"&gt;="&amp;AA8) -  COUNTIF($C:$C,"&gt;"&amp;AB8)</f>
        <v>16</v>
      </c>
      <c r="AD8" s="7">
        <f t="shared" si="4"/>
        <v>0.14545454545454545</v>
      </c>
      <c r="AE8" s="10">
        <f>AE7+AD8</f>
        <v>0.25454545454545452</v>
      </c>
    </row>
    <row r="9" spans="1:31" x14ac:dyDescent="0.2">
      <c r="A9" s="57">
        <v>0.63900000000000001</v>
      </c>
      <c r="C9" s="28">
        <v>0.14599999999999999</v>
      </c>
      <c r="D9" s="22">
        <v>0.154</v>
      </c>
      <c r="E9" s="22">
        <v>1</v>
      </c>
      <c r="F9" s="3">
        <f t="shared" si="0"/>
        <v>7.6739073057851243E-2</v>
      </c>
      <c r="G9" s="3">
        <f t="shared" si="1"/>
        <v>-2.1258118492898576E-2</v>
      </c>
      <c r="H9" s="3">
        <f t="shared" si="2"/>
        <v>5.8888853337782307E-3</v>
      </c>
      <c r="J9" s="17" t="s">
        <v>18</v>
      </c>
      <c r="K9" s="14">
        <f>C111</f>
        <v>0.84299999999999997</v>
      </c>
      <c r="L9" s="7">
        <f>MAX(A:A)</f>
        <v>0.84299999999999997</v>
      </c>
      <c r="O9" s="18" t="s">
        <v>27</v>
      </c>
      <c r="P9" s="63">
        <f>P8+$K$13</f>
        <v>0.18099999999999999</v>
      </c>
      <c r="Q9" s="5">
        <f t="shared" ref="Q9:W9" si="7">Q8+$K$13</f>
        <v>0.28100000000000003</v>
      </c>
      <c r="R9" s="5">
        <f t="shared" si="7"/>
        <v>0.38100000000000001</v>
      </c>
      <c r="S9" s="5">
        <f t="shared" si="7"/>
        <v>0.48099999999999998</v>
      </c>
      <c r="T9" s="5">
        <f t="shared" si="7"/>
        <v>0.58099999999999996</v>
      </c>
      <c r="U9" s="5">
        <f t="shared" si="7"/>
        <v>0.68099999999999994</v>
      </c>
      <c r="V9" s="5">
        <f t="shared" si="7"/>
        <v>0.78099999999999992</v>
      </c>
      <c r="W9" s="11">
        <f t="shared" si="7"/>
        <v>0.88099999999999989</v>
      </c>
      <c r="X9" s="40"/>
      <c r="Z9" s="49">
        <f t="shared" ref="Z9:Z14" si="8">Z8+1</f>
        <v>3</v>
      </c>
      <c r="AA9" s="47">
        <f t="shared" ref="AA9:AA14" si="9">AA8+$K$13</f>
        <v>0.28100000000000003</v>
      </c>
      <c r="AB9" s="42">
        <f t="shared" ref="AB9:AB14" si="10">AB8+$K$13</f>
        <v>0.38100000000000001</v>
      </c>
      <c r="AC9" s="7">
        <f t="shared" si="6"/>
        <v>22</v>
      </c>
      <c r="AD9" s="7">
        <f t="shared" si="4"/>
        <v>0.2</v>
      </c>
      <c r="AE9" s="10">
        <f t="shared" ref="AE9:AE14" si="11">AE8+AD9</f>
        <v>0.45454545454545453</v>
      </c>
    </row>
    <row r="10" spans="1:31" x14ac:dyDescent="0.2">
      <c r="A10" s="57">
        <v>0.55700000000000005</v>
      </c>
      <c r="C10" s="28">
        <v>0.154</v>
      </c>
      <c r="D10" s="22">
        <v>0.157</v>
      </c>
      <c r="E10" s="22">
        <v>1</v>
      </c>
      <c r="F10" s="3">
        <f t="shared" si="0"/>
        <v>7.2370782148760332E-2</v>
      </c>
      <c r="G10" s="3">
        <f t="shared" si="1"/>
        <v>-1.9469056230419234E-2</v>
      </c>
      <c r="H10" s="3">
        <f t="shared" si="2"/>
        <v>5.2375301088233269E-3</v>
      </c>
      <c r="J10" s="17" t="s">
        <v>19</v>
      </c>
      <c r="K10" s="14">
        <f>C2</f>
        <v>8.1000000000000003E-2</v>
      </c>
      <c r="L10" s="7">
        <f>MIN(A:A)</f>
        <v>8.1000000000000003E-2</v>
      </c>
      <c r="O10" s="19" t="s">
        <v>24</v>
      </c>
      <c r="P10" s="63">
        <f>(P8+P9)/2</f>
        <v>0.13100000000000001</v>
      </c>
      <c r="Q10" s="5">
        <f t="shared" ref="Q10:W10" si="12">(Q8+Q9)/2</f>
        <v>0.23100000000000001</v>
      </c>
      <c r="R10" s="5">
        <f t="shared" si="12"/>
        <v>0.33100000000000002</v>
      </c>
      <c r="S10" s="5">
        <f t="shared" si="12"/>
        <v>0.43099999999999999</v>
      </c>
      <c r="T10" s="5">
        <f t="shared" si="12"/>
        <v>0.53099999999999992</v>
      </c>
      <c r="U10" s="5">
        <f t="shared" si="12"/>
        <v>0.63100000000000001</v>
      </c>
      <c r="V10" s="5">
        <f t="shared" si="12"/>
        <v>0.73099999999999987</v>
      </c>
      <c r="W10" s="11">
        <f t="shared" si="12"/>
        <v>0.83099999999999996</v>
      </c>
      <c r="X10" s="40"/>
      <c r="Z10" s="49">
        <f t="shared" si="8"/>
        <v>4</v>
      </c>
      <c r="AA10" s="47">
        <f t="shared" si="9"/>
        <v>0.38100000000000001</v>
      </c>
      <c r="AB10" s="42">
        <f t="shared" si="10"/>
        <v>0.48099999999999998</v>
      </c>
      <c r="AC10" s="7">
        <f>COUNTIF($C:$C,"&gt;"&amp;AA10) -  COUNTIF($C:$C,"&gt;"&amp;AB10)</f>
        <v>17</v>
      </c>
      <c r="AD10" s="7">
        <f t="shared" si="4"/>
        <v>0.15454545454545454</v>
      </c>
      <c r="AE10" s="10">
        <f t="shared" si="11"/>
        <v>0.60909090909090913</v>
      </c>
    </row>
    <row r="11" spans="1:31" x14ac:dyDescent="0.2">
      <c r="A11" s="57">
        <v>0.317</v>
      </c>
      <c r="C11" s="28">
        <v>0.157</v>
      </c>
      <c r="D11" s="22">
        <v>0.158</v>
      </c>
      <c r="E11" s="22">
        <v>1</v>
      </c>
      <c r="F11" s="3">
        <f t="shared" si="0"/>
        <v>7.0765673057851239E-2</v>
      </c>
      <c r="G11" s="3">
        <f t="shared" si="1"/>
        <v>-1.8824955681989483E-2</v>
      </c>
      <c r="H11" s="3">
        <f t="shared" si="2"/>
        <v>5.007780483330693E-3</v>
      </c>
      <c r="J11" s="17" t="s">
        <v>3</v>
      </c>
      <c r="K11" s="14">
        <f>K9-K10</f>
        <v>0.76200000000000001</v>
      </c>
      <c r="L11" s="7">
        <f>L9-L10</f>
        <v>0.76200000000000001</v>
      </c>
      <c r="O11" s="18" t="s">
        <v>25</v>
      </c>
      <c r="P11" s="63">
        <f>COUNTIF($A:$A,"&gt;="&amp;P8) -  COUNTIF($A:$A,"&gt;"&amp;P9)</f>
        <v>12</v>
      </c>
      <c r="Q11" s="15">
        <f t="shared" ref="Q11:W11" si="13">COUNTIF($A:$A,"&gt;="&amp;Q8) -  COUNTIF($A:$A,"&gt;"&amp;Q9)</f>
        <v>16</v>
      </c>
      <c r="R11" s="15">
        <f>COUNTIF($A:$A,"&gt;="&amp;R8) -  COUNTIF($A:$A,"&gt;"&amp;R9)</f>
        <v>22</v>
      </c>
      <c r="S11" s="15">
        <f>COUNTIF($A:$A,"&gt;"&amp;S8) -  COUNTIF($A:$A,"&gt;"&amp;S9)</f>
        <v>17</v>
      </c>
      <c r="T11" s="15">
        <f>COUNTIF($A:$A,"&gt;="&amp;T8) -  COUNTIF($A:$A,"&gt;"&amp;T9)</f>
        <v>18</v>
      </c>
      <c r="U11" s="15">
        <f t="shared" si="13"/>
        <v>17</v>
      </c>
      <c r="V11" s="15">
        <f t="shared" si="13"/>
        <v>5</v>
      </c>
      <c r="W11" s="41">
        <f t="shared" si="13"/>
        <v>3</v>
      </c>
      <c r="X11" s="25">
        <f>SUM(P11:W11)</f>
        <v>110</v>
      </c>
      <c r="Z11" s="49">
        <f t="shared" si="8"/>
        <v>5</v>
      </c>
      <c r="AA11" s="47">
        <f t="shared" si="9"/>
        <v>0.48099999999999998</v>
      </c>
      <c r="AB11" s="42">
        <f t="shared" si="10"/>
        <v>0.58099999999999996</v>
      </c>
      <c r="AC11" s="7">
        <f t="shared" si="6"/>
        <v>18</v>
      </c>
      <c r="AD11" s="7">
        <f t="shared" si="4"/>
        <v>0.16363636363636364</v>
      </c>
      <c r="AE11" s="10">
        <f t="shared" si="11"/>
        <v>0.77272727272727271</v>
      </c>
    </row>
    <row r="12" spans="1:31" x14ac:dyDescent="0.2">
      <c r="A12" s="57">
        <v>0.505</v>
      </c>
      <c r="C12" s="28">
        <v>0.158</v>
      </c>
      <c r="D12" s="22">
        <v>0.17499999999999999</v>
      </c>
      <c r="E12" s="22">
        <v>1</v>
      </c>
      <c r="F12" s="3">
        <f t="shared" si="0"/>
        <v>7.0234636694214883E-2</v>
      </c>
      <c r="G12" s="3">
        <f t="shared" si="1"/>
        <v>-1.8613455717361383E-2</v>
      </c>
      <c r="H12" s="3">
        <f t="shared" si="2"/>
        <v>4.9329041915683559E-3</v>
      </c>
      <c r="J12" s="17" t="s">
        <v>21</v>
      </c>
      <c r="K12" s="14">
        <f>ROUND(1+LOG(K8,2),0)</f>
        <v>8</v>
      </c>
      <c r="L12" s="7">
        <f>ROUND(1+LOG(L8,2),0)</f>
        <v>8</v>
      </c>
      <c r="O12" s="20" t="s">
        <v>29</v>
      </c>
      <c r="P12" s="63">
        <f t="shared" ref="P12:W12" si="14">P11/$AC$15</f>
        <v>0.10909090909090909</v>
      </c>
      <c r="Q12" s="5">
        <f t="shared" si="14"/>
        <v>0.14545454545454545</v>
      </c>
      <c r="R12" s="5">
        <f t="shared" si="14"/>
        <v>0.2</v>
      </c>
      <c r="S12" s="5">
        <f t="shared" si="14"/>
        <v>0.15454545454545454</v>
      </c>
      <c r="T12" s="5">
        <f t="shared" si="14"/>
        <v>0.16363636363636364</v>
      </c>
      <c r="U12" s="5">
        <f t="shared" si="14"/>
        <v>0.15454545454545454</v>
      </c>
      <c r="V12" s="5">
        <f t="shared" si="14"/>
        <v>4.5454545454545456E-2</v>
      </c>
      <c r="W12" s="11">
        <f t="shared" si="14"/>
        <v>2.7272727272727271E-2</v>
      </c>
      <c r="X12" s="40"/>
      <c r="Z12" s="49">
        <f t="shared" si="8"/>
        <v>6</v>
      </c>
      <c r="AA12" s="47">
        <f t="shared" si="9"/>
        <v>0.58099999999999996</v>
      </c>
      <c r="AB12" s="42">
        <f t="shared" si="10"/>
        <v>0.68099999999999994</v>
      </c>
      <c r="AC12" s="7">
        <f t="shared" si="6"/>
        <v>17</v>
      </c>
      <c r="AD12" s="7">
        <f t="shared" si="4"/>
        <v>0.15454545454545454</v>
      </c>
      <c r="AE12" s="10">
        <f t="shared" si="11"/>
        <v>0.92727272727272725</v>
      </c>
    </row>
    <row r="13" spans="1:31" ht="16" thickBot="1" x14ac:dyDescent="0.25">
      <c r="A13" s="57">
        <v>0.14599999999999999</v>
      </c>
      <c r="C13" s="28">
        <v>0.17499999999999999</v>
      </c>
      <c r="D13" s="22">
        <v>0.182</v>
      </c>
      <c r="E13" s="22">
        <v>1</v>
      </c>
      <c r="F13" s="3">
        <f t="shared" si="0"/>
        <v>6.151301851239669E-2</v>
      </c>
      <c r="G13" s="3">
        <f t="shared" si="1"/>
        <v>-1.5256347009592785E-2</v>
      </c>
      <c r="H13" s="3">
        <f t="shared" si="2"/>
        <v>3.7838514465064581E-3</v>
      </c>
      <c r="J13" s="52" t="s">
        <v>4</v>
      </c>
      <c r="K13" s="14">
        <f>ROUND(K11/K12,1)</f>
        <v>0.1</v>
      </c>
      <c r="L13" s="7">
        <f>ROUND(L11/L12,1)</f>
        <v>0.1</v>
      </c>
      <c r="O13" s="21" t="s">
        <v>28</v>
      </c>
      <c r="P13" s="50">
        <f>P12</f>
        <v>0.10909090909090909</v>
      </c>
      <c r="Q13" s="12">
        <f>P13+Q12</f>
        <v>0.25454545454545452</v>
      </c>
      <c r="R13" s="12">
        <f t="shared" ref="R13:W13" si="15">Q13+R12</f>
        <v>0.45454545454545453</v>
      </c>
      <c r="S13" s="12">
        <f t="shared" si="15"/>
        <v>0.60909090909090913</v>
      </c>
      <c r="T13" s="12">
        <f t="shared" si="15"/>
        <v>0.77272727272727271</v>
      </c>
      <c r="U13" s="12">
        <f t="shared" si="15"/>
        <v>0.92727272727272725</v>
      </c>
      <c r="V13" s="12">
        <f t="shared" si="15"/>
        <v>0.97272727272727266</v>
      </c>
      <c r="W13" s="13">
        <f t="shared" si="15"/>
        <v>0.99999999999999989</v>
      </c>
      <c r="X13" s="40"/>
      <c r="Z13" s="49">
        <f t="shared" si="8"/>
        <v>7</v>
      </c>
      <c r="AA13" s="47">
        <f t="shared" si="9"/>
        <v>0.68099999999999994</v>
      </c>
      <c r="AB13" s="42">
        <f t="shared" si="10"/>
        <v>0.78099999999999992</v>
      </c>
      <c r="AC13" s="7">
        <f t="shared" si="6"/>
        <v>5</v>
      </c>
      <c r="AD13" s="7">
        <f t="shared" si="4"/>
        <v>4.5454545454545456E-2</v>
      </c>
      <c r="AE13" s="10">
        <f t="shared" si="11"/>
        <v>0.97272727272727266</v>
      </c>
    </row>
    <row r="14" spans="1:31" ht="16" thickBot="1" x14ac:dyDescent="0.25">
      <c r="A14" s="57">
        <v>0.22900000000000001</v>
      </c>
      <c r="C14" s="29">
        <v>0.182</v>
      </c>
      <c r="D14" s="22">
        <v>0.19500000000000001</v>
      </c>
      <c r="E14" s="22">
        <v>1</v>
      </c>
      <c r="F14" s="3">
        <f t="shared" si="0"/>
        <v>5.808976396694214E-2</v>
      </c>
      <c r="G14" s="3">
        <f t="shared" si="1"/>
        <v>-1.4000689293559727E-2</v>
      </c>
      <c r="H14" s="3">
        <f t="shared" si="2"/>
        <v>3.3744206777350494E-3</v>
      </c>
      <c r="J14" s="37"/>
      <c r="K14" s="35" t="s">
        <v>23</v>
      </c>
      <c r="L14" s="34" t="s">
        <v>22</v>
      </c>
      <c r="M14" s="1" t="s">
        <v>52</v>
      </c>
      <c r="N14" s="66" t="s">
        <v>53</v>
      </c>
      <c r="X14" s="59"/>
      <c r="Z14" s="50">
        <f t="shared" si="8"/>
        <v>8</v>
      </c>
      <c r="AA14" s="48">
        <f t="shared" si="9"/>
        <v>0.78099999999999992</v>
      </c>
      <c r="AB14" s="44">
        <f t="shared" si="10"/>
        <v>0.88099999999999989</v>
      </c>
      <c r="AC14" s="12">
        <f t="shared" si="6"/>
        <v>3</v>
      </c>
      <c r="AD14" s="12">
        <f t="shared" si="4"/>
        <v>2.7272727272727271E-2</v>
      </c>
      <c r="AE14" s="13">
        <f t="shared" si="11"/>
        <v>0.99999999999999989</v>
      </c>
    </row>
    <row r="15" spans="1:31" ht="16" thickBot="1" x14ac:dyDescent="0.25">
      <c r="A15" s="57">
        <v>0.73899999999999999</v>
      </c>
      <c r="C15" s="29">
        <v>0.19500000000000001</v>
      </c>
      <c r="D15" s="22">
        <v>0.19600000000000001</v>
      </c>
      <c r="E15" s="22">
        <v>1</v>
      </c>
      <c r="F15" s="3">
        <f t="shared" si="0"/>
        <v>5.1992291239669405E-2</v>
      </c>
      <c r="G15" s="3">
        <f t="shared" si="1"/>
        <v>-1.1855187717030799E-2</v>
      </c>
      <c r="H15" s="3">
        <f t="shared" si="2"/>
        <v>2.703198348350604E-3</v>
      </c>
      <c r="J15" s="17" t="s">
        <v>37</v>
      </c>
      <c r="K15" s="14">
        <f>C29</f>
        <v>0.27500000000000002</v>
      </c>
      <c r="L15" s="7">
        <f>QUARTILE(A2:A111,1)</f>
        <v>0.27900000000000003</v>
      </c>
      <c r="M15" s="54">
        <v>0.25</v>
      </c>
      <c r="N15" s="6">
        <f>($K$8/2+1)/2</f>
        <v>28</v>
      </c>
      <c r="O15" s="7"/>
      <c r="X15" s="7" t="s">
        <v>30</v>
      </c>
      <c r="Y15" s="60"/>
      <c r="Z15" s="61"/>
      <c r="AA15" s="61"/>
      <c r="AB15" s="61"/>
      <c r="AC15" s="62">
        <f>SUM(AC7:AC14)</f>
        <v>110</v>
      </c>
      <c r="AD15" s="61">
        <f>SUM(AD7:AD14)</f>
        <v>0.99999999999999989</v>
      </c>
      <c r="AE15" s="36"/>
    </row>
    <row r="16" spans="1:31" x14ac:dyDescent="0.2">
      <c r="A16" s="57">
        <v>0.36699999999999999</v>
      </c>
      <c r="C16" s="29">
        <v>0.19600000000000001</v>
      </c>
      <c r="D16" s="22">
        <v>0.20699999999999999</v>
      </c>
      <c r="E16" s="22">
        <v>1</v>
      </c>
      <c r="F16" s="3">
        <f t="shared" si="0"/>
        <v>5.1537254876033042E-2</v>
      </c>
      <c r="G16" s="3">
        <f t="shared" si="1"/>
        <v>-1.1699893897857245E-2</v>
      </c>
      <c r="H16" s="3">
        <f t="shared" si="2"/>
        <v>2.6560886401571916E-3</v>
      </c>
      <c r="J16" s="53" t="s">
        <v>31</v>
      </c>
      <c r="K16" s="14">
        <f>(C56+C57)/2</f>
        <v>0.39750000000000002</v>
      </c>
      <c r="L16" s="7">
        <f>MEDIAN(A2:A111)</f>
        <v>0.39750000000000002</v>
      </c>
      <c r="M16" s="54">
        <v>0.5</v>
      </c>
      <c r="N16" s="6">
        <f>($K$8+1)*M16</f>
        <v>55.5</v>
      </c>
    </row>
    <row r="17" spans="1:15" x14ac:dyDescent="0.2">
      <c r="A17" s="57">
        <v>0.19500000000000001</v>
      </c>
      <c r="C17" s="29">
        <v>0.20699999999999999</v>
      </c>
      <c r="D17" s="22">
        <v>0.21</v>
      </c>
      <c r="E17" s="22">
        <v>1</v>
      </c>
      <c r="F17" s="3">
        <f t="shared" si="0"/>
        <v>4.6663854876033049E-2</v>
      </c>
      <c r="G17" s="3">
        <f t="shared" si="1"/>
        <v>-1.0080241086948157E-2</v>
      </c>
      <c r="H17" s="3">
        <f t="shared" si="2"/>
        <v>2.1775153518914735E-3</v>
      </c>
      <c r="J17" s="17" t="s">
        <v>38</v>
      </c>
      <c r="K17" s="14">
        <f>C84</f>
        <v>0.57699999999999996</v>
      </c>
      <c r="L17" s="7">
        <f>QUARTILE(A2:A111,3)</f>
        <v>0.57574999999999998</v>
      </c>
      <c r="M17" s="54">
        <v>0.75</v>
      </c>
      <c r="N17" s="6">
        <f>$K$8/2 + N15</f>
        <v>83</v>
      </c>
    </row>
    <row r="18" spans="1:15" x14ac:dyDescent="0.2">
      <c r="A18" s="57">
        <v>0.70099999999999996</v>
      </c>
      <c r="C18" s="29">
        <v>0.21</v>
      </c>
      <c r="D18" s="22">
        <v>0.21299999999999999</v>
      </c>
      <c r="E18" s="22">
        <v>2</v>
      </c>
      <c r="F18" s="3">
        <f t="shared" si="0"/>
        <v>4.5376745785123962E-2</v>
      </c>
      <c r="G18" s="3">
        <f t="shared" si="1"/>
        <v>-9.6660718839729504E-3</v>
      </c>
      <c r="H18" s="3">
        <f t="shared" si="2"/>
        <v>2.0590490580477652E-3</v>
      </c>
      <c r="J18" s="17" t="s">
        <v>39</v>
      </c>
      <c r="K18" s="14">
        <f>K17-K15</f>
        <v>0.30199999999999994</v>
      </c>
      <c r="L18" s="7">
        <f>L17-L15</f>
        <v>0.29674999999999996</v>
      </c>
    </row>
    <row r="19" spans="1:15" x14ac:dyDescent="0.2">
      <c r="A19" s="57">
        <v>0.57699999999999996</v>
      </c>
      <c r="C19" s="29">
        <v>0.21299999999999999</v>
      </c>
      <c r="D19" s="22">
        <v>0.217</v>
      </c>
      <c r="E19" s="22">
        <v>1</v>
      </c>
      <c r="F19" s="3">
        <f t="shared" si="0"/>
        <v>4.4107636694214865E-2</v>
      </c>
      <c r="G19" s="3">
        <f t="shared" si="1"/>
        <v>-9.2634056628159243E-3</v>
      </c>
      <c r="H19" s="3">
        <f t="shared" si="2"/>
        <v>1.9454836147488495E-3</v>
      </c>
      <c r="J19" s="17" t="s">
        <v>32</v>
      </c>
      <c r="K19" s="14">
        <f>D34</f>
        <v>0.31900000000000001</v>
      </c>
      <c r="L19" s="7" cm="1">
        <f t="array" ref="L19">_xlfn.MODE.MULT(A:A)</f>
        <v>0.31900000000000001</v>
      </c>
    </row>
    <row r="20" spans="1:15" x14ac:dyDescent="0.2">
      <c r="A20" s="57">
        <v>0.27100000000000002</v>
      </c>
      <c r="C20" s="29">
        <v>0.21299999999999999</v>
      </c>
      <c r="D20" s="22">
        <v>0.224</v>
      </c>
      <c r="E20" s="22">
        <v>1</v>
      </c>
      <c r="F20" s="3">
        <f t="shared" si="0"/>
        <v>4.4107636694214865E-2</v>
      </c>
      <c r="G20" s="3">
        <f t="shared" si="1"/>
        <v>-9.2634056628159243E-3</v>
      </c>
      <c r="H20" s="3">
        <f t="shared" si="2"/>
        <v>1.9454836147488495E-3</v>
      </c>
      <c r="J20" s="17" t="s">
        <v>33</v>
      </c>
      <c r="K20" s="14">
        <f>SUM(C2:C111)/K8</f>
        <v>0.42301818181818179</v>
      </c>
      <c r="L20" s="7">
        <f>AVERAGE(A:A)</f>
        <v>0.42301818181818196</v>
      </c>
    </row>
    <row r="21" spans="1:15" x14ac:dyDescent="0.2">
      <c r="A21" s="57">
        <v>0.21299999999999999</v>
      </c>
      <c r="C21" s="29">
        <v>0.217</v>
      </c>
      <c r="D21" s="22">
        <v>0.22900000000000001</v>
      </c>
      <c r="E21" s="22">
        <v>1</v>
      </c>
      <c r="F21" s="3">
        <f t="shared" si="0"/>
        <v>4.2443491239669409E-2</v>
      </c>
      <c r="G21" s="3">
        <f t="shared" si="1"/>
        <v>-8.7441308952126186E-3</v>
      </c>
      <c r="H21" s="3">
        <f t="shared" si="2"/>
        <v>1.8014499486118938E-3</v>
      </c>
      <c r="J21" s="17" t="s">
        <v>36</v>
      </c>
      <c r="K21" s="14">
        <f>SQRT(K22)</f>
        <v>0.18777177156990008</v>
      </c>
      <c r="L21" s="7">
        <f>STDEV(A:A)</f>
        <v>0.18777177156989988</v>
      </c>
    </row>
    <row r="22" spans="1:15" x14ac:dyDescent="0.2">
      <c r="A22" s="57">
        <v>0.316</v>
      </c>
      <c r="C22" s="29">
        <v>0.224</v>
      </c>
      <c r="D22" s="22">
        <v>0.24</v>
      </c>
      <c r="E22" s="22">
        <v>1</v>
      </c>
      <c r="F22" s="3">
        <f t="shared" si="0"/>
        <v>3.9608236694214864E-2</v>
      </c>
      <c r="G22" s="3">
        <f t="shared" si="1"/>
        <v>-7.8827592519068335E-3</v>
      </c>
      <c r="H22" s="3">
        <f t="shared" si="2"/>
        <v>1.5688124140249488E-3</v>
      </c>
      <c r="J22" s="17" t="s">
        <v>34</v>
      </c>
      <c r="K22" s="14">
        <f>SUM(F:F)/(K8-1)</f>
        <v>3.5258238198498736E-2</v>
      </c>
      <c r="L22" s="7">
        <f>VAR(A:A)</f>
        <v>3.5258238198498666E-2</v>
      </c>
    </row>
    <row r="23" spans="1:15" x14ac:dyDescent="0.2">
      <c r="A23" s="57">
        <v>0.31900000000000001</v>
      </c>
      <c r="C23" s="29">
        <v>0.22900000000000001</v>
      </c>
      <c r="D23" s="22">
        <v>0.248</v>
      </c>
      <c r="E23" s="22">
        <v>1</v>
      </c>
      <c r="F23" s="3">
        <f t="shared" si="0"/>
        <v>3.7643054876033047E-2</v>
      </c>
      <c r="G23" s="3">
        <f t="shared" si="1"/>
        <v>-7.3034370651299738E-3</v>
      </c>
      <c r="H23" s="3">
        <f t="shared" si="2"/>
        <v>1.4169995804000353E-3</v>
      </c>
      <c r="J23" s="17" t="s">
        <v>48</v>
      </c>
      <c r="K23" s="14">
        <f>SUM(H:H)/K8/K21^4 - 3</f>
        <v>-0.90838941145016383</v>
      </c>
      <c r="L23" s="7">
        <f>KURT(A2:A111)</f>
        <v>-0.8541135297432505</v>
      </c>
      <c r="M23" s="65"/>
    </row>
    <row r="24" spans="1:15" ht="16" thickBot="1" x14ac:dyDescent="0.25">
      <c r="A24" s="57">
        <v>0.55700000000000005</v>
      </c>
      <c r="C24" s="29">
        <v>0.24</v>
      </c>
      <c r="D24" s="22">
        <v>0.254</v>
      </c>
      <c r="E24" s="22">
        <v>1</v>
      </c>
      <c r="F24" s="3">
        <f t="shared" si="0"/>
        <v>3.3495654876033051E-2</v>
      </c>
      <c r="G24" s="3">
        <f t="shared" si="1"/>
        <v>-6.1303138542208851E-3</v>
      </c>
      <c r="H24" s="3">
        <f t="shared" si="2"/>
        <v>1.1219588955743167E-3</v>
      </c>
      <c r="J24" s="21" t="s">
        <v>35</v>
      </c>
      <c r="K24" s="14">
        <f>SUM(G:G)/K8/K21^3</f>
        <v>0.19838254649607726</v>
      </c>
      <c r="L24" s="64">
        <f>SKEW(A2:A111)</f>
        <v>0.20391002485580254</v>
      </c>
      <c r="N24" s="6"/>
      <c r="O24" s="6"/>
    </row>
    <row r="25" spans="1:15" x14ac:dyDescent="0.2">
      <c r="A25" s="57">
        <v>0.77600000000000002</v>
      </c>
      <c r="C25" s="29">
        <v>0.248</v>
      </c>
      <c r="D25" s="22">
        <v>0.26700000000000002</v>
      </c>
      <c r="E25" s="22">
        <v>1</v>
      </c>
      <c r="F25" s="3">
        <f t="shared" si="0"/>
        <v>3.0631363966942139E-2</v>
      </c>
      <c r="G25" s="3">
        <f t="shared" si="1"/>
        <v>-5.3610456281051816E-3</v>
      </c>
      <c r="H25" s="3">
        <f t="shared" si="2"/>
        <v>9.3828045847528128E-4</v>
      </c>
    </row>
    <row r="26" spans="1:15" x14ac:dyDescent="0.2">
      <c r="A26" s="57">
        <v>0.38600000000000001</v>
      </c>
      <c r="C26" s="29">
        <v>0.254</v>
      </c>
      <c r="D26" s="22">
        <v>0.27100000000000002</v>
      </c>
      <c r="E26" s="22">
        <v>1</v>
      </c>
      <c r="F26" s="3">
        <f t="shared" si="0"/>
        <v>2.8567145785123958E-2</v>
      </c>
      <c r="G26" s="3">
        <f t="shared" si="1"/>
        <v>-4.8283670403365866E-3</v>
      </c>
      <c r="H26" s="3">
        <f t="shared" si="2"/>
        <v>8.1608181830852551E-4</v>
      </c>
    </row>
    <row r="27" spans="1:15" x14ac:dyDescent="0.2">
      <c r="A27" s="57">
        <v>0.48199999999999998</v>
      </c>
      <c r="C27" s="29">
        <v>0.26700000000000002</v>
      </c>
      <c r="D27" s="22">
        <v>0.27500000000000002</v>
      </c>
      <c r="E27" s="22">
        <v>1</v>
      </c>
      <c r="F27" s="3">
        <f t="shared" si="0"/>
        <v>2.4341673057851228E-2</v>
      </c>
      <c r="G27" s="3">
        <f t="shared" si="1"/>
        <v>-3.7977435728985699E-3</v>
      </c>
      <c r="H27" s="3">
        <f t="shared" si="2"/>
        <v>5.925170472553204E-4</v>
      </c>
    </row>
    <row r="28" spans="1:15" x14ac:dyDescent="0.2">
      <c r="A28" s="57">
        <v>0.65800000000000003</v>
      </c>
      <c r="C28" s="67">
        <v>0.27100000000000002</v>
      </c>
      <c r="D28" s="22">
        <v>0.29099999999999998</v>
      </c>
      <c r="E28" s="22">
        <v>1</v>
      </c>
      <c r="F28" s="3">
        <f t="shared" si="0"/>
        <v>2.3109527603305771E-2</v>
      </c>
      <c r="G28" s="3">
        <f t="shared" si="1"/>
        <v>-3.5130683689316273E-3</v>
      </c>
      <c r="H28" s="3">
        <f t="shared" si="2"/>
        <v>5.3405026604795135E-4</v>
      </c>
    </row>
    <row r="29" spans="1:15" x14ac:dyDescent="0.2">
      <c r="A29" s="57">
        <v>8.1000000000000003E-2</v>
      </c>
      <c r="C29" s="67">
        <v>0.27500000000000002</v>
      </c>
      <c r="D29" s="22">
        <v>0.29899999999999999</v>
      </c>
      <c r="E29" s="22">
        <v>2</v>
      </c>
      <c r="F29" s="3">
        <f t="shared" si="0"/>
        <v>2.1909382148760318E-2</v>
      </c>
      <c r="G29" s="3">
        <f t="shared" si="1"/>
        <v>-3.2429869104192307E-3</v>
      </c>
      <c r="H29" s="3">
        <f t="shared" si="2"/>
        <v>4.8002102614041727E-4</v>
      </c>
    </row>
    <row r="30" spans="1:15" x14ac:dyDescent="0.2">
      <c r="A30" s="57">
        <v>0.67300000000000004</v>
      </c>
      <c r="C30" s="28">
        <v>0.29099999999999998</v>
      </c>
      <c r="D30" s="22">
        <v>0.31</v>
      </c>
      <c r="E30" s="22">
        <v>1</v>
      </c>
      <c r="F30" s="3">
        <f t="shared" si="0"/>
        <v>1.742880033057851E-2</v>
      </c>
      <c r="G30" s="3">
        <f t="shared" si="1"/>
        <v>-2.3009185309151008E-3</v>
      </c>
      <c r="H30" s="3">
        <f t="shared" si="2"/>
        <v>3.0376308096317358E-4</v>
      </c>
    </row>
    <row r="31" spans="1:15" x14ac:dyDescent="0.2">
      <c r="A31" s="57">
        <v>0.158</v>
      </c>
      <c r="C31" s="28">
        <v>0.29899999999999999</v>
      </c>
      <c r="D31" s="22">
        <v>0.315</v>
      </c>
      <c r="E31" s="22">
        <v>1</v>
      </c>
      <c r="F31" s="3">
        <f t="shared" si="0"/>
        <v>1.5380509421487601E-2</v>
      </c>
      <c r="G31" s="3">
        <f t="shared" si="1"/>
        <v>-1.9074628138903075E-3</v>
      </c>
      <c r="H31" s="3">
        <f t="shared" si="2"/>
        <v>2.3656007006446885E-4</v>
      </c>
    </row>
    <row r="32" spans="1:15" x14ac:dyDescent="0.2">
      <c r="A32" s="57">
        <v>0.39500000000000002</v>
      </c>
      <c r="C32" s="28">
        <v>0.29899999999999999</v>
      </c>
      <c r="D32" s="22">
        <v>0.316</v>
      </c>
      <c r="E32" s="22">
        <v>2</v>
      </c>
      <c r="F32" s="3">
        <f t="shared" si="0"/>
        <v>1.5380509421487601E-2</v>
      </c>
      <c r="G32" s="3">
        <f t="shared" si="1"/>
        <v>-1.9074628138903075E-3</v>
      </c>
      <c r="H32" s="3">
        <f t="shared" si="2"/>
        <v>2.3656007006446885E-4</v>
      </c>
    </row>
    <row r="33" spans="1:11" x14ac:dyDescent="0.2">
      <c r="A33" s="57">
        <v>0.38400000000000001</v>
      </c>
      <c r="C33" s="28">
        <v>0.31</v>
      </c>
      <c r="D33" s="22">
        <v>0.317</v>
      </c>
      <c r="E33" s="22">
        <v>1</v>
      </c>
      <c r="F33" s="3">
        <f t="shared" si="0"/>
        <v>1.2773109421487598E-2</v>
      </c>
      <c r="G33" s="3">
        <f t="shared" si="1"/>
        <v>-1.4435936029812161E-3</v>
      </c>
      <c r="H33" s="3">
        <f t="shared" si="2"/>
        <v>1.6315232429329525E-4</v>
      </c>
      <c r="J33" s="6"/>
      <c r="K33" s="6"/>
    </row>
    <row r="34" spans="1:11" x14ac:dyDescent="0.2">
      <c r="A34" s="57">
        <v>0.35</v>
      </c>
      <c r="C34" s="28">
        <v>0.315</v>
      </c>
      <c r="D34" s="26">
        <v>0.31900000000000001</v>
      </c>
      <c r="E34" s="26">
        <v>3</v>
      </c>
      <c r="F34" s="3">
        <f t="shared" ref="F34:F65" si="16">(C34-$K$20)^2</f>
        <v>1.1667927603305778E-2</v>
      </c>
      <c r="G34" s="3">
        <f t="shared" ref="G34:G65" si="17">(C34-$K$20)^3</f>
        <v>-1.2603483252952657E-3</v>
      </c>
      <c r="H34" s="3">
        <f t="shared" ref="H34:H65" si="18">(C34-$K$20)^4</f>
        <v>1.3614053455598493E-4</v>
      </c>
      <c r="J34" s="2"/>
      <c r="K34" s="6"/>
    </row>
    <row r="35" spans="1:11" x14ac:dyDescent="0.2">
      <c r="A35" s="57">
        <v>0.29899999999999999</v>
      </c>
      <c r="C35" s="28">
        <v>0.316</v>
      </c>
      <c r="D35" s="22">
        <v>0.32</v>
      </c>
      <c r="E35" s="22">
        <v>1</v>
      </c>
      <c r="F35" s="3">
        <f t="shared" si="16"/>
        <v>1.1452891239669416E-2</v>
      </c>
      <c r="G35" s="3">
        <f t="shared" si="17"/>
        <v>-1.225667597030803E-3</v>
      </c>
      <c r="H35" s="3">
        <f t="shared" si="18"/>
        <v>1.3116871774769646E-4</v>
      </c>
      <c r="J35" s="2"/>
      <c r="K35" s="6"/>
    </row>
    <row r="36" spans="1:11" x14ac:dyDescent="0.2">
      <c r="A36" s="57">
        <v>0.63400000000000001</v>
      </c>
      <c r="C36" s="28">
        <v>0.316</v>
      </c>
      <c r="D36" s="22">
        <v>0.32200000000000001</v>
      </c>
      <c r="E36" s="22">
        <v>1</v>
      </c>
      <c r="F36" s="3">
        <f t="shared" si="16"/>
        <v>1.1452891239669416E-2</v>
      </c>
      <c r="G36" s="3">
        <f t="shared" si="17"/>
        <v>-1.225667597030803E-3</v>
      </c>
      <c r="H36" s="3">
        <f t="shared" si="18"/>
        <v>1.3116871774769646E-4</v>
      </c>
      <c r="J36" s="30"/>
      <c r="K36" s="31"/>
    </row>
    <row r="37" spans="1:11" x14ac:dyDescent="0.2">
      <c r="A37" s="57">
        <v>0.29099999999999998</v>
      </c>
      <c r="C37" s="28">
        <v>0.317</v>
      </c>
      <c r="D37" s="22">
        <v>0.33</v>
      </c>
      <c r="E37" s="22">
        <v>1</v>
      </c>
      <c r="F37" s="3">
        <f t="shared" si="16"/>
        <v>1.1239854876033052E-2</v>
      </c>
      <c r="G37" s="3">
        <f t="shared" si="17"/>
        <v>-1.1916289778572493E-3</v>
      </c>
      <c r="H37" s="3">
        <f t="shared" si="18"/>
        <v>1.2633433763428398E-4</v>
      </c>
      <c r="J37" s="2"/>
      <c r="K37" s="6"/>
    </row>
    <row r="38" spans="1:11" x14ac:dyDescent="0.2">
      <c r="A38" s="57">
        <v>0.61699999999999999</v>
      </c>
      <c r="C38" s="28">
        <v>0.31900000000000001</v>
      </c>
      <c r="D38" s="22">
        <v>0.33400000000000002</v>
      </c>
      <c r="E38" s="22">
        <v>1</v>
      </c>
      <c r="F38" s="3">
        <f t="shared" si="16"/>
        <v>1.0819782148760324E-2</v>
      </c>
      <c r="G38" s="3">
        <f t="shared" si="17"/>
        <v>-1.1254540667828689E-3</v>
      </c>
      <c r="H38" s="3">
        <f t="shared" si="18"/>
        <v>1.1706768574663257E-4</v>
      </c>
      <c r="J38" s="2"/>
      <c r="K38" s="6"/>
    </row>
    <row r="39" spans="1:11" x14ac:dyDescent="0.2">
      <c r="A39" s="57">
        <v>0.45400000000000001</v>
      </c>
      <c r="C39" s="28">
        <v>0.31900000000000001</v>
      </c>
      <c r="D39" s="22">
        <v>0.33700000000000002</v>
      </c>
      <c r="E39" s="22">
        <v>1</v>
      </c>
      <c r="F39" s="3">
        <f t="shared" si="16"/>
        <v>1.0819782148760324E-2</v>
      </c>
      <c r="G39" s="3">
        <f t="shared" si="17"/>
        <v>-1.1254540667828689E-3</v>
      </c>
      <c r="H39" s="3">
        <f t="shared" si="18"/>
        <v>1.1706768574663257E-4</v>
      </c>
      <c r="J39" s="2"/>
      <c r="K39" s="6"/>
    </row>
    <row r="40" spans="1:11" x14ac:dyDescent="0.2">
      <c r="A40" s="57">
        <v>0.21299999999999999</v>
      </c>
      <c r="C40" s="28">
        <v>0.31900000000000001</v>
      </c>
      <c r="D40" s="22">
        <v>0.34499999999999997</v>
      </c>
      <c r="E40" s="22">
        <v>1</v>
      </c>
      <c r="F40" s="3">
        <f t="shared" si="16"/>
        <v>1.0819782148760324E-2</v>
      </c>
      <c r="G40" s="3">
        <f t="shared" si="17"/>
        <v>-1.1254540667828689E-3</v>
      </c>
      <c r="H40" s="3">
        <f t="shared" si="18"/>
        <v>1.1706768574663257E-4</v>
      </c>
      <c r="J40" s="2"/>
      <c r="K40" s="6"/>
    </row>
    <row r="41" spans="1:11" x14ac:dyDescent="0.2">
      <c r="A41" s="57">
        <v>0.31900000000000001</v>
      </c>
      <c r="C41" s="28">
        <v>0.32</v>
      </c>
      <c r="D41" s="22">
        <v>0.35</v>
      </c>
      <c r="E41" s="22">
        <v>2</v>
      </c>
      <c r="F41" s="3">
        <f t="shared" si="16"/>
        <v>1.061274578512396E-2</v>
      </c>
      <c r="G41" s="3">
        <f t="shared" si="17"/>
        <v>-1.0933057748820426E-3</v>
      </c>
      <c r="H41" s="3">
        <f t="shared" si="18"/>
        <v>1.1263037309966639E-4</v>
      </c>
      <c r="J41" s="6"/>
      <c r="K41" s="6"/>
    </row>
    <row r="42" spans="1:11" x14ac:dyDescent="0.2">
      <c r="A42" s="57">
        <v>0.62</v>
      </c>
      <c r="C42" s="28">
        <v>0.32200000000000001</v>
      </c>
      <c r="D42" s="22">
        <v>0.36699999999999999</v>
      </c>
      <c r="E42" s="22">
        <v>2</v>
      </c>
      <c r="F42" s="3">
        <f t="shared" si="16"/>
        <v>1.0204673057851233E-2</v>
      </c>
      <c r="G42" s="3">
        <f t="shared" si="17"/>
        <v>-1.030857518353117E-3</v>
      </c>
      <c r="H42" s="3">
        <f t="shared" si="18"/>
        <v>1.0413535221763484E-4</v>
      </c>
    </row>
    <row r="43" spans="1:11" x14ac:dyDescent="0.2">
      <c r="A43" s="57">
        <v>0.34499999999999997</v>
      </c>
      <c r="C43" s="28">
        <v>0.33</v>
      </c>
      <c r="D43" s="22">
        <v>0.38100000000000001</v>
      </c>
      <c r="E43" s="22">
        <v>1</v>
      </c>
      <c r="F43" s="3">
        <f t="shared" si="16"/>
        <v>8.6523821487603236E-3</v>
      </c>
      <c r="G43" s="3">
        <f t="shared" si="17"/>
        <v>-8.0482885587377815E-4</v>
      </c>
      <c r="H43" s="3">
        <f t="shared" si="18"/>
        <v>7.4863716848186311E-5</v>
      </c>
    </row>
    <row r="44" spans="1:11" x14ac:dyDescent="0.2">
      <c r="A44" s="57">
        <v>0.46600000000000003</v>
      </c>
      <c r="C44" s="28">
        <v>0.33400000000000002</v>
      </c>
      <c r="D44" s="22">
        <v>0.38400000000000001</v>
      </c>
      <c r="E44" s="22">
        <v>1</v>
      </c>
      <c r="F44" s="3">
        <f t="shared" si="16"/>
        <v>7.9242366942148691E-3</v>
      </c>
      <c r="G44" s="3">
        <f t="shared" si="17"/>
        <v>-7.0540114281592687E-4</v>
      </c>
      <c r="H44" s="3">
        <f t="shared" si="18"/>
        <v>6.2793527185941393E-5</v>
      </c>
    </row>
    <row r="45" spans="1:11" x14ac:dyDescent="0.2">
      <c r="A45" s="57">
        <v>0.60499999999999998</v>
      </c>
      <c r="C45" s="28">
        <v>0.33700000000000002</v>
      </c>
      <c r="D45" s="22">
        <v>0.38600000000000001</v>
      </c>
      <c r="E45" s="22">
        <v>1</v>
      </c>
      <c r="F45" s="3">
        <f t="shared" si="16"/>
        <v>7.399127603305777E-3</v>
      </c>
      <c r="G45" s="3">
        <f t="shared" si="17"/>
        <v>-6.3645950347708384E-4</v>
      </c>
      <c r="H45" s="3">
        <f t="shared" si="18"/>
        <v>5.4747089290001489E-5</v>
      </c>
    </row>
    <row r="46" spans="1:11" x14ac:dyDescent="0.2">
      <c r="A46" s="57">
        <v>0.14299999999999999</v>
      </c>
      <c r="C46" s="28">
        <v>0.34499999999999997</v>
      </c>
      <c r="D46" s="22">
        <v>0.38800000000000001</v>
      </c>
      <c r="E46" s="22">
        <v>1</v>
      </c>
      <c r="F46" s="3">
        <f t="shared" si="16"/>
        <v>6.0868366942148765E-3</v>
      </c>
      <c r="G46" s="3">
        <f t="shared" si="17"/>
        <v>-4.7488393190683702E-4</v>
      </c>
      <c r="H46" s="3">
        <f t="shared" si="18"/>
        <v>3.7049580942040686E-5</v>
      </c>
    </row>
    <row r="47" spans="1:11" x14ac:dyDescent="0.2">
      <c r="A47" s="57">
        <v>0.56899999999999995</v>
      </c>
      <c r="C47" s="28">
        <v>0.35</v>
      </c>
      <c r="D47" s="22">
        <v>0.39</v>
      </c>
      <c r="E47" s="22">
        <v>1</v>
      </c>
      <c r="F47" s="3">
        <f t="shared" si="16"/>
        <v>5.3316548760330576E-3</v>
      </c>
      <c r="G47" s="3">
        <f t="shared" si="17"/>
        <v>-3.8930774512997745E-4</v>
      </c>
      <c r="H47" s="3">
        <f t="shared" si="18"/>
        <v>2.8426543717127079E-5</v>
      </c>
    </row>
    <row r="48" spans="1:11" x14ac:dyDescent="0.2">
      <c r="A48" s="57">
        <v>0.56499999999999995</v>
      </c>
      <c r="C48" s="28">
        <v>0.35</v>
      </c>
      <c r="D48" s="22">
        <v>0.39500000000000002</v>
      </c>
      <c r="E48" s="22">
        <v>1</v>
      </c>
      <c r="F48" s="3">
        <f t="shared" si="16"/>
        <v>5.3316548760330576E-3</v>
      </c>
      <c r="G48" s="3">
        <f t="shared" si="17"/>
        <v>-3.8930774512997745E-4</v>
      </c>
      <c r="H48" s="3">
        <f t="shared" si="18"/>
        <v>2.8426543717127079E-5</v>
      </c>
    </row>
    <row r="49" spans="1:8" x14ac:dyDescent="0.2">
      <c r="A49" s="57">
        <v>0.57999999999999996</v>
      </c>
      <c r="C49" s="28">
        <v>0.36699999999999999</v>
      </c>
      <c r="D49" s="22">
        <v>0.4</v>
      </c>
      <c r="E49" s="22">
        <v>1</v>
      </c>
      <c r="F49" s="3">
        <f t="shared" si="16"/>
        <v>3.1380366942148738E-3</v>
      </c>
      <c r="G49" s="3">
        <f t="shared" si="17"/>
        <v>-1.7578711008865496E-4</v>
      </c>
      <c r="H49" s="3">
        <f t="shared" si="18"/>
        <v>9.8472742942390139E-6</v>
      </c>
    </row>
    <row r="50" spans="1:8" x14ac:dyDescent="0.2">
      <c r="A50" s="57">
        <v>0.54700000000000004</v>
      </c>
      <c r="C50" s="28">
        <v>0.36699999999999999</v>
      </c>
      <c r="D50" s="22">
        <v>0.41099999999999998</v>
      </c>
      <c r="E50" s="22">
        <v>1</v>
      </c>
      <c r="F50" s="3">
        <f t="shared" si="16"/>
        <v>3.1380366942148738E-3</v>
      </c>
      <c r="G50" s="3">
        <f t="shared" si="17"/>
        <v>-1.7578711008865496E-4</v>
      </c>
      <c r="H50" s="3">
        <f t="shared" si="18"/>
        <v>9.8472742942390139E-6</v>
      </c>
    </row>
    <row r="51" spans="1:8" x14ac:dyDescent="0.2">
      <c r="A51" s="57">
        <v>0.29899999999999999</v>
      </c>
      <c r="C51" s="28">
        <v>0.38100000000000001</v>
      </c>
      <c r="D51" s="22">
        <v>0.42</v>
      </c>
      <c r="E51" s="22">
        <v>1</v>
      </c>
      <c r="F51" s="3">
        <f t="shared" si="16"/>
        <v>1.7655276033057825E-3</v>
      </c>
      <c r="G51" s="3">
        <f t="shared" si="17"/>
        <v>-7.4184259840721103E-5</v>
      </c>
      <c r="H51" s="3">
        <f t="shared" si="18"/>
        <v>3.1170877180346605E-6</v>
      </c>
    </row>
    <row r="52" spans="1:8" x14ac:dyDescent="0.2">
      <c r="A52" s="57">
        <v>0.497</v>
      </c>
      <c r="C52" s="29">
        <v>0.38400000000000001</v>
      </c>
      <c r="D52" s="22">
        <v>0.42799999999999999</v>
      </c>
      <c r="E52" s="22">
        <v>1</v>
      </c>
      <c r="F52" s="3">
        <f t="shared" si="16"/>
        <v>1.5224185123966917E-3</v>
      </c>
      <c r="G52" s="3">
        <f t="shared" si="17"/>
        <v>-5.9402002320059954E-5</v>
      </c>
      <c r="H52" s="3">
        <f t="shared" si="18"/>
        <v>2.3177581268881556E-6</v>
      </c>
    </row>
    <row r="53" spans="1:8" x14ac:dyDescent="0.2">
      <c r="A53" s="57">
        <v>0.39</v>
      </c>
      <c r="C53" s="29">
        <v>0.38600000000000001</v>
      </c>
      <c r="D53" s="22">
        <v>0.434</v>
      </c>
      <c r="E53" s="22">
        <v>1</v>
      </c>
      <c r="F53" s="3">
        <f t="shared" si="16"/>
        <v>1.3703457851239643E-3</v>
      </c>
      <c r="G53" s="3">
        <f t="shared" si="17"/>
        <v>-5.0727709427497979E-5</v>
      </c>
      <c r="H53" s="3">
        <f t="shared" si="18"/>
        <v>1.8778475708070143E-6</v>
      </c>
    </row>
    <row r="54" spans="1:8" x14ac:dyDescent="0.2">
      <c r="A54" s="57">
        <v>0.125</v>
      </c>
      <c r="C54" s="29">
        <v>0.38800000000000001</v>
      </c>
      <c r="D54" s="22">
        <v>0.441</v>
      </c>
      <c r="E54" s="22">
        <v>1</v>
      </c>
      <c r="F54" s="3">
        <f t="shared" si="16"/>
        <v>1.2262730578512372E-3</v>
      </c>
      <c r="G54" s="3">
        <f t="shared" si="17"/>
        <v>-4.2941852898572373E-5</v>
      </c>
      <c r="H54" s="3">
        <f t="shared" si="18"/>
        <v>1.5037456124118238E-6</v>
      </c>
    </row>
    <row r="55" spans="1:8" x14ac:dyDescent="0.2">
      <c r="A55" s="57">
        <v>0.434</v>
      </c>
      <c r="C55" s="29">
        <v>0.39</v>
      </c>
      <c r="D55" s="22">
        <v>0.45400000000000001</v>
      </c>
      <c r="E55" s="22">
        <v>1</v>
      </c>
      <c r="F55" s="3">
        <f t="shared" si="16"/>
        <v>1.0902003305785098E-3</v>
      </c>
      <c r="G55" s="3">
        <f t="shared" si="17"/>
        <v>-3.5996432733283118E-5</v>
      </c>
      <c r="H55" s="3">
        <f t="shared" si="18"/>
        <v>1.1885367607934921E-6</v>
      </c>
    </row>
    <row r="56" spans="1:8" x14ac:dyDescent="0.2">
      <c r="A56" s="57">
        <v>0.4</v>
      </c>
      <c r="C56" s="67">
        <v>0.39500000000000002</v>
      </c>
      <c r="D56" s="22">
        <v>0.45700000000000002</v>
      </c>
      <c r="E56" s="22">
        <v>1</v>
      </c>
      <c r="F56" s="3">
        <f t="shared" si="16"/>
        <v>7.8501851239669187E-4</v>
      </c>
      <c r="G56" s="3">
        <f t="shared" si="17"/>
        <v>-2.1994791410969097E-5</v>
      </c>
      <c r="H56" s="3">
        <f t="shared" si="18"/>
        <v>6.1625406480551505E-7</v>
      </c>
    </row>
    <row r="57" spans="1:8" x14ac:dyDescent="0.2">
      <c r="A57" s="57">
        <v>0.316</v>
      </c>
      <c r="C57" s="67">
        <v>0.4</v>
      </c>
      <c r="D57" s="22">
        <v>0.45900000000000002</v>
      </c>
      <c r="E57" s="22">
        <v>1</v>
      </c>
      <c r="F57" s="3">
        <f t="shared" si="16"/>
        <v>5.2983669421487385E-4</v>
      </c>
      <c r="G57" s="3">
        <f t="shared" si="17"/>
        <v>-1.2195877361382345E-5</v>
      </c>
      <c r="H57" s="3">
        <f t="shared" si="18"/>
        <v>2.8072692253654572E-7</v>
      </c>
    </row>
    <row r="58" spans="1:8" x14ac:dyDescent="0.2">
      <c r="A58" s="57">
        <v>0.45700000000000002</v>
      </c>
      <c r="C58" s="29">
        <v>0.41099999999999998</v>
      </c>
      <c r="D58" s="22">
        <v>0.46600000000000003</v>
      </c>
      <c r="E58" s="22">
        <v>1</v>
      </c>
      <c r="F58" s="3">
        <f t="shared" si="16"/>
        <v>1.44436694214876E-4</v>
      </c>
      <c r="G58" s="3">
        <f t="shared" si="17"/>
        <v>-1.7358664522915096E-6</v>
      </c>
      <c r="H58" s="3">
        <f t="shared" si="18"/>
        <v>2.0861958635721595E-8</v>
      </c>
    </row>
    <row r="59" spans="1:8" x14ac:dyDescent="0.2">
      <c r="A59" s="57">
        <v>0.48</v>
      </c>
      <c r="C59" s="29">
        <v>0.42</v>
      </c>
      <c r="D59" s="22">
        <v>0.47199999999999998</v>
      </c>
      <c r="E59" s="22">
        <v>1</v>
      </c>
      <c r="F59" s="3">
        <f t="shared" si="16"/>
        <v>9.1094214876032493E-6</v>
      </c>
      <c r="G59" s="3">
        <f t="shared" si="17"/>
        <v>-2.7493890308038813E-8</v>
      </c>
      <c r="H59" s="3">
        <f t="shared" si="18"/>
        <v>8.2981559838807795E-11</v>
      </c>
    </row>
    <row r="60" spans="1:8" x14ac:dyDescent="0.2">
      <c r="A60" s="57">
        <v>0.58499999999999996</v>
      </c>
      <c r="C60" s="29">
        <v>0.42799999999999999</v>
      </c>
      <c r="D60" s="22">
        <v>0.48</v>
      </c>
      <c r="E60" s="22">
        <v>1</v>
      </c>
      <c r="F60" s="3">
        <f t="shared" si="16"/>
        <v>2.4818512396694378E-5</v>
      </c>
      <c r="G60" s="3">
        <f t="shared" si="17"/>
        <v>1.236413163035324E-7</v>
      </c>
      <c r="H60" s="3">
        <f t="shared" si="18"/>
        <v>6.159585575848725E-10</v>
      </c>
    </row>
    <row r="61" spans="1:8" x14ac:dyDescent="0.2">
      <c r="A61" s="57">
        <v>0.38800000000000001</v>
      </c>
      <c r="C61" s="29">
        <v>0.434</v>
      </c>
      <c r="D61" s="22">
        <v>0.48199999999999998</v>
      </c>
      <c r="E61" s="22">
        <v>1</v>
      </c>
      <c r="F61" s="3">
        <f t="shared" si="16"/>
        <v>1.2060033057851288E-4</v>
      </c>
      <c r="G61" s="3">
        <f t="shared" si="17"/>
        <v>1.3244109030803987E-6</v>
      </c>
      <c r="H61" s="3">
        <f t="shared" si="18"/>
        <v>1.4544439735646588E-8</v>
      </c>
    </row>
    <row r="62" spans="1:8" x14ac:dyDescent="0.2">
      <c r="A62" s="57">
        <v>0.19600000000000001</v>
      </c>
      <c r="C62" s="29">
        <v>0.441</v>
      </c>
      <c r="D62" s="22">
        <v>0.497</v>
      </c>
      <c r="E62" s="22">
        <v>1</v>
      </c>
      <c r="F62" s="3">
        <f t="shared" si="16"/>
        <v>3.2334578512396796E-4</v>
      </c>
      <c r="G62" s="3">
        <f t="shared" si="17"/>
        <v>5.8143451179564514E-6</v>
      </c>
      <c r="H62" s="3">
        <f t="shared" si="18"/>
        <v>1.0455249675743525E-7</v>
      </c>
    </row>
    <row r="63" spans="1:8" x14ac:dyDescent="0.2">
      <c r="A63" s="57">
        <v>0.14499999999999999</v>
      </c>
      <c r="C63" s="29">
        <v>0.45400000000000001</v>
      </c>
      <c r="D63" s="22">
        <v>0.505</v>
      </c>
      <c r="E63" s="22">
        <v>2</v>
      </c>
      <c r="F63" s="3">
        <f t="shared" si="16"/>
        <v>9.5987305785124211E-4</v>
      </c>
      <c r="G63" s="3">
        <f t="shared" si="17"/>
        <v>2.9738612555973066E-5</v>
      </c>
      <c r="H63" s="3">
        <f t="shared" si="18"/>
        <v>9.2135628718869397E-7</v>
      </c>
    </row>
    <row r="64" spans="1:8" x14ac:dyDescent="0.2">
      <c r="A64" s="57">
        <v>0.60499999999999998</v>
      </c>
      <c r="C64" s="29">
        <v>0.45700000000000002</v>
      </c>
      <c r="D64" s="22">
        <v>0.51200000000000001</v>
      </c>
      <c r="E64" s="22">
        <v>1</v>
      </c>
      <c r="F64" s="3">
        <f t="shared" si="16"/>
        <v>1.1547639669421516E-3</v>
      </c>
      <c r="G64" s="3">
        <f t="shared" si="17"/>
        <v>3.9240979167543349E-5</v>
      </c>
      <c r="H64" s="3">
        <f t="shared" si="18"/>
        <v>1.3334798193479747E-6</v>
      </c>
    </row>
    <row r="65" spans="1:8" x14ac:dyDescent="0.2">
      <c r="A65" s="57">
        <v>0.33400000000000002</v>
      </c>
      <c r="C65" s="29">
        <v>0.45900000000000002</v>
      </c>
      <c r="D65" s="22">
        <v>0.52900000000000003</v>
      </c>
      <c r="E65" s="22">
        <v>1</v>
      </c>
      <c r="F65" s="3">
        <f t="shared" si="16"/>
        <v>1.2946912396694247E-3</v>
      </c>
      <c r="G65" s="3">
        <f t="shared" si="17"/>
        <v>4.658534478737808E-5</v>
      </c>
      <c r="H65" s="3">
        <f t="shared" si="18"/>
        <v>1.6762254060767515E-6</v>
      </c>
    </row>
    <row r="66" spans="1:8" x14ac:dyDescent="0.2">
      <c r="A66" s="57">
        <v>0.45900000000000002</v>
      </c>
      <c r="C66" s="29">
        <v>0.46600000000000003</v>
      </c>
      <c r="D66" s="22">
        <v>0.54700000000000004</v>
      </c>
      <c r="E66" s="22">
        <v>1</v>
      </c>
      <c r="F66" s="3">
        <f t="shared" ref="F66:F97" si="19">(C66-$K$20)^2</f>
        <v>1.8474366942148803E-3</v>
      </c>
      <c r="G66" s="3">
        <f t="shared" ref="G66:G97" si="20">(C66-$K$20)^3</f>
        <v>7.940618809316331E-5</v>
      </c>
      <c r="H66" s="3">
        <f t="shared" ref="H66:H97" si="21">(C66-$K$20)^4</f>
        <v>3.4130223391316052E-6</v>
      </c>
    </row>
    <row r="67" spans="1:8" x14ac:dyDescent="0.2">
      <c r="A67" s="57">
        <v>0.84199999999999997</v>
      </c>
      <c r="C67" s="29">
        <v>0.47199999999999998</v>
      </c>
      <c r="D67" s="22">
        <v>0.55600000000000005</v>
      </c>
      <c r="E67" s="22">
        <v>1</v>
      </c>
      <c r="F67" s="3">
        <f t="shared" si="19"/>
        <v>2.3992185123966944E-3</v>
      </c>
      <c r="G67" s="3">
        <f t="shared" si="20"/>
        <v>1.1751808495266717E-4</v>
      </c>
      <c r="H67" s="3">
        <f t="shared" si="21"/>
        <v>5.7562494702270067E-6</v>
      </c>
    </row>
    <row r="68" spans="1:8" x14ac:dyDescent="0.2">
      <c r="A68" s="57">
        <v>0.20699999999999999</v>
      </c>
      <c r="C68" s="29">
        <v>0.48</v>
      </c>
      <c r="D68" s="22">
        <v>0.55700000000000005</v>
      </c>
      <c r="E68" s="22">
        <v>2</v>
      </c>
      <c r="F68" s="3">
        <f t="shared" si="19"/>
        <v>3.2469276033057861E-3</v>
      </c>
      <c r="G68" s="3">
        <f t="shared" si="20"/>
        <v>1.85015838341097E-4</v>
      </c>
      <c r="H68" s="3">
        <f t="shared" si="21"/>
        <v>1.0542538861109056E-5</v>
      </c>
    </row>
    <row r="69" spans="1:8" x14ac:dyDescent="0.2">
      <c r="A69" s="57">
        <v>0.224</v>
      </c>
      <c r="C69" s="28">
        <v>0.48199999999999998</v>
      </c>
      <c r="D69" s="22">
        <v>0.56200000000000006</v>
      </c>
      <c r="E69" s="22">
        <v>1</v>
      </c>
      <c r="F69" s="3">
        <f t="shared" si="19"/>
        <v>3.478854876033059E-3</v>
      </c>
      <c r="G69" s="3">
        <f t="shared" si="20"/>
        <v>2.0518918577911355E-4</v>
      </c>
      <c r="H69" s="3">
        <f t="shared" si="21"/>
        <v>1.210243124849899E-5</v>
      </c>
    </row>
    <row r="70" spans="1:8" x14ac:dyDescent="0.2">
      <c r="A70" s="57">
        <v>0.154</v>
      </c>
      <c r="C70" s="28">
        <v>0.497</v>
      </c>
      <c r="D70" s="22">
        <v>0.56499999999999995</v>
      </c>
      <c r="E70" s="22">
        <v>1</v>
      </c>
      <c r="F70" s="3">
        <f t="shared" si="19"/>
        <v>5.473309421487607E-3</v>
      </c>
      <c r="G70" s="3">
        <f t="shared" si="20"/>
        <v>4.0492538247332871E-4</v>
      </c>
      <c r="H70" s="3">
        <f t="shared" si="21"/>
        <v>2.9957116023345003E-5</v>
      </c>
    </row>
    <row r="71" spans="1:8" x14ac:dyDescent="0.2">
      <c r="A71" s="57">
        <v>0.33700000000000002</v>
      </c>
      <c r="C71" s="28">
        <v>0.505</v>
      </c>
      <c r="D71" s="22">
        <v>0.56899999999999995</v>
      </c>
      <c r="E71" s="22">
        <v>1</v>
      </c>
      <c r="F71" s="3">
        <f t="shared" si="19"/>
        <v>6.7210185123966993E-3</v>
      </c>
      <c r="G71" s="3">
        <f t="shared" si="20"/>
        <v>5.5100131767994048E-4</v>
      </c>
      <c r="H71" s="3">
        <f t="shared" si="21"/>
        <v>4.517208984397914E-5</v>
      </c>
    </row>
    <row r="72" spans="1:8" x14ac:dyDescent="0.2">
      <c r="A72" s="57">
        <v>0.84299999999999997</v>
      </c>
      <c r="C72" s="28">
        <v>0.505</v>
      </c>
      <c r="D72" s="22">
        <v>0.57099999999999995</v>
      </c>
      <c r="E72" s="22">
        <v>1</v>
      </c>
      <c r="F72" s="3">
        <f t="shared" si="19"/>
        <v>6.7210185123966993E-3</v>
      </c>
      <c r="G72" s="3">
        <f t="shared" si="20"/>
        <v>5.5100131767994048E-4</v>
      </c>
      <c r="H72" s="3">
        <f t="shared" si="21"/>
        <v>4.517208984397914E-5</v>
      </c>
    </row>
    <row r="73" spans="1:8" x14ac:dyDescent="0.2">
      <c r="A73" s="57">
        <v>0.47199999999999998</v>
      </c>
      <c r="C73" s="28">
        <v>0.51200000000000001</v>
      </c>
      <c r="D73" s="22">
        <v>0.57199999999999995</v>
      </c>
      <c r="E73" s="22">
        <v>1</v>
      </c>
      <c r="F73" s="3">
        <f t="shared" si="19"/>
        <v>7.9177639669421544E-3</v>
      </c>
      <c r="G73" s="3">
        <f t="shared" si="20"/>
        <v>7.0453703371299852E-4</v>
      </c>
      <c r="H73" s="3">
        <f t="shared" si="21"/>
        <v>6.2690986236207567E-5</v>
      </c>
    </row>
    <row r="74" spans="1:8" x14ac:dyDescent="0.2">
      <c r="A74" s="57">
        <v>0.57799999999999996</v>
      </c>
      <c r="C74" s="28">
        <v>0.52900000000000003</v>
      </c>
      <c r="D74" s="22">
        <v>0.57699999999999996</v>
      </c>
      <c r="E74" s="22">
        <v>1</v>
      </c>
      <c r="F74" s="3">
        <f t="shared" si="19"/>
        <v>1.1232145785123977E-2</v>
      </c>
      <c r="G74" s="3">
        <f t="shared" si="20"/>
        <v>1.1904032323906853E-3</v>
      </c>
      <c r="H74" s="3">
        <f t="shared" si="21"/>
        <v>1.2616109893827832E-4</v>
      </c>
    </row>
    <row r="75" spans="1:8" x14ac:dyDescent="0.2">
      <c r="A75" s="57">
        <v>0.60099999999999998</v>
      </c>
      <c r="C75" s="28">
        <v>0.54700000000000004</v>
      </c>
      <c r="D75" s="22">
        <v>0.57799999999999996</v>
      </c>
      <c r="E75" s="22">
        <v>1</v>
      </c>
      <c r="F75" s="3">
        <f t="shared" si="19"/>
        <v>1.5371491239669438E-2</v>
      </c>
      <c r="G75" s="3">
        <f t="shared" si="20"/>
        <v>1.9057854320601083E-3</v>
      </c>
      <c r="H75" s="3">
        <f t="shared" si="21"/>
        <v>2.3628274293123429E-4</v>
      </c>
    </row>
    <row r="76" spans="1:8" x14ac:dyDescent="0.2">
      <c r="A76" s="57">
        <v>0.41099999999999998</v>
      </c>
      <c r="C76" s="28">
        <v>0.55600000000000005</v>
      </c>
      <c r="D76" s="22">
        <v>0.57999999999999996</v>
      </c>
      <c r="E76" s="22">
        <v>1</v>
      </c>
      <c r="F76" s="3">
        <f t="shared" si="19"/>
        <v>1.7684163966942168E-2</v>
      </c>
      <c r="G76" s="3">
        <f t="shared" si="20"/>
        <v>2.3516722773493652E-3</v>
      </c>
      <c r="H76" s="3">
        <f t="shared" si="21"/>
        <v>3.1272965520969578E-4</v>
      </c>
    </row>
    <row r="77" spans="1:8" x14ac:dyDescent="0.2">
      <c r="A77" s="57">
        <v>0.182</v>
      </c>
      <c r="C77" s="28">
        <v>0.55700000000000005</v>
      </c>
      <c r="D77" s="22">
        <v>0.58499999999999996</v>
      </c>
      <c r="E77" s="22">
        <v>1</v>
      </c>
      <c r="F77" s="3">
        <f t="shared" si="19"/>
        <v>1.7951127603305805E-2</v>
      </c>
      <c r="G77" s="3">
        <f t="shared" si="20"/>
        <v>2.4051247147047375E-3</v>
      </c>
      <c r="H77" s="3">
        <f t="shared" si="21"/>
        <v>3.2224298223016763E-4</v>
      </c>
    </row>
    <row r="78" spans="1:8" x14ac:dyDescent="0.2">
      <c r="A78" s="57">
        <v>0.72099999999999997</v>
      </c>
      <c r="C78" s="28">
        <v>0.55700000000000005</v>
      </c>
      <c r="D78" s="22">
        <v>0.59299999999999997</v>
      </c>
      <c r="E78" s="22">
        <v>1</v>
      </c>
      <c r="F78" s="3">
        <f t="shared" si="19"/>
        <v>1.7951127603305805E-2</v>
      </c>
      <c r="G78" s="3">
        <f t="shared" si="20"/>
        <v>2.4051247147047375E-3</v>
      </c>
      <c r="H78" s="3">
        <f t="shared" si="21"/>
        <v>3.2224298223016763E-4</v>
      </c>
    </row>
    <row r="79" spans="1:8" x14ac:dyDescent="0.2">
      <c r="A79" s="57">
        <v>0.57099999999999995</v>
      </c>
      <c r="C79" s="28">
        <v>0.56200000000000006</v>
      </c>
      <c r="D79" s="22">
        <v>0.60099999999999998</v>
      </c>
      <c r="E79" s="22">
        <v>1</v>
      </c>
      <c r="F79" s="3">
        <f t="shared" si="19"/>
        <v>1.9315945785123988E-2</v>
      </c>
      <c r="G79" s="3">
        <f t="shared" si="20"/>
        <v>2.6845652651179609E-3</v>
      </c>
      <c r="H79" s="3">
        <f t="shared" si="21"/>
        <v>3.7310576157384916E-4</v>
      </c>
    </row>
    <row r="80" spans="1:8" x14ac:dyDescent="0.2">
      <c r="A80" s="57">
        <v>0.26700000000000002</v>
      </c>
      <c r="C80" s="28">
        <v>0.56499999999999995</v>
      </c>
      <c r="D80" s="22">
        <v>0.60499999999999998</v>
      </c>
      <c r="E80" s="22">
        <v>2</v>
      </c>
      <c r="F80" s="3">
        <f t="shared" si="19"/>
        <v>2.0158836694214869E-2</v>
      </c>
      <c r="G80" s="3">
        <f t="shared" si="20"/>
        <v>2.8621882862749797E-3</v>
      </c>
      <c r="H80" s="3">
        <f t="shared" si="21"/>
        <v>4.0637869686402389E-4</v>
      </c>
    </row>
    <row r="81" spans="1:8" x14ac:dyDescent="0.2">
      <c r="A81" s="57">
        <v>0.751</v>
      </c>
      <c r="C81" s="28">
        <v>0.56899999999999995</v>
      </c>
      <c r="D81" s="22">
        <v>0.60899999999999999</v>
      </c>
      <c r="E81" s="22">
        <v>1</v>
      </c>
      <c r="F81" s="3">
        <f t="shared" si="19"/>
        <v>2.1310691239669416E-2</v>
      </c>
      <c r="G81" s="3">
        <f t="shared" si="20"/>
        <v>3.1109734538782856E-3</v>
      </c>
      <c r="H81" s="3">
        <f t="shared" si="21"/>
        <v>4.541455611125228E-4</v>
      </c>
    </row>
    <row r="82" spans="1:8" x14ac:dyDescent="0.2">
      <c r="A82" s="57">
        <v>0.32200000000000001</v>
      </c>
      <c r="C82" s="28">
        <v>0.57099999999999995</v>
      </c>
      <c r="D82" s="22">
        <v>0.61699999999999999</v>
      </c>
      <c r="E82" s="22">
        <v>1</v>
      </c>
      <c r="F82" s="3">
        <f t="shared" si="19"/>
        <v>2.1898618512396686E-2</v>
      </c>
      <c r="G82" s="3">
        <f t="shared" si="20"/>
        <v>3.2405973831344838E-3</v>
      </c>
      <c r="H82" s="3">
        <f t="shared" si="21"/>
        <v>4.7954949275148286E-4</v>
      </c>
    </row>
    <row r="83" spans="1:8" x14ac:dyDescent="0.2">
      <c r="A83" s="57">
        <v>0.217</v>
      </c>
      <c r="C83" s="28">
        <v>0.57199999999999995</v>
      </c>
      <c r="D83" s="22">
        <v>0.62</v>
      </c>
      <c r="E83" s="22">
        <v>1</v>
      </c>
      <c r="F83" s="3">
        <f t="shared" si="19"/>
        <v>2.2195582148760325E-2</v>
      </c>
      <c r="G83" s="3">
        <f t="shared" si="20"/>
        <v>3.3067381841262195E-3</v>
      </c>
      <c r="H83" s="3">
        <f t="shared" si="21"/>
        <v>4.9264386692236806E-4</v>
      </c>
    </row>
    <row r="84" spans="1:8" x14ac:dyDescent="0.2">
      <c r="A84" s="57">
        <v>0.51200000000000001</v>
      </c>
      <c r="C84" s="68">
        <v>0.57699999999999996</v>
      </c>
      <c r="D84" s="22">
        <v>0.63400000000000001</v>
      </c>
      <c r="E84" s="22">
        <v>1</v>
      </c>
      <c r="F84" s="3">
        <f t="shared" si="19"/>
        <v>2.3710400330578509E-2</v>
      </c>
      <c r="G84" s="3">
        <f t="shared" si="20"/>
        <v>3.650970552721261E-3</v>
      </c>
      <c r="H84" s="3">
        <f t="shared" si="21"/>
        <v>5.6218308383629745E-4</v>
      </c>
    </row>
    <row r="85" spans="1:8" x14ac:dyDescent="0.2">
      <c r="A85" s="57">
        <v>0.505</v>
      </c>
      <c r="C85" s="69">
        <v>0.57799999999999996</v>
      </c>
      <c r="D85" s="22">
        <v>0.63600000000000001</v>
      </c>
      <c r="E85" s="22">
        <v>2</v>
      </c>
      <c r="F85" s="3">
        <f t="shared" si="19"/>
        <v>2.4019363966942143E-2</v>
      </c>
      <c r="G85" s="3">
        <f t="shared" si="20"/>
        <v>3.7225646991675418E-3</v>
      </c>
      <c r="H85" s="3">
        <f t="shared" si="21"/>
        <v>5.7692984537643856E-4</v>
      </c>
    </row>
    <row r="86" spans="1:8" x14ac:dyDescent="0.2">
      <c r="A86" s="57">
        <v>0.56200000000000006</v>
      </c>
      <c r="C86" s="28">
        <v>0.57999999999999996</v>
      </c>
      <c r="D86" s="22">
        <v>0.63900000000000001</v>
      </c>
      <c r="E86" s="22">
        <v>1</v>
      </c>
      <c r="F86" s="3">
        <f t="shared" si="19"/>
        <v>2.4643291239669417E-2</v>
      </c>
      <c r="G86" s="3">
        <f t="shared" si="20"/>
        <v>3.8685486647873769E-3</v>
      </c>
      <c r="H86" s="3">
        <f t="shared" si="21"/>
        <v>6.072918031231674E-4</v>
      </c>
    </row>
    <row r="87" spans="1:8" x14ac:dyDescent="0.2">
      <c r="A87" s="57">
        <v>0.63600000000000001</v>
      </c>
      <c r="C87" s="29">
        <v>0.58499999999999996</v>
      </c>
      <c r="D87" s="22">
        <v>0.64500000000000002</v>
      </c>
      <c r="E87" s="22">
        <v>1</v>
      </c>
      <c r="F87" s="3">
        <f t="shared" si="19"/>
        <v>2.6238109421487601E-2</v>
      </c>
      <c r="G87" s="3">
        <f t="shared" si="20"/>
        <v>4.2500966697460547E-3</v>
      </c>
      <c r="H87" s="3">
        <f t="shared" si="21"/>
        <v>6.8843838601395635E-4</v>
      </c>
    </row>
    <row r="88" spans="1:8" x14ac:dyDescent="0.2">
      <c r="A88" s="57">
        <v>0.14199999999999999</v>
      </c>
      <c r="C88" s="29">
        <v>0.59299999999999997</v>
      </c>
      <c r="D88" s="22">
        <v>0.65800000000000003</v>
      </c>
      <c r="E88" s="22">
        <v>2</v>
      </c>
      <c r="F88" s="3">
        <f t="shared" si="19"/>
        <v>2.8893818512396693E-2</v>
      </c>
      <c r="G88" s="3">
        <f t="shared" si="20"/>
        <v>4.9114238049526669E-3</v>
      </c>
      <c r="H88" s="3">
        <f t="shared" si="21"/>
        <v>8.3485274822731785E-4</v>
      </c>
    </row>
    <row r="89" spans="1:8" x14ac:dyDescent="0.2">
      <c r="A89" s="57">
        <v>0.14599999999999999</v>
      </c>
      <c r="C89" s="29">
        <v>0.60099999999999998</v>
      </c>
      <c r="D89" s="22">
        <v>0.67300000000000004</v>
      </c>
      <c r="E89" s="22">
        <v>1</v>
      </c>
      <c r="F89" s="3">
        <f t="shared" si="19"/>
        <v>3.1677527603305784E-2</v>
      </c>
      <c r="G89" s="3">
        <f t="shared" si="20"/>
        <v>5.6380239583410973E-3</v>
      </c>
      <c r="H89" s="3">
        <f t="shared" si="21"/>
        <v>1.0034657550581998E-3</v>
      </c>
    </row>
    <row r="90" spans="1:8" x14ac:dyDescent="0.2">
      <c r="A90" s="57">
        <v>0.59299999999999997</v>
      </c>
      <c r="C90" s="29">
        <v>0.60499999999999998</v>
      </c>
      <c r="D90" s="22">
        <v>0.67500000000000004</v>
      </c>
      <c r="E90" s="22">
        <v>1</v>
      </c>
      <c r="F90" s="3">
        <f t="shared" si="19"/>
        <v>3.3117382148760331E-2</v>
      </c>
      <c r="G90" s="3">
        <f t="shared" si="20"/>
        <v>6.0267614168534938E-3</v>
      </c>
      <c r="H90" s="3">
        <f t="shared" si="21"/>
        <v>1.0967610003870295E-3</v>
      </c>
    </row>
    <row r="91" spans="1:8" x14ac:dyDescent="0.2">
      <c r="A91" s="57">
        <v>0.64500000000000002</v>
      </c>
      <c r="C91" s="29">
        <v>0.60499999999999998</v>
      </c>
      <c r="D91" s="22">
        <v>0.70099999999999996</v>
      </c>
      <c r="E91" s="22">
        <v>1</v>
      </c>
      <c r="F91" s="3">
        <f t="shared" si="19"/>
        <v>3.3117382148760331E-2</v>
      </c>
      <c r="G91" s="3">
        <f t="shared" si="20"/>
        <v>6.0267614168534938E-3</v>
      </c>
      <c r="H91" s="3">
        <f t="shared" si="21"/>
        <v>1.0967610003870295E-3</v>
      </c>
    </row>
    <row r="92" spans="1:8" x14ac:dyDescent="0.2">
      <c r="A92" s="57">
        <v>0.254</v>
      </c>
      <c r="C92" s="29">
        <v>0.60899999999999999</v>
      </c>
      <c r="D92" s="22">
        <v>0.72099999999999997</v>
      </c>
      <c r="E92" s="22">
        <v>1</v>
      </c>
      <c r="F92" s="3">
        <f t="shared" si="19"/>
        <v>3.4589236694214882E-2</v>
      </c>
      <c r="G92" s="3">
        <f t="shared" si="20"/>
        <v>6.4329691299113466E-3</v>
      </c>
      <c r="H92" s="3">
        <f t="shared" si="21"/>
        <v>1.1964152950884213E-3</v>
      </c>
    </row>
    <row r="93" spans="1:8" x14ac:dyDescent="0.2">
      <c r="A93" s="57">
        <v>0.35</v>
      </c>
      <c r="C93" s="29">
        <v>0.61699999999999999</v>
      </c>
      <c r="D93" s="22">
        <v>0.73899999999999999</v>
      </c>
      <c r="E93" s="22">
        <v>1</v>
      </c>
      <c r="F93" s="3">
        <f t="shared" si="19"/>
        <v>3.7628945785123977E-2</v>
      </c>
      <c r="G93" s="3">
        <f t="shared" si="20"/>
        <v>7.2993313196634138E-3</v>
      </c>
      <c r="H93" s="3">
        <f t="shared" si="21"/>
        <v>1.4159375608997994E-3</v>
      </c>
    </row>
    <row r="94" spans="1:8" x14ac:dyDescent="0.2">
      <c r="A94" s="57">
        <v>0.42799999999999999</v>
      </c>
      <c r="C94" s="29">
        <v>0.62</v>
      </c>
      <c r="D94" s="22">
        <v>0.751</v>
      </c>
      <c r="E94" s="22">
        <v>1</v>
      </c>
      <c r="F94" s="3">
        <f t="shared" si="19"/>
        <v>3.8801836694214886E-2</v>
      </c>
      <c r="G94" s="3">
        <f t="shared" si="20"/>
        <v>7.6432563408204389E-3</v>
      </c>
      <c r="H94" s="3">
        <f t="shared" si="21"/>
        <v>1.5055825308445208E-3</v>
      </c>
    </row>
    <row r="95" spans="1:8" x14ac:dyDescent="0.2">
      <c r="A95" s="57">
        <v>0.32</v>
      </c>
      <c r="C95" s="29">
        <v>0.63400000000000001</v>
      </c>
      <c r="D95" s="22">
        <v>0.77600000000000002</v>
      </c>
      <c r="E95" s="22">
        <v>1</v>
      </c>
      <c r="F95" s="3">
        <f t="shared" si="19"/>
        <v>4.45133276033058E-2</v>
      </c>
      <c r="G95" s="3">
        <f t="shared" si="20"/>
        <v>9.3915027910683735E-3</v>
      </c>
      <c r="H95" s="3">
        <f t="shared" si="21"/>
        <v>1.981436334319226E-3</v>
      </c>
    </row>
    <row r="96" spans="1:8" x14ac:dyDescent="0.2">
      <c r="A96" s="57">
        <v>0.31</v>
      </c>
      <c r="C96" s="29">
        <v>0.63600000000000001</v>
      </c>
      <c r="D96" s="22">
        <v>0.82699999999999996</v>
      </c>
      <c r="E96" s="22">
        <v>1</v>
      </c>
      <c r="F96" s="3">
        <f t="shared" si="19"/>
        <v>4.5361254876033076E-2</v>
      </c>
      <c r="G96" s="3">
        <f t="shared" si="20"/>
        <v>9.6611225385063917E-3</v>
      </c>
      <c r="H96" s="3">
        <f t="shared" si="21"/>
        <v>2.0576434439284344E-3</v>
      </c>
    </row>
    <row r="97" spans="1:8" x14ac:dyDescent="0.2">
      <c r="A97" s="57">
        <v>0.36699999999999999</v>
      </c>
      <c r="C97" s="29">
        <v>0.63600000000000001</v>
      </c>
      <c r="D97" s="22">
        <v>0.84199999999999997</v>
      </c>
      <c r="E97" s="22">
        <v>1</v>
      </c>
      <c r="F97" s="3">
        <f t="shared" si="19"/>
        <v>4.5361254876033076E-2</v>
      </c>
      <c r="G97" s="3">
        <f t="shared" si="20"/>
        <v>9.6611225385063917E-3</v>
      </c>
      <c r="H97" s="3">
        <f t="shared" si="21"/>
        <v>2.0576434439284344E-3</v>
      </c>
    </row>
    <row r="98" spans="1:8" x14ac:dyDescent="0.2">
      <c r="A98" s="57">
        <v>0.63600000000000001</v>
      </c>
      <c r="C98" s="29">
        <v>0.63900000000000001</v>
      </c>
      <c r="D98" s="22">
        <v>0.84299999999999997</v>
      </c>
      <c r="E98" s="22">
        <v>1</v>
      </c>
      <c r="F98" s="3">
        <f t="shared" ref="F98:F111" si="22">(C98-$K$20)^2</f>
        <v>4.6648145785123982E-2</v>
      </c>
      <c r="G98" s="3">
        <f t="shared" ref="G98:G111" si="23">(C98-$K$20)^3</f>
        <v>1.0075151341481597E-2</v>
      </c>
      <c r="H98" s="3">
        <f t="shared" ref="H98:H111" si="24">(C98-$K$20)^4</f>
        <v>2.1760495051901803E-3</v>
      </c>
    </row>
    <row r="99" spans="1:8" x14ac:dyDescent="0.2">
      <c r="A99" s="57">
        <v>0.65800000000000003</v>
      </c>
      <c r="C99" s="29">
        <v>0.64500000000000002</v>
      </c>
      <c r="D99"/>
      <c r="E99" s="22">
        <v>0</v>
      </c>
      <c r="F99" s="3">
        <f t="shared" si="22"/>
        <v>4.9275927603305805E-2</v>
      </c>
      <c r="G99" s="3">
        <f t="shared" si="23"/>
        <v>1.0938360001977468E-2</v>
      </c>
      <c r="H99" s="3">
        <f t="shared" si="24"/>
        <v>2.428117041166235E-3</v>
      </c>
    </row>
    <row r="100" spans="1:8" x14ac:dyDescent="0.2">
      <c r="A100" s="57">
        <v>0.67500000000000004</v>
      </c>
      <c r="C100" s="29">
        <v>0.65800000000000003</v>
      </c>
      <c r="D100"/>
      <c r="F100" s="3">
        <f t="shared" si="22"/>
        <v>5.5216454876033084E-2</v>
      </c>
      <c r="G100" s="3">
        <f t="shared" si="23"/>
        <v>1.2974862960324577E-2</v>
      </c>
      <c r="H100" s="3">
        <f t="shared" si="24"/>
        <v>3.0488568890769977E-3</v>
      </c>
    </row>
    <row r="101" spans="1:8" x14ac:dyDescent="0.2">
      <c r="A101" s="57">
        <v>0.82699999999999996</v>
      </c>
      <c r="C101" s="29">
        <v>0.65800000000000003</v>
      </c>
      <c r="D101"/>
      <c r="F101" s="3">
        <f t="shared" si="22"/>
        <v>5.5216454876033084E-2</v>
      </c>
      <c r="G101" s="3">
        <f t="shared" si="23"/>
        <v>1.2974862960324577E-2</v>
      </c>
      <c r="H101" s="3">
        <f t="shared" si="24"/>
        <v>3.0488568890769977E-3</v>
      </c>
    </row>
    <row r="102" spans="1:8" x14ac:dyDescent="0.2">
      <c r="A102" s="57">
        <v>0.31900000000000001</v>
      </c>
      <c r="C102" s="29">
        <v>0.67300000000000004</v>
      </c>
      <c r="D102"/>
      <c r="F102" s="3">
        <f t="shared" si="22"/>
        <v>6.2490909421487634E-2</v>
      </c>
      <c r="G102" s="3">
        <f t="shared" si="23"/>
        <v>1.5621591157018794E-2</v>
      </c>
      <c r="H102" s="3">
        <f t="shared" si="24"/>
        <v>3.905113760324572E-3</v>
      </c>
    </row>
    <row r="103" spans="1:8" x14ac:dyDescent="0.2">
      <c r="A103" s="57">
        <v>0.55600000000000005</v>
      </c>
      <c r="C103" s="29">
        <v>0.67500000000000004</v>
      </c>
      <c r="D103"/>
      <c r="F103" s="3">
        <f t="shared" si="22"/>
        <v>6.3494836694214907E-2</v>
      </c>
      <c r="G103" s="3">
        <f t="shared" si="23"/>
        <v>1.5999544395365904E-2</v>
      </c>
      <c r="H103" s="3">
        <f t="shared" si="24"/>
        <v>4.0315942868250198E-3</v>
      </c>
    </row>
    <row r="104" spans="1:8" x14ac:dyDescent="0.2">
      <c r="A104" s="57">
        <v>0.38100000000000001</v>
      </c>
      <c r="C104" s="28">
        <v>0.70099999999999996</v>
      </c>
      <c r="D104"/>
      <c r="F104" s="3">
        <f t="shared" si="22"/>
        <v>7.7273891239669407E-2</v>
      </c>
      <c r="G104" s="3">
        <f t="shared" si="23"/>
        <v>2.1480736784787371E-2</v>
      </c>
      <c r="H104" s="3">
        <f t="shared" si="24"/>
        <v>5.9712542673202567E-3</v>
      </c>
    </row>
    <row r="105" spans="1:8" x14ac:dyDescent="0.2">
      <c r="A105" s="57">
        <v>0.121</v>
      </c>
      <c r="C105" s="28">
        <v>0.72099999999999997</v>
      </c>
      <c r="D105"/>
      <c r="F105" s="3">
        <f t="shared" si="22"/>
        <v>8.8793163966942146E-2</v>
      </c>
      <c r="G105" s="3">
        <f t="shared" si="23"/>
        <v>2.6458748440985724E-2</v>
      </c>
      <c r="H105" s="3">
        <f t="shared" si="24"/>
        <v>7.8842259672602735E-3</v>
      </c>
    </row>
    <row r="106" spans="1:8" x14ac:dyDescent="0.2">
      <c r="A106" s="57">
        <v>0.57199999999999995</v>
      </c>
      <c r="C106" s="28">
        <v>0.73899999999999999</v>
      </c>
      <c r="D106"/>
      <c r="F106" s="3">
        <f t="shared" si="22"/>
        <v>9.9844509421487607E-2</v>
      </c>
      <c r="G106" s="3">
        <f t="shared" si="23"/>
        <v>3.1549049622473332E-2</v>
      </c>
      <c r="H106" s="3">
        <f t="shared" si="24"/>
        <v>9.9689260616175283E-3</v>
      </c>
    </row>
    <row r="107" spans="1:8" x14ac:dyDescent="0.2">
      <c r="A107" s="57">
        <v>0.315</v>
      </c>
      <c r="C107" s="28">
        <v>0.751</v>
      </c>
      <c r="D107"/>
      <c r="F107" s="3">
        <f t="shared" si="22"/>
        <v>0.10757207305785126</v>
      </c>
      <c r="G107" s="3">
        <f t="shared" si="23"/>
        <v>3.5281684107101433E-2</v>
      </c>
      <c r="H107" s="3">
        <f t="shared" si="24"/>
        <v>1.1571750901963688E-2</v>
      </c>
    </row>
    <row r="108" spans="1:8" x14ac:dyDescent="0.2">
      <c r="A108" s="57">
        <v>0.52900000000000003</v>
      </c>
      <c r="C108" s="28">
        <v>0.77600000000000002</v>
      </c>
      <c r="D108"/>
      <c r="F108" s="3">
        <f t="shared" si="22"/>
        <v>0.12459616396694219</v>
      </c>
      <c r="G108" s="3">
        <f t="shared" si="23"/>
        <v>4.39801804955312E-2</v>
      </c>
      <c r="H108" s="3">
        <f t="shared" si="24"/>
        <v>1.5524204075277144E-2</v>
      </c>
    </row>
    <row r="109" spans="1:8" x14ac:dyDescent="0.2">
      <c r="A109" s="57">
        <v>0.21</v>
      </c>
      <c r="C109" s="29">
        <v>0.82699999999999996</v>
      </c>
      <c r="D109"/>
      <c r="F109" s="3">
        <f t="shared" si="22"/>
        <v>0.16320130942148758</v>
      </c>
      <c r="G109" s="3">
        <f t="shared" si="23"/>
        <v>6.5930361709746046E-2</v>
      </c>
      <c r="H109" s="3">
        <f t="shared" si="24"/>
        <v>2.6634667396888131E-2</v>
      </c>
    </row>
    <row r="110" spans="1:8" x14ac:dyDescent="0.2">
      <c r="A110" s="57">
        <v>0.42</v>
      </c>
      <c r="C110" s="29">
        <v>0.84199999999999997</v>
      </c>
      <c r="D110"/>
      <c r="F110" s="3">
        <f t="shared" si="22"/>
        <v>0.17554576396694216</v>
      </c>
      <c r="G110" s="3">
        <f t="shared" si="23"/>
        <v>7.3550483360985727E-2</v>
      </c>
      <c r="H110" s="3">
        <f t="shared" si="24"/>
        <v>3.0816315246737367E-2</v>
      </c>
    </row>
    <row r="111" spans="1:8" ht="16" thickBot="1" x14ac:dyDescent="0.25">
      <c r="A111" s="58">
        <v>0.157</v>
      </c>
      <c r="C111" s="29">
        <v>0.84299999999999997</v>
      </c>
      <c r="D111"/>
      <c r="F111" s="3">
        <f t="shared" si="22"/>
        <v>0.17638472760330579</v>
      </c>
      <c r="G111" s="3">
        <f t="shared" si="23"/>
        <v>7.4078378598341099E-2</v>
      </c>
      <c r="H111" s="3">
        <f t="shared" si="24"/>
        <v>3.1111572131692383E-2</v>
      </c>
    </row>
  </sheetData>
  <sortState xmlns:xlrd2="http://schemas.microsoft.com/office/spreadsheetml/2017/richdata2" ref="C2:C111">
    <sortCondition ref="C1:C111"/>
  </sortState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CB0C-76BA-9A4F-A004-FBC7FB819793}">
  <dimension ref="A1:O111"/>
  <sheetViews>
    <sheetView zoomScaleNormal="100" workbookViewId="0">
      <selection activeCell="O2" sqref="O2:O111"/>
    </sheetView>
  </sheetViews>
  <sheetFormatPr baseColWidth="10" defaultRowHeight="15" x14ac:dyDescent="0.2"/>
  <cols>
    <col min="1" max="16384" width="10.83203125" style="22"/>
  </cols>
  <sheetData>
    <row r="1" spans="1:15" x14ac:dyDescent="0.2">
      <c r="A1" s="22" t="s">
        <v>6</v>
      </c>
      <c r="B1" s="22" t="s">
        <v>7</v>
      </c>
      <c r="C1" s="22" t="s">
        <v>8</v>
      </c>
      <c r="D1" s="22" t="s">
        <v>9</v>
      </c>
      <c r="E1" s="22" t="s">
        <v>10</v>
      </c>
      <c r="F1" s="22" t="s">
        <v>11</v>
      </c>
      <c r="G1" s="22" t="s">
        <v>12</v>
      </c>
      <c r="H1" s="22" t="s">
        <v>13</v>
      </c>
      <c r="I1" s="22" t="s">
        <v>14</v>
      </c>
      <c r="J1" s="22" t="s">
        <v>15</v>
      </c>
      <c r="K1" s="22" t="s">
        <v>16</v>
      </c>
      <c r="L1" s="22" t="s">
        <v>17</v>
      </c>
      <c r="O1" s="22" t="s">
        <v>6</v>
      </c>
    </row>
    <row r="2" spans="1:15" x14ac:dyDescent="0.2">
      <c r="A2" s="22">
        <v>0.17499999999999999</v>
      </c>
      <c r="B2" s="22">
        <v>0.66200000000000003</v>
      </c>
      <c r="C2" s="22">
        <v>6.133</v>
      </c>
      <c r="D2" s="22">
        <v>0.505</v>
      </c>
      <c r="E2" s="22">
        <v>0.56599999999999995</v>
      </c>
      <c r="F2" s="22">
        <v>-3.7949999999999999</v>
      </c>
      <c r="G2" s="22">
        <v>0.67500000000000004</v>
      </c>
      <c r="H2" s="22">
        <v>-10</v>
      </c>
      <c r="I2" s="22">
        <v>4.99</v>
      </c>
      <c r="J2" s="22">
        <v>6.4000000000000001E-2</v>
      </c>
      <c r="K2" s="22">
        <v>-1.569</v>
      </c>
      <c r="L2" s="22">
        <v>4.7359999999999998</v>
      </c>
      <c r="N2" s="24">
        <v>4.7359999999999998</v>
      </c>
      <c r="O2" s="22" t="s">
        <v>150</v>
      </c>
    </row>
    <row r="3" spans="1:15" x14ac:dyDescent="0.2">
      <c r="A3" s="22">
        <v>0.60899999999999999</v>
      </c>
      <c r="B3" s="22">
        <v>0.46800000000000003</v>
      </c>
      <c r="C3" s="22">
        <v>7.4589999999999996</v>
      </c>
      <c r="D3" s="22">
        <v>0.318</v>
      </c>
      <c r="E3" s="22">
        <v>0.753</v>
      </c>
      <c r="F3" s="22">
        <v>1.349</v>
      </c>
      <c r="G3" s="22">
        <v>0.38600000000000001</v>
      </c>
      <c r="H3" s="22">
        <v>16.966999999999999</v>
      </c>
      <c r="I3" s="22">
        <v>5.9189999999999996</v>
      </c>
      <c r="J3" s="22">
        <v>0.24</v>
      </c>
      <c r="K3" s="22">
        <v>-3.2349999999999999</v>
      </c>
      <c r="L3" s="22">
        <v>-0.127</v>
      </c>
      <c r="N3" s="24">
        <v>-0.127</v>
      </c>
      <c r="O3" s="22" t="s">
        <v>54</v>
      </c>
    </row>
    <row r="4" spans="1:15" x14ac:dyDescent="0.2">
      <c r="A4" s="22">
        <v>0.33</v>
      </c>
      <c r="B4" s="22">
        <v>0.43</v>
      </c>
      <c r="C4" s="22">
        <v>1.887</v>
      </c>
      <c r="D4" s="22">
        <v>0.623</v>
      </c>
      <c r="E4" s="22">
        <v>0.73099999999999998</v>
      </c>
      <c r="F4" s="22">
        <v>3.2160000000000002</v>
      </c>
      <c r="G4" s="22">
        <v>0.51300000000000001</v>
      </c>
      <c r="H4" s="22">
        <v>-2.4049999999999998</v>
      </c>
      <c r="I4" s="22">
        <v>2.8180000000000001</v>
      </c>
      <c r="J4" s="22">
        <v>0.29199999999999998</v>
      </c>
      <c r="K4" s="22">
        <v>2.8690000000000002</v>
      </c>
      <c r="L4" s="22">
        <v>5.7750000000000004</v>
      </c>
      <c r="N4" s="24">
        <v>5.7750000000000004</v>
      </c>
      <c r="O4" s="22" t="s">
        <v>55</v>
      </c>
    </row>
    <row r="5" spans="1:15" x14ac:dyDescent="0.2">
      <c r="A5" s="22">
        <v>0.27500000000000002</v>
      </c>
      <c r="B5" s="22">
        <v>0.29599999999999999</v>
      </c>
      <c r="C5" s="22">
        <v>5.26</v>
      </c>
      <c r="D5" s="22">
        <v>0.20399999999999999</v>
      </c>
      <c r="E5" s="22">
        <v>0.80500000000000005</v>
      </c>
      <c r="F5" s="22">
        <v>-0.871</v>
      </c>
      <c r="G5" s="22">
        <v>0.214</v>
      </c>
      <c r="H5" s="22">
        <v>2.1320000000000001</v>
      </c>
      <c r="I5" s="22">
        <v>3.82</v>
      </c>
      <c r="J5" s="22">
        <v>0.23300000000000001</v>
      </c>
      <c r="K5" s="22">
        <v>7.5780000000000003</v>
      </c>
      <c r="L5" s="22">
        <v>3.5990000000000002</v>
      </c>
      <c r="N5" s="24">
        <v>3.5990000000000002</v>
      </c>
      <c r="O5" s="22" t="s">
        <v>56</v>
      </c>
    </row>
    <row r="6" spans="1:15" x14ac:dyDescent="0.2">
      <c r="A6" s="22">
        <v>0.441</v>
      </c>
      <c r="B6" s="22">
        <v>0.59699999999999998</v>
      </c>
      <c r="C6" s="22">
        <v>6.4420000000000002</v>
      </c>
      <c r="D6" s="22">
        <v>0.30199999999999999</v>
      </c>
      <c r="E6" s="22">
        <v>0.75700000000000001</v>
      </c>
      <c r="F6" s="22">
        <v>2.1800000000000002</v>
      </c>
      <c r="G6" s="22">
        <v>0.67100000000000004</v>
      </c>
      <c r="H6" s="22">
        <v>-2.1539999999999999</v>
      </c>
      <c r="I6" s="22">
        <v>6.524</v>
      </c>
      <c r="J6" s="22">
        <v>0.35199999999999998</v>
      </c>
      <c r="K6" s="22">
        <v>5</v>
      </c>
      <c r="L6" s="22">
        <v>10.965</v>
      </c>
      <c r="N6" s="24">
        <v>10.965</v>
      </c>
      <c r="O6" s="22" t="s">
        <v>57</v>
      </c>
    </row>
    <row r="7" spans="1:15" x14ac:dyDescent="0.2">
      <c r="A7" s="22">
        <v>0.248</v>
      </c>
      <c r="B7" s="22">
        <v>0.49099999999999999</v>
      </c>
      <c r="C7" s="22">
        <v>2.1629999999999998</v>
      </c>
      <c r="D7" s="22">
        <v>0.23699999999999999</v>
      </c>
      <c r="E7" s="22">
        <v>0.307</v>
      </c>
      <c r="F7" s="22">
        <v>0.95</v>
      </c>
      <c r="G7" s="22">
        <v>0.61799999999999999</v>
      </c>
      <c r="H7" s="22">
        <v>0.37</v>
      </c>
      <c r="I7" s="22">
        <v>5.2249999999999996</v>
      </c>
      <c r="J7" s="22">
        <v>0.747</v>
      </c>
      <c r="K7" s="22">
        <v>2.4319999999999999</v>
      </c>
      <c r="L7" s="22">
        <v>5.077</v>
      </c>
      <c r="N7" s="24">
        <v>5.077</v>
      </c>
      <c r="O7" s="22" t="s">
        <v>58</v>
      </c>
    </row>
    <row r="8" spans="1:15" x14ac:dyDescent="0.2">
      <c r="A8" s="22">
        <v>0.24</v>
      </c>
      <c r="B8" s="22">
        <v>0.91700000000000004</v>
      </c>
      <c r="C8" s="22">
        <v>1.03</v>
      </c>
      <c r="D8" s="22">
        <v>0.497</v>
      </c>
      <c r="E8" s="22">
        <v>0.79100000000000004</v>
      </c>
      <c r="F8" s="22">
        <v>-2.9950000000000001</v>
      </c>
      <c r="G8" s="22">
        <v>0.627</v>
      </c>
      <c r="H8" s="22">
        <v>-1.1839999999999999</v>
      </c>
      <c r="I8" s="22">
        <v>1.401</v>
      </c>
      <c r="J8" s="22">
        <v>0.36599999999999999</v>
      </c>
      <c r="K8" s="22">
        <v>3.0529999999999999</v>
      </c>
      <c r="L8" s="22">
        <v>5.5039999999999996</v>
      </c>
      <c r="N8" s="24">
        <v>5.5039999999999996</v>
      </c>
      <c r="O8" s="22" t="s">
        <v>59</v>
      </c>
    </row>
    <row r="9" spans="1:15" x14ac:dyDescent="0.2">
      <c r="A9" s="22">
        <v>0.63900000000000001</v>
      </c>
      <c r="B9" s="22">
        <v>0.622</v>
      </c>
      <c r="C9" s="22">
        <v>-0.51900000000000002</v>
      </c>
      <c r="D9" s="22">
        <v>0.64900000000000002</v>
      </c>
      <c r="E9" s="22">
        <v>0.93300000000000005</v>
      </c>
      <c r="F9" s="22">
        <v>-2.7679999999999998</v>
      </c>
      <c r="G9" s="22">
        <v>0.64800000000000002</v>
      </c>
      <c r="H9" s="22">
        <v>14.316000000000001</v>
      </c>
      <c r="I9" s="22">
        <v>5.31</v>
      </c>
      <c r="J9" s="22">
        <v>0.59799999999999998</v>
      </c>
      <c r="K9" s="22">
        <v>3.1819999999999999</v>
      </c>
      <c r="L9" s="22">
        <v>6.4139999999999997</v>
      </c>
      <c r="N9" s="24">
        <v>6.4139999999999997</v>
      </c>
      <c r="O9" s="22" t="s">
        <v>60</v>
      </c>
    </row>
    <row r="10" spans="1:15" x14ac:dyDescent="0.2">
      <c r="A10" s="22">
        <v>0.55700000000000005</v>
      </c>
      <c r="B10" s="22">
        <v>0.86399999999999999</v>
      </c>
      <c r="C10" s="22">
        <v>-3.903</v>
      </c>
      <c r="D10" s="22">
        <v>0.26400000000000001</v>
      </c>
      <c r="E10" s="22">
        <v>0.61899999999999999</v>
      </c>
      <c r="F10" s="22">
        <v>2.9340000000000002</v>
      </c>
      <c r="G10" s="22">
        <v>0.44500000000000001</v>
      </c>
      <c r="H10" s="22">
        <v>3.7469999999999999</v>
      </c>
      <c r="I10" s="22">
        <v>5.1269999999999998</v>
      </c>
      <c r="J10" s="22">
        <v>0.185</v>
      </c>
      <c r="K10" s="22">
        <v>5.5279999999999996</v>
      </c>
      <c r="L10" s="22">
        <v>7.048</v>
      </c>
      <c r="N10" s="24">
        <v>7.048</v>
      </c>
      <c r="O10" s="22" t="s">
        <v>61</v>
      </c>
    </row>
    <row r="11" spans="1:15" x14ac:dyDescent="0.2">
      <c r="A11" s="22">
        <v>0.317</v>
      </c>
      <c r="B11" s="22">
        <v>0.51300000000000001</v>
      </c>
      <c r="C11" s="22">
        <v>-1.6439999999999999</v>
      </c>
      <c r="D11" s="22">
        <v>0.44700000000000001</v>
      </c>
      <c r="E11" s="22">
        <v>0.77100000000000002</v>
      </c>
      <c r="F11" s="22">
        <v>-0.45100000000000001</v>
      </c>
      <c r="G11" s="22">
        <v>0.3</v>
      </c>
      <c r="H11" s="22">
        <v>1.6579999999999999</v>
      </c>
      <c r="I11" s="22">
        <v>7.0830000000000002</v>
      </c>
      <c r="J11" s="22">
        <v>6.2E-2</v>
      </c>
      <c r="K11" s="22">
        <v>-1.5569999999999999</v>
      </c>
      <c r="L11" s="22">
        <v>4.3739999999999997</v>
      </c>
      <c r="N11" s="24">
        <v>4.3739999999999997</v>
      </c>
      <c r="O11" s="22" t="s">
        <v>62</v>
      </c>
    </row>
    <row r="12" spans="1:15" x14ac:dyDescent="0.2">
      <c r="A12" s="22">
        <v>0.505</v>
      </c>
      <c r="B12" s="22">
        <v>0.437</v>
      </c>
      <c r="C12" s="22">
        <v>4.1870000000000003</v>
      </c>
      <c r="D12" s="22">
        <v>0.30599999999999999</v>
      </c>
      <c r="E12" s="22">
        <v>0.59499999999999997</v>
      </c>
      <c r="F12" s="22">
        <v>1.1930000000000001</v>
      </c>
      <c r="G12" s="22">
        <v>0.46</v>
      </c>
      <c r="H12" s="22">
        <v>-3.1179999999999999</v>
      </c>
      <c r="I12" s="22">
        <v>5.0170000000000003</v>
      </c>
      <c r="J12" s="22">
        <v>0.41499999999999998</v>
      </c>
      <c r="K12" s="22">
        <v>1.0289999999999999</v>
      </c>
      <c r="L12" s="22">
        <v>8.9920000000000009</v>
      </c>
      <c r="N12" s="24">
        <v>8.9920000000000009</v>
      </c>
      <c r="O12" s="22" t="s">
        <v>63</v>
      </c>
    </row>
    <row r="13" spans="1:15" x14ac:dyDescent="0.2">
      <c r="A13" s="22">
        <v>0.14599999999999999</v>
      </c>
      <c r="B13" s="22">
        <v>0.50600000000000001</v>
      </c>
      <c r="C13" s="22">
        <v>7.3639999999999999</v>
      </c>
      <c r="D13" s="22">
        <v>0.52900000000000003</v>
      </c>
      <c r="E13" s="22">
        <v>0.73899999999999999</v>
      </c>
      <c r="F13" s="22">
        <v>-3.2949999999999999</v>
      </c>
      <c r="G13" s="22">
        <v>0.46600000000000003</v>
      </c>
      <c r="H13" s="22">
        <v>8.5410000000000004</v>
      </c>
      <c r="I13" s="22">
        <v>5.6980000000000004</v>
      </c>
      <c r="J13" s="22">
        <v>0.55800000000000005</v>
      </c>
      <c r="K13" s="22">
        <v>-9.9529999999999994</v>
      </c>
      <c r="L13" s="22">
        <v>7.2750000000000004</v>
      </c>
      <c r="N13" s="24">
        <v>7.2750000000000004</v>
      </c>
      <c r="O13" s="22" t="s">
        <v>64</v>
      </c>
    </row>
    <row r="14" spans="1:15" x14ac:dyDescent="0.2">
      <c r="A14" s="22">
        <v>0.22900000000000001</v>
      </c>
      <c r="B14" s="22">
        <v>0.57999999999999996</v>
      </c>
      <c r="C14" s="22">
        <v>4.21</v>
      </c>
      <c r="D14" s="22">
        <v>0.154</v>
      </c>
      <c r="E14" s="22">
        <v>0.73</v>
      </c>
      <c r="F14" s="22">
        <v>-3.4689999999999999</v>
      </c>
      <c r="G14" s="22">
        <v>0.77900000000000003</v>
      </c>
      <c r="H14" s="22">
        <v>4.2590000000000003</v>
      </c>
      <c r="I14" s="22">
        <v>4.8019999999999996</v>
      </c>
      <c r="J14" s="22">
        <v>0.19800000000000001</v>
      </c>
      <c r="K14" s="22">
        <v>1.6319999999999999</v>
      </c>
      <c r="L14" s="22">
        <v>4.7949999999999999</v>
      </c>
      <c r="N14" s="24">
        <v>4.7949999999999999</v>
      </c>
      <c r="O14" s="22" t="s">
        <v>65</v>
      </c>
    </row>
    <row r="15" spans="1:15" x14ac:dyDescent="0.2">
      <c r="A15" s="22">
        <v>0.73899999999999999</v>
      </c>
      <c r="B15" s="22">
        <v>0.81899999999999995</v>
      </c>
      <c r="C15" s="22">
        <v>-0.249</v>
      </c>
      <c r="D15" s="22">
        <v>0.23899999999999999</v>
      </c>
      <c r="E15" s="22">
        <v>0.53400000000000003</v>
      </c>
      <c r="F15" s="22">
        <v>3.5270000000000001</v>
      </c>
      <c r="G15" s="22">
        <v>0.42499999999999999</v>
      </c>
      <c r="H15" s="22">
        <v>5.319</v>
      </c>
      <c r="I15" s="22">
        <v>3.5720000000000001</v>
      </c>
      <c r="J15" s="22">
        <v>0.40300000000000002</v>
      </c>
      <c r="K15" s="22">
        <v>4.8150000000000004</v>
      </c>
      <c r="L15" s="22">
        <v>9.3930000000000007</v>
      </c>
      <c r="N15" s="24">
        <v>9.3930000000000007</v>
      </c>
      <c r="O15" s="22" t="s">
        <v>66</v>
      </c>
    </row>
    <row r="16" spans="1:15" x14ac:dyDescent="0.2">
      <c r="A16" s="22">
        <v>0.36699999999999999</v>
      </c>
      <c r="B16" s="22">
        <v>0.77800000000000002</v>
      </c>
      <c r="C16" s="22">
        <v>11.411</v>
      </c>
      <c r="D16" s="22">
        <v>0.66900000000000004</v>
      </c>
      <c r="E16" s="22">
        <v>0.68200000000000005</v>
      </c>
      <c r="F16" s="22">
        <v>0.98699999999999999</v>
      </c>
      <c r="G16" s="22">
        <v>0.32200000000000001</v>
      </c>
      <c r="H16" s="22">
        <v>14.013</v>
      </c>
      <c r="I16" s="22">
        <v>4.2830000000000004</v>
      </c>
      <c r="J16" s="22">
        <v>0.35899999999999999</v>
      </c>
      <c r="K16" s="22">
        <v>9.9450000000000003</v>
      </c>
      <c r="L16" s="22">
        <v>5.4770000000000003</v>
      </c>
      <c r="N16" s="24">
        <v>5.4770000000000003</v>
      </c>
      <c r="O16" s="22" t="s">
        <v>67</v>
      </c>
    </row>
    <row r="17" spans="1:15" x14ac:dyDescent="0.2">
      <c r="A17" s="22">
        <v>0.19500000000000001</v>
      </c>
      <c r="B17" s="22">
        <v>0.56799999999999995</v>
      </c>
      <c r="C17" s="22">
        <v>7.49</v>
      </c>
      <c r="D17" s="22">
        <v>0.28899999999999998</v>
      </c>
      <c r="E17" s="22">
        <v>0.67500000000000004</v>
      </c>
      <c r="F17" s="22">
        <v>-0.42299999999999999</v>
      </c>
      <c r="G17" s="22">
        <v>0.27900000000000003</v>
      </c>
      <c r="H17" s="22">
        <v>1.2310000000000001</v>
      </c>
      <c r="I17" s="22">
        <v>5.2759999999999998</v>
      </c>
      <c r="J17" s="22">
        <v>0.38500000000000001</v>
      </c>
      <c r="K17" s="22">
        <v>-3.3250000000000002</v>
      </c>
      <c r="L17" s="22">
        <v>2.6440000000000001</v>
      </c>
      <c r="N17" s="24">
        <v>2.6440000000000001</v>
      </c>
      <c r="O17" s="22" t="s">
        <v>68</v>
      </c>
    </row>
    <row r="18" spans="1:15" x14ac:dyDescent="0.2">
      <c r="A18" s="22">
        <v>0.70099999999999996</v>
      </c>
      <c r="B18" s="22">
        <v>0.20599999999999999</v>
      </c>
      <c r="C18" s="22">
        <v>2.2370000000000001</v>
      </c>
      <c r="D18" s="22">
        <v>0.27900000000000003</v>
      </c>
      <c r="E18" s="22">
        <v>0.32100000000000001</v>
      </c>
      <c r="F18" s="22">
        <v>-3.3620000000000001</v>
      </c>
      <c r="G18" s="22">
        <v>0.58399999999999996</v>
      </c>
      <c r="H18" s="22">
        <v>3.6429999999999998</v>
      </c>
      <c r="I18" s="22">
        <v>5.3710000000000004</v>
      </c>
      <c r="J18" s="22">
        <v>0.40100000000000002</v>
      </c>
      <c r="K18" s="22">
        <v>4.1310000000000002</v>
      </c>
      <c r="L18" s="22">
        <v>8.3279999999999994</v>
      </c>
      <c r="N18" s="24">
        <v>8.3279999999999994</v>
      </c>
      <c r="O18" s="22" t="s">
        <v>69</v>
      </c>
    </row>
    <row r="19" spans="1:15" x14ac:dyDescent="0.2">
      <c r="A19" s="22">
        <v>0.57699999999999996</v>
      </c>
      <c r="B19" s="22">
        <v>0.52300000000000002</v>
      </c>
      <c r="C19" s="22">
        <v>2.028</v>
      </c>
      <c r="D19" s="22">
        <v>0.246</v>
      </c>
      <c r="E19" s="22">
        <v>0.67100000000000004</v>
      </c>
      <c r="F19" s="22">
        <v>-2.1999999999999999E-2</v>
      </c>
      <c r="G19" s="22">
        <v>0.45700000000000002</v>
      </c>
      <c r="H19" s="22">
        <v>1.504</v>
      </c>
      <c r="I19" s="22">
        <v>4.2240000000000002</v>
      </c>
      <c r="J19" s="22">
        <v>0.51200000000000001</v>
      </c>
      <c r="K19" s="22">
        <v>6.35</v>
      </c>
      <c r="L19" s="22">
        <v>4.0469999999999997</v>
      </c>
      <c r="O19" s="22" t="s">
        <v>70</v>
      </c>
    </row>
    <row r="20" spans="1:15" x14ac:dyDescent="0.2">
      <c r="A20" s="22">
        <v>0.27100000000000002</v>
      </c>
      <c r="B20" s="22">
        <v>0.375</v>
      </c>
      <c r="C20" s="22">
        <v>7.83</v>
      </c>
      <c r="D20" s="22">
        <v>0.35099999999999998</v>
      </c>
      <c r="E20" s="22">
        <v>0.75700000000000001</v>
      </c>
      <c r="F20" s="22">
        <v>1.1990000000000001</v>
      </c>
      <c r="G20" s="22">
        <v>0.30499999999999999</v>
      </c>
      <c r="H20" s="22">
        <v>-9.7140000000000004</v>
      </c>
      <c r="I20" s="22">
        <v>4.335</v>
      </c>
      <c r="J20" s="22">
        <v>0.51800000000000002</v>
      </c>
      <c r="K20" s="22">
        <v>7.6539999999999999</v>
      </c>
      <c r="L20" s="22">
        <v>5.4180000000000001</v>
      </c>
      <c r="O20" s="22" t="s">
        <v>71</v>
      </c>
    </row>
    <row r="21" spans="1:15" x14ac:dyDescent="0.2">
      <c r="A21" s="22">
        <v>0.21299999999999999</v>
      </c>
      <c r="B21" s="22">
        <v>0.52200000000000002</v>
      </c>
      <c r="C21" s="22">
        <v>1.415</v>
      </c>
      <c r="D21" s="22">
        <v>0.308</v>
      </c>
      <c r="E21" s="22">
        <v>0.77200000000000002</v>
      </c>
      <c r="F21" s="22">
        <v>0.84399999999999997</v>
      </c>
      <c r="G21" s="22">
        <v>0.80200000000000005</v>
      </c>
      <c r="H21" s="22">
        <v>2.613</v>
      </c>
      <c r="I21" s="22">
        <v>5.9210000000000003</v>
      </c>
      <c r="J21" s="22">
        <v>0.33</v>
      </c>
      <c r="K21" s="22">
        <v>0.24</v>
      </c>
      <c r="L21" s="22">
        <v>2.879</v>
      </c>
      <c r="O21" s="22" t="s">
        <v>72</v>
      </c>
    </row>
    <row r="22" spans="1:15" x14ac:dyDescent="0.2">
      <c r="A22" s="22">
        <v>0.316</v>
      </c>
      <c r="B22" s="22">
        <v>0.77700000000000002</v>
      </c>
      <c r="C22" s="22">
        <v>6.4980000000000002</v>
      </c>
      <c r="D22" s="22">
        <v>0.39400000000000002</v>
      </c>
      <c r="E22" s="22">
        <v>0.755</v>
      </c>
      <c r="F22" s="22">
        <v>2.9940000000000002</v>
      </c>
      <c r="G22" s="22">
        <v>0.433</v>
      </c>
      <c r="H22" s="22">
        <v>3.202</v>
      </c>
      <c r="I22" s="22">
        <v>4.84</v>
      </c>
      <c r="J22" s="22">
        <v>0.35799999999999998</v>
      </c>
      <c r="K22" s="22">
        <v>4.05</v>
      </c>
      <c r="L22" s="22">
        <v>8.3810000000000002</v>
      </c>
      <c r="O22" s="22" t="s">
        <v>73</v>
      </c>
    </row>
    <row r="23" spans="1:15" x14ac:dyDescent="0.2">
      <c r="A23" s="22">
        <v>0.31900000000000001</v>
      </c>
      <c r="B23" s="22">
        <v>0.71299999999999997</v>
      </c>
      <c r="C23" s="22">
        <v>3.3660000000000001</v>
      </c>
      <c r="D23" s="22">
        <v>0.72699999999999998</v>
      </c>
      <c r="E23" s="22">
        <v>0.627</v>
      </c>
      <c r="F23" s="22">
        <v>1.393</v>
      </c>
      <c r="G23" s="22">
        <v>0.52100000000000002</v>
      </c>
      <c r="H23" s="22">
        <v>1.726</v>
      </c>
      <c r="I23" s="22">
        <v>3.8029999999999999</v>
      </c>
      <c r="J23" s="22">
        <v>0.307</v>
      </c>
      <c r="K23" s="22">
        <v>-5.593</v>
      </c>
      <c r="L23" s="22">
        <v>10.218999999999999</v>
      </c>
      <c r="O23" s="22" t="s">
        <v>74</v>
      </c>
    </row>
    <row r="24" spans="1:15" x14ac:dyDescent="0.2">
      <c r="A24" s="22">
        <v>0.55700000000000005</v>
      </c>
      <c r="B24" s="22">
        <v>0.71599999999999997</v>
      </c>
      <c r="C24" s="22">
        <v>2.3639999999999999</v>
      </c>
      <c r="D24" s="22">
        <v>0.24299999999999999</v>
      </c>
      <c r="E24" s="22">
        <v>0.69799999999999995</v>
      </c>
      <c r="F24" s="22">
        <v>-0.38800000000000001</v>
      </c>
      <c r="G24" s="22">
        <v>0.52900000000000003</v>
      </c>
      <c r="H24" s="23">
        <v>-12.568</v>
      </c>
      <c r="I24" s="23">
        <v>4.2060000000000004</v>
      </c>
      <c r="J24" s="22">
        <v>0.29199999999999998</v>
      </c>
      <c r="K24" s="22">
        <v>-5.3979999999999997</v>
      </c>
      <c r="L24" s="22">
        <v>4.1740000000000004</v>
      </c>
      <c r="O24" s="22" t="s">
        <v>61</v>
      </c>
    </row>
    <row r="25" spans="1:15" x14ac:dyDescent="0.2">
      <c r="A25" s="22">
        <v>0.77600000000000002</v>
      </c>
      <c r="B25" s="22">
        <v>0.35499999999999998</v>
      </c>
      <c r="C25" s="22">
        <v>6.2919999999999998</v>
      </c>
      <c r="D25" s="22">
        <v>0.14899999999999999</v>
      </c>
      <c r="E25" s="22">
        <v>0.55300000000000005</v>
      </c>
      <c r="F25" s="22">
        <v>-5.0179999999999998</v>
      </c>
      <c r="G25" s="22">
        <v>0.63100000000000001</v>
      </c>
      <c r="H25" s="22">
        <v>-6.6210000000000004</v>
      </c>
      <c r="I25" s="22">
        <v>3.266</v>
      </c>
      <c r="J25" s="22">
        <v>0.436</v>
      </c>
      <c r="K25" s="22">
        <v>-1.3540000000000001</v>
      </c>
      <c r="L25" s="22">
        <v>1.258</v>
      </c>
      <c r="O25" s="22" t="s">
        <v>75</v>
      </c>
    </row>
    <row r="26" spans="1:15" x14ac:dyDescent="0.2">
      <c r="A26" s="22">
        <v>0.38600000000000001</v>
      </c>
      <c r="B26" s="22">
        <v>0.59099999999999997</v>
      </c>
      <c r="C26" s="22">
        <v>6.4560000000000004</v>
      </c>
      <c r="D26" s="22">
        <v>0.35699999999999998</v>
      </c>
      <c r="E26" s="22">
        <v>0.82599999999999996</v>
      </c>
      <c r="F26" s="22">
        <v>-1.04</v>
      </c>
      <c r="G26" s="22">
        <v>0.59399999999999997</v>
      </c>
      <c r="H26" s="22">
        <v>1.3440000000000001</v>
      </c>
      <c r="I26" s="22">
        <v>5.0090000000000003</v>
      </c>
      <c r="J26" s="22">
        <v>0.43099999999999999</v>
      </c>
      <c r="K26" s="22">
        <v>1.4350000000000001</v>
      </c>
      <c r="L26" s="22">
        <v>3.77</v>
      </c>
      <c r="O26" s="22" t="s">
        <v>76</v>
      </c>
    </row>
    <row r="27" spans="1:15" x14ac:dyDescent="0.2">
      <c r="A27" s="22">
        <v>0.48199999999999998</v>
      </c>
      <c r="B27" s="22">
        <v>0.56200000000000006</v>
      </c>
      <c r="C27" s="22">
        <v>4.9710000000000001</v>
      </c>
      <c r="D27" s="22">
        <v>0.35099999999999998</v>
      </c>
      <c r="E27" s="22">
        <v>0.85099999999999998</v>
      </c>
      <c r="F27" s="22">
        <v>-0.95599999999999996</v>
      </c>
      <c r="G27" s="22">
        <v>0.33700000000000002</v>
      </c>
      <c r="H27" s="22">
        <v>7.9279999999999999</v>
      </c>
      <c r="I27" s="22">
        <v>2.4039999999999999</v>
      </c>
      <c r="J27" s="22">
        <v>0.24299999999999999</v>
      </c>
      <c r="K27" s="22">
        <v>-2.2639999999999998</v>
      </c>
      <c r="L27" s="22">
        <v>6.1959999999999997</v>
      </c>
      <c r="O27" s="22" t="s">
        <v>77</v>
      </c>
    </row>
    <row r="28" spans="1:15" x14ac:dyDescent="0.2">
      <c r="A28" s="22">
        <v>0.65800000000000003</v>
      </c>
      <c r="B28" s="22">
        <v>0.71299999999999997</v>
      </c>
      <c r="C28" s="22">
        <v>0.84599999999999997</v>
      </c>
      <c r="D28" s="22">
        <v>0.42799999999999999</v>
      </c>
      <c r="E28" s="22">
        <v>0.61599999999999999</v>
      </c>
      <c r="F28" s="22">
        <v>-1.78</v>
      </c>
      <c r="G28" s="22">
        <v>0.22800000000000001</v>
      </c>
      <c r="H28" s="22">
        <v>11.33</v>
      </c>
      <c r="I28" s="22">
        <v>3.524</v>
      </c>
      <c r="J28" s="22">
        <v>0.46100000000000002</v>
      </c>
      <c r="K28" s="22">
        <v>9.4440000000000008</v>
      </c>
      <c r="L28" s="22">
        <v>2.6059999999999999</v>
      </c>
      <c r="O28" s="22" t="s">
        <v>78</v>
      </c>
    </row>
    <row r="29" spans="1:15" x14ac:dyDescent="0.2">
      <c r="A29" s="22">
        <v>8.1000000000000003E-2</v>
      </c>
      <c r="B29" s="22">
        <v>0.34599999999999997</v>
      </c>
      <c r="C29" s="22">
        <v>5.7619999999999996</v>
      </c>
      <c r="D29" s="22">
        <v>0.35399999999999998</v>
      </c>
      <c r="E29" s="22">
        <v>0.82299999999999995</v>
      </c>
      <c r="F29" s="22">
        <v>-1.7250000000000001</v>
      </c>
      <c r="G29" s="22">
        <v>0.76800000000000002</v>
      </c>
      <c r="H29" s="22">
        <v>6.1589999999999998</v>
      </c>
      <c r="I29" s="22">
        <v>2.9159999999999999</v>
      </c>
      <c r="J29" s="22">
        <v>0.374</v>
      </c>
      <c r="K29" s="22">
        <v>0.05</v>
      </c>
      <c r="L29" s="22">
        <v>10.076000000000001</v>
      </c>
      <c r="O29" s="22" t="s">
        <v>79</v>
      </c>
    </row>
    <row r="30" spans="1:15" x14ac:dyDescent="0.2">
      <c r="A30" s="22">
        <v>0.67300000000000004</v>
      </c>
      <c r="B30" s="22">
        <v>0.63300000000000001</v>
      </c>
      <c r="C30" s="22">
        <v>-0.41699999999999998</v>
      </c>
      <c r="D30" s="22">
        <v>0.33</v>
      </c>
      <c r="E30" s="22">
        <v>0.69</v>
      </c>
      <c r="F30" s="22">
        <v>3.5459999999999998</v>
      </c>
      <c r="G30" s="22">
        <v>0.30199999999999999</v>
      </c>
      <c r="H30" s="22">
        <v>5.39</v>
      </c>
      <c r="I30" s="22">
        <v>4.2290000000000001</v>
      </c>
      <c r="J30" s="22">
        <v>0.22700000000000001</v>
      </c>
      <c r="K30" s="22">
        <v>-4.0129999999999999</v>
      </c>
      <c r="L30" s="22">
        <v>6.5609999999999999</v>
      </c>
      <c r="O30" s="22" t="s">
        <v>80</v>
      </c>
    </row>
    <row r="31" spans="1:15" x14ac:dyDescent="0.2">
      <c r="A31" s="22">
        <v>0.158</v>
      </c>
      <c r="B31" s="22">
        <v>0.86399999999999999</v>
      </c>
      <c r="C31" s="22">
        <v>3.827</v>
      </c>
      <c r="D31" s="22">
        <v>0.23100000000000001</v>
      </c>
      <c r="E31" s="22">
        <v>0.41499999999999998</v>
      </c>
      <c r="F31" s="22">
        <v>-1.3180000000000001</v>
      </c>
      <c r="G31" s="22">
        <v>0.45500000000000002</v>
      </c>
      <c r="H31" s="23">
        <v>-13.743</v>
      </c>
      <c r="I31" s="23">
        <v>2.319</v>
      </c>
      <c r="J31" s="22">
        <v>0.29499999999999998</v>
      </c>
      <c r="K31" s="22">
        <v>11.242000000000001</v>
      </c>
      <c r="L31" s="22">
        <v>7.1310000000000002</v>
      </c>
      <c r="O31" s="22" t="s">
        <v>81</v>
      </c>
    </row>
    <row r="32" spans="1:15" x14ac:dyDescent="0.2">
      <c r="A32" s="22">
        <v>0.39500000000000002</v>
      </c>
      <c r="B32" s="22">
        <v>0.67100000000000004</v>
      </c>
      <c r="C32" s="22">
        <v>-1.3460000000000001</v>
      </c>
      <c r="D32" s="22">
        <v>0.13300000000000001</v>
      </c>
      <c r="E32" s="22">
        <v>0.58299999999999996</v>
      </c>
      <c r="F32" s="22">
        <v>3.5409999999999999</v>
      </c>
      <c r="G32" s="22">
        <v>0.55500000000000005</v>
      </c>
      <c r="H32" s="22">
        <v>-5.0709999999999997</v>
      </c>
      <c r="I32" s="22">
        <v>5.8460000000000001</v>
      </c>
      <c r="J32" s="22">
        <v>5.6000000000000001E-2</v>
      </c>
      <c r="K32" s="22">
        <v>6.7910000000000004</v>
      </c>
      <c r="L32" s="22">
        <v>6.08</v>
      </c>
      <c r="O32" s="22" t="s">
        <v>82</v>
      </c>
    </row>
    <row r="33" spans="1:15" x14ac:dyDescent="0.2">
      <c r="A33" s="22">
        <v>0.38400000000000001</v>
      </c>
      <c r="B33" s="22">
        <v>0.88100000000000001</v>
      </c>
      <c r="C33" s="22">
        <v>1.4019999999999999</v>
      </c>
      <c r="D33" s="22">
        <v>0.53600000000000003</v>
      </c>
      <c r="E33" s="22">
        <v>0.64400000000000002</v>
      </c>
      <c r="F33" s="22">
        <v>4.7439999999999998</v>
      </c>
      <c r="G33" s="22">
        <v>0.72299999999999998</v>
      </c>
      <c r="H33" s="22">
        <v>4.0730000000000004</v>
      </c>
      <c r="I33" s="22">
        <v>6.3970000000000002</v>
      </c>
      <c r="J33" s="22">
        <v>0.114</v>
      </c>
      <c r="K33" s="22">
        <v>-6.7960000000000003</v>
      </c>
      <c r="L33" s="22">
        <v>9.6669999999999998</v>
      </c>
      <c r="O33" s="22" t="s">
        <v>83</v>
      </c>
    </row>
    <row r="34" spans="1:15" x14ac:dyDescent="0.2">
      <c r="A34" s="22">
        <v>0.35</v>
      </c>
      <c r="B34" s="22">
        <v>0.61099999999999999</v>
      </c>
      <c r="C34" s="22">
        <v>1.9890000000000001</v>
      </c>
      <c r="D34" s="22">
        <v>0.19500000000000001</v>
      </c>
      <c r="E34" s="22">
        <v>0.77400000000000002</v>
      </c>
      <c r="F34" s="22">
        <v>3.0289999999999999</v>
      </c>
      <c r="G34" s="22">
        <v>0.44400000000000001</v>
      </c>
      <c r="H34" s="22">
        <v>6.407</v>
      </c>
      <c r="I34" s="22">
        <v>5.6479999999999997</v>
      </c>
      <c r="J34" s="22">
        <v>0.12</v>
      </c>
      <c r="K34" s="22">
        <v>0.55300000000000005</v>
      </c>
      <c r="L34" s="22">
        <v>2.5950000000000002</v>
      </c>
      <c r="O34" s="22" t="s">
        <v>84</v>
      </c>
    </row>
    <row r="35" spans="1:15" x14ac:dyDescent="0.2">
      <c r="A35" s="22">
        <v>0.29899999999999999</v>
      </c>
      <c r="B35" s="22">
        <v>0.66</v>
      </c>
      <c r="C35" s="22">
        <v>8.32</v>
      </c>
      <c r="D35" s="22">
        <v>0.39</v>
      </c>
      <c r="E35" s="22">
        <v>0.72199999999999998</v>
      </c>
      <c r="F35" s="22">
        <v>3.0150000000000001</v>
      </c>
      <c r="G35" s="22">
        <v>0.70799999999999996</v>
      </c>
      <c r="H35" s="22">
        <v>7.835</v>
      </c>
      <c r="I35" s="22">
        <v>3.7530000000000001</v>
      </c>
      <c r="J35" s="22">
        <v>0.28499999999999998</v>
      </c>
      <c r="K35" s="22">
        <v>7.1379999999999999</v>
      </c>
      <c r="L35" s="22">
        <v>4.5570000000000004</v>
      </c>
      <c r="O35" s="22" t="s">
        <v>85</v>
      </c>
    </row>
    <row r="36" spans="1:15" x14ac:dyDescent="0.2">
      <c r="A36" s="22">
        <v>0.63400000000000001</v>
      </c>
      <c r="B36" s="22">
        <v>0.69099999999999995</v>
      </c>
      <c r="C36" s="22">
        <v>2.0680000000000001</v>
      </c>
      <c r="D36" s="22">
        <v>0.20599999999999999</v>
      </c>
      <c r="E36" s="22">
        <v>0.51400000000000001</v>
      </c>
      <c r="F36" s="22">
        <v>1.4079999999999999</v>
      </c>
      <c r="G36" s="22">
        <v>0.68100000000000005</v>
      </c>
      <c r="H36" s="22">
        <v>6.9020000000000001</v>
      </c>
      <c r="I36" s="22">
        <v>4.899</v>
      </c>
      <c r="J36" s="22">
        <v>0.109</v>
      </c>
      <c r="K36" s="22">
        <v>7.8979999999999997</v>
      </c>
      <c r="L36" s="22">
        <v>6.319</v>
      </c>
      <c r="O36" s="22" t="s">
        <v>86</v>
      </c>
    </row>
    <row r="37" spans="1:15" x14ac:dyDescent="0.2">
      <c r="A37" s="22">
        <v>0.29099999999999998</v>
      </c>
      <c r="B37" s="22">
        <v>0.51800000000000002</v>
      </c>
      <c r="C37" s="22">
        <v>1.77</v>
      </c>
      <c r="D37" s="22">
        <v>0.16800000000000001</v>
      </c>
      <c r="E37" s="22">
        <v>0.75700000000000001</v>
      </c>
      <c r="F37" s="22">
        <v>-0.74099999999999999</v>
      </c>
      <c r="G37" s="22">
        <v>0.47799999999999998</v>
      </c>
      <c r="H37" s="22">
        <v>5.7190000000000003</v>
      </c>
      <c r="I37" s="22">
        <v>5.8609999999999998</v>
      </c>
      <c r="J37" s="22">
        <v>0.13400000000000001</v>
      </c>
      <c r="K37" s="22">
        <v>-3.2570000000000001</v>
      </c>
      <c r="L37" s="22">
        <v>7.2169999999999996</v>
      </c>
      <c r="O37" s="22" t="s">
        <v>87</v>
      </c>
    </row>
    <row r="38" spans="1:15" x14ac:dyDescent="0.2">
      <c r="A38" s="22">
        <v>0.61699999999999999</v>
      </c>
      <c r="B38" s="22">
        <v>0.59899999999999998</v>
      </c>
      <c r="C38" s="22">
        <v>8.3149999999999995</v>
      </c>
      <c r="D38" s="22">
        <v>0.45200000000000001</v>
      </c>
      <c r="E38" s="22">
        <v>0.80300000000000005</v>
      </c>
      <c r="F38" s="22">
        <v>3.1309999999999998</v>
      </c>
      <c r="G38" s="22">
        <v>0.79800000000000004</v>
      </c>
      <c r="H38" s="22">
        <v>-4.7249999999999996</v>
      </c>
      <c r="I38" s="22">
        <v>4.6040000000000001</v>
      </c>
      <c r="J38" s="22">
        <v>0.38100000000000001</v>
      </c>
      <c r="K38" s="22">
        <v>7.6180000000000003</v>
      </c>
      <c r="L38" s="22">
        <v>3.3069999999999999</v>
      </c>
      <c r="O38" s="22" t="s">
        <v>88</v>
      </c>
    </row>
    <row r="39" spans="1:15" x14ac:dyDescent="0.2">
      <c r="A39" s="22">
        <v>0.45400000000000001</v>
      </c>
      <c r="B39" s="22">
        <v>0.76300000000000001</v>
      </c>
      <c r="C39" s="22">
        <v>3.1440000000000001</v>
      </c>
      <c r="D39" s="22">
        <v>0.60799999999999998</v>
      </c>
      <c r="E39" s="22">
        <v>0.55800000000000005</v>
      </c>
      <c r="F39" s="22">
        <v>0.501</v>
      </c>
      <c r="G39" s="22">
        <v>0.46100000000000002</v>
      </c>
      <c r="H39" s="22">
        <v>-3.9289999999999998</v>
      </c>
      <c r="I39" s="22">
        <v>5.492</v>
      </c>
      <c r="J39" s="22">
        <v>0.11700000000000001</v>
      </c>
      <c r="K39" s="22">
        <v>6.2549999999999999</v>
      </c>
      <c r="L39" s="22">
        <v>5.0679999999999996</v>
      </c>
      <c r="O39" s="22" t="s">
        <v>89</v>
      </c>
    </row>
    <row r="40" spans="1:15" x14ac:dyDescent="0.2">
      <c r="A40" s="22">
        <v>0.21299999999999999</v>
      </c>
      <c r="B40" s="22">
        <v>0.72399999999999998</v>
      </c>
      <c r="C40" s="22">
        <v>2.0979999999999999</v>
      </c>
      <c r="D40" s="22">
        <v>0.625</v>
      </c>
      <c r="E40" s="22">
        <v>0.80600000000000005</v>
      </c>
      <c r="F40" s="22">
        <v>-1.2849999999999999</v>
      </c>
      <c r="G40" s="22">
        <v>0.435</v>
      </c>
      <c r="H40" s="22">
        <v>7.2450000000000001</v>
      </c>
      <c r="I40" s="22">
        <v>4.1050000000000004</v>
      </c>
      <c r="J40" s="22">
        <v>0.40500000000000003</v>
      </c>
      <c r="K40" s="22">
        <v>-1.867</v>
      </c>
      <c r="L40" s="22">
        <v>8.9779999999999998</v>
      </c>
      <c r="O40" s="22" t="s">
        <v>72</v>
      </c>
    </row>
    <row r="41" spans="1:15" x14ac:dyDescent="0.2">
      <c r="A41" s="22">
        <v>0.31900000000000001</v>
      </c>
      <c r="B41" s="22">
        <v>0.41199999999999998</v>
      </c>
      <c r="C41" s="22">
        <v>4.1109999999999998</v>
      </c>
      <c r="D41" s="22">
        <v>0.16200000000000001</v>
      </c>
      <c r="E41" s="22">
        <v>0.77500000000000002</v>
      </c>
      <c r="F41" s="22">
        <v>2.589</v>
      </c>
      <c r="G41" s="22">
        <v>0.39800000000000002</v>
      </c>
      <c r="H41" s="22">
        <v>-2.419</v>
      </c>
      <c r="I41" s="22">
        <v>4.9909999999999997</v>
      </c>
      <c r="J41" s="22">
        <v>7.0999999999999994E-2</v>
      </c>
      <c r="K41" s="22">
        <v>1.032</v>
      </c>
      <c r="L41" s="22">
        <v>2.3610000000000002</v>
      </c>
      <c r="O41" s="22" t="s">
        <v>74</v>
      </c>
    </row>
    <row r="42" spans="1:15" x14ac:dyDescent="0.2">
      <c r="A42" s="22">
        <v>0.62</v>
      </c>
      <c r="B42" s="22">
        <v>0.38400000000000001</v>
      </c>
      <c r="C42" s="22">
        <v>-0.51700000000000002</v>
      </c>
      <c r="D42" s="22">
        <v>0.30599999999999999</v>
      </c>
      <c r="E42" s="22">
        <v>0.73899999999999999</v>
      </c>
      <c r="F42" s="22">
        <v>0.95399999999999996</v>
      </c>
      <c r="G42" s="22">
        <v>0.83299999999999996</v>
      </c>
      <c r="H42" s="22">
        <v>1.2050000000000001</v>
      </c>
      <c r="I42" s="22">
        <v>5.1870000000000003</v>
      </c>
      <c r="J42" s="22">
        <v>7.3999999999999996E-2</v>
      </c>
      <c r="K42" s="22">
        <v>6.6369999999999996</v>
      </c>
      <c r="L42" s="22">
        <v>5.78</v>
      </c>
      <c r="O42" s="22" t="s">
        <v>90</v>
      </c>
    </row>
    <row r="43" spans="1:15" x14ac:dyDescent="0.2">
      <c r="A43" s="22">
        <v>0.34499999999999997</v>
      </c>
      <c r="B43" s="22">
        <v>0.63</v>
      </c>
      <c r="C43" s="22">
        <v>-0.76800000000000002</v>
      </c>
      <c r="D43" s="22">
        <v>0.56699999999999995</v>
      </c>
      <c r="E43" s="22">
        <v>0.76100000000000001</v>
      </c>
      <c r="F43" s="22">
        <v>0.95799999999999996</v>
      </c>
      <c r="G43" s="22">
        <v>0.57299999999999995</v>
      </c>
      <c r="H43" s="22">
        <v>1.8120000000000001</v>
      </c>
      <c r="I43" s="22">
        <v>3.964</v>
      </c>
      <c r="J43" s="22">
        <v>0.191</v>
      </c>
      <c r="K43" s="22">
        <v>4.7030000000000003</v>
      </c>
      <c r="L43" s="22">
        <v>6.7409999999999997</v>
      </c>
      <c r="O43" s="22" t="s">
        <v>91</v>
      </c>
    </row>
    <row r="44" spans="1:15" x14ac:dyDescent="0.2">
      <c r="A44" s="22">
        <v>0.46600000000000003</v>
      </c>
      <c r="B44" s="22">
        <v>0.68400000000000005</v>
      </c>
      <c r="C44" s="22">
        <v>6.5380000000000003</v>
      </c>
      <c r="D44" s="22">
        <v>0.44600000000000001</v>
      </c>
      <c r="E44" s="22">
        <v>0.76800000000000002</v>
      </c>
      <c r="F44" s="22">
        <v>1.9970000000000001</v>
      </c>
      <c r="G44" s="22">
        <v>0.52200000000000002</v>
      </c>
      <c r="H44" s="22">
        <v>2.3210000000000002</v>
      </c>
      <c r="I44" s="22">
        <v>4.7080000000000002</v>
      </c>
      <c r="J44" s="22">
        <v>0.376</v>
      </c>
      <c r="K44" s="22">
        <v>-6.27</v>
      </c>
      <c r="L44" s="22">
        <v>6.508</v>
      </c>
      <c r="O44" s="22" t="s">
        <v>92</v>
      </c>
    </row>
    <row r="45" spans="1:15" x14ac:dyDescent="0.2">
      <c r="A45" s="22">
        <v>0.60499999999999998</v>
      </c>
      <c r="B45" s="22">
        <v>0.65400000000000003</v>
      </c>
      <c r="C45" s="22">
        <v>4.8819999999999997</v>
      </c>
      <c r="D45" s="22">
        <v>0.499</v>
      </c>
      <c r="E45" s="22">
        <v>0.85599999999999998</v>
      </c>
      <c r="F45" s="22">
        <v>-0.30199999999999999</v>
      </c>
      <c r="G45" s="22">
        <v>0.36899999999999999</v>
      </c>
      <c r="H45" s="22">
        <v>5.55</v>
      </c>
      <c r="I45" s="22">
        <v>2.5670000000000002</v>
      </c>
      <c r="J45" s="22">
        <v>0.46700000000000003</v>
      </c>
      <c r="K45" s="22">
        <v>3.8119999999999998</v>
      </c>
      <c r="L45" s="22">
        <v>4.8920000000000003</v>
      </c>
      <c r="O45" s="22" t="s">
        <v>93</v>
      </c>
    </row>
    <row r="46" spans="1:15" x14ac:dyDescent="0.2">
      <c r="A46" s="22">
        <v>0.14299999999999999</v>
      </c>
      <c r="B46" s="22">
        <v>0.33200000000000002</v>
      </c>
      <c r="C46" s="22">
        <v>1.48</v>
      </c>
      <c r="D46" s="22">
        <v>0.41</v>
      </c>
      <c r="E46" s="22">
        <v>0.28499999999999998</v>
      </c>
      <c r="F46" s="22">
        <v>2.073</v>
      </c>
      <c r="G46" s="22">
        <v>0.63100000000000001</v>
      </c>
      <c r="H46" s="22">
        <v>11.635</v>
      </c>
      <c r="I46" s="22">
        <v>4.2149999999999999</v>
      </c>
      <c r="J46" s="22">
        <v>0.27600000000000002</v>
      </c>
      <c r="K46" s="22">
        <v>0.441</v>
      </c>
      <c r="L46" s="22">
        <v>1.1539999999999999</v>
      </c>
      <c r="O46" s="22" t="s">
        <v>94</v>
      </c>
    </row>
    <row r="47" spans="1:15" x14ac:dyDescent="0.2">
      <c r="A47" s="22">
        <v>0.56899999999999995</v>
      </c>
      <c r="B47" s="22">
        <v>0.45500000000000002</v>
      </c>
      <c r="C47" s="22">
        <v>0.91400000000000003</v>
      </c>
      <c r="D47" s="22">
        <v>0.215</v>
      </c>
      <c r="E47" s="22">
        <v>0.91800000000000004</v>
      </c>
      <c r="F47" s="22">
        <v>0.104</v>
      </c>
      <c r="G47" s="22">
        <v>0.49</v>
      </c>
      <c r="H47" s="22">
        <v>-3.5459999999999998</v>
      </c>
      <c r="I47" s="22">
        <v>4.9909999999999997</v>
      </c>
      <c r="J47" s="22">
        <v>7.1999999999999995E-2</v>
      </c>
      <c r="K47" s="22">
        <v>6.2359999999999998</v>
      </c>
      <c r="L47" s="22">
        <v>8.2880000000000003</v>
      </c>
      <c r="O47" s="22" t="s">
        <v>95</v>
      </c>
    </row>
    <row r="48" spans="1:15" x14ac:dyDescent="0.2">
      <c r="A48" s="22">
        <v>0.56499999999999995</v>
      </c>
      <c r="B48" s="22">
        <v>0.55100000000000005</v>
      </c>
      <c r="C48" s="22">
        <v>0.64800000000000002</v>
      </c>
      <c r="D48" s="22">
        <v>0.218</v>
      </c>
      <c r="E48" s="22">
        <v>0.51700000000000002</v>
      </c>
      <c r="F48" s="22">
        <v>0.63200000000000001</v>
      </c>
      <c r="G48" s="22">
        <v>0.31900000000000001</v>
      </c>
      <c r="H48" s="22">
        <v>0.78100000000000003</v>
      </c>
      <c r="I48" s="22">
        <v>6.6929999999999996</v>
      </c>
      <c r="J48" s="22">
        <v>0.57499999999999996</v>
      </c>
      <c r="K48" s="22">
        <v>-2.0430000000000001</v>
      </c>
      <c r="L48" s="22">
        <v>4.5419999999999998</v>
      </c>
      <c r="O48" s="22" t="s">
        <v>96</v>
      </c>
    </row>
    <row r="49" spans="1:15" x14ac:dyDescent="0.2">
      <c r="A49" s="22">
        <v>0.57999999999999996</v>
      </c>
      <c r="B49" s="22">
        <v>0.55200000000000005</v>
      </c>
      <c r="C49" s="22">
        <v>-2.5870000000000002</v>
      </c>
      <c r="D49" s="22">
        <v>0.59499999999999997</v>
      </c>
      <c r="E49" s="22">
        <v>0.501</v>
      </c>
      <c r="F49" s="22">
        <v>0.27100000000000002</v>
      </c>
      <c r="G49" s="22">
        <v>0.38100000000000001</v>
      </c>
      <c r="H49" s="22">
        <v>-3.266</v>
      </c>
      <c r="I49" s="22">
        <v>6.5830000000000002</v>
      </c>
      <c r="J49" s="22">
        <v>0.34699999999999998</v>
      </c>
      <c r="K49" s="22">
        <v>0.13200000000000001</v>
      </c>
      <c r="L49" s="22">
        <v>4.681</v>
      </c>
      <c r="O49" s="22" t="s">
        <v>97</v>
      </c>
    </row>
    <row r="50" spans="1:15" x14ac:dyDescent="0.2">
      <c r="A50" s="22">
        <v>0.54700000000000004</v>
      </c>
      <c r="B50" s="22">
        <v>0.68799999999999994</v>
      </c>
      <c r="C50" s="22">
        <v>6.367</v>
      </c>
      <c r="D50" s="22">
        <v>0.58599999999999997</v>
      </c>
      <c r="E50" s="22">
        <v>0.432</v>
      </c>
      <c r="F50" s="22">
        <v>2.1960000000000002</v>
      </c>
      <c r="G50" s="22">
        <v>0.36599999999999999</v>
      </c>
      <c r="H50" s="22">
        <v>-5.0039999999999996</v>
      </c>
      <c r="I50" s="22">
        <v>3.7120000000000002</v>
      </c>
      <c r="J50" s="22">
        <v>0.125</v>
      </c>
      <c r="K50" s="22">
        <v>3.6219999999999999</v>
      </c>
      <c r="L50" s="22">
        <v>8.5570000000000004</v>
      </c>
      <c r="O50" s="22" t="s">
        <v>98</v>
      </c>
    </row>
    <row r="51" spans="1:15" x14ac:dyDescent="0.2">
      <c r="A51" s="22">
        <v>0.29899999999999999</v>
      </c>
      <c r="B51" s="22">
        <v>0.57299999999999995</v>
      </c>
      <c r="C51" s="22">
        <v>3.641</v>
      </c>
      <c r="D51" s="22">
        <v>0.47499999999999998</v>
      </c>
      <c r="E51" s="22">
        <v>0.68300000000000005</v>
      </c>
      <c r="F51" s="22">
        <v>1.897</v>
      </c>
      <c r="G51" s="22">
        <v>0.46600000000000003</v>
      </c>
      <c r="H51" s="22">
        <v>7.2939999999999996</v>
      </c>
      <c r="I51" s="22">
        <v>2.278</v>
      </c>
      <c r="J51" s="22">
        <v>0.308</v>
      </c>
      <c r="K51" s="22">
        <v>-0.504</v>
      </c>
      <c r="L51" s="22">
        <v>7.2960000000000003</v>
      </c>
      <c r="O51" s="22" t="s">
        <v>85</v>
      </c>
    </row>
    <row r="52" spans="1:15" x14ac:dyDescent="0.2">
      <c r="A52" s="22">
        <v>0.497</v>
      </c>
      <c r="B52" s="22">
        <v>0.36299999999999999</v>
      </c>
      <c r="C52" s="22">
        <v>1.5509999999999999</v>
      </c>
      <c r="D52" s="22">
        <v>0.28399999999999997</v>
      </c>
      <c r="E52" s="22">
        <v>0.91600000000000004</v>
      </c>
      <c r="F52" s="22">
        <v>3.1829999999999998</v>
      </c>
      <c r="G52" s="22">
        <v>0.65400000000000003</v>
      </c>
      <c r="H52" s="22">
        <v>-1.2909999999999999</v>
      </c>
      <c r="I52" s="22">
        <v>3.0920000000000001</v>
      </c>
      <c r="J52" s="22">
        <v>0.45800000000000002</v>
      </c>
      <c r="K52" s="22">
        <v>-0.10199999999999999</v>
      </c>
      <c r="L52" s="22">
        <v>8.8970000000000002</v>
      </c>
      <c r="O52" s="22" t="s">
        <v>99</v>
      </c>
    </row>
    <row r="53" spans="1:15" x14ac:dyDescent="0.2">
      <c r="A53" s="22">
        <v>0.39</v>
      </c>
      <c r="B53" s="22">
        <v>0.65</v>
      </c>
      <c r="C53" s="22">
        <v>-2.0950000000000002</v>
      </c>
      <c r="D53" s="22">
        <v>0.63900000000000001</v>
      </c>
      <c r="E53" s="22">
        <v>0.67400000000000004</v>
      </c>
      <c r="F53" s="22">
        <v>1.99</v>
      </c>
      <c r="G53" s="22">
        <v>0.47299999999999998</v>
      </c>
      <c r="H53" s="22">
        <v>-3.012</v>
      </c>
      <c r="I53" s="22">
        <v>5.657</v>
      </c>
      <c r="J53" s="22">
        <v>0.191</v>
      </c>
      <c r="K53" s="22">
        <v>4.84</v>
      </c>
      <c r="L53" s="22">
        <v>6.5679999999999996</v>
      </c>
      <c r="O53" s="22" t="s">
        <v>100</v>
      </c>
    </row>
    <row r="54" spans="1:15" x14ac:dyDescent="0.2">
      <c r="A54" s="22">
        <v>0.125</v>
      </c>
      <c r="B54" s="22">
        <v>0.79300000000000004</v>
      </c>
      <c r="C54" s="22">
        <v>3.65</v>
      </c>
      <c r="D54" s="22">
        <v>0.58399999999999996</v>
      </c>
      <c r="E54" s="22">
        <v>0.40799999999999997</v>
      </c>
      <c r="F54" s="22">
        <v>1.4999999999999999E-2</v>
      </c>
      <c r="G54" s="22">
        <v>0.53600000000000003</v>
      </c>
      <c r="H54" s="22">
        <v>2.9969999999999999</v>
      </c>
      <c r="I54" s="22">
        <v>5.0739999999999998</v>
      </c>
      <c r="J54" s="22">
        <v>0.67600000000000005</v>
      </c>
      <c r="K54" s="22">
        <v>-2.367</v>
      </c>
      <c r="L54" s="22">
        <v>8.4489999999999998</v>
      </c>
      <c r="O54" s="22" t="s">
        <v>101</v>
      </c>
    </row>
    <row r="55" spans="1:15" x14ac:dyDescent="0.2">
      <c r="A55" s="22">
        <v>0.434</v>
      </c>
      <c r="B55" s="22">
        <v>0.53300000000000003</v>
      </c>
      <c r="C55" s="22">
        <v>5.0380000000000003</v>
      </c>
      <c r="D55" s="22">
        <v>0.19500000000000001</v>
      </c>
      <c r="E55" s="22">
        <v>0.79500000000000004</v>
      </c>
      <c r="F55" s="22">
        <v>0.255</v>
      </c>
      <c r="G55" s="22">
        <v>0.47699999999999998</v>
      </c>
      <c r="H55" s="22">
        <v>-4.51</v>
      </c>
      <c r="I55" s="22">
        <v>5.5460000000000003</v>
      </c>
      <c r="J55" s="22">
        <v>0.17</v>
      </c>
      <c r="K55" s="22">
        <v>6.5650000000000004</v>
      </c>
      <c r="L55" s="22">
        <v>3.4460000000000002</v>
      </c>
      <c r="O55" s="22" t="s">
        <v>102</v>
      </c>
    </row>
    <row r="56" spans="1:15" x14ac:dyDescent="0.2">
      <c r="A56" s="22">
        <v>0.4</v>
      </c>
      <c r="B56" s="22">
        <v>0.36499999999999999</v>
      </c>
      <c r="C56" s="22">
        <v>0.93</v>
      </c>
      <c r="D56" s="22">
        <v>0.27100000000000002</v>
      </c>
      <c r="E56" s="22">
        <v>0.88700000000000001</v>
      </c>
      <c r="F56" s="22">
        <v>-1.1040000000000001</v>
      </c>
      <c r="G56" s="22">
        <v>0.36399999999999999</v>
      </c>
      <c r="H56" s="22">
        <v>3.3610000000000002</v>
      </c>
      <c r="I56" s="22">
        <v>5.3220000000000001</v>
      </c>
      <c r="J56" s="22">
        <v>0.11799999999999999</v>
      </c>
      <c r="K56" s="22">
        <v>0.40100000000000002</v>
      </c>
      <c r="L56" s="22">
        <v>10.448</v>
      </c>
      <c r="O56" s="22" t="s">
        <v>103</v>
      </c>
    </row>
    <row r="57" spans="1:15" x14ac:dyDescent="0.2">
      <c r="A57" s="22">
        <v>0.316</v>
      </c>
      <c r="B57" s="22">
        <v>0.88</v>
      </c>
      <c r="C57" s="22">
        <v>2.6139999999999999</v>
      </c>
      <c r="D57" s="22">
        <v>0.27100000000000002</v>
      </c>
      <c r="E57" s="22">
        <v>0.74099999999999999</v>
      </c>
      <c r="F57" s="22">
        <v>-1.081</v>
      </c>
      <c r="G57" s="22">
        <v>0.41199999999999998</v>
      </c>
      <c r="H57" s="22">
        <v>1.0429999999999999</v>
      </c>
      <c r="I57" s="22">
        <v>4.3010000000000002</v>
      </c>
      <c r="J57" s="22">
        <v>5.1999999999999998E-2</v>
      </c>
      <c r="K57" s="22">
        <v>7.6879999999999997</v>
      </c>
      <c r="L57" s="22">
        <v>2.488</v>
      </c>
      <c r="O57" s="22" t="s">
        <v>73</v>
      </c>
    </row>
    <row r="58" spans="1:15" x14ac:dyDescent="0.2">
      <c r="A58" s="22">
        <v>0.45700000000000002</v>
      </c>
      <c r="B58" s="22">
        <v>0.21</v>
      </c>
      <c r="C58" s="22">
        <v>4.8029999999999999</v>
      </c>
      <c r="D58" s="22">
        <v>0.27300000000000002</v>
      </c>
      <c r="E58" s="22">
        <v>0.96199999999999997</v>
      </c>
      <c r="F58" s="22">
        <v>-1.7050000000000001</v>
      </c>
      <c r="G58" s="22">
        <v>0.83399999999999996</v>
      </c>
      <c r="H58" s="22">
        <v>5.2729999999999997</v>
      </c>
      <c r="I58" s="22">
        <v>5.3869999999999996</v>
      </c>
      <c r="J58" s="22">
        <v>0.24</v>
      </c>
      <c r="K58" s="22">
        <v>7.4290000000000003</v>
      </c>
      <c r="L58" s="22">
        <v>10.406000000000001</v>
      </c>
      <c r="O58" s="22" t="s">
        <v>104</v>
      </c>
    </row>
    <row r="59" spans="1:15" x14ac:dyDescent="0.2">
      <c r="A59" s="22">
        <v>0.48</v>
      </c>
      <c r="B59" s="22">
        <v>0.83099999999999996</v>
      </c>
      <c r="C59" s="22">
        <v>0.44700000000000001</v>
      </c>
      <c r="D59" s="22">
        <v>0.64400000000000002</v>
      </c>
      <c r="E59" s="22">
        <v>0.67900000000000005</v>
      </c>
      <c r="F59" s="22">
        <v>2.2639999999999998</v>
      </c>
      <c r="G59" s="22">
        <v>0.249</v>
      </c>
      <c r="H59" s="22">
        <v>23.867999999999999</v>
      </c>
      <c r="I59" s="22">
        <v>6.2050000000000001</v>
      </c>
      <c r="J59" s="22">
        <v>0.40699999999999997</v>
      </c>
      <c r="K59" s="22">
        <v>10.532999999999999</v>
      </c>
      <c r="L59" s="22">
        <v>7.0339999999999998</v>
      </c>
      <c r="O59" s="22" t="s">
        <v>105</v>
      </c>
    </row>
    <row r="60" spans="1:15" x14ac:dyDescent="0.2">
      <c r="A60" s="22">
        <v>0.58499999999999996</v>
      </c>
      <c r="B60" s="22">
        <v>0.63500000000000001</v>
      </c>
      <c r="C60" s="22">
        <v>1.169</v>
      </c>
      <c r="D60" s="22">
        <v>0.44800000000000001</v>
      </c>
      <c r="E60" s="22">
        <v>0.70499999999999996</v>
      </c>
      <c r="F60" s="22">
        <v>2.2559999999999998</v>
      </c>
      <c r="G60" s="22">
        <v>0.53700000000000003</v>
      </c>
      <c r="H60" s="22">
        <v>-6.431</v>
      </c>
      <c r="I60" s="22">
        <v>4.2629999999999999</v>
      </c>
      <c r="J60" s="22">
        <v>0.48599999999999999</v>
      </c>
      <c r="K60" s="22">
        <v>6.8120000000000003</v>
      </c>
      <c r="L60" s="22">
        <v>6.1580000000000004</v>
      </c>
      <c r="O60" s="22" t="s">
        <v>106</v>
      </c>
    </row>
    <row r="61" spans="1:15" x14ac:dyDescent="0.2">
      <c r="A61" s="22">
        <v>0.38800000000000001</v>
      </c>
      <c r="B61" s="22">
        <v>0.41599999999999998</v>
      </c>
      <c r="C61" s="22">
        <v>3.9119999999999999</v>
      </c>
      <c r="D61" s="22">
        <v>0.35799999999999998</v>
      </c>
      <c r="E61" s="22">
        <v>0.56100000000000005</v>
      </c>
      <c r="F61" s="22">
        <v>-2.1760000000000002</v>
      </c>
      <c r="G61" s="22">
        <v>0.74399999999999999</v>
      </c>
      <c r="H61" s="22">
        <v>-7.5999999999999998E-2</v>
      </c>
      <c r="I61" s="22">
        <v>4.0129999999999999</v>
      </c>
      <c r="J61" s="22">
        <v>0.40300000000000002</v>
      </c>
      <c r="K61" s="22">
        <v>11.66</v>
      </c>
      <c r="L61" s="22">
        <v>4.2069999999999999</v>
      </c>
      <c r="O61" s="22" t="s">
        <v>107</v>
      </c>
    </row>
    <row r="62" spans="1:15" x14ac:dyDescent="0.2">
      <c r="A62" s="22">
        <v>0.19600000000000001</v>
      </c>
      <c r="B62" s="22">
        <v>0.66</v>
      </c>
      <c r="C62" s="22">
        <v>1.7589999999999999</v>
      </c>
      <c r="D62" s="22">
        <v>0.57399999999999995</v>
      </c>
      <c r="E62" s="22">
        <v>0.58199999999999996</v>
      </c>
      <c r="F62" s="22">
        <v>-0.60299999999999998</v>
      </c>
      <c r="G62" s="22">
        <v>0.36799999999999999</v>
      </c>
      <c r="H62" s="22">
        <v>1.86</v>
      </c>
      <c r="I62" s="22">
        <v>3.081</v>
      </c>
      <c r="J62" s="22">
        <v>0.443</v>
      </c>
      <c r="K62" s="22">
        <v>7.508</v>
      </c>
      <c r="L62" s="22">
        <v>4.6319999999999997</v>
      </c>
      <c r="O62" s="22" t="s">
        <v>108</v>
      </c>
    </row>
    <row r="63" spans="1:15" x14ac:dyDescent="0.2">
      <c r="A63" s="22">
        <v>0.14499999999999999</v>
      </c>
      <c r="B63" s="22">
        <v>0.65200000000000002</v>
      </c>
      <c r="C63" s="22">
        <v>3.4279999999999999</v>
      </c>
      <c r="D63" s="22">
        <v>8.7999999999999995E-2</v>
      </c>
      <c r="E63" s="22">
        <v>0.76900000000000002</v>
      </c>
      <c r="F63" s="22">
        <v>0.161</v>
      </c>
      <c r="G63" s="22">
        <v>0.43099999999999999</v>
      </c>
      <c r="H63" s="22">
        <v>1.9670000000000001</v>
      </c>
      <c r="I63" s="22">
        <v>4.673</v>
      </c>
      <c r="J63" s="22">
        <v>0.53100000000000003</v>
      </c>
      <c r="K63" s="22">
        <v>7.8029999999999999</v>
      </c>
      <c r="L63" s="22">
        <v>5.69</v>
      </c>
      <c r="O63" s="22" t="s">
        <v>109</v>
      </c>
    </row>
    <row r="64" spans="1:15" x14ac:dyDescent="0.2">
      <c r="A64" s="22">
        <v>0.60499999999999998</v>
      </c>
      <c r="B64" s="22">
        <v>0.749</v>
      </c>
      <c r="C64" s="22">
        <v>2.9870000000000001</v>
      </c>
      <c r="D64" s="22">
        <v>0.47199999999999998</v>
      </c>
      <c r="E64" s="22">
        <v>0.64700000000000002</v>
      </c>
      <c r="F64" s="22">
        <v>-1.546</v>
      </c>
      <c r="G64" s="22">
        <v>0.63500000000000001</v>
      </c>
      <c r="H64" s="22">
        <v>5.2389999999999999</v>
      </c>
      <c r="I64" s="22">
        <v>5.1829999999999998</v>
      </c>
      <c r="J64" s="22">
        <v>0.08</v>
      </c>
      <c r="K64" s="22">
        <v>-0.504</v>
      </c>
      <c r="L64" s="22">
        <v>4.266</v>
      </c>
      <c r="O64" s="22" t="s">
        <v>93</v>
      </c>
    </row>
    <row r="65" spans="1:15" x14ac:dyDescent="0.2">
      <c r="A65" s="22">
        <v>0.33400000000000002</v>
      </c>
      <c r="B65" s="22">
        <v>0.81899999999999995</v>
      </c>
      <c r="C65" s="22">
        <v>10.904999999999999</v>
      </c>
      <c r="D65" s="22">
        <v>0.27700000000000002</v>
      </c>
      <c r="E65" s="22">
        <v>0.76500000000000001</v>
      </c>
      <c r="F65" s="22">
        <v>2.0099999999999998</v>
      </c>
      <c r="G65" s="22">
        <v>0.53100000000000003</v>
      </c>
      <c r="H65" s="22">
        <v>-1.3839999999999999</v>
      </c>
      <c r="I65" s="22">
        <v>5.5069999999999997</v>
      </c>
      <c r="J65" s="22">
        <v>0.19700000000000001</v>
      </c>
      <c r="K65" s="22">
        <v>6.274</v>
      </c>
      <c r="L65" s="22">
        <v>5.2919999999999998</v>
      </c>
      <c r="O65" s="22" t="s">
        <v>110</v>
      </c>
    </row>
    <row r="66" spans="1:15" x14ac:dyDescent="0.2">
      <c r="A66" s="22">
        <v>0.45900000000000002</v>
      </c>
      <c r="B66" s="22">
        <v>0.73699999999999999</v>
      </c>
      <c r="C66" s="22">
        <v>2.4329999999999998</v>
      </c>
      <c r="D66" s="22">
        <v>0.36</v>
      </c>
      <c r="E66" s="22">
        <v>0.65300000000000002</v>
      </c>
      <c r="F66" s="22">
        <v>1.202</v>
      </c>
      <c r="G66" s="22">
        <v>0.43</v>
      </c>
      <c r="H66" s="22">
        <v>-1.2</v>
      </c>
      <c r="I66" s="22">
        <v>3.3740000000000001</v>
      </c>
      <c r="J66" s="22">
        <v>0.123</v>
      </c>
      <c r="K66" s="22">
        <v>0.84</v>
      </c>
      <c r="L66" s="22">
        <v>9.5009999999999994</v>
      </c>
      <c r="O66" s="22" t="s">
        <v>111</v>
      </c>
    </row>
    <row r="67" spans="1:15" x14ac:dyDescent="0.2">
      <c r="A67" s="22">
        <v>0.84199999999999997</v>
      </c>
      <c r="B67" s="22">
        <v>0.61</v>
      </c>
      <c r="C67" s="22">
        <v>4.9960000000000004</v>
      </c>
      <c r="D67" s="22">
        <v>0.55700000000000005</v>
      </c>
      <c r="E67" s="22">
        <v>0.65500000000000003</v>
      </c>
      <c r="F67" s="22">
        <v>-2.8</v>
      </c>
      <c r="G67" s="22">
        <v>0.84399999999999997</v>
      </c>
      <c r="H67" s="22">
        <v>3.2040000000000002</v>
      </c>
      <c r="I67" s="22">
        <v>4.625</v>
      </c>
      <c r="J67" s="22">
        <v>0.437</v>
      </c>
      <c r="K67" s="22">
        <v>0.67100000000000004</v>
      </c>
      <c r="L67" s="22">
        <v>6.55</v>
      </c>
      <c r="O67" s="22" t="s">
        <v>112</v>
      </c>
    </row>
    <row r="68" spans="1:15" x14ac:dyDescent="0.2">
      <c r="A68" s="22">
        <v>0.20699999999999999</v>
      </c>
      <c r="B68" s="22">
        <v>0.86499999999999999</v>
      </c>
      <c r="C68" s="22">
        <v>2.456</v>
      </c>
      <c r="D68" s="22">
        <v>0.19700000000000001</v>
      </c>
      <c r="E68" s="22">
        <v>0.71199999999999997</v>
      </c>
      <c r="F68" s="22">
        <v>5.8239999999999998</v>
      </c>
      <c r="G68" s="22">
        <v>0.88400000000000001</v>
      </c>
      <c r="H68" s="22">
        <v>0.122</v>
      </c>
      <c r="I68" s="22">
        <v>2.9529999999999998</v>
      </c>
      <c r="J68" s="22">
        <v>0.107</v>
      </c>
      <c r="K68" s="22">
        <v>4.024</v>
      </c>
      <c r="L68" s="22">
        <v>6.5919999999999996</v>
      </c>
      <c r="O68" s="22" t="s">
        <v>113</v>
      </c>
    </row>
    <row r="69" spans="1:15" x14ac:dyDescent="0.2">
      <c r="A69" s="22">
        <v>0.224</v>
      </c>
      <c r="B69" s="22">
        <v>0.93600000000000005</v>
      </c>
      <c r="C69" s="22">
        <v>7.34</v>
      </c>
      <c r="D69" s="22">
        <v>0.35899999999999999</v>
      </c>
      <c r="E69" s="22">
        <v>0.68799999999999994</v>
      </c>
      <c r="F69" s="22">
        <v>1.74</v>
      </c>
      <c r="G69" s="22">
        <v>0.47399999999999998</v>
      </c>
      <c r="H69" s="22">
        <v>1.7949999999999999</v>
      </c>
      <c r="I69" s="22">
        <v>5.4829999999999997</v>
      </c>
      <c r="J69" s="22">
        <v>0.255</v>
      </c>
      <c r="K69" s="22">
        <v>2.1030000000000002</v>
      </c>
      <c r="L69" s="22">
        <v>5.1639999999999997</v>
      </c>
      <c r="O69" s="22" t="s">
        <v>114</v>
      </c>
    </row>
    <row r="70" spans="1:15" x14ac:dyDescent="0.2">
      <c r="A70" s="22">
        <v>0.154</v>
      </c>
      <c r="B70" s="22">
        <v>0.84399999999999997</v>
      </c>
      <c r="C70" s="22">
        <v>1.325</v>
      </c>
      <c r="D70" s="22">
        <v>0.626</v>
      </c>
      <c r="E70" s="22">
        <v>0.31</v>
      </c>
      <c r="F70" s="22">
        <v>-0.93899999999999995</v>
      </c>
      <c r="G70" s="22">
        <v>0.59299999999999997</v>
      </c>
      <c r="H70" s="22">
        <v>6.3940000000000001</v>
      </c>
      <c r="I70" s="22">
        <v>4.298</v>
      </c>
      <c r="J70" s="22">
        <v>0.28899999999999998</v>
      </c>
      <c r="K70" s="22">
        <v>11.833</v>
      </c>
      <c r="L70" s="22">
        <v>2.2869999999999999</v>
      </c>
      <c r="O70" s="22" t="s">
        <v>115</v>
      </c>
    </row>
    <row r="71" spans="1:15" x14ac:dyDescent="0.2">
      <c r="A71" s="22">
        <v>0.33700000000000002</v>
      </c>
      <c r="B71" s="22">
        <v>0.65800000000000003</v>
      </c>
      <c r="C71" s="22">
        <v>3.8319999999999999</v>
      </c>
      <c r="D71" s="22">
        <v>0.18</v>
      </c>
      <c r="E71" s="22">
        <v>0.94899999999999995</v>
      </c>
      <c r="F71" s="22">
        <v>-0.83699999999999997</v>
      </c>
      <c r="G71" s="22">
        <v>0.32300000000000001</v>
      </c>
      <c r="H71" s="22">
        <v>-1.5469999999999999</v>
      </c>
      <c r="I71" s="22">
        <v>4.3959999999999999</v>
      </c>
      <c r="J71" s="22">
        <v>0.498</v>
      </c>
      <c r="K71" s="22">
        <v>0.24199999999999999</v>
      </c>
      <c r="L71" s="22">
        <v>8.4550000000000001</v>
      </c>
      <c r="O71" s="22" t="s">
        <v>116</v>
      </c>
    </row>
    <row r="72" spans="1:15" x14ac:dyDescent="0.2">
      <c r="A72" s="22">
        <v>0.84299999999999997</v>
      </c>
      <c r="B72" s="22">
        <v>0.503</v>
      </c>
      <c r="C72" s="22">
        <v>-3.5409999999999999</v>
      </c>
      <c r="D72" s="22">
        <v>0.26700000000000002</v>
      </c>
      <c r="E72" s="22">
        <v>0.63700000000000001</v>
      </c>
      <c r="F72" s="22">
        <v>1.468</v>
      </c>
      <c r="G72" s="22">
        <v>0.65200000000000002</v>
      </c>
      <c r="H72" s="22">
        <v>6.8049999999999997</v>
      </c>
      <c r="I72" s="22">
        <v>5.96</v>
      </c>
      <c r="J72" s="22">
        <v>8.6999999999999994E-2</v>
      </c>
      <c r="K72" s="22">
        <v>-2.625</v>
      </c>
      <c r="L72" s="22">
        <v>6.9269999999999996</v>
      </c>
      <c r="O72" s="22" t="s">
        <v>117</v>
      </c>
    </row>
    <row r="73" spans="1:15" x14ac:dyDescent="0.2">
      <c r="A73" s="22">
        <v>0.47199999999999998</v>
      </c>
      <c r="B73" s="22">
        <v>0.434</v>
      </c>
      <c r="C73" s="22">
        <v>3.6480000000000001</v>
      </c>
      <c r="D73" s="22">
        <v>0.59899999999999998</v>
      </c>
      <c r="E73" s="22">
        <v>0.63</v>
      </c>
      <c r="F73" s="22">
        <v>6.8449999999999998</v>
      </c>
      <c r="G73" s="22">
        <v>0.26400000000000001</v>
      </c>
      <c r="H73" s="22">
        <v>-6.2720000000000002</v>
      </c>
      <c r="I73" s="22">
        <v>6.7249999999999996</v>
      </c>
      <c r="J73" s="22">
        <v>0.29199999999999998</v>
      </c>
      <c r="K73" s="22">
        <v>4.3330000000000002</v>
      </c>
      <c r="L73" s="22">
        <v>3.3719999999999999</v>
      </c>
      <c r="O73" s="22" t="s">
        <v>118</v>
      </c>
    </row>
    <row r="74" spans="1:15" x14ac:dyDescent="0.2">
      <c r="A74" s="22">
        <v>0.57799999999999996</v>
      </c>
      <c r="B74" s="22">
        <v>0.88900000000000001</v>
      </c>
      <c r="C74" s="22">
        <v>0.74199999999999999</v>
      </c>
      <c r="D74" s="22">
        <v>0.58599999999999997</v>
      </c>
      <c r="E74" s="22">
        <v>0.83499999999999996</v>
      </c>
      <c r="F74" s="22">
        <v>2.4860000000000002</v>
      </c>
      <c r="G74" s="22">
        <v>0.45</v>
      </c>
      <c r="H74" s="22">
        <v>0.69199999999999995</v>
      </c>
      <c r="I74" s="22">
        <v>5.0190000000000001</v>
      </c>
      <c r="J74" s="22">
        <v>0.248</v>
      </c>
      <c r="K74" s="22">
        <v>7.9180000000000001</v>
      </c>
      <c r="L74" s="22">
        <v>5.9550000000000001</v>
      </c>
      <c r="O74" s="22" t="s">
        <v>119</v>
      </c>
    </row>
    <row r="75" spans="1:15" x14ac:dyDescent="0.2">
      <c r="A75" s="22">
        <v>0.60099999999999998</v>
      </c>
      <c r="B75" s="22">
        <v>0.66800000000000004</v>
      </c>
      <c r="C75" s="22">
        <v>1.286</v>
      </c>
      <c r="D75" s="22">
        <v>0.123</v>
      </c>
      <c r="E75" s="22">
        <v>0.65900000000000003</v>
      </c>
      <c r="F75" s="22">
        <v>-0.308</v>
      </c>
      <c r="G75" s="22">
        <v>0.77100000000000002</v>
      </c>
      <c r="H75" s="22">
        <v>1.9670000000000001</v>
      </c>
      <c r="I75" s="22">
        <v>3.2330000000000001</v>
      </c>
      <c r="J75" s="22">
        <v>6.7000000000000004E-2</v>
      </c>
      <c r="K75" s="22">
        <v>2.5539999999999998</v>
      </c>
      <c r="L75" s="22">
        <v>-0.47699999999999998</v>
      </c>
      <c r="O75" s="22" t="s">
        <v>120</v>
      </c>
    </row>
    <row r="76" spans="1:15" x14ac:dyDescent="0.2">
      <c r="A76" s="22">
        <v>0.41099999999999998</v>
      </c>
      <c r="B76" s="22">
        <v>0.83799999999999997</v>
      </c>
      <c r="C76" s="22">
        <v>3.32</v>
      </c>
      <c r="D76" s="22">
        <v>0.151</v>
      </c>
      <c r="E76" s="22">
        <v>0.81699999999999995</v>
      </c>
      <c r="F76" s="22">
        <v>2.9470000000000001</v>
      </c>
      <c r="G76" s="22">
        <v>0.67300000000000004</v>
      </c>
      <c r="H76" s="22">
        <v>1.748</v>
      </c>
      <c r="I76" s="22">
        <v>6.9909999999999997</v>
      </c>
      <c r="J76" s="22">
        <v>0.155</v>
      </c>
      <c r="K76" s="22">
        <v>-0.57799999999999996</v>
      </c>
      <c r="L76" s="22">
        <v>6.2480000000000002</v>
      </c>
      <c r="O76" s="22" t="s">
        <v>121</v>
      </c>
    </row>
    <row r="77" spans="1:15" x14ac:dyDescent="0.2">
      <c r="A77" s="22">
        <v>0.182</v>
      </c>
      <c r="B77" s="22">
        <v>0.33200000000000002</v>
      </c>
      <c r="C77" s="22">
        <v>1.599</v>
      </c>
      <c r="D77" s="22">
        <v>0.46500000000000002</v>
      </c>
      <c r="E77" s="22">
        <v>0.70599999999999996</v>
      </c>
      <c r="F77" s="22">
        <v>1.5840000000000001</v>
      </c>
      <c r="G77" s="22">
        <v>0.73</v>
      </c>
      <c r="H77" s="22">
        <v>6.26</v>
      </c>
      <c r="I77" s="22">
        <v>4.8730000000000002</v>
      </c>
      <c r="J77" s="22">
        <v>0.50600000000000001</v>
      </c>
      <c r="K77" s="22">
        <v>-1.0669999999999999</v>
      </c>
      <c r="L77" s="22">
        <v>1.7470000000000001</v>
      </c>
      <c r="O77" s="22" t="s">
        <v>122</v>
      </c>
    </row>
    <row r="78" spans="1:15" x14ac:dyDescent="0.2">
      <c r="A78" s="22">
        <v>0.72099999999999997</v>
      </c>
      <c r="B78" s="22">
        <v>0.54300000000000004</v>
      </c>
      <c r="C78" s="22">
        <v>4.8179999999999996</v>
      </c>
      <c r="D78" s="22">
        <v>0.60599999999999998</v>
      </c>
      <c r="E78" s="22">
        <v>0.51100000000000001</v>
      </c>
      <c r="F78" s="22">
        <v>-0.251</v>
      </c>
      <c r="G78" s="22">
        <v>0.46100000000000002</v>
      </c>
      <c r="H78" s="22">
        <v>1.2</v>
      </c>
      <c r="I78" s="22">
        <v>2.415</v>
      </c>
      <c r="J78" s="22">
        <v>0.187</v>
      </c>
      <c r="K78" s="22">
        <v>11.432</v>
      </c>
      <c r="L78" s="22">
        <v>3.4089999999999998</v>
      </c>
      <c r="O78" s="22" t="s">
        <v>123</v>
      </c>
    </row>
    <row r="79" spans="1:15" x14ac:dyDescent="0.2">
      <c r="A79" s="22">
        <v>0.57099999999999995</v>
      </c>
      <c r="B79" s="22">
        <v>0.42499999999999999</v>
      </c>
      <c r="C79" s="22">
        <v>-4.9470000000000001</v>
      </c>
      <c r="D79" s="22">
        <v>0.318</v>
      </c>
      <c r="E79" s="22">
        <v>0.52600000000000002</v>
      </c>
      <c r="F79" s="22">
        <v>-1.994</v>
      </c>
      <c r="G79" s="22">
        <v>0.44800000000000001</v>
      </c>
      <c r="H79" s="22">
        <v>-8.4160000000000004</v>
      </c>
      <c r="I79" s="22">
        <v>6.3970000000000002</v>
      </c>
      <c r="J79" s="22">
        <v>0.441</v>
      </c>
      <c r="K79" s="22">
        <v>8.92</v>
      </c>
      <c r="L79" s="22">
        <v>5.3310000000000004</v>
      </c>
      <c r="O79" s="22" t="s">
        <v>124</v>
      </c>
    </row>
    <row r="80" spans="1:15" x14ac:dyDescent="0.2">
      <c r="A80" s="22">
        <v>0.26700000000000002</v>
      </c>
      <c r="B80" s="22">
        <v>0.59299999999999997</v>
      </c>
      <c r="C80" s="22">
        <v>4.1280000000000001</v>
      </c>
      <c r="D80" s="22">
        <v>0.45</v>
      </c>
      <c r="E80" s="22">
        <v>0.26600000000000001</v>
      </c>
      <c r="F80" s="22">
        <v>2.2890000000000001</v>
      </c>
      <c r="G80" s="22">
        <v>0.59399999999999997</v>
      </c>
      <c r="H80" s="22">
        <v>7.5709999999999997</v>
      </c>
      <c r="I80" s="22">
        <v>4.0110000000000001</v>
      </c>
      <c r="J80" s="22">
        <v>0.69599999999999995</v>
      </c>
      <c r="K80" s="22">
        <v>-1.9630000000000001</v>
      </c>
      <c r="L80" s="22">
        <v>2.1280000000000001</v>
      </c>
      <c r="O80" s="22" t="s">
        <v>125</v>
      </c>
    </row>
    <row r="81" spans="1:15" x14ac:dyDescent="0.2">
      <c r="A81" s="22">
        <v>0.751</v>
      </c>
      <c r="B81" s="22">
        <v>0.42799999999999999</v>
      </c>
      <c r="C81" s="22">
        <v>-3.2509999999999999</v>
      </c>
      <c r="D81" s="22">
        <v>0.54300000000000004</v>
      </c>
      <c r="E81" s="22">
        <v>0.69899999999999995</v>
      </c>
      <c r="F81" s="22">
        <v>2.1520000000000001</v>
      </c>
      <c r="G81" s="22">
        <v>0.33600000000000002</v>
      </c>
      <c r="H81" s="22">
        <v>2.4279999999999999</v>
      </c>
      <c r="I81" s="22">
        <v>6.4950000000000001</v>
      </c>
      <c r="J81" s="22">
        <v>0.14099999999999999</v>
      </c>
      <c r="K81" s="22">
        <v>13.135999999999999</v>
      </c>
      <c r="L81" s="22">
        <v>4.4740000000000002</v>
      </c>
      <c r="O81" s="22" t="s">
        <v>126</v>
      </c>
    </row>
    <row r="82" spans="1:15" x14ac:dyDescent="0.2">
      <c r="A82" s="22">
        <v>0.32200000000000001</v>
      </c>
      <c r="B82" s="22">
        <v>0.63300000000000001</v>
      </c>
      <c r="C82" s="22">
        <v>-1.177</v>
      </c>
      <c r="D82" s="22">
        <v>0.14199999999999999</v>
      </c>
      <c r="E82" s="22">
        <v>0.96599999999999997</v>
      </c>
      <c r="F82" s="22">
        <v>1.7999999999999999E-2</v>
      </c>
      <c r="G82" s="22">
        <v>0.252</v>
      </c>
      <c r="H82" s="22">
        <v>4.0220000000000002</v>
      </c>
      <c r="I82" s="22">
        <v>6.03</v>
      </c>
      <c r="J82" s="22">
        <v>0.183</v>
      </c>
      <c r="K82" s="22">
        <v>1.351</v>
      </c>
      <c r="L82" s="22">
        <v>5.0759999999999996</v>
      </c>
      <c r="O82" s="22" t="s">
        <v>127</v>
      </c>
    </row>
    <row r="83" spans="1:15" x14ac:dyDescent="0.2">
      <c r="A83" s="22">
        <v>0.217</v>
      </c>
      <c r="B83" s="22">
        <v>0.47899999999999998</v>
      </c>
      <c r="C83" s="22">
        <v>-1.21</v>
      </c>
      <c r="D83" s="22">
        <v>0.54700000000000004</v>
      </c>
      <c r="E83" s="22">
        <v>0.67800000000000005</v>
      </c>
      <c r="F83" s="22">
        <v>1.2170000000000001</v>
      </c>
      <c r="G83" s="22">
        <v>0.73499999999999999</v>
      </c>
      <c r="H83" s="22">
        <v>17.638000000000002</v>
      </c>
      <c r="I83" s="22">
        <v>5.125</v>
      </c>
      <c r="J83" s="22">
        <v>0.27300000000000002</v>
      </c>
      <c r="K83" s="22">
        <v>1.615</v>
      </c>
      <c r="L83" s="22">
        <v>7.2910000000000004</v>
      </c>
      <c r="O83" s="22" t="s">
        <v>128</v>
      </c>
    </row>
    <row r="84" spans="1:15" x14ac:dyDescent="0.2">
      <c r="A84" s="22">
        <v>0.51200000000000001</v>
      </c>
      <c r="B84" s="22">
        <v>0.47699999999999998</v>
      </c>
      <c r="C84" s="22">
        <v>0.95899999999999996</v>
      </c>
      <c r="D84" s="22">
        <v>0.36899999999999999</v>
      </c>
      <c r="E84" s="22">
        <v>0.36399999999999999</v>
      </c>
      <c r="F84" s="22">
        <v>-2.024</v>
      </c>
      <c r="G84" s="22">
        <v>0.38900000000000001</v>
      </c>
      <c r="H84" s="22">
        <v>5.9939999999999998</v>
      </c>
      <c r="I84" s="22">
        <v>5.2869999999999999</v>
      </c>
      <c r="J84" s="22">
        <v>0.16200000000000001</v>
      </c>
      <c r="K84" s="22">
        <v>-0.35899999999999999</v>
      </c>
      <c r="L84" s="22">
        <v>1.712</v>
      </c>
      <c r="O84" s="22" t="s">
        <v>129</v>
      </c>
    </row>
    <row r="85" spans="1:15" x14ac:dyDescent="0.2">
      <c r="A85" s="22">
        <v>0.505</v>
      </c>
      <c r="B85" s="22">
        <v>0.59299999999999997</v>
      </c>
      <c r="C85" s="22">
        <v>6.8650000000000002</v>
      </c>
      <c r="D85" s="22">
        <v>0.48099999999999998</v>
      </c>
      <c r="E85" s="22">
        <v>0.82299999999999995</v>
      </c>
      <c r="F85" s="22">
        <v>2.0209999999999999</v>
      </c>
      <c r="G85" s="22">
        <v>0.38200000000000001</v>
      </c>
      <c r="H85" s="22">
        <v>8.8859999999999992</v>
      </c>
      <c r="I85" s="22">
        <v>4.1219999999999999</v>
      </c>
      <c r="J85" s="22">
        <v>0.17100000000000001</v>
      </c>
      <c r="K85" s="22">
        <v>2.4630000000000001</v>
      </c>
      <c r="L85" s="22">
        <v>7.3470000000000004</v>
      </c>
      <c r="O85" s="22" t="s">
        <v>63</v>
      </c>
    </row>
    <row r="86" spans="1:15" x14ac:dyDescent="0.2">
      <c r="A86" s="22">
        <v>0.56200000000000006</v>
      </c>
      <c r="B86" s="22">
        <v>0.71099999999999997</v>
      </c>
      <c r="C86" s="22">
        <v>0.314</v>
      </c>
      <c r="D86" s="22">
        <v>0.51500000000000001</v>
      </c>
      <c r="E86" s="22">
        <v>0.96499999999999997</v>
      </c>
      <c r="F86" s="22">
        <v>-3.6070000000000002</v>
      </c>
      <c r="G86" s="22">
        <v>0.77800000000000002</v>
      </c>
      <c r="H86" s="22">
        <v>4.4589999999999996</v>
      </c>
      <c r="I86" s="22">
        <v>4.2270000000000003</v>
      </c>
      <c r="J86" s="22">
        <v>0.46899999999999997</v>
      </c>
      <c r="K86" s="22">
        <v>1.7999999999999999E-2</v>
      </c>
      <c r="L86" s="22">
        <v>4.7910000000000004</v>
      </c>
      <c r="O86" s="22" t="s">
        <v>130</v>
      </c>
    </row>
    <row r="87" spans="1:15" x14ac:dyDescent="0.2">
      <c r="A87" s="22">
        <v>0.63600000000000001</v>
      </c>
      <c r="B87" s="22">
        <v>0.63900000000000001</v>
      </c>
      <c r="C87" s="22">
        <v>5.3410000000000002</v>
      </c>
      <c r="D87" s="22">
        <v>0.38700000000000001</v>
      </c>
      <c r="E87" s="22">
        <v>0.52900000000000003</v>
      </c>
      <c r="F87" s="22">
        <v>-0.67200000000000004</v>
      </c>
      <c r="G87" s="22">
        <v>0.64400000000000002</v>
      </c>
      <c r="H87" s="22">
        <v>3.8759999999999999</v>
      </c>
      <c r="I87" s="22">
        <v>4.5090000000000003</v>
      </c>
      <c r="J87" s="22">
        <v>0.34599999999999997</v>
      </c>
      <c r="K87" s="22">
        <v>5.0960000000000001</v>
      </c>
      <c r="L87" s="22">
        <v>4.6619999999999999</v>
      </c>
      <c r="O87" s="22" t="s">
        <v>131</v>
      </c>
    </row>
    <row r="88" spans="1:15" x14ac:dyDescent="0.2">
      <c r="A88" s="22">
        <v>0.14199999999999999</v>
      </c>
      <c r="B88" s="22">
        <v>0.39800000000000002</v>
      </c>
      <c r="C88" s="22">
        <v>-1.8839999999999999</v>
      </c>
      <c r="D88" s="22">
        <v>0.50600000000000001</v>
      </c>
      <c r="E88" s="22">
        <v>0.55000000000000004</v>
      </c>
      <c r="F88" s="22">
        <v>6.9669999999999996</v>
      </c>
      <c r="G88" s="22">
        <v>0.71399999999999997</v>
      </c>
      <c r="H88" s="22">
        <v>-3.319</v>
      </c>
      <c r="I88" s="22">
        <v>4.5910000000000002</v>
      </c>
      <c r="J88" s="22">
        <v>0.36399999999999999</v>
      </c>
      <c r="K88" s="22">
        <v>-0.54300000000000004</v>
      </c>
      <c r="L88" s="22">
        <v>7.0389999999999997</v>
      </c>
      <c r="O88" s="22" t="s">
        <v>132</v>
      </c>
    </row>
    <row r="89" spans="1:15" x14ac:dyDescent="0.2">
      <c r="A89" s="22">
        <v>0.14599999999999999</v>
      </c>
      <c r="B89" s="22">
        <v>0.27700000000000002</v>
      </c>
      <c r="C89" s="22">
        <v>5.4859999999999998</v>
      </c>
      <c r="D89" s="22">
        <v>0.191</v>
      </c>
      <c r="E89" s="22">
        <v>0.71199999999999997</v>
      </c>
      <c r="F89" s="22">
        <v>2.6139999999999999</v>
      </c>
      <c r="G89" s="22">
        <v>0.5</v>
      </c>
      <c r="H89" s="22">
        <v>-4.2409999999999997</v>
      </c>
      <c r="I89" s="22">
        <v>5.6879999999999997</v>
      </c>
      <c r="J89" s="22">
        <v>0.40200000000000002</v>
      </c>
      <c r="K89" s="22">
        <v>-1.22</v>
      </c>
      <c r="L89" s="22">
        <v>4.649</v>
      </c>
      <c r="O89" s="22" t="s">
        <v>64</v>
      </c>
    </row>
    <row r="90" spans="1:15" x14ac:dyDescent="0.2">
      <c r="A90" s="22">
        <v>0.59299999999999997</v>
      </c>
      <c r="B90" s="22">
        <v>0.40200000000000002</v>
      </c>
      <c r="C90" s="22">
        <v>-3.754</v>
      </c>
      <c r="D90" s="22">
        <v>0.39600000000000002</v>
      </c>
      <c r="E90" s="22">
        <v>0.64900000000000002</v>
      </c>
      <c r="F90" s="22">
        <v>-2.1280000000000001</v>
      </c>
      <c r="G90" s="22">
        <v>0.45</v>
      </c>
      <c r="H90" s="22">
        <v>-7.6189999999999998</v>
      </c>
      <c r="I90" s="22">
        <v>5.5359999999999996</v>
      </c>
      <c r="J90" s="22">
        <v>0.20100000000000001</v>
      </c>
      <c r="K90" s="22">
        <v>-9.7929999999999993</v>
      </c>
      <c r="L90" s="22">
        <v>5.282</v>
      </c>
      <c r="O90" s="22" t="s">
        <v>133</v>
      </c>
    </row>
    <row r="91" spans="1:15" x14ac:dyDescent="0.2">
      <c r="A91" s="22">
        <v>0.64500000000000002</v>
      </c>
      <c r="B91" s="22">
        <v>0.371</v>
      </c>
      <c r="C91" s="22">
        <v>-0.93400000000000005</v>
      </c>
      <c r="D91" s="22">
        <v>0.70599999999999996</v>
      </c>
      <c r="E91" s="22">
        <v>0.72799999999999998</v>
      </c>
      <c r="F91" s="22">
        <v>3.4319999999999999</v>
      </c>
      <c r="G91" s="22">
        <v>0.54100000000000004</v>
      </c>
      <c r="H91" s="23">
        <v>-10.254</v>
      </c>
      <c r="I91" s="23">
        <v>6.0010000000000003</v>
      </c>
      <c r="J91" s="22">
        <v>0.122</v>
      </c>
      <c r="K91" s="22">
        <v>-1.7509999999999999</v>
      </c>
      <c r="L91" s="22">
        <v>2.089</v>
      </c>
      <c r="O91" s="22" t="s">
        <v>134</v>
      </c>
    </row>
    <row r="92" spans="1:15" x14ac:dyDescent="0.2">
      <c r="A92" s="22">
        <v>0.254</v>
      </c>
      <c r="B92" s="22">
        <v>0.72899999999999998</v>
      </c>
      <c r="C92" s="22">
        <v>7.8E-2</v>
      </c>
      <c r="D92" s="22">
        <v>0.26700000000000002</v>
      </c>
      <c r="E92" s="22">
        <v>0.70499999999999996</v>
      </c>
      <c r="F92" s="22">
        <v>-0.70699999999999996</v>
      </c>
      <c r="G92" s="22">
        <v>0.46899999999999997</v>
      </c>
      <c r="H92" s="22">
        <v>1.2889999999999999</v>
      </c>
      <c r="I92" s="22">
        <v>4.0830000000000002</v>
      </c>
      <c r="J92" s="22">
        <v>0.20799999999999999</v>
      </c>
      <c r="K92" s="22">
        <v>8.6300000000000008</v>
      </c>
      <c r="L92" s="22">
        <v>6.4169999999999998</v>
      </c>
      <c r="O92" s="22" t="s">
        <v>135</v>
      </c>
    </row>
    <row r="93" spans="1:15" x14ac:dyDescent="0.2">
      <c r="A93" s="22">
        <v>0.35</v>
      </c>
      <c r="B93" s="22">
        <v>0.377</v>
      </c>
      <c r="C93" s="22">
        <v>5.6639999999999997</v>
      </c>
      <c r="D93" s="22">
        <v>0.502</v>
      </c>
      <c r="E93" s="22">
        <v>0.70499999999999996</v>
      </c>
      <c r="F93" s="22">
        <v>3.9929999999999999</v>
      </c>
      <c r="G93" s="22">
        <v>0.67600000000000005</v>
      </c>
      <c r="H93" s="22">
        <v>15.471</v>
      </c>
      <c r="I93" s="22">
        <v>5.3220000000000001</v>
      </c>
      <c r="J93" s="22">
        <v>0.64100000000000001</v>
      </c>
      <c r="K93" s="22">
        <v>-0.30599999999999999</v>
      </c>
      <c r="L93" s="22">
        <v>4.4420000000000002</v>
      </c>
      <c r="O93" s="22" t="s">
        <v>84</v>
      </c>
    </row>
    <row r="94" spans="1:15" x14ac:dyDescent="0.2">
      <c r="A94" s="22">
        <v>0.42799999999999999</v>
      </c>
      <c r="B94" s="22">
        <v>0.49199999999999999</v>
      </c>
      <c r="C94" s="22">
        <v>5.3890000000000002</v>
      </c>
      <c r="D94" s="22">
        <v>0.318</v>
      </c>
      <c r="E94" s="22">
        <v>0.80800000000000005</v>
      </c>
      <c r="F94" s="22">
        <v>-0.80600000000000005</v>
      </c>
      <c r="G94" s="22">
        <v>0.35899999999999999</v>
      </c>
      <c r="H94" s="22">
        <v>5.5359999999999996</v>
      </c>
      <c r="I94" s="22">
        <v>2.1150000000000002</v>
      </c>
      <c r="J94" s="22">
        <v>0.498</v>
      </c>
      <c r="K94" s="22">
        <v>1.4319999999999999</v>
      </c>
      <c r="L94" s="22">
        <v>6.0869999999999997</v>
      </c>
      <c r="O94" s="22" t="s">
        <v>136</v>
      </c>
    </row>
    <row r="95" spans="1:15" x14ac:dyDescent="0.2">
      <c r="A95" s="22">
        <v>0.32</v>
      </c>
      <c r="B95" s="22">
        <v>0.245</v>
      </c>
      <c r="C95" s="22">
        <v>0.95</v>
      </c>
      <c r="D95" s="22">
        <v>0.56499999999999995</v>
      </c>
      <c r="E95" s="22">
        <v>0.73399999999999999</v>
      </c>
      <c r="F95" s="22">
        <v>1.075</v>
      </c>
      <c r="G95" s="22">
        <v>0.53300000000000003</v>
      </c>
      <c r="H95" s="22">
        <v>7.9059999999999997</v>
      </c>
      <c r="I95" s="22">
        <v>4.9029999999999996</v>
      </c>
      <c r="J95" s="22">
        <v>0.24</v>
      </c>
      <c r="K95" s="22">
        <v>5.1829999999999998</v>
      </c>
      <c r="L95" s="22">
        <v>4.1989999999999998</v>
      </c>
      <c r="O95" s="22" t="s">
        <v>137</v>
      </c>
    </row>
    <row r="96" spans="1:15" x14ac:dyDescent="0.2">
      <c r="A96" s="22">
        <v>0.31</v>
      </c>
      <c r="B96" s="22">
        <v>0.57899999999999996</v>
      </c>
      <c r="C96" s="22">
        <v>4.8019999999999996</v>
      </c>
      <c r="D96" s="22">
        <v>0.33400000000000002</v>
      </c>
      <c r="E96" s="22">
        <v>0.63200000000000001</v>
      </c>
      <c r="F96" s="22">
        <v>1.9710000000000001</v>
      </c>
      <c r="G96" s="22">
        <v>0.315</v>
      </c>
      <c r="H96" s="22">
        <v>21.661999999999999</v>
      </c>
      <c r="I96" s="22">
        <v>4.2549999999999999</v>
      </c>
      <c r="J96" s="22">
        <v>0.23599999999999999</v>
      </c>
      <c r="K96" s="22">
        <v>7.923</v>
      </c>
      <c r="L96" s="22">
        <v>10.545999999999999</v>
      </c>
      <c r="O96" s="22" t="s">
        <v>138</v>
      </c>
    </row>
    <row r="97" spans="1:15" x14ac:dyDescent="0.2">
      <c r="A97" s="22">
        <v>0.36699999999999999</v>
      </c>
      <c r="B97" s="22">
        <v>0.58799999999999997</v>
      </c>
      <c r="C97" s="22">
        <v>-1.079</v>
      </c>
      <c r="D97" s="22">
        <v>0.247</v>
      </c>
      <c r="E97" s="22">
        <v>0.42599999999999999</v>
      </c>
      <c r="F97" s="22">
        <v>0.61299999999999999</v>
      </c>
      <c r="G97" s="22">
        <v>0.53</v>
      </c>
      <c r="H97" s="22">
        <v>-6.048</v>
      </c>
      <c r="I97" s="22">
        <v>5.5970000000000004</v>
      </c>
      <c r="J97" s="22">
        <v>0.63100000000000001</v>
      </c>
      <c r="K97" s="22">
        <v>2.7930000000000001</v>
      </c>
      <c r="L97" s="22">
        <v>10.157</v>
      </c>
      <c r="O97" s="22" t="s">
        <v>67</v>
      </c>
    </row>
    <row r="98" spans="1:15" x14ac:dyDescent="0.2">
      <c r="A98" s="22">
        <v>0.63600000000000001</v>
      </c>
      <c r="B98" s="22">
        <v>0.82499999999999996</v>
      </c>
      <c r="C98" s="22">
        <v>3.0550000000000002</v>
      </c>
      <c r="D98" s="22">
        <v>0.33200000000000002</v>
      </c>
      <c r="E98" s="22">
        <v>0.78100000000000003</v>
      </c>
      <c r="F98" s="22">
        <v>4.1920000000000002</v>
      </c>
      <c r="G98" s="22">
        <v>0.83899999999999997</v>
      </c>
      <c r="H98" s="22">
        <v>12.77</v>
      </c>
      <c r="I98" s="22">
        <v>4.3929999999999998</v>
      </c>
      <c r="J98" s="22">
        <v>0.13800000000000001</v>
      </c>
      <c r="K98" s="22">
        <v>3.3660000000000001</v>
      </c>
      <c r="L98" s="22">
        <v>5.2930000000000001</v>
      </c>
      <c r="O98" s="22" t="s">
        <v>131</v>
      </c>
    </row>
    <row r="99" spans="1:15" x14ac:dyDescent="0.2">
      <c r="A99" s="22">
        <v>0.65800000000000003</v>
      </c>
      <c r="B99" s="22">
        <v>0.68600000000000005</v>
      </c>
      <c r="C99" s="22">
        <v>8.68</v>
      </c>
      <c r="D99" s="22">
        <v>0.371</v>
      </c>
      <c r="E99" s="22">
        <v>0.77400000000000002</v>
      </c>
      <c r="F99" s="22">
        <v>0.98599999999999999</v>
      </c>
      <c r="G99" s="22">
        <v>0.187</v>
      </c>
      <c r="H99" s="22">
        <v>13.398999999999999</v>
      </c>
      <c r="I99" s="22">
        <v>6.6449999999999996</v>
      </c>
      <c r="J99" s="22">
        <v>0.20899999999999999</v>
      </c>
      <c r="K99" s="22">
        <v>-0.70699999999999996</v>
      </c>
      <c r="L99" s="22">
        <v>6.6260000000000003</v>
      </c>
      <c r="O99" s="22" t="s">
        <v>78</v>
      </c>
    </row>
    <row r="100" spans="1:15" x14ac:dyDescent="0.2">
      <c r="A100" s="22">
        <v>0.67500000000000004</v>
      </c>
      <c r="B100" s="22">
        <v>0.73299999999999998</v>
      </c>
      <c r="C100" s="22">
        <v>6.7640000000000002</v>
      </c>
      <c r="D100" s="22">
        <v>0.315</v>
      </c>
      <c r="E100" s="22">
        <v>0.68700000000000006</v>
      </c>
      <c r="F100" s="22">
        <v>0.318</v>
      </c>
      <c r="G100" s="22">
        <v>0.28699999999999998</v>
      </c>
      <c r="H100" s="22">
        <v>3.4750000000000001</v>
      </c>
      <c r="I100" s="22">
        <v>5.6539999999999999</v>
      </c>
      <c r="J100" s="22">
        <v>0.47099999999999997</v>
      </c>
      <c r="K100" s="22">
        <v>7.0510000000000002</v>
      </c>
      <c r="L100" s="22">
        <v>8.7550000000000008</v>
      </c>
      <c r="O100" s="22" t="s">
        <v>139</v>
      </c>
    </row>
    <row r="101" spans="1:15" x14ac:dyDescent="0.2">
      <c r="A101" s="22">
        <v>0.82699999999999996</v>
      </c>
      <c r="B101" s="22">
        <v>0.65500000000000003</v>
      </c>
      <c r="C101" s="22">
        <v>3.274</v>
      </c>
      <c r="D101" s="22">
        <v>0.69499999999999995</v>
      </c>
      <c r="E101" s="22">
        <v>0.53700000000000003</v>
      </c>
      <c r="F101" s="22">
        <v>-0.91900000000000004</v>
      </c>
      <c r="G101" s="22">
        <v>0.38400000000000001</v>
      </c>
      <c r="H101" s="22">
        <v>3.7509999999999999</v>
      </c>
      <c r="I101" s="22">
        <v>1.534</v>
      </c>
      <c r="J101" s="22">
        <v>0.26900000000000002</v>
      </c>
      <c r="K101" s="22">
        <v>-3.5190000000000001</v>
      </c>
      <c r="L101" s="22">
        <v>6.734</v>
      </c>
      <c r="O101" s="22" t="s">
        <v>140</v>
      </c>
    </row>
    <row r="102" spans="1:15" x14ac:dyDescent="0.2">
      <c r="A102" s="22">
        <v>0.31900000000000001</v>
      </c>
      <c r="B102" s="22">
        <v>0.39900000000000002</v>
      </c>
      <c r="C102" s="22">
        <v>3.8889999999999998</v>
      </c>
      <c r="D102" s="22">
        <v>0.26800000000000002</v>
      </c>
      <c r="E102" s="22">
        <v>0.90800000000000003</v>
      </c>
      <c r="F102" s="22">
        <v>2.702</v>
      </c>
      <c r="G102" s="22">
        <v>0.53</v>
      </c>
      <c r="H102" s="22">
        <v>3.161</v>
      </c>
      <c r="I102" s="22">
        <v>6.37</v>
      </c>
      <c r="J102" s="22">
        <v>0.38</v>
      </c>
      <c r="K102" s="22">
        <v>-3.6440000000000001</v>
      </c>
      <c r="L102" s="22">
        <v>6.0090000000000003</v>
      </c>
      <c r="O102" s="22" t="s">
        <v>74</v>
      </c>
    </row>
    <row r="103" spans="1:15" x14ac:dyDescent="0.2">
      <c r="A103" s="22">
        <v>0.55600000000000005</v>
      </c>
      <c r="B103" s="22">
        <v>0.82399999999999995</v>
      </c>
      <c r="C103" s="22">
        <v>-1.369</v>
      </c>
      <c r="D103" s="22">
        <v>0.4</v>
      </c>
      <c r="E103" s="22">
        <v>0.90200000000000002</v>
      </c>
      <c r="F103" s="22">
        <v>0.67900000000000005</v>
      </c>
      <c r="G103" s="22">
        <v>0.32700000000000001</v>
      </c>
      <c r="H103" s="22">
        <v>5.9690000000000003</v>
      </c>
      <c r="I103" s="22">
        <v>3.6840000000000002</v>
      </c>
      <c r="J103" s="22">
        <v>0.316</v>
      </c>
      <c r="K103" s="22">
        <v>-1.8</v>
      </c>
      <c r="L103" s="22">
        <v>6.6539999999999999</v>
      </c>
      <c r="O103" s="22" t="s">
        <v>141</v>
      </c>
    </row>
    <row r="104" spans="1:15" x14ac:dyDescent="0.2">
      <c r="A104" s="22">
        <v>0.38100000000000001</v>
      </c>
      <c r="B104" s="22">
        <v>0.34399999999999997</v>
      </c>
      <c r="C104" s="22">
        <v>-2.68</v>
      </c>
      <c r="D104" s="22">
        <v>0.23</v>
      </c>
      <c r="E104" s="22">
        <v>0.76700000000000002</v>
      </c>
      <c r="F104" s="22">
        <v>3.03</v>
      </c>
      <c r="G104" s="22">
        <v>0.33500000000000002</v>
      </c>
      <c r="H104" s="22">
        <v>-3.6920000000000002</v>
      </c>
      <c r="I104" s="22">
        <v>3.6890000000000001</v>
      </c>
      <c r="J104" s="22">
        <v>0.189</v>
      </c>
      <c r="K104" s="22">
        <v>5.9509999999999996</v>
      </c>
      <c r="L104" s="22">
        <v>6.5289999999999999</v>
      </c>
      <c r="O104" s="22" t="s">
        <v>142</v>
      </c>
    </row>
    <row r="105" spans="1:15" x14ac:dyDescent="0.2">
      <c r="A105" s="22">
        <v>0.121</v>
      </c>
      <c r="B105" s="22">
        <v>0.55500000000000005</v>
      </c>
      <c r="C105" s="22">
        <v>2.141</v>
      </c>
      <c r="D105" s="22">
        <v>0.372</v>
      </c>
      <c r="E105" s="22">
        <v>0.41</v>
      </c>
      <c r="F105" s="22">
        <v>0.42</v>
      </c>
      <c r="G105" s="22">
        <v>0.56299999999999994</v>
      </c>
      <c r="H105" s="23">
        <v>-13.592000000000001</v>
      </c>
      <c r="I105" s="23">
        <v>5.4930000000000003</v>
      </c>
      <c r="J105" s="22">
        <v>0.28599999999999998</v>
      </c>
      <c r="K105" s="22">
        <v>4.1340000000000003</v>
      </c>
      <c r="L105" s="22">
        <v>6.6150000000000002</v>
      </c>
      <c r="O105" s="22" t="s">
        <v>143</v>
      </c>
    </row>
    <row r="106" spans="1:15" x14ac:dyDescent="0.2">
      <c r="A106" s="22">
        <v>0.57199999999999995</v>
      </c>
      <c r="B106" s="22">
        <v>0.60399999999999998</v>
      </c>
      <c r="C106" s="22">
        <v>1.3260000000000001</v>
      </c>
      <c r="D106" s="22">
        <v>0.29399999999999998</v>
      </c>
      <c r="E106" s="22">
        <v>0.371</v>
      </c>
      <c r="F106" s="22">
        <v>0.40400000000000003</v>
      </c>
      <c r="G106" s="22">
        <v>0.63</v>
      </c>
      <c r="H106" s="22">
        <v>3.734</v>
      </c>
      <c r="I106" s="22">
        <v>5.306</v>
      </c>
      <c r="J106" s="22">
        <v>0.27500000000000002</v>
      </c>
      <c r="K106" s="22">
        <v>-4.5259999999999998</v>
      </c>
      <c r="L106" s="22">
        <v>7.0529999999999999</v>
      </c>
      <c r="O106" s="22" t="s">
        <v>144</v>
      </c>
    </row>
    <row r="107" spans="1:15" x14ac:dyDescent="0.2">
      <c r="A107" s="22">
        <v>0.315</v>
      </c>
      <c r="B107" s="22">
        <v>0.76700000000000002</v>
      </c>
      <c r="C107" s="22">
        <v>8.4890000000000008</v>
      </c>
      <c r="D107" s="22">
        <v>0.59199999999999997</v>
      </c>
      <c r="E107" s="22">
        <v>0.35799999999999998</v>
      </c>
      <c r="F107" s="22">
        <v>-1.61</v>
      </c>
      <c r="G107" s="22">
        <v>0.873</v>
      </c>
      <c r="H107" s="22">
        <v>1.161</v>
      </c>
      <c r="I107" s="22">
        <v>3.3879999999999999</v>
      </c>
      <c r="J107" s="22">
        <v>0.191</v>
      </c>
      <c r="K107" s="22">
        <v>0.57299999999999995</v>
      </c>
      <c r="L107" s="22">
        <v>7.5990000000000002</v>
      </c>
      <c r="O107" s="22" t="s">
        <v>145</v>
      </c>
    </row>
    <row r="108" spans="1:15" x14ac:dyDescent="0.2">
      <c r="A108" s="22">
        <v>0.52900000000000003</v>
      </c>
      <c r="B108" s="22">
        <v>0.52700000000000002</v>
      </c>
      <c r="C108" s="22">
        <v>-1.121</v>
      </c>
      <c r="D108" s="22">
        <v>0.17799999999999999</v>
      </c>
      <c r="E108" s="22">
        <v>0.81799999999999995</v>
      </c>
      <c r="F108" s="22">
        <v>2.302</v>
      </c>
      <c r="G108" s="22">
        <v>0.318</v>
      </c>
      <c r="H108" s="22">
        <v>2.4529999999999998</v>
      </c>
      <c r="I108" s="22">
        <v>3.3159999999999998</v>
      </c>
      <c r="J108" s="22">
        <v>0.309</v>
      </c>
      <c r="K108" s="22">
        <v>2.282</v>
      </c>
      <c r="L108" s="22">
        <v>5.6589999999999998</v>
      </c>
      <c r="O108" s="22" t="s">
        <v>146</v>
      </c>
    </row>
    <row r="109" spans="1:15" x14ac:dyDescent="0.2">
      <c r="A109" s="22">
        <v>0.21</v>
      </c>
      <c r="B109" s="22">
        <v>0.60899999999999999</v>
      </c>
      <c r="C109" s="22">
        <v>11.657999999999999</v>
      </c>
      <c r="D109" s="22">
        <v>0.35399999999999998</v>
      </c>
      <c r="E109" s="22">
        <v>0.65300000000000002</v>
      </c>
      <c r="F109" s="22">
        <v>2.7210000000000001</v>
      </c>
      <c r="G109" s="22">
        <v>0.499</v>
      </c>
      <c r="H109" s="22">
        <v>8.4489999999999998</v>
      </c>
      <c r="I109" s="22">
        <v>6.2670000000000003</v>
      </c>
      <c r="J109" s="22">
        <v>0.09</v>
      </c>
      <c r="K109" s="22">
        <v>9.1039999999999992</v>
      </c>
      <c r="L109" s="22">
        <v>9.125</v>
      </c>
      <c r="O109" s="22" t="s">
        <v>147</v>
      </c>
    </row>
    <row r="110" spans="1:15" x14ac:dyDescent="0.2">
      <c r="A110" s="22">
        <v>0.42</v>
      </c>
      <c r="B110" s="22">
        <v>0.80300000000000005</v>
      </c>
      <c r="C110" s="22">
        <v>2.5739999999999998</v>
      </c>
      <c r="D110" s="22">
        <v>0.47799999999999998</v>
      </c>
      <c r="E110" s="22">
        <v>0.39100000000000001</v>
      </c>
      <c r="F110" s="22">
        <v>1.7430000000000001</v>
      </c>
      <c r="G110" s="22">
        <v>0.47399999999999998</v>
      </c>
      <c r="H110" s="22">
        <v>4.383</v>
      </c>
      <c r="I110" s="22">
        <v>1.944</v>
      </c>
      <c r="J110" s="22">
        <v>0.49</v>
      </c>
      <c r="K110" s="22">
        <v>8.7910000000000004</v>
      </c>
      <c r="L110" s="22">
        <v>6.2370000000000001</v>
      </c>
      <c r="O110" s="22" t="s">
        <v>148</v>
      </c>
    </row>
    <row r="111" spans="1:15" x14ac:dyDescent="0.2">
      <c r="A111" s="22">
        <v>0.157</v>
      </c>
      <c r="B111" s="22">
        <v>0.65100000000000002</v>
      </c>
      <c r="C111" s="22">
        <v>3.121</v>
      </c>
      <c r="D111" s="22">
        <v>0.70499999999999996</v>
      </c>
      <c r="E111" s="22">
        <v>0.61399999999999999</v>
      </c>
      <c r="F111" s="22">
        <v>7.242</v>
      </c>
      <c r="G111" s="22">
        <v>0.59199999999999997</v>
      </c>
      <c r="H111" s="22">
        <v>5.7279999999999998</v>
      </c>
      <c r="I111" s="22">
        <v>2.3380000000000001</v>
      </c>
      <c r="J111" s="22">
        <v>0.26100000000000001</v>
      </c>
      <c r="K111" s="22">
        <v>-0.252</v>
      </c>
      <c r="L111" s="22">
        <v>5.3879999999999999</v>
      </c>
      <c r="O111" s="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Boichenko_1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Valentyn</dc:creator>
  <dc:description/>
  <cp:lastModifiedBy>Victoria Boichenko</cp:lastModifiedBy>
  <cp:revision>1</cp:revision>
  <cp:lastPrinted>2015-05-19T14:50:06Z</cp:lastPrinted>
  <dcterms:created xsi:type="dcterms:W3CDTF">2015-05-19T09:31:36Z</dcterms:created>
  <dcterms:modified xsi:type="dcterms:W3CDTF">2022-01-19T06:59:36Z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