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W30" i="1"/>
  <c r="DU30"/>
  <c r="DS30"/>
  <c r="DP30"/>
  <c r="DO30"/>
  <c r="DM30"/>
  <c r="DK30"/>
  <c r="DI30"/>
  <c r="DG30"/>
  <c r="DF30"/>
  <c r="DE30"/>
  <c r="CW30"/>
  <c r="CU30"/>
  <c r="CS30"/>
  <c r="CQ30"/>
  <c r="CM30"/>
  <c r="CK30"/>
  <c r="CI30"/>
  <c r="CG30"/>
  <c r="CD30"/>
  <c r="CC30"/>
  <c r="CB30"/>
  <c r="CA30"/>
  <c r="BZ30"/>
  <c r="BY30"/>
  <c r="BX30"/>
  <c r="BW30"/>
  <c r="BV30"/>
  <c r="BU30"/>
  <c r="BP30"/>
  <c r="BO30"/>
  <c r="BN30"/>
  <c r="BM30"/>
  <c r="BL30"/>
  <c r="BK30"/>
  <c r="BJ30"/>
  <c r="BI30"/>
  <c r="BH30"/>
  <c r="BG30"/>
  <c r="BD30"/>
  <c r="BC30"/>
  <c r="BB30"/>
  <c r="BA30"/>
  <c r="AZ30"/>
  <c r="AY30"/>
  <c r="AX30"/>
  <c r="AW30"/>
  <c r="AT30"/>
  <c r="AS30"/>
  <c r="AR30"/>
  <c r="AQ30"/>
  <c r="AP30"/>
  <c r="AO30"/>
  <c r="AN30"/>
  <c r="AM30"/>
  <c r="AL30"/>
  <c r="AK30"/>
  <c r="AD30"/>
  <c r="AC30"/>
  <c r="AB30"/>
  <c r="AA30"/>
  <c r="Z30"/>
  <c r="Y30"/>
  <c r="X30"/>
  <c r="W30"/>
  <c r="T30"/>
  <c r="S30"/>
  <c r="R30"/>
  <c r="Q30"/>
  <c r="P30"/>
  <c r="O30"/>
  <c r="N30"/>
  <c r="V30" s="1"/>
  <c r="M30"/>
  <c r="U30" s="1"/>
  <c r="J30"/>
  <c r="I30"/>
  <c r="H30"/>
  <c r="G30"/>
  <c r="F30"/>
  <c r="E30"/>
  <c r="D30"/>
  <c r="C30"/>
  <c r="K30" s="1"/>
  <c r="DW29"/>
  <c r="DU29"/>
  <c r="DS29"/>
  <c r="DP29"/>
  <c r="DO29"/>
  <c r="DM29"/>
  <c r="DK29"/>
  <c r="DI29"/>
  <c r="DG29"/>
  <c r="DE29"/>
  <c r="CW29"/>
  <c r="CU29"/>
  <c r="CS29"/>
  <c r="CQ29"/>
  <c r="CM29"/>
  <c r="CK29"/>
  <c r="CI29"/>
  <c r="CG29"/>
  <c r="CC29"/>
  <c r="CA29"/>
  <c r="BY29"/>
  <c r="BW29"/>
  <c r="BU29"/>
  <c r="BP29"/>
  <c r="BO29"/>
  <c r="BM29"/>
  <c r="BK29"/>
  <c r="BI29"/>
  <c r="BG29"/>
  <c r="BC29"/>
  <c r="BA29"/>
  <c r="AY29"/>
  <c r="AW29"/>
  <c r="AS29"/>
  <c r="AQ29"/>
  <c r="AO29"/>
  <c r="AM29"/>
  <c r="AK29"/>
  <c r="AC29"/>
  <c r="AA29"/>
  <c r="Y29"/>
  <c r="W29"/>
  <c r="S29"/>
  <c r="Q29"/>
  <c r="O29"/>
  <c r="M29"/>
  <c r="I29"/>
  <c r="G29"/>
  <c r="E29"/>
  <c r="C29"/>
  <c r="DW28"/>
  <c r="DU28"/>
  <c r="DU31" s="1"/>
  <c r="DP28"/>
  <c r="DO28"/>
  <c r="DK28"/>
  <c r="DI28"/>
  <c r="DG28"/>
  <c r="DF28"/>
  <c r="CY28"/>
  <c r="CY31" s="1"/>
  <c r="CU28"/>
  <c r="CU31" s="1"/>
  <c r="CS28"/>
  <c r="CQ28"/>
  <c r="CM28"/>
  <c r="CL28"/>
  <c r="CK28"/>
  <c r="CI28"/>
  <c r="CI31" s="1"/>
  <c r="CG28"/>
  <c r="CO28" s="1"/>
  <c r="CA28"/>
  <c r="BZ28"/>
  <c r="BY28"/>
  <c r="BW28"/>
  <c r="BU28"/>
  <c r="BO28"/>
  <c r="BM28"/>
  <c r="BG28"/>
  <c r="BC28"/>
  <c r="BA28"/>
  <c r="AY28"/>
  <c r="AT28"/>
  <c r="AS28"/>
  <c r="AQ28"/>
  <c r="AO28"/>
  <c r="AM28"/>
  <c r="AK28"/>
  <c r="AE28"/>
  <c r="AE31" s="1"/>
  <c r="Z28"/>
  <c r="Y28"/>
  <c r="S28"/>
  <c r="Q28"/>
  <c r="O28"/>
  <c r="O31" s="1"/>
  <c r="M28"/>
  <c r="M31" s="1"/>
  <c r="J28"/>
  <c r="G28"/>
  <c r="E28"/>
  <c r="E31" s="1"/>
  <c r="C28"/>
  <c r="EL26"/>
  <c r="EK26"/>
  <c r="EJ26"/>
  <c r="EI26"/>
  <c r="EH26"/>
  <c r="EG26"/>
  <c r="EF26"/>
  <c r="EE26"/>
  <c r="ED26"/>
  <c r="EC26"/>
  <c r="DZ26"/>
  <c r="DY26"/>
  <c r="DW26"/>
  <c r="DU26"/>
  <c r="DP26"/>
  <c r="DO26"/>
  <c r="DM26"/>
  <c r="DK26"/>
  <c r="DI26"/>
  <c r="DG26"/>
  <c r="CY26"/>
  <c r="CU26"/>
  <c r="CS26"/>
  <c r="CQ26"/>
  <c r="CM26"/>
  <c r="CK26"/>
  <c r="CI26"/>
  <c r="CG26"/>
  <c r="CA26"/>
  <c r="BY26"/>
  <c r="BW26"/>
  <c r="BU26"/>
  <c r="BO26"/>
  <c r="BM26"/>
  <c r="BL26"/>
  <c r="BG26"/>
  <c r="BC26"/>
  <c r="BA26"/>
  <c r="AY26"/>
  <c r="AS26"/>
  <c r="AQ26"/>
  <c r="AO26"/>
  <c r="AM26"/>
  <c r="AK26"/>
  <c r="AF26"/>
  <c r="AE26"/>
  <c r="Y26"/>
  <c r="S26"/>
  <c r="Q26"/>
  <c r="O26"/>
  <c r="M26"/>
  <c r="G26"/>
  <c r="E26"/>
  <c r="C26"/>
  <c r="BK28"/>
  <c r="I28"/>
  <c r="CN30"/>
  <c r="DX28"/>
  <c r="DY28" s="1"/>
  <c r="DX30"/>
  <c r="DY30" s="1"/>
  <c r="DV30"/>
  <c r="DT30"/>
  <c r="DN30"/>
  <c r="DL30"/>
  <c r="DJ30"/>
  <c r="DH30"/>
  <c r="CX30"/>
  <c r="CV30"/>
  <c r="CJ30"/>
  <c r="CH30"/>
  <c r="BN29"/>
  <c r="BL29"/>
  <c r="BH29"/>
  <c r="BD29"/>
  <c r="BB29"/>
  <c r="DL28"/>
  <c r="DJ28"/>
  <c r="CZ28"/>
  <c r="CZ31" s="1"/>
  <c r="CX28"/>
  <c r="CV28"/>
  <c r="CT28"/>
  <c r="CR28"/>
  <c r="CJ28"/>
  <c r="CH28"/>
  <c r="CB28"/>
  <c r="BX28"/>
  <c r="BL28"/>
  <c r="BJ28"/>
  <c r="BH26"/>
  <c r="AZ28"/>
  <c r="AX28"/>
  <c r="AR28"/>
  <c r="AP28"/>
  <c r="AN28"/>
  <c r="AL28"/>
  <c r="AF28"/>
  <c r="AF31" s="1"/>
  <c r="AB28"/>
  <c r="X28"/>
  <c r="T28"/>
  <c r="R28"/>
  <c r="P28"/>
  <c r="N28"/>
  <c r="H28"/>
  <c r="F28"/>
  <c r="D28"/>
  <c r="EN23"/>
  <c r="EM23"/>
  <c r="EA23"/>
  <c r="DX23"/>
  <c r="DV23"/>
  <c r="DT23"/>
  <c r="DQ23"/>
  <c r="DN23"/>
  <c r="DL23"/>
  <c r="DJ23"/>
  <c r="DH23"/>
  <c r="DA23"/>
  <c r="CX23"/>
  <c r="CV23"/>
  <c r="CT23"/>
  <c r="CR23"/>
  <c r="CO23"/>
  <c r="CN23"/>
  <c r="CL23"/>
  <c r="CJ23"/>
  <c r="CH23"/>
  <c r="CF23"/>
  <c r="CE23"/>
  <c r="BR23"/>
  <c r="BQ23"/>
  <c r="BF23"/>
  <c r="BE23"/>
  <c r="BS23" s="1"/>
  <c r="AU23"/>
  <c r="AT23"/>
  <c r="AR23"/>
  <c r="AP23"/>
  <c r="AN23"/>
  <c r="AL23"/>
  <c r="AH23"/>
  <c r="AG23"/>
  <c r="U23"/>
  <c r="T23"/>
  <c r="R23"/>
  <c r="P23"/>
  <c r="N23"/>
  <c r="K23"/>
  <c r="J23"/>
  <c r="H23"/>
  <c r="F23"/>
  <c r="D23"/>
  <c r="EN22"/>
  <c r="EM22"/>
  <c r="DV22"/>
  <c r="DV28" s="1"/>
  <c r="DT22"/>
  <c r="DS22"/>
  <c r="EA22" s="1"/>
  <c r="DR22"/>
  <c r="DQ22"/>
  <c r="DE22"/>
  <c r="DB22"/>
  <c r="DA22"/>
  <c r="CP22"/>
  <c r="CO22"/>
  <c r="CF22"/>
  <c r="CE22"/>
  <c r="BR22"/>
  <c r="BQ22"/>
  <c r="BF22"/>
  <c r="BE22"/>
  <c r="AV22"/>
  <c r="AU22"/>
  <c r="AH22"/>
  <c r="W22"/>
  <c r="W28" s="1"/>
  <c r="V22"/>
  <c r="U22"/>
  <c r="L22"/>
  <c r="K22"/>
  <c r="EN20"/>
  <c r="EM20"/>
  <c r="EA20"/>
  <c r="DX20"/>
  <c r="DV20"/>
  <c r="DT20"/>
  <c r="DQ20"/>
  <c r="DN20"/>
  <c r="DL20"/>
  <c r="DJ20"/>
  <c r="DH20"/>
  <c r="DA20"/>
  <c r="CX20"/>
  <c r="CV20"/>
  <c r="CT20"/>
  <c r="CR20"/>
  <c r="CO20"/>
  <c r="CN20"/>
  <c r="CL20"/>
  <c r="CJ20"/>
  <c r="CH20"/>
  <c r="CE20"/>
  <c r="CD20"/>
  <c r="CB20"/>
  <c r="BZ20"/>
  <c r="BX20"/>
  <c r="BV20"/>
  <c r="BR20"/>
  <c r="BQ20"/>
  <c r="BF20"/>
  <c r="BE20"/>
  <c r="AV20"/>
  <c r="AU20"/>
  <c r="AH20"/>
  <c r="AG20"/>
  <c r="V20"/>
  <c r="U20"/>
  <c r="L20"/>
  <c r="K20"/>
  <c r="EN19"/>
  <c r="EM19"/>
  <c r="EB19"/>
  <c r="EA19"/>
  <c r="DR19"/>
  <c r="DE19"/>
  <c r="DQ19" s="1"/>
  <c r="DB19"/>
  <c r="DA19"/>
  <c r="CP19"/>
  <c r="CO19"/>
  <c r="CD19"/>
  <c r="CC19"/>
  <c r="CC26" s="1"/>
  <c r="BQ19"/>
  <c r="BN19"/>
  <c r="BR19" s="1"/>
  <c r="BF19"/>
  <c r="BE19"/>
  <c r="AV19"/>
  <c r="AU19"/>
  <c r="AH19"/>
  <c r="AG19"/>
  <c r="V19"/>
  <c r="U19"/>
  <c r="L19"/>
  <c r="K19"/>
  <c r="EN17"/>
  <c r="EM17"/>
  <c r="EO17" s="1"/>
  <c r="EA17"/>
  <c r="DX17"/>
  <c r="DV17"/>
  <c r="DT17"/>
  <c r="DQ17"/>
  <c r="DN17"/>
  <c r="DL17"/>
  <c r="DJ17"/>
  <c r="DH17"/>
  <c r="DA17"/>
  <c r="CX17"/>
  <c r="CV17"/>
  <c r="CT17"/>
  <c r="CR17"/>
  <c r="CO17"/>
  <c r="CN17"/>
  <c r="CL17"/>
  <c r="CJ17"/>
  <c r="CH17"/>
  <c r="CF17"/>
  <c r="CE17"/>
  <c r="BR17"/>
  <c r="BQ17"/>
  <c r="BF17"/>
  <c r="BE17"/>
  <c r="AV17"/>
  <c r="AU17"/>
  <c r="AH17"/>
  <c r="AG17"/>
  <c r="V17"/>
  <c r="U17"/>
  <c r="AI17" s="1"/>
  <c r="L17"/>
  <c r="K17"/>
  <c r="EN16"/>
  <c r="EM16"/>
  <c r="EB16"/>
  <c r="DS16"/>
  <c r="EA16" s="1"/>
  <c r="DR16"/>
  <c r="DQ16"/>
  <c r="DB16"/>
  <c r="DA16"/>
  <c r="CP16"/>
  <c r="CO16"/>
  <c r="DC16" s="1"/>
  <c r="CF16"/>
  <c r="CE16"/>
  <c r="BR16"/>
  <c r="BQ16"/>
  <c r="BF16"/>
  <c r="BE16"/>
  <c r="AV16"/>
  <c r="AU16"/>
  <c r="AH16"/>
  <c r="AG16"/>
  <c r="V16"/>
  <c r="U16"/>
  <c r="AI16" s="1"/>
  <c r="L16"/>
  <c r="K16"/>
  <c r="EN14"/>
  <c r="EM14"/>
  <c r="EA14"/>
  <c r="DX14"/>
  <c r="DV14"/>
  <c r="DT14"/>
  <c r="DQ14"/>
  <c r="DN14"/>
  <c r="DL14"/>
  <c r="DJ14"/>
  <c r="DH14"/>
  <c r="DF14"/>
  <c r="DA14"/>
  <c r="CX14"/>
  <c r="CV14"/>
  <c r="CT14"/>
  <c r="CR14"/>
  <c r="CO14"/>
  <c r="CN14"/>
  <c r="CL14"/>
  <c r="CJ14"/>
  <c r="CH14"/>
  <c r="CE14"/>
  <c r="CD14"/>
  <c r="CB14"/>
  <c r="BZ14"/>
  <c r="BX14"/>
  <c r="BV14"/>
  <c r="BQ14"/>
  <c r="BJ14"/>
  <c r="BR14" s="1"/>
  <c r="BE14"/>
  <c r="AZ14"/>
  <c r="AU14"/>
  <c r="AT14"/>
  <c r="AR14"/>
  <c r="AP14"/>
  <c r="AN14"/>
  <c r="AL14"/>
  <c r="AG14"/>
  <c r="AD14"/>
  <c r="AB14"/>
  <c r="Z14"/>
  <c r="U14"/>
  <c r="T14"/>
  <c r="R14"/>
  <c r="P14"/>
  <c r="N14"/>
  <c r="K14"/>
  <c r="J14"/>
  <c r="H14"/>
  <c r="F14"/>
  <c r="D14"/>
  <c r="EN13"/>
  <c r="EM13"/>
  <c r="EB13"/>
  <c r="DS13"/>
  <c r="EA13" s="1"/>
  <c r="DR13"/>
  <c r="DE13"/>
  <c r="DQ13" s="1"/>
  <c r="DB13"/>
  <c r="DA13"/>
  <c r="CP13"/>
  <c r="DD13" s="1"/>
  <c r="CO13"/>
  <c r="DC13" s="1"/>
  <c r="CF13"/>
  <c r="CE13"/>
  <c r="BR13"/>
  <c r="BI13"/>
  <c r="BF13"/>
  <c r="AW13"/>
  <c r="BE13" s="1"/>
  <c r="AV13"/>
  <c r="AU13"/>
  <c r="AH13"/>
  <c r="AA13"/>
  <c r="AA28" s="1"/>
  <c r="AA31" s="1"/>
  <c r="V13"/>
  <c r="U13"/>
  <c r="L13"/>
  <c r="K13"/>
  <c r="EN11"/>
  <c r="EM11"/>
  <c r="EA11"/>
  <c r="DX11"/>
  <c r="DZ28" s="1"/>
  <c r="DV11"/>
  <c r="DT11"/>
  <c r="DQ11"/>
  <c r="DH11"/>
  <c r="DR11" s="1"/>
  <c r="DA11"/>
  <c r="CX11"/>
  <c r="CV11"/>
  <c r="CT11"/>
  <c r="CR11"/>
  <c r="CP11"/>
  <c r="CO11"/>
  <c r="CF11"/>
  <c r="CE11"/>
  <c r="BR11"/>
  <c r="BQ11"/>
  <c r="BF11"/>
  <c r="BE11"/>
  <c r="AV11"/>
  <c r="AU11"/>
  <c r="AH11"/>
  <c r="AG11"/>
  <c r="V11"/>
  <c r="U11"/>
  <c r="L11"/>
  <c r="K11"/>
  <c r="EN10"/>
  <c r="EM10"/>
  <c r="EB10"/>
  <c r="EA10"/>
  <c r="EO10" s="1"/>
  <c r="DR10"/>
  <c r="DQ10"/>
  <c r="DB10"/>
  <c r="DA10"/>
  <c r="CP10"/>
  <c r="CO10"/>
  <c r="CF10"/>
  <c r="CE10"/>
  <c r="BR10"/>
  <c r="BQ10"/>
  <c r="BF10"/>
  <c r="BE10"/>
  <c r="BS10" s="1"/>
  <c r="AV10"/>
  <c r="AU10"/>
  <c r="AH10"/>
  <c r="AG10"/>
  <c r="V10"/>
  <c r="U10"/>
  <c r="L10"/>
  <c r="K10"/>
  <c r="EN8"/>
  <c r="EM8"/>
  <c r="EB8"/>
  <c r="EA8"/>
  <c r="DR8"/>
  <c r="DQ8"/>
  <c r="DB8"/>
  <c r="DA8"/>
  <c r="CP8"/>
  <c r="CO8"/>
  <c r="CE8"/>
  <c r="CD8"/>
  <c r="CB8"/>
  <c r="BZ8"/>
  <c r="BX8"/>
  <c r="BV8"/>
  <c r="BR8"/>
  <c r="BQ8"/>
  <c r="BF8"/>
  <c r="BE8"/>
  <c r="AU8"/>
  <c r="AT8"/>
  <c r="AR8"/>
  <c r="AP8"/>
  <c r="AN8"/>
  <c r="AL8"/>
  <c r="AG8"/>
  <c r="AD8"/>
  <c r="AB8"/>
  <c r="Z8"/>
  <c r="X8"/>
  <c r="U8"/>
  <c r="T8"/>
  <c r="R8"/>
  <c r="P8"/>
  <c r="N8"/>
  <c r="K8"/>
  <c r="J8"/>
  <c r="H8"/>
  <c r="L8" s="1"/>
  <c r="F8"/>
  <c r="D8"/>
  <c r="EN7"/>
  <c r="EM7"/>
  <c r="EB7"/>
  <c r="EA7"/>
  <c r="DR7"/>
  <c r="DE7"/>
  <c r="DB7"/>
  <c r="CW7"/>
  <c r="CW28" s="1"/>
  <c r="CP7"/>
  <c r="CO7"/>
  <c r="CF7"/>
  <c r="CE7"/>
  <c r="BQ7"/>
  <c r="BN7"/>
  <c r="BF7"/>
  <c r="BE7"/>
  <c r="AV7"/>
  <c r="AU7"/>
  <c r="AG7"/>
  <c r="AD7"/>
  <c r="V7"/>
  <c r="U7"/>
  <c r="L7"/>
  <c r="K7"/>
  <c r="EN5"/>
  <c r="EM5"/>
  <c r="EA5"/>
  <c r="DX5"/>
  <c r="DV5"/>
  <c r="DT5"/>
  <c r="DQ5"/>
  <c r="DN5"/>
  <c r="DL5"/>
  <c r="DJ5"/>
  <c r="DH5"/>
  <c r="DA5"/>
  <c r="CX5"/>
  <c r="CV5"/>
  <c r="CT5"/>
  <c r="CR5"/>
  <c r="CO5"/>
  <c r="CN5"/>
  <c r="CL5"/>
  <c r="CJ5"/>
  <c r="CH5"/>
  <c r="CE5"/>
  <c r="CD5"/>
  <c r="CB5"/>
  <c r="BZ5"/>
  <c r="BX5"/>
  <c r="BV5"/>
  <c r="BR5"/>
  <c r="BQ5"/>
  <c r="BF5"/>
  <c r="BE5"/>
  <c r="BS5" s="1"/>
  <c r="AU5"/>
  <c r="AT5"/>
  <c r="AR5"/>
  <c r="AP5"/>
  <c r="AN5"/>
  <c r="AL5"/>
  <c r="AG5"/>
  <c r="AD5"/>
  <c r="AB5"/>
  <c r="Z5"/>
  <c r="X5"/>
  <c r="U5"/>
  <c r="T5"/>
  <c r="R5"/>
  <c r="P5"/>
  <c r="N5"/>
  <c r="K5"/>
  <c r="J5"/>
  <c r="H5"/>
  <c r="F5"/>
  <c r="D5"/>
  <c r="D29" s="1"/>
  <c r="EN4"/>
  <c r="EM4"/>
  <c r="EB4"/>
  <c r="DS4"/>
  <c r="EA4" s="1"/>
  <c r="DR4"/>
  <c r="DQ4"/>
  <c r="DB4"/>
  <c r="DA4"/>
  <c r="CP4"/>
  <c r="CO4"/>
  <c r="CF4"/>
  <c r="CE4"/>
  <c r="BR4"/>
  <c r="BQ4"/>
  <c r="BF4"/>
  <c r="BE4"/>
  <c r="AV4"/>
  <c r="AU4"/>
  <c r="AH4"/>
  <c r="AC4"/>
  <c r="V4"/>
  <c r="U4"/>
  <c r="L4"/>
  <c r="K4"/>
  <c r="E2"/>
  <c r="G2" s="1"/>
  <c r="I2" s="1"/>
  <c r="M2" s="1"/>
  <c r="O2" s="1"/>
  <c r="Q2" s="1"/>
  <c r="S2" s="1"/>
  <c r="W2" s="1"/>
  <c r="Y2" s="1"/>
  <c r="AA2" s="1"/>
  <c r="AC2" s="1"/>
  <c r="AK2" s="1"/>
  <c r="AM2" s="1"/>
  <c r="AO2" s="1"/>
  <c r="AQ2" s="1"/>
  <c r="AS2" s="1"/>
  <c r="AW2" s="1"/>
  <c r="AY2" s="1"/>
  <c r="BA2" s="1"/>
  <c r="BC2" s="1"/>
  <c r="BG2" s="1"/>
  <c r="BI2" s="1"/>
  <c r="BK2" s="1"/>
  <c r="BM2" s="1"/>
  <c r="BU2" s="1"/>
  <c r="BW2" s="1"/>
  <c r="BY2" s="1"/>
  <c r="CA2" s="1"/>
  <c r="CC2" s="1"/>
  <c r="CG2" s="1"/>
  <c r="CI2" s="1"/>
  <c r="CK2" s="1"/>
  <c r="CM2" s="1"/>
  <c r="CQ2" s="1"/>
  <c r="CS2" s="1"/>
  <c r="CU2" s="1"/>
  <c r="CW2" s="1"/>
  <c r="DE2" s="1"/>
  <c r="DG2" s="1"/>
  <c r="DI2" s="1"/>
  <c r="DK2" s="1"/>
  <c r="DM2" s="1"/>
  <c r="DS2" s="1"/>
  <c r="DU2" s="1"/>
  <c r="DW2" s="1"/>
  <c r="DY2" s="1"/>
  <c r="EC2" s="1"/>
  <c r="EE2" s="1"/>
  <c r="EG2" s="1"/>
  <c r="EI2" s="1"/>
  <c r="EK2" s="1"/>
  <c r="DH26" l="1"/>
  <c r="EB11"/>
  <c r="EP11" s="1"/>
  <c r="V14"/>
  <c r="AJ14" s="1"/>
  <c r="AH14"/>
  <c r="AV14"/>
  <c r="V23"/>
  <c r="DB23"/>
  <c r="EO23"/>
  <c r="W26"/>
  <c r="DW31"/>
  <c r="DX29"/>
  <c r="DY29" s="1"/>
  <c r="D26"/>
  <c r="EP8"/>
  <c r="BT17"/>
  <c r="EB17"/>
  <c r="AI19"/>
  <c r="BT19"/>
  <c r="S31"/>
  <c r="J29"/>
  <c r="J31" s="1"/>
  <c r="R29"/>
  <c r="AG13"/>
  <c r="BT20"/>
  <c r="EB20"/>
  <c r="EO20"/>
  <c r="DP31"/>
  <c r="Y31"/>
  <c r="AU29"/>
  <c r="AV30"/>
  <c r="BF30"/>
  <c r="BR30"/>
  <c r="CF30"/>
  <c r="AY31"/>
  <c r="DO31"/>
  <c r="CE29"/>
  <c r="DA29"/>
  <c r="BE30"/>
  <c r="CO30"/>
  <c r="AI11"/>
  <c r="EO13"/>
  <c r="AB29"/>
  <c r="CB29"/>
  <c r="CR29"/>
  <c r="DC5"/>
  <c r="EP7"/>
  <c r="V8"/>
  <c r="AI8"/>
  <c r="AP29"/>
  <c r="AP31" s="1"/>
  <c r="BV29"/>
  <c r="DC8"/>
  <c r="BT10"/>
  <c r="EP10"/>
  <c r="AJ11"/>
  <c r="BT11"/>
  <c r="CX29"/>
  <c r="EO11"/>
  <c r="BT13"/>
  <c r="AI14"/>
  <c r="CP14"/>
  <c r="BS16"/>
  <c r="BS17"/>
  <c r="DR17"/>
  <c r="EO19"/>
  <c r="AI20"/>
  <c r="CF20"/>
  <c r="AG22"/>
  <c r="AI22" s="1"/>
  <c r="AI23"/>
  <c r="CB31"/>
  <c r="BC31"/>
  <c r="BO31"/>
  <c r="AG29"/>
  <c r="DI31"/>
  <c r="BA31"/>
  <c r="CG31"/>
  <c r="CK31"/>
  <c r="DQ30"/>
  <c r="BS7"/>
  <c r="BN26"/>
  <c r="AI10"/>
  <c r="DC10"/>
  <c r="BS11"/>
  <c r="L14"/>
  <c r="DB14"/>
  <c r="BT16"/>
  <c r="AJ17"/>
  <c r="CP17"/>
  <c r="AJ20"/>
  <c r="CP23"/>
  <c r="DD23" s="1"/>
  <c r="DC23"/>
  <c r="I31"/>
  <c r="AA26"/>
  <c r="AQ31"/>
  <c r="BN28"/>
  <c r="BN31" s="1"/>
  <c r="AO31"/>
  <c r="L30"/>
  <c r="AG30"/>
  <c r="AI30" s="1"/>
  <c r="AK31"/>
  <c r="AS31"/>
  <c r="BQ30"/>
  <c r="BY31"/>
  <c r="BT4"/>
  <c r="EO4"/>
  <c r="H26"/>
  <c r="AI5"/>
  <c r="AR26"/>
  <c r="BX26"/>
  <c r="CN29"/>
  <c r="DR5"/>
  <c r="EO5"/>
  <c r="AI7"/>
  <c r="DA7"/>
  <c r="DC7" s="1"/>
  <c r="EN26"/>
  <c r="AH8"/>
  <c r="BS8"/>
  <c r="CF8"/>
  <c r="AJ10"/>
  <c r="DD10"/>
  <c r="CT29"/>
  <c r="EB14"/>
  <c r="EO14"/>
  <c r="DC17"/>
  <c r="BS20"/>
  <c r="CP20"/>
  <c r="DC20"/>
  <c r="EQ20" s="1"/>
  <c r="AV23"/>
  <c r="DR23"/>
  <c r="DT26"/>
  <c r="CX31"/>
  <c r="AW26"/>
  <c r="CN26"/>
  <c r="CW26"/>
  <c r="DK31"/>
  <c r="Q31"/>
  <c r="DQ29"/>
  <c r="BM31"/>
  <c r="BU31"/>
  <c r="CW31"/>
  <c r="BL31"/>
  <c r="EA30"/>
  <c r="DZ29"/>
  <c r="DD8"/>
  <c r="EQ10"/>
  <c r="EQ17"/>
  <c r="EQ23"/>
  <c r="V28"/>
  <c r="DR30"/>
  <c r="AX26"/>
  <c r="AX29"/>
  <c r="BV28"/>
  <c r="BV31" s="1"/>
  <c r="AC28"/>
  <c r="AC31" s="1"/>
  <c r="AC26"/>
  <c r="AG4"/>
  <c r="AD28"/>
  <c r="AH7"/>
  <c r="AJ7" s="1"/>
  <c r="W31"/>
  <c r="BD28"/>
  <c r="BD31" s="1"/>
  <c r="BD26"/>
  <c r="C31"/>
  <c r="K28"/>
  <c r="AZ29"/>
  <c r="AZ31" s="1"/>
  <c r="BF14"/>
  <c r="AZ26"/>
  <c r="DT28"/>
  <c r="EB22"/>
  <c r="BB26"/>
  <c r="BB28"/>
  <c r="BB31" s="1"/>
  <c r="BG31"/>
  <c r="CQ31"/>
  <c r="DA28"/>
  <c r="AV8"/>
  <c r="BT8" s="1"/>
  <c r="DC22"/>
  <c r="EB23"/>
  <c r="EP23" s="1"/>
  <c r="DB28"/>
  <c r="R26"/>
  <c r="CH29"/>
  <c r="CH31" s="1"/>
  <c r="DB11"/>
  <c r="DD11" s="1"/>
  <c r="ER11" s="1"/>
  <c r="CF14"/>
  <c r="DD14" s="1"/>
  <c r="DD16"/>
  <c r="AJ19"/>
  <c r="BT22"/>
  <c r="AB31"/>
  <c r="J26"/>
  <c r="DS26"/>
  <c r="DX26"/>
  <c r="DZ30" s="1"/>
  <c r="EB30" s="1"/>
  <c r="DN28"/>
  <c r="DS28"/>
  <c r="CL29"/>
  <c r="DC11"/>
  <c r="EQ11" s="1"/>
  <c r="BS19"/>
  <c r="DB20"/>
  <c r="DD20" s="1"/>
  <c r="BS22"/>
  <c r="EP22"/>
  <c r="BT23"/>
  <c r="D31"/>
  <c r="AV28"/>
  <c r="CR30"/>
  <c r="CR31" s="1"/>
  <c r="AB26"/>
  <c r="BZ31"/>
  <c r="U29"/>
  <c r="BQ29"/>
  <c r="DH29"/>
  <c r="U31"/>
  <c r="X29"/>
  <c r="X26"/>
  <c r="AH5"/>
  <c r="DJ29"/>
  <c r="DJ31" s="1"/>
  <c r="DJ26"/>
  <c r="DE28"/>
  <c r="DE31" s="1"/>
  <c r="DE26"/>
  <c r="BI28"/>
  <c r="BI31" s="1"/>
  <c r="BI26"/>
  <c r="BQ13"/>
  <c r="BS13" s="1"/>
  <c r="CC28"/>
  <c r="CE19"/>
  <c r="DC19" s="1"/>
  <c r="I26"/>
  <c r="DG31"/>
  <c r="AD29"/>
  <c r="AD26"/>
  <c r="AL26"/>
  <c r="AL29"/>
  <c r="AL31" s="1"/>
  <c r="CH26"/>
  <c r="CP5"/>
  <c r="BZ26"/>
  <c r="BZ29"/>
  <c r="CV29"/>
  <c r="DB29" s="1"/>
  <c r="CV26"/>
  <c r="EM26"/>
  <c r="DF29"/>
  <c r="DF31" s="1"/>
  <c r="DF26"/>
  <c r="DR14"/>
  <c r="EP14" s="1"/>
  <c r="CD28"/>
  <c r="CF28" s="1"/>
  <c r="CF19"/>
  <c r="DD19" s="1"/>
  <c r="BH28"/>
  <c r="BP28"/>
  <c r="BP31" s="1"/>
  <c r="BP26"/>
  <c r="DH28"/>
  <c r="AM31"/>
  <c r="AU28"/>
  <c r="K26"/>
  <c r="AU26"/>
  <c r="DA26"/>
  <c r="H29"/>
  <c r="H31" s="1"/>
  <c r="P26"/>
  <c r="V5"/>
  <c r="AT26"/>
  <c r="AJ13"/>
  <c r="DC14"/>
  <c r="P29"/>
  <c r="P31" s="1"/>
  <c r="AT29"/>
  <c r="AT31" s="1"/>
  <c r="CO29"/>
  <c r="CS31"/>
  <c r="AJ4"/>
  <c r="DD4"/>
  <c r="EA26"/>
  <c r="N29"/>
  <c r="N31" s="1"/>
  <c r="AR29"/>
  <c r="AR31" s="1"/>
  <c r="CF5"/>
  <c r="DD7"/>
  <c r="EO8"/>
  <c r="AI13"/>
  <c r="BT14"/>
  <c r="EP16"/>
  <c r="U26"/>
  <c r="BE26"/>
  <c r="BS4"/>
  <c r="CO26"/>
  <c r="DC4"/>
  <c r="EP4"/>
  <c r="L5"/>
  <c r="T29"/>
  <c r="T31" s="1"/>
  <c r="AP26"/>
  <c r="AV5"/>
  <c r="AV26" s="1"/>
  <c r="BX29"/>
  <c r="CL26"/>
  <c r="CT26"/>
  <c r="DB5"/>
  <c r="DB26" s="1"/>
  <c r="DL26"/>
  <c r="DT29"/>
  <c r="EB5"/>
  <c r="BR7"/>
  <c r="BT7" s="1"/>
  <c r="DQ7"/>
  <c r="DQ26" s="1"/>
  <c r="EP13"/>
  <c r="BS14"/>
  <c r="AJ16"/>
  <c r="EO16"/>
  <c r="DB17"/>
  <c r="DD17" s="1"/>
  <c r="EP19"/>
  <c r="DR20"/>
  <c r="EP20" s="1"/>
  <c r="ER20" s="1"/>
  <c r="AJ22"/>
  <c r="DD22"/>
  <c r="EO22"/>
  <c r="L23"/>
  <c r="AJ23" s="1"/>
  <c r="R31"/>
  <c r="BK31"/>
  <c r="N26"/>
  <c r="CB26"/>
  <c r="CR26"/>
  <c r="DL29"/>
  <c r="DL31" s="1"/>
  <c r="BT30"/>
  <c r="DN29"/>
  <c r="DN26"/>
  <c r="DV29"/>
  <c r="DV31" s="1"/>
  <c r="DV26"/>
  <c r="F29"/>
  <c r="Z29"/>
  <c r="Z31" s="1"/>
  <c r="AN29"/>
  <c r="BV26"/>
  <c r="CD26"/>
  <c r="CJ29"/>
  <c r="CJ31" s="1"/>
  <c r="CX26"/>
  <c r="BJ26"/>
  <c r="BF26"/>
  <c r="CN28"/>
  <c r="CN31" s="1"/>
  <c r="DM28"/>
  <c r="DM31" s="1"/>
  <c r="CT30"/>
  <c r="CT31" s="1"/>
  <c r="T26"/>
  <c r="BK26"/>
  <c r="G31"/>
  <c r="U28"/>
  <c r="BW31"/>
  <c r="K29"/>
  <c r="BJ29"/>
  <c r="BR29" s="1"/>
  <c r="AH30"/>
  <c r="AJ30" s="1"/>
  <c r="AW28"/>
  <c r="L28"/>
  <c r="CL30"/>
  <c r="CP30" s="1"/>
  <c r="F26"/>
  <c r="AN26"/>
  <c r="CJ26"/>
  <c r="CZ26"/>
  <c r="CA31"/>
  <c r="CM31"/>
  <c r="CO31" s="1"/>
  <c r="BE29"/>
  <c r="CD29"/>
  <c r="AU30"/>
  <c r="BS30" s="1"/>
  <c r="CE30"/>
  <c r="DA30"/>
  <c r="DY31" l="1"/>
  <c r="EA29"/>
  <c r="DR26"/>
  <c r="DC29"/>
  <c r="V26"/>
  <c r="AU31"/>
  <c r="DX31"/>
  <c r="EP17"/>
  <c r="ER17" s="1"/>
  <c r="L29"/>
  <c r="EQ8"/>
  <c r="CP26"/>
  <c r="DZ31"/>
  <c r="ER10"/>
  <c r="EQ5"/>
  <c r="DC30"/>
  <c r="AJ8"/>
  <c r="EQ13"/>
  <c r="DQ31"/>
  <c r="AI29"/>
  <c r="CV31"/>
  <c r="CL31"/>
  <c r="CP31" s="1"/>
  <c r="BF29"/>
  <c r="CF29"/>
  <c r="CF26"/>
  <c r="EQ14"/>
  <c r="CE26"/>
  <c r="ER8"/>
  <c r="AD31"/>
  <c r="K31"/>
  <c r="EQ16"/>
  <c r="L26"/>
  <c r="AV29"/>
  <c r="BT29" s="1"/>
  <c r="ER7"/>
  <c r="EQ19"/>
  <c r="BQ28"/>
  <c r="BS28" s="1"/>
  <c r="BT5"/>
  <c r="EC30"/>
  <c r="DR28"/>
  <c r="DH31"/>
  <c r="BE28"/>
  <c r="AW31"/>
  <c r="BE31" s="1"/>
  <c r="ER14"/>
  <c r="DB31"/>
  <c r="BF28"/>
  <c r="BX31"/>
  <c r="ER13"/>
  <c r="ER16"/>
  <c r="EO26"/>
  <c r="EQ22"/>
  <c r="ER19"/>
  <c r="EB26"/>
  <c r="V29"/>
  <c r="DC26"/>
  <c r="BR26"/>
  <c r="BT26" s="1"/>
  <c r="CD31"/>
  <c r="EO7"/>
  <c r="EQ7" s="1"/>
  <c r="DQ28"/>
  <c r="AN31"/>
  <c r="BS29"/>
  <c r="BQ26"/>
  <c r="BS26" s="1"/>
  <c r="BJ31"/>
  <c r="DN31"/>
  <c r="F31"/>
  <c r="ER23"/>
  <c r="CP28"/>
  <c r="DD28" s="1"/>
  <c r="AG31"/>
  <c r="AI31" s="1"/>
  <c r="EP5"/>
  <c r="BH31"/>
  <c r="BR28"/>
  <c r="CC31"/>
  <c r="CE31" s="1"/>
  <c r="CE28"/>
  <c r="DC28" s="1"/>
  <c r="EB28"/>
  <c r="DT31"/>
  <c r="AH29"/>
  <c r="AJ29" s="1"/>
  <c r="X31"/>
  <c r="DS31"/>
  <c r="EA31" s="1"/>
  <c r="EA28"/>
  <c r="AG26"/>
  <c r="AI26" s="1"/>
  <c r="AI4"/>
  <c r="EQ4" s="1"/>
  <c r="DR31"/>
  <c r="EB29"/>
  <c r="AH26"/>
  <c r="AJ26" s="1"/>
  <c r="AJ5"/>
  <c r="DA31"/>
  <c r="V31"/>
  <c r="AV31"/>
  <c r="DD5"/>
  <c r="ER4"/>
  <c r="AX31"/>
  <c r="BF31" s="1"/>
  <c r="DR29"/>
  <c r="AH28"/>
  <c r="AJ28" s="1"/>
  <c r="DB30"/>
  <c r="DD30" s="1"/>
  <c r="L31"/>
  <c r="ER22"/>
  <c r="CP29"/>
  <c r="BQ31"/>
  <c r="AG28"/>
  <c r="AI28" s="1"/>
  <c r="EB31" l="1"/>
  <c r="CF31"/>
  <c r="DD29"/>
  <c r="EP26"/>
  <c r="DD26"/>
  <c r="AH31"/>
  <c r="AJ31" s="1"/>
  <c r="EC28"/>
  <c r="ED28"/>
  <c r="BT28"/>
  <c r="ED29"/>
  <c r="EC29"/>
  <c r="ER26"/>
  <c r="EQ26"/>
  <c r="BS31"/>
  <c r="DC31"/>
  <c r="ER5"/>
  <c r="DD31"/>
  <c r="BR31"/>
  <c r="BT31" s="1"/>
  <c r="ED30"/>
  <c r="EF30" l="1"/>
  <c r="EE30"/>
  <c r="EC31"/>
  <c r="ED31"/>
  <c r="EF28"/>
  <c r="EE28"/>
  <c r="EE29"/>
  <c r="EF29"/>
  <c r="EE31" l="1"/>
  <c r="EG28"/>
  <c r="EF31"/>
  <c r="EH28"/>
  <c r="EG30"/>
  <c r="EH30"/>
  <c r="EH29"/>
  <c r="EG29"/>
  <c r="EJ30" l="1"/>
  <c r="EI30"/>
  <c r="EH31"/>
  <c r="EJ28"/>
  <c r="EI28"/>
  <c r="EI29"/>
  <c r="EJ29"/>
  <c r="EG31"/>
  <c r="EI31" l="1"/>
  <c r="EL29"/>
  <c r="EN29" s="1"/>
  <c r="EP29" s="1"/>
  <c r="ER29" s="1"/>
  <c r="EK29"/>
  <c r="EM29" s="1"/>
  <c r="EO29" s="1"/>
  <c r="EQ29" s="1"/>
  <c r="EK30"/>
  <c r="EM30" s="1"/>
  <c r="EO30" s="1"/>
  <c r="EQ30" s="1"/>
  <c r="EL30"/>
  <c r="EN30" s="1"/>
  <c r="EP30" s="1"/>
  <c r="ER30" s="1"/>
  <c r="EK28"/>
  <c r="EM28" s="1"/>
  <c r="EO28" s="1"/>
  <c r="EQ28" s="1"/>
  <c r="EJ31"/>
  <c r="EL28"/>
  <c r="EL31" l="1"/>
  <c r="EN31" s="1"/>
  <c r="EP31" s="1"/>
  <c r="ER31" s="1"/>
  <c r="EN28"/>
  <c r="EP28" s="1"/>
  <c r="ER28" s="1"/>
  <c r="EK31"/>
  <c r="EM31" s="1"/>
  <c r="EO31" s="1"/>
  <c r="EQ31" s="1"/>
</calcChain>
</file>

<file path=xl/sharedStrings.xml><?xml version="1.0" encoding="utf-8"?>
<sst xmlns="http://schemas.openxmlformats.org/spreadsheetml/2006/main" count="194" uniqueCount="35">
  <si>
    <t>Member Cost</t>
  </si>
  <si>
    <t>Fee</t>
  </si>
  <si>
    <t>Client</t>
  </si>
  <si>
    <t>Contest</t>
  </si>
  <si>
    <t>January</t>
  </si>
  <si>
    <t>February</t>
  </si>
  <si>
    <t>3/27-3/31</t>
  </si>
  <si>
    <t>March</t>
  </si>
  <si>
    <t>Q1</t>
  </si>
  <si>
    <t>April</t>
  </si>
  <si>
    <t>May</t>
  </si>
  <si>
    <t>6/26-6/30</t>
  </si>
  <si>
    <t>June</t>
  </si>
  <si>
    <t>Q2</t>
  </si>
  <si>
    <t>July</t>
  </si>
  <si>
    <t>August</t>
  </si>
  <si>
    <t>9/25-9/30</t>
  </si>
  <si>
    <t>September</t>
  </si>
  <si>
    <t>Q3</t>
  </si>
  <si>
    <t>10/30-10/31</t>
  </si>
  <si>
    <t>October</t>
  </si>
  <si>
    <t>November</t>
  </si>
  <si>
    <t>December</t>
  </si>
  <si>
    <t>Q4</t>
  </si>
  <si>
    <t>Platform</t>
  </si>
  <si>
    <t>Events</t>
  </si>
  <si>
    <t xml:space="preserve"> </t>
  </si>
  <si>
    <t>Enterprise</t>
  </si>
  <si>
    <t>Customer A</t>
  </si>
  <si>
    <t>Customer B</t>
  </si>
  <si>
    <t>Customer C</t>
  </si>
  <si>
    <t>Customer D</t>
  </si>
  <si>
    <t>Customer E</t>
  </si>
  <si>
    <t>Customer F</t>
  </si>
  <si>
    <t>Customer G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</si>
</sst>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Calibri"/>
      <family val="2"/>
      <scheme val="minor"/>
    </font>
    <font>
      <u/>
      <sz val="8"/>
      <name val="Arial"/>
      <family val="2"/>
    </font>
    <font>
      <sz val="8"/>
      <color theme="1"/>
      <name val="Calibri"/>
      <family val="2"/>
      <scheme val="minor"/>
    </font>
    <font>
      <b/>
      <u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14" fontId="2" fillId="0" borderId="0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3" fillId="2" borderId="0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2" fillId="2" borderId="0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3" borderId="0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3" fillId="4" borderId="0" xfId="0" applyNumberFormat="1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14" fontId="3" fillId="3" borderId="0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14" fontId="2" fillId="0" borderId="2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left" vertical="center" wrapText="1"/>
    </xf>
    <xf numFmtId="164" fontId="6" fillId="0" borderId="5" xfId="1" applyNumberFormat="1" applyFont="1" applyFill="1" applyBorder="1"/>
    <xf numFmtId="164" fontId="6" fillId="0" borderId="1" xfId="1" applyNumberFormat="1" applyFont="1" applyFill="1" applyBorder="1"/>
    <xf numFmtId="44" fontId="6" fillId="0" borderId="5" xfId="1" applyFont="1" applyFill="1" applyBorder="1"/>
    <xf numFmtId="44" fontId="6" fillId="0" borderId="1" xfId="1" applyFont="1" applyFill="1" applyBorder="1"/>
    <xf numFmtId="44" fontId="4" fillId="0" borderId="5" xfId="1" applyFont="1" applyFill="1" applyBorder="1"/>
    <xf numFmtId="44" fontId="4" fillId="0" borderId="1" xfId="1" applyFont="1" applyFill="1" applyBorder="1"/>
    <xf numFmtId="44" fontId="6" fillId="0" borderId="0" xfId="1" applyFont="1" applyFill="1" applyBorder="1"/>
    <xf numFmtId="164" fontId="6" fillId="0" borderId="0" xfId="1" applyNumberFormat="1" applyFont="1" applyFill="1" applyBorder="1"/>
    <xf numFmtId="0" fontId="3" fillId="0" borderId="0" xfId="0" applyFont="1" applyFill="1" applyBorder="1" applyAlignment="1">
      <alignment vertical="center"/>
    </xf>
    <xf numFmtId="164" fontId="6" fillId="0" borderId="5" xfId="1" applyNumberFormat="1" applyFont="1" applyBorder="1"/>
    <xf numFmtId="164" fontId="6" fillId="0" borderId="1" xfId="1" applyNumberFormat="1" applyFont="1" applyBorder="1"/>
    <xf numFmtId="44" fontId="6" fillId="0" borderId="5" xfId="1" applyFont="1" applyBorder="1"/>
    <xf numFmtId="44" fontId="6" fillId="0" borderId="1" xfId="1" applyFont="1" applyBorder="1"/>
    <xf numFmtId="164" fontId="4" fillId="2" borderId="5" xfId="1" applyNumberFormat="1" applyFont="1" applyFill="1" applyBorder="1"/>
    <xf numFmtId="164" fontId="4" fillId="2" borderId="1" xfId="1" applyNumberFormat="1" applyFont="1" applyFill="1" applyBorder="1"/>
    <xf numFmtId="44" fontId="6" fillId="2" borderId="5" xfId="1" applyFont="1" applyFill="1" applyBorder="1"/>
    <xf numFmtId="44" fontId="6" fillId="2" borderId="1" xfId="1" applyFont="1" applyFill="1" applyBorder="1"/>
    <xf numFmtId="44" fontId="6" fillId="3" borderId="0" xfId="1" applyFont="1" applyFill="1" applyBorder="1"/>
    <xf numFmtId="44" fontId="4" fillId="2" borderId="5" xfId="1" applyFont="1" applyFill="1" applyBorder="1"/>
    <xf numFmtId="44" fontId="4" fillId="2" borderId="1" xfId="1" applyFont="1" applyFill="1" applyBorder="1"/>
    <xf numFmtId="44" fontId="4" fillId="4" borderId="5" xfId="1" applyFont="1" applyFill="1" applyBorder="1"/>
    <xf numFmtId="44" fontId="4" fillId="4" borderId="1" xfId="1" applyFont="1" applyFill="1" applyBorder="1"/>
    <xf numFmtId="164" fontId="6" fillId="0" borderId="0" xfId="1" applyNumberFormat="1" applyFont="1" applyBorder="1"/>
    <xf numFmtId="44" fontId="4" fillId="3" borderId="5" xfId="1" applyFont="1" applyFill="1" applyBorder="1"/>
    <xf numFmtId="44" fontId="4" fillId="3" borderId="1" xfId="1" applyFont="1" applyFill="1" applyBorder="1"/>
    <xf numFmtId="164" fontId="6" fillId="3" borderId="0" xfId="1" applyNumberFormat="1" applyFont="1" applyFill="1" applyBorder="1"/>
    <xf numFmtId="164" fontId="4" fillId="0" borderId="5" xfId="1" applyNumberFormat="1" applyFont="1" applyFill="1" applyBorder="1"/>
    <xf numFmtId="164" fontId="4" fillId="0" borderId="1" xfId="1" applyNumberFormat="1" applyFont="1" applyFill="1" applyBorder="1"/>
    <xf numFmtId="0" fontId="7" fillId="0" borderId="0" xfId="0" applyFont="1" applyFill="1" applyBorder="1" applyAlignment="1">
      <alignment vertical="center"/>
    </xf>
    <xf numFmtId="14" fontId="5" fillId="0" borderId="0" xfId="0" applyNumberFormat="1" applyFont="1" applyFill="1" applyBorder="1" applyAlignment="1">
      <alignment horizontal="center" vertical="center"/>
    </xf>
    <xf numFmtId="44" fontId="6" fillId="0" borderId="0" xfId="1" applyFont="1" applyBorder="1"/>
    <xf numFmtId="44" fontId="4" fillId="4" borderId="0" xfId="1" applyFont="1" applyFill="1" applyBorder="1"/>
    <xf numFmtId="44" fontId="4" fillId="2" borderId="0" xfId="1" applyFont="1" applyFill="1" applyBorder="1"/>
    <xf numFmtId="164" fontId="3" fillId="0" borderId="6" xfId="0" applyNumberFormat="1" applyFont="1" applyFill="1" applyBorder="1" applyAlignment="1">
      <alignment vertical="center"/>
    </xf>
    <xf numFmtId="0" fontId="2" fillId="0" borderId="7" xfId="0" applyFont="1" applyFill="1" applyBorder="1" applyAlignment="1">
      <alignment vertical="center" wrapText="1"/>
    </xf>
    <xf numFmtId="164" fontId="6" fillId="0" borderId="8" xfId="1" applyNumberFormat="1" applyFont="1" applyBorder="1"/>
    <xf numFmtId="164" fontId="6" fillId="0" borderId="7" xfId="1" applyNumberFormat="1" applyFont="1" applyBorder="1"/>
    <xf numFmtId="44" fontId="6" fillId="0" borderId="8" xfId="1" applyFont="1" applyBorder="1"/>
    <xf numFmtId="44" fontId="6" fillId="0" borderId="7" xfId="1" applyFont="1" applyBorder="1"/>
    <xf numFmtId="164" fontId="4" fillId="2" borderId="8" xfId="1" applyNumberFormat="1" applyFont="1" applyFill="1" applyBorder="1"/>
    <xf numFmtId="164" fontId="4" fillId="2" borderId="7" xfId="1" applyNumberFormat="1" applyFont="1" applyFill="1" applyBorder="1"/>
    <xf numFmtId="44" fontId="6" fillId="2" borderId="8" xfId="1" applyFont="1" applyFill="1" applyBorder="1"/>
    <xf numFmtId="44" fontId="6" fillId="2" borderId="7" xfId="1" applyFont="1" applyFill="1" applyBorder="1"/>
    <xf numFmtId="44" fontId="6" fillId="3" borderId="6" xfId="1" applyFont="1" applyFill="1" applyBorder="1"/>
    <xf numFmtId="44" fontId="4" fillId="2" borderId="8" xfId="1" applyFont="1" applyFill="1" applyBorder="1"/>
    <xf numFmtId="44" fontId="4" fillId="2" borderId="7" xfId="1" applyFont="1" applyFill="1" applyBorder="1"/>
    <xf numFmtId="44" fontId="4" fillId="4" borderId="8" xfId="1" applyFont="1" applyFill="1" applyBorder="1"/>
    <xf numFmtId="44" fontId="4" fillId="4" borderId="7" xfId="1" applyFont="1" applyFill="1" applyBorder="1"/>
    <xf numFmtId="164" fontId="6" fillId="0" borderId="6" xfId="1" applyNumberFormat="1" applyFont="1" applyBorder="1"/>
    <xf numFmtId="44" fontId="4" fillId="3" borderId="8" xfId="1" applyFont="1" applyFill="1" applyBorder="1"/>
    <xf numFmtId="44" fontId="4" fillId="3" borderId="7" xfId="1" applyFont="1" applyFill="1" applyBorder="1"/>
    <xf numFmtId="0" fontId="3" fillId="0" borderId="0" xfId="0" applyFont="1" applyBorder="1" applyAlignment="1">
      <alignment horizontal="right" vertical="center"/>
    </xf>
    <xf numFmtId="164" fontId="3" fillId="0" borderId="0" xfId="0" applyNumberFormat="1" applyFont="1" applyBorder="1" applyAlignment="1">
      <alignment vertical="center" wrapText="1"/>
    </xf>
    <xf numFmtId="164" fontId="4" fillId="0" borderId="0" xfId="1" applyNumberFormat="1" applyFont="1" applyBorder="1"/>
    <xf numFmtId="164" fontId="4" fillId="0" borderId="9" xfId="1" applyNumberFormat="1" applyFont="1" applyBorder="1"/>
    <xf numFmtId="164" fontId="4" fillId="2" borderId="0" xfId="1" applyNumberFormat="1" applyFont="1" applyFill="1" applyBorder="1"/>
    <xf numFmtId="164" fontId="4" fillId="2" borderId="9" xfId="1" applyNumberFormat="1" applyFont="1" applyFill="1" applyBorder="1"/>
    <xf numFmtId="44" fontId="4" fillId="0" borderId="9" xfId="1" applyFont="1" applyBorder="1"/>
    <xf numFmtId="44" fontId="4" fillId="2" borderId="9" xfId="1" applyFont="1" applyFill="1" applyBorder="1"/>
    <xf numFmtId="44" fontId="4" fillId="0" borderId="0" xfId="1" applyFont="1" applyBorder="1"/>
    <xf numFmtId="44" fontId="4" fillId="3" borderId="0" xfId="1" applyFont="1" applyFill="1" applyBorder="1"/>
    <xf numFmtId="44" fontId="4" fillId="2" borderId="10" xfId="1" applyFont="1" applyFill="1" applyBorder="1"/>
    <xf numFmtId="44" fontId="4" fillId="4" borderId="9" xfId="1" applyFont="1" applyFill="1" applyBorder="1"/>
    <xf numFmtId="44" fontId="4" fillId="3" borderId="9" xfId="1" applyFont="1" applyFill="1" applyBorder="1"/>
    <xf numFmtId="44" fontId="4" fillId="2" borderId="11" xfId="1" applyFont="1" applyFill="1" applyBorder="1"/>
    <xf numFmtId="44" fontId="4" fillId="4" borderId="10" xfId="1" applyFont="1" applyFill="1" applyBorder="1"/>
    <xf numFmtId="0" fontId="3" fillId="5" borderId="0" xfId="0" applyFont="1" applyFill="1" applyBorder="1" applyAlignment="1">
      <alignment vertical="center" wrapText="1"/>
    </xf>
    <xf numFmtId="44" fontId="6" fillId="2" borderId="0" xfId="1" applyFont="1" applyFill="1" applyBorder="1"/>
    <xf numFmtId="44" fontId="6" fillId="3" borderId="1" xfId="1" applyFont="1" applyFill="1" applyBorder="1"/>
    <xf numFmtId="0" fontId="2" fillId="0" borderId="0" xfId="0" applyFont="1" applyFill="1" applyBorder="1" applyAlignment="1">
      <alignment horizontal="left" vertical="center" wrapText="1"/>
    </xf>
    <xf numFmtId="164" fontId="6" fillId="3" borderId="1" xfId="1" applyNumberFormat="1" applyFont="1" applyFill="1" applyBorder="1"/>
    <xf numFmtId="164" fontId="6" fillId="3" borderId="5" xfId="1" applyNumberFormat="1" applyFont="1" applyFill="1" applyBorder="1"/>
    <xf numFmtId="0" fontId="3" fillId="0" borderId="6" xfId="0" applyFont="1" applyBorder="1" applyAlignment="1">
      <alignment horizontal="right" vertical="center"/>
    </xf>
    <xf numFmtId="0" fontId="2" fillId="0" borderId="6" xfId="0" applyFont="1" applyFill="1" applyBorder="1" applyAlignment="1">
      <alignment horizontal="left" vertical="center" wrapText="1"/>
    </xf>
    <xf numFmtId="164" fontId="6" fillId="3" borderId="6" xfId="1" applyNumberFormat="1" applyFont="1" applyFill="1" applyBorder="1"/>
    <xf numFmtId="164" fontId="6" fillId="3" borderId="8" xfId="1" applyNumberFormat="1" applyFont="1" applyFill="1" applyBorder="1"/>
    <xf numFmtId="164" fontId="6" fillId="3" borderId="7" xfId="1" applyNumberFormat="1" applyFont="1" applyFill="1" applyBorder="1"/>
    <xf numFmtId="44" fontId="6" fillId="0" borderId="6" xfId="1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right" vertical="center" wrapText="1"/>
    </xf>
    <xf numFmtId="164" fontId="4" fillId="0" borderId="5" xfId="1" applyNumberFormat="1" applyFont="1" applyBorder="1"/>
    <xf numFmtId="164" fontId="4" fillId="0" borderId="1" xfId="1" applyNumberFormat="1" applyFont="1" applyBorder="1"/>
    <xf numFmtId="44" fontId="4" fillId="0" borderId="5" xfId="1" applyFont="1" applyBorder="1"/>
    <xf numFmtId="44" fontId="4" fillId="0" borderId="1" xfId="1" applyFont="1" applyBorder="1"/>
    <xf numFmtId="1" fontId="4" fillId="3" borderId="3" xfId="0" applyNumberFormat="1" applyFont="1" applyFill="1" applyBorder="1" applyAlignment="1">
      <alignment horizontal="center"/>
    </xf>
    <xf numFmtId="1" fontId="4" fillId="3" borderId="4" xfId="0" applyNumberFormat="1" applyFont="1" applyFill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4" fontId="4" fillId="2" borderId="3" xfId="0" applyNumberFormat="1" applyFont="1" applyFill="1" applyBorder="1" applyAlignment="1">
      <alignment horizontal="center"/>
    </xf>
    <xf numFmtId="14" fontId="4" fillId="2" borderId="4" xfId="0" applyNumberFormat="1" applyFont="1" applyFill="1" applyBorder="1" applyAlignment="1">
      <alignment horizontal="center"/>
    </xf>
    <xf numFmtId="14" fontId="4" fillId="4" borderId="3" xfId="0" applyNumberFormat="1" applyFont="1" applyFill="1" applyBorder="1" applyAlignment="1">
      <alignment horizontal="center"/>
    </xf>
    <xf numFmtId="14" fontId="4" fillId="4" borderId="4" xfId="0" applyNumberFormat="1" applyFont="1" applyFill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14" fontId="4" fillId="3" borderId="3" xfId="0" applyNumberFormat="1" applyFont="1" applyFill="1" applyBorder="1" applyAlignment="1">
      <alignment horizontal="center"/>
    </xf>
    <xf numFmtId="14" fontId="4" fillId="3" borderId="4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R31"/>
  <sheetViews>
    <sheetView tabSelected="1" zoomScaleNormal="100" workbookViewId="0">
      <selection activeCell="P37" sqref="P37"/>
    </sheetView>
  </sheetViews>
  <sheetFormatPr defaultRowHeight="15"/>
  <cols>
    <col min="1" max="1" width="11.5703125" bestFit="1" customWidth="1"/>
    <col min="13" max="13" width="9.5703125" bestFit="1" customWidth="1"/>
  </cols>
  <sheetData>
    <row r="1" spans="1:148" ht="22.5">
      <c r="A1" s="1"/>
      <c r="B1" s="2"/>
      <c r="C1" s="3" t="s">
        <v>0</v>
      </c>
      <c r="D1" s="4" t="s">
        <v>1</v>
      </c>
      <c r="E1" s="3" t="s">
        <v>0</v>
      </c>
      <c r="F1" s="4" t="s">
        <v>1</v>
      </c>
      <c r="G1" s="3" t="s">
        <v>0</v>
      </c>
      <c r="H1" s="4" t="s">
        <v>1</v>
      </c>
      <c r="I1" s="3" t="s">
        <v>0</v>
      </c>
      <c r="J1" s="4" t="s">
        <v>1</v>
      </c>
      <c r="K1" s="5" t="s">
        <v>0</v>
      </c>
      <c r="L1" s="6" t="s">
        <v>1</v>
      </c>
      <c r="M1" s="3" t="s">
        <v>0</v>
      </c>
      <c r="N1" s="4" t="s">
        <v>1</v>
      </c>
      <c r="O1" s="3" t="s">
        <v>0</v>
      </c>
      <c r="P1" s="4" t="s">
        <v>1</v>
      </c>
      <c r="Q1" s="3" t="s">
        <v>0</v>
      </c>
      <c r="R1" s="4" t="s">
        <v>1</v>
      </c>
      <c r="S1" s="3" t="s">
        <v>0</v>
      </c>
      <c r="T1" s="4" t="s">
        <v>1</v>
      </c>
      <c r="U1" s="7" t="s">
        <v>0</v>
      </c>
      <c r="V1" s="8" t="s">
        <v>1</v>
      </c>
      <c r="W1" s="3" t="s">
        <v>0</v>
      </c>
      <c r="X1" s="4" t="s">
        <v>1</v>
      </c>
      <c r="Y1" s="3" t="s">
        <v>0</v>
      </c>
      <c r="Z1" s="4" t="s">
        <v>1</v>
      </c>
      <c r="AA1" s="3" t="s">
        <v>0</v>
      </c>
      <c r="AB1" s="4" t="s">
        <v>1</v>
      </c>
      <c r="AC1" s="3" t="s">
        <v>0</v>
      </c>
      <c r="AD1" s="4" t="s">
        <v>1</v>
      </c>
      <c r="AE1" s="9" t="s">
        <v>0</v>
      </c>
      <c r="AF1" s="10" t="s">
        <v>1</v>
      </c>
      <c r="AG1" s="5" t="s">
        <v>0</v>
      </c>
      <c r="AH1" s="6" t="s">
        <v>1</v>
      </c>
      <c r="AI1" s="11" t="s">
        <v>0</v>
      </c>
      <c r="AJ1" s="12" t="s">
        <v>1</v>
      </c>
      <c r="AK1" s="3" t="s">
        <v>0</v>
      </c>
      <c r="AL1" s="4" t="s">
        <v>1</v>
      </c>
      <c r="AM1" s="3" t="s">
        <v>0</v>
      </c>
      <c r="AN1" s="4" t="s">
        <v>1</v>
      </c>
      <c r="AO1" s="3" t="s">
        <v>0</v>
      </c>
      <c r="AP1" s="4" t="s">
        <v>1</v>
      </c>
      <c r="AQ1" s="3" t="s">
        <v>0</v>
      </c>
      <c r="AR1" s="4" t="s">
        <v>1</v>
      </c>
      <c r="AS1" s="3" t="s">
        <v>0</v>
      </c>
      <c r="AT1" s="4" t="s">
        <v>1</v>
      </c>
      <c r="AU1" s="5" t="s">
        <v>0</v>
      </c>
      <c r="AV1" s="6" t="s">
        <v>1</v>
      </c>
      <c r="AW1" s="3" t="s">
        <v>0</v>
      </c>
      <c r="AX1" s="4" t="s">
        <v>1</v>
      </c>
      <c r="AY1" s="3" t="s">
        <v>0</v>
      </c>
      <c r="AZ1" s="4" t="s">
        <v>1</v>
      </c>
      <c r="BA1" s="3" t="s">
        <v>0</v>
      </c>
      <c r="BB1" s="4" t="s">
        <v>1</v>
      </c>
      <c r="BC1" s="3" t="s">
        <v>0</v>
      </c>
      <c r="BD1" s="4" t="s">
        <v>1</v>
      </c>
      <c r="BE1" s="5" t="s">
        <v>0</v>
      </c>
      <c r="BF1" s="6" t="s">
        <v>1</v>
      </c>
      <c r="BG1" s="3" t="s">
        <v>0</v>
      </c>
      <c r="BH1" s="4" t="s">
        <v>1</v>
      </c>
      <c r="BI1" s="3" t="s">
        <v>0</v>
      </c>
      <c r="BJ1" s="4" t="s">
        <v>1</v>
      </c>
      <c r="BK1" s="3" t="s">
        <v>0</v>
      </c>
      <c r="BL1" s="4" t="s">
        <v>1</v>
      </c>
      <c r="BM1" s="3" t="s">
        <v>0</v>
      </c>
      <c r="BN1" s="4" t="s">
        <v>1</v>
      </c>
      <c r="BO1" s="9" t="s">
        <v>0</v>
      </c>
      <c r="BP1" s="10" t="s">
        <v>1</v>
      </c>
      <c r="BQ1" s="5" t="s">
        <v>0</v>
      </c>
      <c r="BR1" s="6" t="s">
        <v>1</v>
      </c>
      <c r="BS1" s="11" t="s">
        <v>0</v>
      </c>
      <c r="BT1" s="12" t="s">
        <v>1</v>
      </c>
      <c r="BU1" s="3" t="s">
        <v>0</v>
      </c>
      <c r="BV1" s="4" t="s">
        <v>1</v>
      </c>
      <c r="BW1" s="3" t="s">
        <v>0</v>
      </c>
      <c r="BX1" s="4" t="s">
        <v>1</v>
      </c>
      <c r="BY1" s="3" t="s">
        <v>0</v>
      </c>
      <c r="BZ1" s="4" t="s">
        <v>1</v>
      </c>
      <c r="CA1" s="3" t="s">
        <v>0</v>
      </c>
      <c r="CB1" s="4" t="s">
        <v>1</v>
      </c>
      <c r="CC1" s="3" t="s">
        <v>0</v>
      </c>
      <c r="CD1" s="4" t="s">
        <v>1</v>
      </c>
      <c r="CE1" s="5" t="s">
        <v>0</v>
      </c>
      <c r="CF1" s="6" t="s">
        <v>1</v>
      </c>
      <c r="CG1" s="3" t="s">
        <v>0</v>
      </c>
      <c r="CH1" s="4" t="s">
        <v>1</v>
      </c>
      <c r="CI1" s="3" t="s">
        <v>0</v>
      </c>
      <c r="CJ1" s="4" t="s">
        <v>1</v>
      </c>
      <c r="CK1" s="3" t="s">
        <v>0</v>
      </c>
      <c r="CL1" s="4" t="s">
        <v>1</v>
      </c>
      <c r="CM1" s="3" t="s">
        <v>0</v>
      </c>
      <c r="CN1" s="4" t="s">
        <v>1</v>
      </c>
      <c r="CO1" s="5" t="s">
        <v>0</v>
      </c>
      <c r="CP1" s="6" t="s">
        <v>1</v>
      </c>
      <c r="CQ1" s="3" t="s">
        <v>0</v>
      </c>
      <c r="CR1" s="4" t="s">
        <v>1</v>
      </c>
      <c r="CS1" s="3" t="s">
        <v>0</v>
      </c>
      <c r="CT1" s="4" t="s">
        <v>1</v>
      </c>
      <c r="CU1" s="3" t="s">
        <v>0</v>
      </c>
      <c r="CV1" s="4" t="s">
        <v>1</v>
      </c>
      <c r="CW1" s="3" t="s">
        <v>0</v>
      </c>
      <c r="CX1" s="4" t="s">
        <v>1</v>
      </c>
      <c r="CY1" s="3" t="s">
        <v>0</v>
      </c>
      <c r="CZ1" s="4" t="s">
        <v>1</v>
      </c>
      <c r="DA1" s="5" t="s">
        <v>0</v>
      </c>
      <c r="DB1" s="6" t="s">
        <v>1</v>
      </c>
      <c r="DC1" s="11" t="s">
        <v>0</v>
      </c>
      <c r="DD1" s="12" t="s">
        <v>1</v>
      </c>
      <c r="DE1" s="3" t="s">
        <v>0</v>
      </c>
      <c r="DF1" s="4" t="s">
        <v>1</v>
      </c>
      <c r="DG1" s="3" t="s">
        <v>0</v>
      </c>
      <c r="DH1" s="4" t="s">
        <v>1</v>
      </c>
      <c r="DI1" s="3" t="s">
        <v>0</v>
      </c>
      <c r="DJ1" s="4" t="s">
        <v>1</v>
      </c>
      <c r="DK1" s="3" t="s">
        <v>0</v>
      </c>
      <c r="DL1" s="4" t="s">
        <v>1</v>
      </c>
      <c r="DM1" s="3" t="s">
        <v>0</v>
      </c>
      <c r="DN1" s="4" t="s">
        <v>1</v>
      </c>
      <c r="DO1" s="13" t="s">
        <v>0</v>
      </c>
      <c r="DP1" s="14" t="s">
        <v>1</v>
      </c>
      <c r="DQ1" s="5" t="s">
        <v>0</v>
      </c>
      <c r="DR1" s="6" t="s">
        <v>1</v>
      </c>
      <c r="DS1" s="3" t="s">
        <v>0</v>
      </c>
      <c r="DT1" s="4" t="s">
        <v>1</v>
      </c>
      <c r="DU1" s="3" t="s">
        <v>0</v>
      </c>
      <c r="DV1" s="4" t="s">
        <v>1</v>
      </c>
      <c r="DW1" s="3" t="s">
        <v>0</v>
      </c>
      <c r="DX1" s="4" t="s">
        <v>1</v>
      </c>
      <c r="DY1" s="3" t="s">
        <v>0</v>
      </c>
      <c r="DZ1" s="4" t="s">
        <v>1</v>
      </c>
      <c r="EA1" s="5" t="s">
        <v>0</v>
      </c>
      <c r="EB1" s="6" t="s">
        <v>1</v>
      </c>
      <c r="EC1" s="3" t="s">
        <v>0</v>
      </c>
      <c r="ED1" s="4" t="s">
        <v>1</v>
      </c>
      <c r="EE1" s="3" t="s">
        <v>0</v>
      </c>
      <c r="EF1" s="4" t="s">
        <v>1</v>
      </c>
      <c r="EG1" s="3" t="s">
        <v>0</v>
      </c>
      <c r="EH1" s="4" t="s">
        <v>1</v>
      </c>
      <c r="EI1" s="3" t="s">
        <v>0</v>
      </c>
      <c r="EJ1" s="4" t="s">
        <v>1</v>
      </c>
      <c r="EK1" s="3" t="s">
        <v>0</v>
      </c>
      <c r="EL1" s="4" t="s">
        <v>1</v>
      </c>
      <c r="EM1" s="5" t="s">
        <v>0</v>
      </c>
      <c r="EN1" s="6" t="s">
        <v>1</v>
      </c>
      <c r="EO1" s="11" t="s">
        <v>0</v>
      </c>
      <c r="EP1" s="12" t="s">
        <v>1</v>
      </c>
      <c r="EQ1" s="15" t="s">
        <v>0</v>
      </c>
      <c r="ER1" s="16" t="s">
        <v>1</v>
      </c>
    </row>
    <row r="2" spans="1:148">
      <c r="A2" s="17" t="s">
        <v>2</v>
      </c>
      <c r="B2" s="18" t="s">
        <v>3</v>
      </c>
      <c r="C2" s="107">
        <v>40551</v>
      </c>
      <c r="D2" s="108"/>
      <c r="E2" s="107">
        <f>C2+7</f>
        <v>40558</v>
      </c>
      <c r="F2" s="108"/>
      <c r="G2" s="107">
        <f>E2+7</f>
        <v>40565</v>
      </c>
      <c r="H2" s="108"/>
      <c r="I2" s="107">
        <f>G2+7</f>
        <v>40572</v>
      </c>
      <c r="J2" s="108"/>
      <c r="K2" s="109" t="s">
        <v>4</v>
      </c>
      <c r="L2" s="110"/>
      <c r="M2" s="107">
        <f>I2+7</f>
        <v>40579</v>
      </c>
      <c r="N2" s="108"/>
      <c r="O2" s="107">
        <f>M2+7</f>
        <v>40586</v>
      </c>
      <c r="P2" s="108"/>
      <c r="Q2" s="107">
        <f>O2+7</f>
        <v>40593</v>
      </c>
      <c r="R2" s="108"/>
      <c r="S2" s="107">
        <f>Q2+7</f>
        <v>40600</v>
      </c>
      <c r="T2" s="108"/>
      <c r="U2" s="109" t="s">
        <v>5</v>
      </c>
      <c r="V2" s="110"/>
      <c r="W2" s="107">
        <f>S2+7</f>
        <v>40607</v>
      </c>
      <c r="X2" s="108"/>
      <c r="Y2" s="107">
        <f>W2+7</f>
        <v>40614</v>
      </c>
      <c r="Z2" s="108"/>
      <c r="AA2" s="107">
        <f>Y2+7</f>
        <v>40621</v>
      </c>
      <c r="AB2" s="108"/>
      <c r="AC2" s="107">
        <f>AA2+7</f>
        <v>40628</v>
      </c>
      <c r="AD2" s="108"/>
      <c r="AE2" s="115" t="s">
        <v>6</v>
      </c>
      <c r="AF2" s="116"/>
      <c r="AG2" s="109" t="s">
        <v>7</v>
      </c>
      <c r="AH2" s="110"/>
      <c r="AI2" s="111" t="s">
        <v>8</v>
      </c>
      <c r="AJ2" s="112"/>
      <c r="AK2" s="107">
        <f>AC2+7</f>
        <v>40635</v>
      </c>
      <c r="AL2" s="108"/>
      <c r="AM2" s="107">
        <f>AK2+7</f>
        <v>40642</v>
      </c>
      <c r="AN2" s="108"/>
      <c r="AO2" s="107">
        <f>AM2+7</f>
        <v>40649</v>
      </c>
      <c r="AP2" s="108"/>
      <c r="AQ2" s="107">
        <f>AO2+7</f>
        <v>40656</v>
      </c>
      <c r="AR2" s="108"/>
      <c r="AS2" s="107">
        <f>AQ2+7</f>
        <v>40663</v>
      </c>
      <c r="AT2" s="108"/>
      <c r="AU2" s="109" t="s">
        <v>9</v>
      </c>
      <c r="AV2" s="110"/>
      <c r="AW2" s="107">
        <f>AS2+7</f>
        <v>40670</v>
      </c>
      <c r="AX2" s="108"/>
      <c r="AY2" s="107">
        <f>AW2+7</f>
        <v>40677</v>
      </c>
      <c r="AZ2" s="108"/>
      <c r="BA2" s="107">
        <f>AY2+7</f>
        <v>40684</v>
      </c>
      <c r="BB2" s="108"/>
      <c r="BC2" s="107">
        <f>BA2+7</f>
        <v>40691</v>
      </c>
      <c r="BD2" s="108"/>
      <c r="BE2" s="109" t="s">
        <v>10</v>
      </c>
      <c r="BF2" s="110"/>
      <c r="BG2" s="107">
        <f>BC2+7</f>
        <v>40698</v>
      </c>
      <c r="BH2" s="108"/>
      <c r="BI2" s="107">
        <f>BG2+7</f>
        <v>40705</v>
      </c>
      <c r="BJ2" s="108"/>
      <c r="BK2" s="107">
        <f>BI2+7</f>
        <v>40712</v>
      </c>
      <c r="BL2" s="108"/>
      <c r="BM2" s="107">
        <f>BK2+7</f>
        <v>40719</v>
      </c>
      <c r="BN2" s="108"/>
      <c r="BO2" s="115" t="s">
        <v>11</v>
      </c>
      <c r="BP2" s="116"/>
      <c r="BQ2" s="109" t="s">
        <v>12</v>
      </c>
      <c r="BR2" s="110"/>
      <c r="BS2" s="111" t="s">
        <v>13</v>
      </c>
      <c r="BT2" s="112"/>
      <c r="BU2" s="107">
        <f>BM2+7</f>
        <v>40726</v>
      </c>
      <c r="BV2" s="108"/>
      <c r="BW2" s="107">
        <f>BU2+7</f>
        <v>40733</v>
      </c>
      <c r="BX2" s="108"/>
      <c r="BY2" s="107">
        <f>BW2+7</f>
        <v>40740</v>
      </c>
      <c r="BZ2" s="108"/>
      <c r="CA2" s="107">
        <f>BY2+7</f>
        <v>40747</v>
      </c>
      <c r="CB2" s="108"/>
      <c r="CC2" s="107">
        <f>CA2+7</f>
        <v>40754</v>
      </c>
      <c r="CD2" s="108"/>
      <c r="CE2" s="109" t="s">
        <v>14</v>
      </c>
      <c r="CF2" s="110"/>
      <c r="CG2" s="107">
        <f>CC2+7</f>
        <v>40761</v>
      </c>
      <c r="CH2" s="108"/>
      <c r="CI2" s="107">
        <f>CG2+7</f>
        <v>40768</v>
      </c>
      <c r="CJ2" s="108"/>
      <c r="CK2" s="107">
        <f>CI2+7</f>
        <v>40775</v>
      </c>
      <c r="CL2" s="108"/>
      <c r="CM2" s="107">
        <f>CK2+7</f>
        <v>40782</v>
      </c>
      <c r="CN2" s="108"/>
      <c r="CO2" s="109" t="s">
        <v>15</v>
      </c>
      <c r="CP2" s="110"/>
      <c r="CQ2" s="107">
        <f>CM2+7</f>
        <v>40789</v>
      </c>
      <c r="CR2" s="108"/>
      <c r="CS2" s="107">
        <f>CQ2+7</f>
        <v>40796</v>
      </c>
      <c r="CT2" s="108"/>
      <c r="CU2" s="107">
        <f>CS2+7</f>
        <v>40803</v>
      </c>
      <c r="CV2" s="108"/>
      <c r="CW2" s="107">
        <f>CU2+7</f>
        <v>40810</v>
      </c>
      <c r="CX2" s="108"/>
      <c r="CY2" s="115" t="s">
        <v>16</v>
      </c>
      <c r="CZ2" s="116"/>
      <c r="DA2" s="109" t="s">
        <v>17</v>
      </c>
      <c r="DB2" s="110"/>
      <c r="DC2" s="111" t="s">
        <v>18</v>
      </c>
      <c r="DD2" s="112"/>
      <c r="DE2" s="107">
        <f>CW2+7</f>
        <v>40817</v>
      </c>
      <c r="DF2" s="108"/>
      <c r="DG2" s="107">
        <f>DE2+7</f>
        <v>40824</v>
      </c>
      <c r="DH2" s="108"/>
      <c r="DI2" s="107">
        <f>DG2+7</f>
        <v>40831</v>
      </c>
      <c r="DJ2" s="108"/>
      <c r="DK2" s="107">
        <f>DI2+7</f>
        <v>40838</v>
      </c>
      <c r="DL2" s="108"/>
      <c r="DM2" s="107">
        <f>DK2+7</f>
        <v>40845</v>
      </c>
      <c r="DN2" s="108"/>
      <c r="DO2" s="113" t="s">
        <v>19</v>
      </c>
      <c r="DP2" s="114"/>
      <c r="DQ2" s="109" t="s">
        <v>20</v>
      </c>
      <c r="DR2" s="110"/>
      <c r="DS2" s="107">
        <f>DM2+7</f>
        <v>40852</v>
      </c>
      <c r="DT2" s="108"/>
      <c r="DU2" s="107">
        <f>DS2+7</f>
        <v>40859</v>
      </c>
      <c r="DV2" s="108"/>
      <c r="DW2" s="107">
        <f>DU2+7</f>
        <v>40866</v>
      </c>
      <c r="DX2" s="108"/>
      <c r="DY2" s="107">
        <f>DW2+7</f>
        <v>40873</v>
      </c>
      <c r="DZ2" s="108"/>
      <c r="EA2" s="109" t="s">
        <v>21</v>
      </c>
      <c r="EB2" s="110"/>
      <c r="EC2" s="107">
        <f>DY2+7</f>
        <v>40880</v>
      </c>
      <c r="ED2" s="108"/>
      <c r="EE2" s="107">
        <f>EC2+7</f>
        <v>40887</v>
      </c>
      <c r="EF2" s="108"/>
      <c r="EG2" s="107">
        <f>EE2+7</f>
        <v>40894</v>
      </c>
      <c r="EH2" s="108"/>
      <c r="EI2" s="107">
        <f>EG2+7</f>
        <v>40901</v>
      </c>
      <c r="EJ2" s="108"/>
      <c r="EK2" s="107">
        <f>EI2+7</f>
        <v>40908</v>
      </c>
      <c r="EL2" s="108"/>
      <c r="EM2" s="109" t="s">
        <v>22</v>
      </c>
      <c r="EN2" s="110"/>
      <c r="EO2" s="111" t="s">
        <v>23</v>
      </c>
      <c r="EP2" s="112"/>
      <c r="EQ2" s="105">
        <v>2011</v>
      </c>
      <c r="ER2" s="106"/>
    </row>
    <row r="3" spans="1:148">
      <c r="A3" s="19"/>
      <c r="B3" s="20"/>
      <c r="C3" s="21"/>
      <c r="D3" s="22"/>
      <c r="E3" s="23"/>
      <c r="F3" s="24"/>
      <c r="G3" s="23"/>
      <c r="H3" s="24"/>
      <c r="I3" s="23"/>
      <c r="J3" s="24"/>
      <c r="K3" s="25"/>
      <c r="L3" s="26"/>
      <c r="M3" s="23"/>
      <c r="N3" s="24"/>
      <c r="O3" s="23"/>
      <c r="P3" s="24"/>
      <c r="Q3" s="23"/>
      <c r="R3" s="24"/>
      <c r="S3" s="23"/>
      <c r="T3" s="22"/>
      <c r="U3" s="23"/>
      <c r="V3" s="24"/>
      <c r="W3" s="23"/>
      <c r="X3" s="24"/>
      <c r="Y3" s="23"/>
      <c r="Z3" s="24"/>
      <c r="AA3" s="23"/>
      <c r="AB3" s="24"/>
      <c r="AC3" s="23"/>
      <c r="AD3" s="24"/>
      <c r="AE3" s="27"/>
      <c r="AF3" s="27"/>
      <c r="AG3" s="25"/>
      <c r="AH3" s="26"/>
      <c r="AI3" s="25"/>
      <c r="AJ3" s="26"/>
      <c r="AK3" s="23"/>
      <c r="AL3" s="24"/>
      <c r="AM3" s="23"/>
      <c r="AN3" s="24"/>
      <c r="AO3" s="23"/>
      <c r="AP3" s="24"/>
      <c r="AQ3" s="23"/>
      <c r="AR3" s="24"/>
      <c r="AS3" s="23"/>
      <c r="AT3" s="24"/>
      <c r="AU3" s="25"/>
      <c r="AV3" s="26"/>
      <c r="AW3" s="23"/>
      <c r="AX3" s="24"/>
      <c r="AY3" s="23"/>
      <c r="AZ3" s="24"/>
      <c r="BA3" s="23"/>
      <c r="BB3" s="24"/>
      <c r="BC3" s="23"/>
      <c r="BD3" s="24"/>
      <c r="BE3" s="25"/>
      <c r="BF3" s="26"/>
      <c r="BG3" s="23"/>
      <c r="BH3" s="24"/>
      <c r="BI3" s="23"/>
      <c r="BJ3" s="24"/>
      <c r="BK3" s="23"/>
      <c r="BL3" s="24"/>
      <c r="BM3" s="23"/>
      <c r="BN3" s="24"/>
      <c r="BO3" s="27"/>
      <c r="BP3" s="27"/>
      <c r="BQ3" s="25"/>
      <c r="BR3" s="26"/>
      <c r="BS3" s="25"/>
      <c r="BT3" s="26"/>
      <c r="BU3" s="23"/>
      <c r="BV3" s="24"/>
      <c r="BW3" s="23"/>
      <c r="BX3" s="24"/>
      <c r="BY3" s="23"/>
      <c r="BZ3" s="24"/>
      <c r="CA3" s="23"/>
      <c r="CB3" s="24"/>
      <c r="CC3" s="23"/>
      <c r="CD3" s="24"/>
      <c r="CE3" s="25"/>
      <c r="CF3" s="26"/>
      <c r="CG3" s="23"/>
      <c r="CH3" s="24"/>
      <c r="CI3" s="23"/>
      <c r="CJ3" s="24"/>
      <c r="CK3" s="23"/>
      <c r="CL3" s="24"/>
      <c r="CM3" s="23"/>
      <c r="CN3" s="24"/>
      <c r="CO3" s="25"/>
      <c r="CP3" s="26"/>
      <c r="CQ3" s="21"/>
      <c r="CR3" s="22"/>
      <c r="CS3" s="21"/>
      <c r="CT3" s="22"/>
      <c r="CU3" s="23"/>
      <c r="CV3" s="24"/>
      <c r="CW3" s="23"/>
      <c r="CX3" s="24"/>
      <c r="CY3" s="27"/>
      <c r="CZ3" s="27"/>
      <c r="DA3" s="25"/>
      <c r="DB3" s="26"/>
      <c r="DC3" s="25"/>
      <c r="DD3" s="26"/>
      <c r="DE3" s="23"/>
      <c r="DF3" s="24"/>
      <c r="DG3" s="23"/>
      <c r="DH3" s="24"/>
      <c r="DI3" s="23"/>
      <c r="DJ3" s="24"/>
      <c r="DK3" s="23"/>
      <c r="DL3" s="24"/>
      <c r="DM3" s="23"/>
      <c r="DN3" s="24"/>
      <c r="DO3" s="28"/>
      <c r="DP3" s="28"/>
      <c r="DQ3" s="25"/>
      <c r="DR3" s="26"/>
      <c r="DS3" s="23"/>
      <c r="DT3" s="24"/>
      <c r="DU3" s="23"/>
      <c r="DV3" s="24"/>
      <c r="DW3" s="23"/>
      <c r="DX3" s="24"/>
      <c r="DY3" s="23"/>
      <c r="DZ3" s="24"/>
      <c r="EA3" s="25"/>
      <c r="EB3" s="26"/>
      <c r="EC3" s="23"/>
      <c r="ED3" s="24"/>
      <c r="EE3" s="23"/>
      <c r="EF3" s="24"/>
      <c r="EG3" s="23"/>
      <c r="EH3" s="24"/>
      <c r="EI3" s="23"/>
      <c r="EJ3" s="24"/>
      <c r="EK3" s="23"/>
      <c r="EL3" s="24"/>
      <c r="EM3" s="25"/>
      <c r="EN3" s="26"/>
      <c r="EO3" s="25"/>
      <c r="EP3" s="26"/>
      <c r="EQ3" s="25"/>
      <c r="ER3" s="26"/>
    </row>
    <row r="4" spans="1:148">
      <c r="A4" s="29" t="s">
        <v>28</v>
      </c>
      <c r="B4" s="20" t="s">
        <v>3</v>
      </c>
      <c r="C4" s="30">
        <v>350</v>
      </c>
      <c r="D4" s="31">
        <v>0</v>
      </c>
      <c r="E4" s="30">
        <v>4250</v>
      </c>
      <c r="F4" s="31">
        <v>0</v>
      </c>
      <c r="G4" s="30">
        <v>1300</v>
      </c>
      <c r="H4" s="31">
        <v>0</v>
      </c>
      <c r="I4" s="32">
        <v>0</v>
      </c>
      <c r="J4" s="33">
        <v>0</v>
      </c>
      <c r="K4" s="34">
        <f t="shared" ref="K4:L5" si="0">SUM(C4,E4,G4,I4)</f>
        <v>5900</v>
      </c>
      <c r="L4" s="35">
        <f t="shared" si="0"/>
        <v>0</v>
      </c>
      <c r="M4" s="32">
        <v>0</v>
      </c>
      <c r="N4" s="33">
        <v>0</v>
      </c>
      <c r="O4" s="32">
        <v>100</v>
      </c>
      <c r="P4" s="33">
        <v>0</v>
      </c>
      <c r="Q4" s="32">
        <v>0</v>
      </c>
      <c r="R4" s="33">
        <v>0</v>
      </c>
      <c r="S4" s="32">
        <v>150</v>
      </c>
      <c r="T4" s="31">
        <v>0</v>
      </c>
      <c r="U4" s="36">
        <f t="shared" ref="U4:V5" si="1">SUM(M4,O4,Q4,S4)</f>
        <v>250</v>
      </c>
      <c r="V4" s="37">
        <f t="shared" si="1"/>
        <v>0</v>
      </c>
      <c r="W4" s="32">
        <v>8050</v>
      </c>
      <c r="X4" s="33">
        <v>0</v>
      </c>
      <c r="Y4" s="32">
        <v>6187.5</v>
      </c>
      <c r="Z4" s="33">
        <v>0</v>
      </c>
      <c r="AA4" s="32">
        <v>900</v>
      </c>
      <c r="AB4" s="33">
        <v>0</v>
      </c>
      <c r="AC4" s="32">
        <f>2018.75+250</f>
        <v>2268.75</v>
      </c>
      <c r="AD4" s="33">
        <v>0</v>
      </c>
      <c r="AE4" s="38"/>
      <c r="AF4" s="38"/>
      <c r="AG4" s="39">
        <f t="shared" ref="AG4:AH5" si="2">SUM(W4,Y4,AA4,AC4)</f>
        <v>17406.25</v>
      </c>
      <c r="AH4" s="40">
        <f t="shared" si="2"/>
        <v>0</v>
      </c>
      <c r="AI4" s="41">
        <f t="shared" ref="AI4:AJ5" si="3">SUM(AG4,U4,K4)</f>
        <v>23556.25</v>
      </c>
      <c r="AJ4" s="42">
        <f t="shared" si="3"/>
        <v>0</v>
      </c>
      <c r="AK4" s="32">
        <v>0</v>
      </c>
      <c r="AL4" s="33">
        <v>0</v>
      </c>
      <c r="AM4" s="32">
        <v>8550</v>
      </c>
      <c r="AN4" s="33">
        <v>0</v>
      </c>
      <c r="AO4" s="32">
        <v>1300</v>
      </c>
      <c r="AP4" s="33">
        <v>0</v>
      </c>
      <c r="AQ4" s="32">
        <v>5000</v>
      </c>
      <c r="AR4" s="33">
        <v>0</v>
      </c>
      <c r="AS4" s="32">
        <v>15234.5</v>
      </c>
      <c r="AT4" s="33">
        <v>0</v>
      </c>
      <c r="AU4" s="39">
        <f t="shared" ref="AU4:AV5" si="4">SUM(AK4,AM4,AO4,AQ4,AS4)</f>
        <v>30084.5</v>
      </c>
      <c r="AV4" s="40">
        <f t="shared" si="4"/>
        <v>0</v>
      </c>
      <c r="AW4" s="32">
        <v>10529.5</v>
      </c>
      <c r="AX4" s="33">
        <v>0</v>
      </c>
      <c r="AY4" s="32">
        <v>6250</v>
      </c>
      <c r="AZ4" s="33">
        <v>0</v>
      </c>
      <c r="BA4" s="32">
        <v>450</v>
      </c>
      <c r="BB4" s="33">
        <v>0</v>
      </c>
      <c r="BC4" s="32">
        <v>21785.5</v>
      </c>
      <c r="BD4" s="33">
        <v>0</v>
      </c>
      <c r="BE4" s="39">
        <f t="shared" ref="BE4:BF5" si="5">SUM(AW4,AY4,BA4,BC4)</f>
        <v>39015</v>
      </c>
      <c r="BF4" s="40">
        <f t="shared" si="5"/>
        <v>0</v>
      </c>
      <c r="BG4" s="32">
        <v>17372</v>
      </c>
      <c r="BH4" s="33">
        <v>0</v>
      </c>
      <c r="BI4" s="32">
        <v>8050</v>
      </c>
      <c r="BJ4" s="33">
        <v>0</v>
      </c>
      <c r="BK4" s="32">
        <v>17020.25</v>
      </c>
      <c r="BL4" s="33">
        <v>0</v>
      </c>
      <c r="BM4" s="32">
        <v>12350</v>
      </c>
      <c r="BN4" s="33">
        <v>0</v>
      </c>
      <c r="BO4" s="38">
        <v>14650</v>
      </c>
      <c r="BP4" s="38">
        <v>0</v>
      </c>
      <c r="BQ4" s="39">
        <f>SUM(BG4,BI4,BK4,BM4,BO4)</f>
        <v>69442.25</v>
      </c>
      <c r="BR4" s="40">
        <f>SUM(BH4,BJ4,BL4,BN4)</f>
        <v>0</v>
      </c>
      <c r="BS4" s="41">
        <f>SUM(BQ4,BE4,AU4)</f>
        <v>138541.75</v>
      </c>
      <c r="BT4" s="42">
        <f>SUM(BR4,BF4,AV4)</f>
        <v>0</v>
      </c>
      <c r="BU4" s="32">
        <v>0</v>
      </c>
      <c r="BV4" s="33">
        <v>0</v>
      </c>
      <c r="BW4" s="32">
        <v>650</v>
      </c>
      <c r="BX4" s="33">
        <v>0</v>
      </c>
      <c r="BY4" s="32">
        <v>6599.38</v>
      </c>
      <c r="BZ4" s="33">
        <v>0</v>
      </c>
      <c r="CA4" s="32">
        <v>175</v>
      </c>
      <c r="CB4" s="33">
        <v>0</v>
      </c>
      <c r="CC4" s="32">
        <v>12809.8</v>
      </c>
      <c r="CD4" s="33">
        <v>0</v>
      </c>
      <c r="CE4" s="39">
        <f t="shared" ref="CE4:CF5" si="6">SUM(BU4,BW4,BY4,CA4,CC4)</f>
        <v>20234.18</v>
      </c>
      <c r="CF4" s="40">
        <f t="shared" si="6"/>
        <v>0</v>
      </c>
      <c r="CG4" s="32">
        <v>5793.5</v>
      </c>
      <c r="CH4" s="33">
        <v>0</v>
      </c>
      <c r="CI4" s="32">
        <v>9096.5</v>
      </c>
      <c r="CJ4" s="33">
        <v>0</v>
      </c>
      <c r="CK4" s="32">
        <v>2250</v>
      </c>
      <c r="CL4" s="33">
        <v>0</v>
      </c>
      <c r="CM4" s="32">
        <v>765</v>
      </c>
      <c r="CN4" s="33">
        <v>0</v>
      </c>
      <c r="CO4" s="39">
        <f t="shared" ref="CO4:CP5" si="7">SUM(CG4,CI4,CK4,CM4)</f>
        <v>17905</v>
      </c>
      <c r="CP4" s="40">
        <f t="shared" si="7"/>
        <v>0</v>
      </c>
      <c r="CQ4" s="30">
        <v>14150</v>
      </c>
      <c r="CR4" s="31">
        <v>0</v>
      </c>
      <c r="CS4" s="30">
        <v>1650</v>
      </c>
      <c r="CT4" s="31">
        <v>0</v>
      </c>
      <c r="CU4" s="32">
        <v>7250</v>
      </c>
      <c r="CV4" s="33">
        <v>0</v>
      </c>
      <c r="CW4" s="32">
        <v>18040</v>
      </c>
      <c r="CX4" s="33">
        <v>0</v>
      </c>
      <c r="CY4" s="38">
        <v>8010</v>
      </c>
      <c r="CZ4" s="38">
        <v>0</v>
      </c>
      <c r="DA4" s="39">
        <f>SUM(CQ4,CS4,CU4,CW4,CY4)</f>
        <v>49100</v>
      </c>
      <c r="DB4" s="40">
        <f>SUM(CR4,CT4,CV4,CX4,CZ4)</f>
        <v>0</v>
      </c>
      <c r="DC4" s="41">
        <f>SUM(DA4,CO4,CE4)</f>
        <v>87239.18</v>
      </c>
      <c r="DD4" s="42">
        <f>SUM(DB4,CP4,CF4)</f>
        <v>0</v>
      </c>
      <c r="DE4" s="32">
        <v>3000</v>
      </c>
      <c r="DF4" s="33">
        <v>0</v>
      </c>
      <c r="DG4" s="32">
        <v>6278</v>
      </c>
      <c r="DH4" s="33">
        <v>0</v>
      </c>
      <c r="DI4" s="32">
        <v>19304</v>
      </c>
      <c r="DJ4" s="33">
        <v>0</v>
      </c>
      <c r="DK4" s="32">
        <v>2690</v>
      </c>
      <c r="DL4" s="33">
        <v>0</v>
      </c>
      <c r="DM4" s="32">
        <v>18289</v>
      </c>
      <c r="DN4" s="33">
        <v>0</v>
      </c>
      <c r="DO4" s="43">
        <v>7100</v>
      </c>
      <c r="DP4" s="43"/>
      <c r="DQ4" s="39">
        <f>SUM(DE4,DG4,DI4,DK4,DM4,DO4)</f>
        <v>56661</v>
      </c>
      <c r="DR4" s="40">
        <f>SUM(DF4,DH4,DJ4,DL4,DN4,DP4)</f>
        <v>0</v>
      </c>
      <c r="DS4" s="32">
        <f>10575-DO4</f>
        <v>3475</v>
      </c>
      <c r="DT4" s="33">
        <v>0</v>
      </c>
      <c r="DU4" s="32">
        <v>2750</v>
      </c>
      <c r="DV4" s="33">
        <v>0</v>
      </c>
      <c r="DW4" s="32">
        <v>11376</v>
      </c>
      <c r="DX4" s="33">
        <v>0</v>
      </c>
      <c r="DY4" s="32">
        <v>0</v>
      </c>
      <c r="DZ4" s="33">
        <v>0</v>
      </c>
      <c r="EA4" s="39">
        <f t="shared" ref="EA4:EB5" si="8">SUM(DS4,DU4,DW4,DY4)</f>
        <v>17601</v>
      </c>
      <c r="EB4" s="40">
        <f t="shared" si="8"/>
        <v>0</v>
      </c>
      <c r="EC4" s="32">
        <v>0</v>
      </c>
      <c r="ED4" s="33">
        <v>0</v>
      </c>
      <c r="EE4" s="32">
        <v>0</v>
      </c>
      <c r="EF4" s="33">
        <v>0</v>
      </c>
      <c r="EG4" s="32">
        <v>0</v>
      </c>
      <c r="EH4" s="33">
        <v>0</v>
      </c>
      <c r="EI4" s="32">
        <v>0</v>
      </c>
      <c r="EJ4" s="33">
        <v>0</v>
      </c>
      <c r="EK4" s="32">
        <v>0</v>
      </c>
      <c r="EL4" s="33">
        <v>0</v>
      </c>
      <c r="EM4" s="39">
        <f t="shared" ref="EM4:EN5" si="9">SUM(EC4,EE4,EG4,EI4,EK4)</f>
        <v>0</v>
      </c>
      <c r="EN4" s="40">
        <f t="shared" si="9"/>
        <v>0</v>
      </c>
      <c r="EO4" s="41">
        <f>SUM(EM4,EA4,DQ4)</f>
        <v>74262</v>
      </c>
      <c r="EP4" s="41">
        <f>SUM(EN4,EB4,DR4)</f>
        <v>0</v>
      </c>
      <c r="EQ4" s="44">
        <f>SUM(EO4,DC4,BS4,AI4)</f>
        <v>323599.18</v>
      </c>
      <c r="ER4" s="45">
        <f>SUM(EP4,DD4,BT4,AJ4)</f>
        <v>0</v>
      </c>
    </row>
    <row r="5" spans="1:148">
      <c r="A5" s="29"/>
      <c r="B5" s="20" t="s">
        <v>24</v>
      </c>
      <c r="C5" s="30">
        <v>0</v>
      </c>
      <c r="D5" s="31">
        <f>150000/6</f>
        <v>25000</v>
      </c>
      <c r="E5" s="30">
        <v>0</v>
      </c>
      <c r="F5" s="31">
        <f>150000/6</f>
        <v>25000</v>
      </c>
      <c r="G5" s="30">
        <v>0</v>
      </c>
      <c r="H5" s="31">
        <f>150000/6</f>
        <v>25000</v>
      </c>
      <c r="I5" s="32">
        <v>0</v>
      </c>
      <c r="J5" s="31">
        <f>150000/6</f>
        <v>25000</v>
      </c>
      <c r="K5" s="34">
        <f t="shared" si="0"/>
        <v>0</v>
      </c>
      <c r="L5" s="35">
        <f t="shared" si="0"/>
        <v>100000</v>
      </c>
      <c r="M5" s="32">
        <v>0</v>
      </c>
      <c r="N5" s="31">
        <f>150000/6</f>
        <v>25000</v>
      </c>
      <c r="O5" s="32">
        <v>0</v>
      </c>
      <c r="P5" s="31">
        <f>150000/6</f>
        <v>25000</v>
      </c>
      <c r="Q5" s="32">
        <v>0</v>
      </c>
      <c r="R5" s="33">
        <f>75000/4</f>
        <v>18750</v>
      </c>
      <c r="S5" s="32">
        <v>0</v>
      </c>
      <c r="T5" s="31">
        <f>75000/4</f>
        <v>18750</v>
      </c>
      <c r="U5" s="36">
        <f t="shared" si="1"/>
        <v>0</v>
      </c>
      <c r="V5" s="37">
        <f t="shared" si="1"/>
        <v>87500</v>
      </c>
      <c r="W5" s="32">
        <v>0</v>
      </c>
      <c r="X5" s="31">
        <f>75000/4</f>
        <v>18750</v>
      </c>
      <c r="Y5" s="32">
        <v>0</v>
      </c>
      <c r="Z5" s="31">
        <f>75000/4</f>
        <v>18750</v>
      </c>
      <c r="AA5" s="32">
        <v>0</v>
      </c>
      <c r="AB5" s="31">
        <f>75000/4</f>
        <v>18750</v>
      </c>
      <c r="AC5" s="32">
        <v>0</v>
      </c>
      <c r="AD5" s="31">
        <f>75000/4</f>
        <v>18750</v>
      </c>
      <c r="AE5" s="46"/>
      <c r="AF5" s="46"/>
      <c r="AG5" s="39">
        <f t="shared" si="2"/>
        <v>0</v>
      </c>
      <c r="AH5" s="40">
        <f t="shared" si="2"/>
        <v>75000</v>
      </c>
      <c r="AI5" s="41">
        <f t="shared" si="3"/>
        <v>0</v>
      </c>
      <c r="AJ5" s="42">
        <f t="shared" si="3"/>
        <v>262500</v>
      </c>
      <c r="AK5" s="32">
        <v>0</v>
      </c>
      <c r="AL5" s="33">
        <f>75000/5</f>
        <v>15000</v>
      </c>
      <c r="AM5" s="32">
        <v>0</v>
      </c>
      <c r="AN5" s="33">
        <f>75000/5</f>
        <v>15000</v>
      </c>
      <c r="AO5" s="32">
        <v>0</v>
      </c>
      <c r="AP5" s="33">
        <f>75000/5</f>
        <v>15000</v>
      </c>
      <c r="AQ5" s="32">
        <v>0</v>
      </c>
      <c r="AR5" s="33">
        <f>75000/5</f>
        <v>15000</v>
      </c>
      <c r="AS5" s="32">
        <v>0</v>
      </c>
      <c r="AT5" s="33">
        <f>75000/5</f>
        <v>15000</v>
      </c>
      <c r="AU5" s="39">
        <f t="shared" si="4"/>
        <v>0</v>
      </c>
      <c r="AV5" s="40">
        <f t="shared" si="4"/>
        <v>75000</v>
      </c>
      <c r="AW5" s="32">
        <v>0</v>
      </c>
      <c r="AX5" s="33">
        <v>18750</v>
      </c>
      <c r="AY5" s="32">
        <v>0</v>
      </c>
      <c r="AZ5" s="33">
        <v>18750</v>
      </c>
      <c r="BA5" s="32">
        <v>0</v>
      </c>
      <c r="BB5" s="33">
        <v>18750</v>
      </c>
      <c r="BC5" s="32">
        <v>0</v>
      </c>
      <c r="BD5" s="33">
        <v>18750</v>
      </c>
      <c r="BE5" s="39">
        <f t="shared" si="5"/>
        <v>0</v>
      </c>
      <c r="BF5" s="40">
        <f t="shared" si="5"/>
        <v>75000</v>
      </c>
      <c r="BG5" s="32">
        <v>0</v>
      </c>
      <c r="BH5" s="33">
        <v>18750</v>
      </c>
      <c r="BI5" s="32">
        <v>0</v>
      </c>
      <c r="BJ5" s="33">
        <v>18750</v>
      </c>
      <c r="BK5" s="32">
        <v>0</v>
      </c>
      <c r="BL5" s="33">
        <v>18750</v>
      </c>
      <c r="BM5" s="32">
        <v>0</v>
      </c>
      <c r="BN5" s="33">
        <v>18750</v>
      </c>
      <c r="BO5" s="38">
        <v>0</v>
      </c>
      <c r="BP5" s="38">
        <v>0</v>
      </c>
      <c r="BQ5" s="39">
        <f>SUM(BG5,BI5,BK5,BM5)</f>
        <v>0</v>
      </c>
      <c r="BR5" s="40">
        <f>SUM(BH5,BJ5,BL5,BN5,BP5)</f>
        <v>75000</v>
      </c>
      <c r="BS5" s="41">
        <f>SUM(BQ5,BE5,AU5)</f>
        <v>0</v>
      </c>
      <c r="BT5" s="42">
        <f>SUM(BR5,BF5,AV5)</f>
        <v>225000</v>
      </c>
      <c r="BU5" s="32">
        <v>0</v>
      </c>
      <c r="BV5" s="33">
        <f>75000/5</f>
        <v>15000</v>
      </c>
      <c r="BW5" s="32">
        <v>0</v>
      </c>
      <c r="BX5" s="33">
        <f>75000/5</f>
        <v>15000</v>
      </c>
      <c r="BY5" s="32">
        <v>0</v>
      </c>
      <c r="BZ5" s="33">
        <f>75000/5</f>
        <v>15000</v>
      </c>
      <c r="CA5" s="32">
        <v>0</v>
      </c>
      <c r="CB5" s="33">
        <f>75000/5</f>
        <v>15000</v>
      </c>
      <c r="CC5" s="32">
        <v>0</v>
      </c>
      <c r="CD5" s="33">
        <f>75000/5</f>
        <v>15000</v>
      </c>
      <c r="CE5" s="39">
        <f t="shared" si="6"/>
        <v>0</v>
      </c>
      <c r="CF5" s="40">
        <f t="shared" si="6"/>
        <v>75000</v>
      </c>
      <c r="CG5" s="32">
        <v>0</v>
      </c>
      <c r="CH5" s="33">
        <f>75000/4</f>
        <v>18750</v>
      </c>
      <c r="CI5" s="32">
        <v>0</v>
      </c>
      <c r="CJ5" s="33">
        <f>75000/4</f>
        <v>18750</v>
      </c>
      <c r="CK5" s="32">
        <v>0</v>
      </c>
      <c r="CL5" s="33">
        <f>75000/4</f>
        <v>18750</v>
      </c>
      <c r="CM5" s="32">
        <v>0</v>
      </c>
      <c r="CN5" s="33">
        <f>75000/4</f>
        <v>18750</v>
      </c>
      <c r="CO5" s="39">
        <f t="shared" si="7"/>
        <v>0</v>
      </c>
      <c r="CP5" s="40">
        <f t="shared" si="7"/>
        <v>75000</v>
      </c>
      <c r="CQ5" s="30">
        <v>0</v>
      </c>
      <c r="CR5" s="31">
        <f>75000/4</f>
        <v>18750</v>
      </c>
      <c r="CS5" s="30">
        <v>0</v>
      </c>
      <c r="CT5" s="31">
        <f>75000/4</f>
        <v>18750</v>
      </c>
      <c r="CU5" s="32">
        <v>0</v>
      </c>
      <c r="CV5" s="31">
        <f>75000/4</f>
        <v>18750</v>
      </c>
      <c r="CW5" s="32">
        <v>0</v>
      </c>
      <c r="CX5" s="31">
        <f>75000/4</f>
        <v>18750</v>
      </c>
      <c r="CY5" s="46">
        <v>0</v>
      </c>
      <c r="CZ5" s="46">
        <v>0</v>
      </c>
      <c r="DA5" s="39">
        <f>SUM(CQ5,CS5,CU5,CW5,CY5)</f>
        <v>0</v>
      </c>
      <c r="DB5" s="40">
        <f>SUM(CR5,CT5,CV5,CX5,CZ5)</f>
        <v>75000</v>
      </c>
      <c r="DC5" s="41">
        <f>SUM(DA5,CO5,CE5)</f>
        <v>0</v>
      </c>
      <c r="DD5" s="42">
        <f>SUM(DB5,CP5,CF5)</f>
        <v>225000</v>
      </c>
      <c r="DE5" s="32">
        <v>0</v>
      </c>
      <c r="DF5" s="31">
        <v>15000</v>
      </c>
      <c r="DG5" s="32">
        <v>0</v>
      </c>
      <c r="DH5" s="31">
        <f>75000/5</f>
        <v>15000</v>
      </c>
      <c r="DI5" s="32">
        <v>0</v>
      </c>
      <c r="DJ5" s="31">
        <f>75000/5</f>
        <v>15000</v>
      </c>
      <c r="DK5" s="32">
        <v>0</v>
      </c>
      <c r="DL5" s="31">
        <f>75000/5</f>
        <v>15000</v>
      </c>
      <c r="DM5" s="32">
        <v>0</v>
      </c>
      <c r="DN5" s="31">
        <f>75000/5</f>
        <v>15000</v>
      </c>
      <c r="DO5" s="43"/>
      <c r="DP5" s="43"/>
      <c r="DQ5" s="39">
        <f>SUM(DE5,DG5,DI5,DK5,DM5,DO5)</f>
        <v>0</v>
      </c>
      <c r="DR5" s="40">
        <f>SUM(DF5,DH5,DJ5,DL5,DN5,DP5)</f>
        <v>75000</v>
      </c>
      <c r="DS5" s="32">
        <v>0</v>
      </c>
      <c r="DT5" s="33">
        <f>75000/4</f>
        <v>18750</v>
      </c>
      <c r="DU5" s="32">
        <v>0</v>
      </c>
      <c r="DV5" s="33">
        <f>75000/4</f>
        <v>18750</v>
      </c>
      <c r="DW5" s="32">
        <v>0</v>
      </c>
      <c r="DX5" s="33">
        <f>75000/4</f>
        <v>18750</v>
      </c>
      <c r="DY5" s="32">
        <v>0</v>
      </c>
      <c r="DZ5" s="33">
        <v>0</v>
      </c>
      <c r="EA5" s="39">
        <f t="shared" si="8"/>
        <v>0</v>
      </c>
      <c r="EB5" s="40">
        <f t="shared" si="8"/>
        <v>56250</v>
      </c>
      <c r="EC5" s="32">
        <v>0</v>
      </c>
      <c r="ED5" s="33">
        <v>0</v>
      </c>
      <c r="EE5" s="32">
        <v>0</v>
      </c>
      <c r="EF5" s="33">
        <v>0</v>
      </c>
      <c r="EG5" s="32">
        <v>0</v>
      </c>
      <c r="EH5" s="33">
        <v>0</v>
      </c>
      <c r="EI5" s="32">
        <v>0</v>
      </c>
      <c r="EJ5" s="33">
        <v>0</v>
      </c>
      <c r="EK5" s="32">
        <v>0</v>
      </c>
      <c r="EL5" s="33">
        <v>0</v>
      </c>
      <c r="EM5" s="39">
        <f t="shared" si="9"/>
        <v>0</v>
      </c>
      <c r="EN5" s="40">
        <f t="shared" si="9"/>
        <v>0</v>
      </c>
      <c r="EO5" s="41">
        <f>SUM(EM5,EA5,DQ5)</f>
        <v>0</v>
      </c>
      <c r="EP5" s="41">
        <f>SUM(EN5,EB5,DR5)</f>
        <v>131250</v>
      </c>
      <c r="EQ5" s="44">
        <f>SUM(EO5,DC5,BS5,AI5)</f>
        <v>0</v>
      </c>
      <c r="ER5" s="45">
        <f>SUM(EP5,DD5,BT5,AJ5)</f>
        <v>843750</v>
      </c>
    </row>
    <row r="6" spans="1:148">
      <c r="A6" s="29"/>
      <c r="B6" s="20"/>
      <c r="C6" s="21"/>
      <c r="D6" s="22"/>
      <c r="E6" s="21"/>
      <c r="F6" s="22"/>
      <c r="G6" s="21"/>
      <c r="H6" s="22"/>
      <c r="I6" s="23"/>
      <c r="J6" s="24"/>
      <c r="K6" s="47"/>
      <c r="L6" s="48"/>
      <c r="M6" s="23"/>
      <c r="N6" s="24"/>
      <c r="O6" s="23"/>
      <c r="P6" s="24"/>
      <c r="Q6" s="23"/>
      <c r="R6" s="24"/>
      <c r="S6" s="23"/>
      <c r="T6" s="22"/>
      <c r="U6" s="23"/>
      <c r="V6" s="24"/>
      <c r="W6" s="23"/>
      <c r="X6" s="24"/>
      <c r="Y6" s="23"/>
      <c r="Z6" s="24"/>
      <c r="AA6" s="23"/>
      <c r="AB6" s="24"/>
      <c r="AC6" s="23"/>
      <c r="AD6" s="24"/>
      <c r="AE6" s="38"/>
      <c r="AF6" s="38"/>
      <c r="AG6" s="25"/>
      <c r="AH6" s="26"/>
      <c r="AI6" s="25"/>
      <c r="AJ6" s="26"/>
      <c r="AK6" s="23"/>
      <c r="AL6" s="24"/>
      <c r="AM6" s="23"/>
      <c r="AN6" s="24"/>
      <c r="AO6" s="23"/>
      <c r="AP6" s="24"/>
      <c r="AQ6" s="23"/>
      <c r="AR6" s="24"/>
      <c r="AS6" s="23"/>
      <c r="AT6" s="24"/>
      <c r="AU6" s="25"/>
      <c r="AV6" s="26"/>
      <c r="AW6" s="23"/>
      <c r="AX6" s="24"/>
      <c r="AY6" s="23"/>
      <c r="AZ6" s="24"/>
      <c r="BA6" s="23"/>
      <c r="BB6" s="24"/>
      <c r="BC6" s="23"/>
      <c r="BD6" s="24"/>
      <c r="BE6" s="25"/>
      <c r="BF6" s="26"/>
      <c r="BG6" s="23"/>
      <c r="BH6" s="24"/>
      <c r="BI6" s="23"/>
      <c r="BJ6" s="24"/>
      <c r="BK6" s="23"/>
      <c r="BL6" s="24"/>
      <c r="BM6" s="23"/>
      <c r="BN6" s="24"/>
      <c r="BO6" s="27"/>
      <c r="BP6" s="27"/>
      <c r="BQ6" s="25"/>
      <c r="BR6" s="26"/>
      <c r="BS6" s="25"/>
      <c r="BT6" s="26"/>
      <c r="BU6" s="23"/>
      <c r="BV6" s="24"/>
      <c r="BW6" s="23"/>
      <c r="BX6" s="24"/>
      <c r="BY6" s="23"/>
      <c r="BZ6" s="24"/>
      <c r="CA6" s="23"/>
      <c r="CB6" s="24"/>
      <c r="CC6" s="23"/>
      <c r="CD6" s="24"/>
      <c r="CE6" s="25"/>
      <c r="CF6" s="26"/>
      <c r="CG6" s="23"/>
      <c r="CH6" s="24"/>
      <c r="CI6" s="23"/>
      <c r="CJ6" s="24"/>
      <c r="CK6" s="23"/>
      <c r="CL6" s="24"/>
      <c r="CM6" s="23"/>
      <c r="CN6" s="24"/>
      <c r="CO6" s="25"/>
      <c r="CP6" s="26"/>
      <c r="CQ6" s="21"/>
      <c r="CR6" s="22"/>
      <c r="CS6" s="21"/>
      <c r="CT6" s="22"/>
      <c r="CU6" s="23"/>
      <c r="CV6" s="24"/>
      <c r="CW6" s="23"/>
      <c r="CX6" s="24"/>
      <c r="CY6" s="27"/>
      <c r="CZ6" s="27"/>
      <c r="DA6" s="25"/>
      <c r="DB6" s="26"/>
      <c r="DC6" s="25"/>
      <c r="DD6" s="26"/>
      <c r="DE6" s="23"/>
      <c r="DF6" s="24"/>
      <c r="DG6" s="23"/>
      <c r="DH6" s="24"/>
      <c r="DI6" s="23"/>
      <c r="DJ6" s="24"/>
      <c r="DK6" s="23"/>
      <c r="DL6" s="24"/>
      <c r="DM6" s="23"/>
      <c r="DN6" s="24"/>
      <c r="DO6" s="28"/>
      <c r="DP6" s="28"/>
      <c r="DQ6" s="25"/>
      <c r="DR6" s="26"/>
      <c r="DS6" s="23"/>
      <c r="DT6" s="24"/>
      <c r="DU6" s="23"/>
      <c r="DV6" s="24"/>
      <c r="DW6" s="23"/>
      <c r="DX6" s="24"/>
      <c r="DY6" s="23"/>
      <c r="DZ6" s="24"/>
      <c r="EA6" s="25"/>
      <c r="EB6" s="26"/>
      <c r="EC6" s="23"/>
      <c r="ED6" s="24"/>
      <c r="EE6" s="23"/>
      <c r="EF6" s="24"/>
      <c r="EG6" s="23"/>
      <c r="EH6" s="24"/>
      <c r="EI6" s="23"/>
      <c r="EJ6" s="24"/>
      <c r="EK6" s="23"/>
      <c r="EL6" s="24"/>
      <c r="EM6" s="25"/>
      <c r="EN6" s="26"/>
      <c r="EO6" s="25"/>
      <c r="EP6" s="26"/>
      <c r="EQ6" s="25"/>
      <c r="ER6" s="26"/>
    </row>
    <row r="7" spans="1:148">
      <c r="A7" s="29" t="s">
        <v>29</v>
      </c>
      <c r="B7" s="20" t="s">
        <v>3</v>
      </c>
      <c r="C7" s="30">
        <v>0</v>
      </c>
      <c r="D7" s="31">
        <v>0</v>
      </c>
      <c r="E7" s="30">
        <v>0</v>
      </c>
      <c r="F7" s="31">
        <v>0</v>
      </c>
      <c r="G7" s="30">
        <v>350</v>
      </c>
      <c r="H7" s="31">
        <v>100</v>
      </c>
      <c r="I7" s="32">
        <v>1525</v>
      </c>
      <c r="J7" s="33">
        <v>4500</v>
      </c>
      <c r="K7" s="34">
        <f t="shared" ref="K7:L8" si="10">SUM(C7,E7,G7,I7)</f>
        <v>1875</v>
      </c>
      <c r="L7" s="35">
        <f t="shared" si="10"/>
        <v>4600</v>
      </c>
      <c r="M7" s="32">
        <v>5075</v>
      </c>
      <c r="N7" s="33">
        <v>3200</v>
      </c>
      <c r="O7" s="32">
        <v>4905.5</v>
      </c>
      <c r="P7" s="33">
        <v>3000</v>
      </c>
      <c r="Q7" s="32">
        <v>0</v>
      </c>
      <c r="R7" s="33">
        <v>0</v>
      </c>
      <c r="S7" s="32">
        <v>4431</v>
      </c>
      <c r="T7" s="31">
        <v>1875</v>
      </c>
      <c r="U7" s="36">
        <f t="shared" ref="U7:V8" si="11">SUM(M7,O7,Q7,S7)</f>
        <v>14411.5</v>
      </c>
      <c r="V7" s="37">
        <f t="shared" si="11"/>
        <v>8075</v>
      </c>
      <c r="W7" s="32">
        <v>1455</v>
      </c>
      <c r="X7" s="33">
        <v>200</v>
      </c>
      <c r="Y7" s="32">
        <v>0</v>
      </c>
      <c r="Z7" s="33">
        <v>6000</v>
      </c>
      <c r="AA7" s="32">
        <v>150</v>
      </c>
      <c r="AB7" s="33">
        <v>3000</v>
      </c>
      <c r="AC7" s="32">
        <v>2712.5</v>
      </c>
      <c r="AD7" s="33">
        <f>-500</f>
        <v>-500</v>
      </c>
      <c r="AE7" s="38">
        <v>4740</v>
      </c>
      <c r="AF7" s="38">
        <v>600</v>
      </c>
      <c r="AG7" s="39">
        <f>SUM(W7,Y7,AA7,AC7,AE7)</f>
        <v>9057.5</v>
      </c>
      <c r="AH7" s="40">
        <f>SUM(X7,Z7,AB7,AD7,AF7)</f>
        <v>9300</v>
      </c>
      <c r="AI7" s="41">
        <f>SUM(AG7,U7,K7)</f>
        <v>25344</v>
      </c>
      <c r="AJ7" s="42">
        <f>SUM(AH7,V7,L7)</f>
        <v>21975</v>
      </c>
      <c r="AK7" s="32">
        <v>0</v>
      </c>
      <c r="AL7" s="33">
        <v>8400</v>
      </c>
      <c r="AM7" s="32">
        <v>1875</v>
      </c>
      <c r="AN7" s="33">
        <v>0</v>
      </c>
      <c r="AO7" s="32">
        <v>7600</v>
      </c>
      <c r="AP7" s="33">
        <v>3600</v>
      </c>
      <c r="AQ7" s="32">
        <v>5536</v>
      </c>
      <c r="AR7" s="33">
        <v>6400</v>
      </c>
      <c r="AS7" s="32">
        <v>9707</v>
      </c>
      <c r="AT7" s="33">
        <v>4700</v>
      </c>
      <c r="AU7" s="39">
        <f>SUM(AK7,AM7,AO7,AQ7,AS7)</f>
        <v>24718</v>
      </c>
      <c r="AV7" s="40">
        <f>SUM(AL7,AN7,AP7,AR7,AT7)</f>
        <v>23100</v>
      </c>
      <c r="AW7" s="32">
        <v>0</v>
      </c>
      <c r="AX7" s="33">
        <v>4500</v>
      </c>
      <c r="AY7" s="32">
        <v>8789</v>
      </c>
      <c r="AZ7" s="33">
        <v>3200</v>
      </c>
      <c r="BA7" s="32">
        <v>700</v>
      </c>
      <c r="BB7" s="33">
        <v>200</v>
      </c>
      <c r="BC7" s="32">
        <v>11173</v>
      </c>
      <c r="BD7" s="33">
        <v>0</v>
      </c>
      <c r="BE7" s="39">
        <f t="shared" ref="BE7:BF8" si="12">SUM(AW7,AY7,BA7,BC7)</f>
        <v>20662</v>
      </c>
      <c r="BF7" s="40">
        <f t="shared" si="12"/>
        <v>7900</v>
      </c>
      <c r="BG7" s="32">
        <v>4913</v>
      </c>
      <c r="BH7" s="33">
        <v>11075</v>
      </c>
      <c r="BI7" s="32">
        <v>0</v>
      </c>
      <c r="BJ7" s="33">
        <v>0</v>
      </c>
      <c r="BK7" s="32">
        <v>10294.049999999999</v>
      </c>
      <c r="BL7" s="33">
        <v>18300</v>
      </c>
      <c r="BM7" s="32">
        <v>4780</v>
      </c>
      <c r="BN7" s="33">
        <f>4900+600</f>
        <v>5500</v>
      </c>
      <c r="BO7" s="38"/>
      <c r="BP7" s="38"/>
      <c r="BQ7" s="39">
        <f t="shared" ref="BQ7:BR8" si="13">SUM(BG7,BI7,BK7,BM7)</f>
        <v>19987.05</v>
      </c>
      <c r="BR7" s="40">
        <f t="shared" si="13"/>
        <v>34875</v>
      </c>
      <c r="BS7" s="41">
        <f t="shared" ref="BS7:BT8" si="14">SUM(BQ7,BE7,AU7)</f>
        <v>65367.05</v>
      </c>
      <c r="BT7" s="42">
        <f t="shared" si="14"/>
        <v>65875</v>
      </c>
      <c r="BU7" s="32">
        <v>3156</v>
      </c>
      <c r="BV7" s="33">
        <v>5000</v>
      </c>
      <c r="BW7" s="32">
        <v>20</v>
      </c>
      <c r="BX7" s="33">
        <v>3000</v>
      </c>
      <c r="BY7" s="32">
        <v>7791</v>
      </c>
      <c r="BZ7" s="33">
        <v>100</v>
      </c>
      <c r="CA7" s="32">
        <v>4275</v>
      </c>
      <c r="CB7" s="33">
        <v>200</v>
      </c>
      <c r="CC7" s="32">
        <v>1800</v>
      </c>
      <c r="CD7" s="33">
        <v>200</v>
      </c>
      <c r="CE7" s="39">
        <f t="shared" ref="CE7:CF8" si="15">SUM(BU7,BW7,BY7,CA7,CC7)</f>
        <v>17042</v>
      </c>
      <c r="CF7" s="40">
        <f t="shared" si="15"/>
        <v>8500</v>
      </c>
      <c r="CG7" s="32">
        <v>0</v>
      </c>
      <c r="CH7" s="33">
        <v>0</v>
      </c>
      <c r="CI7" s="32">
        <v>0</v>
      </c>
      <c r="CJ7" s="33">
        <v>4500</v>
      </c>
      <c r="CK7" s="32">
        <v>0</v>
      </c>
      <c r="CL7" s="33">
        <v>0</v>
      </c>
      <c r="CM7" s="32">
        <v>3965</v>
      </c>
      <c r="CN7" s="33">
        <v>4700</v>
      </c>
      <c r="CO7" s="39">
        <f t="shared" ref="CO7:CP8" si="16">SUM(CG7,CI7,CK7,CM7)</f>
        <v>3965</v>
      </c>
      <c r="CP7" s="40">
        <f t="shared" si="16"/>
        <v>9200</v>
      </c>
      <c r="CQ7" s="30">
        <v>350</v>
      </c>
      <c r="CR7" s="31">
        <v>200</v>
      </c>
      <c r="CS7" s="30">
        <v>2786</v>
      </c>
      <c r="CT7" s="31">
        <v>0</v>
      </c>
      <c r="CU7" s="32">
        <v>0</v>
      </c>
      <c r="CV7" s="33">
        <v>0</v>
      </c>
      <c r="CW7" s="32">
        <f>75+450</f>
        <v>525</v>
      </c>
      <c r="CX7" s="33">
        <v>200</v>
      </c>
      <c r="CY7" s="38"/>
      <c r="CZ7" s="38"/>
      <c r="DA7" s="39">
        <f t="shared" ref="DA7:DB8" si="17">SUM(CQ7,CS7,CU7,CW7)</f>
        <v>3661</v>
      </c>
      <c r="DB7" s="40">
        <f t="shared" si="17"/>
        <v>400</v>
      </c>
      <c r="DC7" s="41">
        <f t="shared" ref="DC7:DD8" si="18">SUM(DA7,CO7,CE7)</f>
        <v>24668</v>
      </c>
      <c r="DD7" s="42">
        <f t="shared" si="18"/>
        <v>18100</v>
      </c>
      <c r="DE7" s="32">
        <f>-450</f>
        <v>-450</v>
      </c>
      <c r="DF7" s="33">
        <v>0</v>
      </c>
      <c r="DG7" s="32">
        <v>0</v>
      </c>
      <c r="DH7" s="33">
        <v>0</v>
      </c>
      <c r="DI7" s="32">
        <v>950</v>
      </c>
      <c r="DJ7" s="33">
        <v>200</v>
      </c>
      <c r="DK7" s="32">
        <v>0</v>
      </c>
      <c r="DL7" s="33">
        <v>0</v>
      </c>
      <c r="DM7" s="32">
        <v>0</v>
      </c>
      <c r="DN7" s="33">
        <v>0</v>
      </c>
      <c r="DO7" s="43"/>
      <c r="DP7" s="43"/>
      <c r="DQ7" s="39">
        <f t="shared" ref="DQ7:DR8" si="19">SUM(DE7,DG7,DI7,DK7,DM7,DO7)</f>
        <v>500</v>
      </c>
      <c r="DR7" s="40">
        <f t="shared" si="19"/>
        <v>200</v>
      </c>
      <c r="DS7" s="32">
        <v>0</v>
      </c>
      <c r="DT7" s="33">
        <v>0</v>
      </c>
      <c r="DU7" s="32">
        <v>0</v>
      </c>
      <c r="DV7" s="33">
        <v>0</v>
      </c>
      <c r="DW7" s="32">
        <v>0</v>
      </c>
      <c r="DX7" s="33">
        <v>0</v>
      </c>
      <c r="DY7" s="32">
        <v>0</v>
      </c>
      <c r="DZ7" s="33">
        <v>0</v>
      </c>
      <c r="EA7" s="39">
        <f t="shared" ref="EA7:EB8" si="20">SUM(DS7,DU7,DW7,DY7)</f>
        <v>0</v>
      </c>
      <c r="EB7" s="40">
        <f t="shared" si="20"/>
        <v>0</v>
      </c>
      <c r="EC7" s="32">
        <v>0</v>
      </c>
      <c r="ED7" s="33">
        <v>0</v>
      </c>
      <c r="EE7" s="32">
        <v>0</v>
      </c>
      <c r="EF7" s="33">
        <v>0</v>
      </c>
      <c r="EG7" s="32">
        <v>0</v>
      </c>
      <c r="EH7" s="33">
        <v>0</v>
      </c>
      <c r="EI7" s="32">
        <v>0</v>
      </c>
      <c r="EJ7" s="33">
        <v>0</v>
      </c>
      <c r="EK7" s="32">
        <v>0</v>
      </c>
      <c r="EL7" s="33">
        <v>0</v>
      </c>
      <c r="EM7" s="39">
        <f t="shared" ref="EM7:EN8" si="21">SUM(EC7,EE7,EG7,EI7,EK7)</f>
        <v>0</v>
      </c>
      <c r="EN7" s="40">
        <f t="shared" si="21"/>
        <v>0</v>
      </c>
      <c r="EO7" s="41">
        <f t="shared" ref="EO7:EO8" si="22">SUM(EM7,EA7,DQ7)</f>
        <v>500</v>
      </c>
      <c r="EP7" s="41">
        <f>SUM(EN7,EB7,DR7)</f>
        <v>200</v>
      </c>
      <c r="EQ7" s="44">
        <f>SUM(EO7,DC7,BS7,AI7)</f>
        <v>115879.05</v>
      </c>
      <c r="ER7" s="45">
        <f>SUM(EP7,DD7,BT7,AJ7)</f>
        <v>106150</v>
      </c>
    </row>
    <row r="8" spans="1:148">
      <c r="A8" s="29"/>
      <c r="B8" s="20" t="s">
        <v>24</v>
      </c>
      <c r="C8" s="30">
        <v>0</v>
      </c>
      <c r="D8" s="31">
        <f>20000/4</f>
        <v>5000</v>
      </c>
      <c r="E8" s="30">
        <v>0</v>
      </c>
      <c r="F8" s="31">
        <f>20000/4</f>
        <v>5000</v>
      </c>
      <c r="G8" s="30">
        <v>0</v>
      </c>
      <c r="H8" s="31">
        <f>20000/4</f>
        <v>5000</v>
      </c>
      <c r="I8" s="32">
        <v>0</v>
      </c>
      <c r="J8" s="31">
        <f>20000/4</f>
        <v>5000</v>
      </c>
      <c r="K8" s="34">
        <f t="shared" si="10"/>
        <v>0</v>
      </c>
      <c r="L8" s="35">
        <f t="shared" si="10"/>
        <v>20000</v>
      </c>
      <c r="M8" s="32">
        <v>0</v>
      </c>
      <c r="N8" s="31">
        <f>20000/4</f>
        <v>5000</v>
      </c>
      <c r="O8" s="32">
        <v>0</v>
      </c>
      <c r="P8" s="31">
        <f>20000/4</f>
        <v>5000</v>
      </c>
      <c r="Q8" s="32">
        <v>0</v>
      </c>
      <c r="R8" s="31">
        <f>20000/4</f>
        <v>5000</v>
      </c>
      <c r="S8" s="32">
        <v>0</v>
      </c>
      <c r="T8" s="31">
        <f>20000/4</f>
        <v>5000</v>
      </c>
      <c r="U8" s="36">
        <f t="shared" si="11"/>
        <v>0</v>
      </c>
      <c r="V8" s="37">
        <f t="shared" si="11"/>
        <v>20000</v>
      </c>
      <c r="W8" s="32">
        <v>0</v>
      </c>
      <c r="X8" s="31">
        <f>20000/4</f>
        <v>5000</v>
      </c>
      <c r="Y8" s="32">
        <v>0</v>
      </c>
      <c r="Z8" s="31">
        <f>20000/4</f>
        <v>5000</v>
      </c>
      <c r="AA8" s="32">
        <v>0</v>
      </c>
      <c r="AB8" s="31">
        <f>20000/4</f>
        <v>5000</v>
      </c>
      <c r="AC8" s="32">
        <v>0</v>
      </c>
      <c r="AD8" s="31">
        <f>20000/4</f>
        <v>5000</v>
      </c>
      <c r="AE8" s="46"/>
      <c r="AF8" s="46"/>
      <c r="AG8" s="39">
        <f>SUM(W8,Y8,AA8,AC8,AE8)</f>
        <v>0</v>
      </c>
      <c r="AH8" s="40">
        <f>SUM(X8,Z8,AB8,AD8,AF8)</f>
        <v>20000</v>
      </c>
      <c r="AI8" s="41">
        <f>SUM(AG8,U8,K8)</f>
        <v>0</v>
      </c>
      <c r="AJ8" s="42">
        <f>SUM(AH8,V8,L8)</f>
        <v>60000</v>
      </c>
      <c r="AK8" s="32">
        <v>0</v>
      </c>
      <c r="AL8" s="33">
        <f>20000/5</f>
        <v>4000</v>
      </c>
      <c r="AM8" s="32">
        <v>0</v>
      </c>
      <c r="AN8" s="33">
        <f>20000/5</f>
        <v>4000</v>
      </c>
      <c r="AO8" s="32">
        <v>0</v>
      </c>
      <c r="AP8" s="33">
        <f>20000/5</f>
        <v>4000</v>
      </c>
      <c r="AQ8" s="32">
        <v>0</v>
      </c>
      <c r="AR8" s="33">
        <f>20000/5</f>
        <v>4000</v>
      </c>
      <c r="AS8" s="32">
        <v>0</v>
      </c>
      <c r="AT8" s="33">
        <f>20000/5</f>
        <v>4000</v>
      </c>
      <c r="AU8" s="39">
        <f t="shared" ref="AU8:AV8" si="23">SUM(AK8,AM8,AO8,AQ8,AS8)</f>
        <v>0</v>
      </c>
      <c r="AV8" s="40">
        <f t="shared" si="23"/>
        <v>20000</v>
      </c>
      <c r="AW8" s="32">
        <v>0</v>
      </c>
      <c r="AX8" s="33">
        <v>5000</v>
      </c>
      <c r="AY8" s="32">
        <v>0</v>
      </c>
      <c r="AZ8" s="33">
        <v>5000</v>
      </c>
      <c r="BA8" s="32">
        <v>0</v>
      </c>
      <c r="BB8" s="33">
        <v>5000</v>
      </c>
      <c r="BC8" s="32">
        <v>0</v>
      </c>
      <c r="BD8" s="33">
        <v>5000</v>
      </c>
      <c r="BE8" s="39">
        <f t="shared" si="12"/>
        <v>0</v>
      </c>
      <c r="BF8" s="40">
        <f t="shared" si="12"/>
        <v>20000</v>
      </c>
      <c r="BG8" s="32">
        <v>0</v>
      </c>
      <c r="BH8" s="33">
        <v>5000</v>
      </c>
      <c r="BI8" s="32">
        <v>0</v>
      </c>
      <c r="BJ8" s="33">
        <v>5000</v>
      </c>
      <c r="BK8" s="32">
        <v>0</v>
      </c>
      <c r="BL8" s="33">
        <v>5000</v>
      </c>
      <c r="BM8" s="32">
        <v>0</v>
      </c>
      <c r="BN8" s="33">
        <v>5000</v>
      </c>
      <c r="BO8" s="38"/>
      <c r="BP8" s="38"/>
      <c r="BQ8" s="39">
        <f t="shared" si="13"/>
        <v>0</v>
      </c>
      <c r="BR8" s="40">
        <f t="shared" si="13"/>
        <v>20000</v>
      </c>
      <c r="BS8" s="41">
        <f t="shared" si="14"/>
        <v>0</v>
      </c>
      <c r="BT8" s="42">
        <f t="shared" si="14"/>
        <v>60000</v>
      </c>
      <c r="BU8" s="32">
        <v>0</v>
      </c>
      <c r="BV8" s="33">
        <f>20000/5</f>
        <v>4000</v>
      </c>
      <c r="BW8" s="32">
        <v>0</v>
      </c>
      <c r="BX8" s="33">
        <f>20000/5</f>
        <v>4000</v>
      </c>
      <c r="BY8" s="32">
        <v>0</v>
      </c>
      <c r="BZ8" s="33">
        <f>20000/5</f>
        <v>4000</v>
      </c>
      <c r="CA8" s="32">
        <v>0</v>
      </c>
      <c r="CB8" s="33">
        <f>20000/5</f>
        <v>4000</v>
      </c>
      <c r="CC8" s="32">
        <v>0</v>
      </c>
      <c r="CD8" s="33">
        <f>20000/5</f>
        <v>4000</v>
      </c>
      <c r="CE8" s="39">
        <f t="shared" si="15"/>
        <v>0</v>
      </c>
      <c r="CF8" s="40">
        <f t="shared" si="15"/>
        <v>20000</v>
      </c>
      <c r="CG8" s="32">
        <v>0</v>
      </c>
      <c r="CH8" s="33">
        <v>0</v>
      </c>
      <c r="CI8" s="32">
        <v>0</v>
      </c>
      <c r="CJ8" s="33">
        <v>0</v>
      </c>
      <c r="CK8" s="32">
        <v>0</v>
      </c>
      <c r="CL8" s="33">
        <v>0</v>
      </c>
      <c r="CM8" s="32">
        <v>0</v>
      </c>
      <c r="CN8" s="33">
        <v>0</v>
      </c>
      <c r="CO8" s="39">
        <f t="shared" si="16"/>
        <v>0</v>
      </c>
      <c r="CP8" s="40">
        <f t="shared" si="16"/>
        <v>0</v>
      </c>
      <c r="CQ8" s="30">
        <v>0</v>
      </c>
      <c r="CR8" s="31">
        <v>0</v>
      </c>
      <c r="CS8" s="30">
        <v>0</v>
      </c>
      <c r="CT8" s="31">
        <v>0</v>
      </c>
      <c r="CU8" s="32">
        <v>0</v>
      </c>
      <c r="CV8" s="33">
        <v>0</v>
      </c>
      <c r="CW8" s="32">
        <v>0</v>
      </c>
      <c r="CX8" s="33">
        <v>0</v>
      </c>
      <c r="CY8" s="38"/>
      <c r="CZ8" s="38"/>
      <c r="DA8" s="39">
        <f t="shared" si="17"/>
        <v>0</v>
      </c>
      <c r="DB8" s="40">
        <f t="shared" si="17"/>
        <v>0</v>
      </c>
      <c r="DC8" s="41">
        <f t="shared" si="18"/>
        <v>0</v>
      </c>
      <c r="DD8" s="42">
        <f t="shared" si="18"/>
        <v>20000</v>
      </c>
      <c r="DE8" s="32">
        <v>0</v>
      </c>
      <c r="DF8" s="33">
        <v>0</v>
      </c>
      <c r="DG8" s="32">
        <v>0</v>
      </c>
      <c r="DH8" s="33">
        <v>0</v>
      </c>
      <c r="DI8" s="32">
        <v>0</v>
      </c>
      <c r="DJ8" s="33">
        <v>0</v>
      </c>
      <c r="DK8" s="32">
        <v>0</v>
      </c>
      <c r="DL8" s="33">
        <v>0</v>
      </c>
      <c r="DM8" s="32">
        <v>0</v>
      </c>
      <c r="DN8" s="33">
        <v>0</v>
      </c>
      <c r="DO8" s="43"/>
      <c r="DP8" s="43"/>
      <c r="DQ8" s="39">
        <f t="shared" si="19"/>
        <v>0</v>
      </c>
      <c r="DR8" s="40">
        <f t="shared" si="19"/>
        <v>0</v>
      </c>
      <c r="DS8" s="32">
        <v>0</v>
      </c>
      <c r="DT8" s="33">
        <v>0</v>
      </c>
      <c r="DU8" s="32">
        <v>0</v>
      </c>
      <c r="DV8" s="33">
        <v>0</v>
      </c>
      <c r="DW8" s="32">
        <v>0</v>
      </c>
      <c r="DX8" s="33">
        <v>0</v>
      </c>
      <c r="DY8" s="32">
        <v>0</v>
      </c>
      <c r="DZ8" s="33">
        <v>0</v>
      </c>
      <c r="EA8" s="39">
        <f t="shared" si="20"/>
        <v>0</v>
      </c>
      <c r="EB8" s="40">
        <f t="shared" si="20"/>
        <v>0</v>
      </c>
      <c r="EC8" s="32">
        <v>0</v>
      </c>
      <c r="ED8" s="33">
        <v>0</v>
      </c>
      <c r="EE8" s="32">
        <v>0</v>
      </c>
      <c r="EF8" s="33">
        <v>0</v>
      </c>
      <c r="EG8" s="32">
        <v>0</v>
      </c>
      <c r="EH8" s="33">
        <v>0</v>
      </c>
      <c r="EI8" s="32">
        <v>0</v>
      </c>
      <c r="EJ8" s="33">
        <v>0</v>
      </c>
      <c r="EK8" s="32">
        <v>0</v>
      </c>
      <c r="EL8" s="33">
        <v>0</v>
      </c>
      <c r="EM8" s="39">
        <f t="shared" si="21"/>
        <v>0</v>
      </c>
      <c r="EN8" s="40">
        <f t="shared" si="21"/>
        <v>0</v>
      </c>
      <c r="EO8" s="41">
        <f t="shared" si="22"/>
        <v>0</v>
      </c>
      <c r="EP8" s="41">
        <f>SUM(EN8,EB8,DR8)</f>
        <v>0</v>
      </c>
      <c r="EQ8" s="44">
        <f>SUM(EO8,DC8,BS8,AI8)</f>
        <v>0</v>
      </c>
      <c r="ER8" s="45">
        <f>SUM(EP8,DD8,BT8,AJ8)</f>
        <v>140000</v>
      </c>
    </row>
    <row r="9" spans="1:148">
      <c r="A9" s="29"/>
      <c r="B9" s="20"/>
      <c r="C9" s="21"/>
      <c r="D9" s="22"/>
      <c r="E9" s="21"/>
      <c r="F9" s="22"/>
      <c r="G9" s="21"/>
      <c r="H9" s="22"/>
      <c r="I9" s="23"/>
      <c r="J9" s="24"/>
      <c r="K9" s="47"/>
      <c r="L9" s="48"/>
      <c r="M9" s="23"/>
      <c r="N9" s="24"/>
      <c r="O9" s="23"/>
      <c r="P9" s="24"/>
      <c r="Q9" s="23"/>
      <c r="R9" s="24"/>
      <c r="S9" s="23"/>
      <c r="T9" s="22"/>
      <c r="U9" s="23"/>
      <c r="V9" s="24"/>
      <c r="W9" s="23"/>
      <c r="X9" s="24"/>
      <c r="Y9" s="23"/>
      <c r="Z9" s="24"/>
      <c r="AA9" s="23"/>
      <c r="AB9" s="24"/>
      <c r="AC9" s="23"/>
      <c r="AD9" s="24"/>
      <c r="AE9" s="38"/>
      <c r="AF9" s="38"/>
      <c r="AG9" s="25"/>
      <c r="AH9" s="26"/>
      <c r="AI9" s="25"/>
      <c r="AJ9" s="26"/>
      <c r="AK9" s="23"/>
      <c r="AL9" s="24"/>
      <c r="AM9" s="23"/>
      <c r="AN9" s="24"/>
      <c r="AO9" s="23"/>
      <c r="AP9" s="24"/>
      <c r="AQ9" s="23"/>
      <c r="AR9" s="24"/>
      <c r="AS9" s="23"/>
      <c r="AT9" s="24"/>
      <c r="AU9" s="25"/>
      <c r="AV9" s="26"/>
      <c r="AW9" s="23"/>
      <c r="AX9" s="24"/>
      <c r="AY9" s="23"/>
      <c r="AZ9" s="24"/>
      <c r="BA9" s="23"/>
      <c r="BB9" s="24"/>
      <c r="BC9" s="23"/>
      <c r="BD9" s="24"/>
      <c r="BE9" s="25"/>
      <c r="BF9" s="26"/>
      <c r="BG9" s="23"/>
      <c r="BH9" s="24"/>
      <c r="BI9" s="23"/>
      <c r="BJ9" s="24"/>
      <c r="BK9" s="23"/>
      <c r="BL9" s="24"/>
      <c r="BM9" s="23"/>
      <c r="BN9" s="24"/>
      <c r="BO9" s="27"/>
      <c r="BP9" s="27"/>
      <c r="BQ9" s="25"/>
      <c r="BR9" s="26"/>
      <c r="BS9" s="25"/>
      <c r="BT9" s="26"/>
      <c r="BU9" s="23"/>
      <c r="BV9" s="24"/>
      <c r="BW9" s="23"/>
      <c r="BX9" s="24"/>
      <c r="BY9" s="23"/>
      <c r="BZ9" s="24"/>
      <c r="CA9" s="23"/>
      <c r="CB9" s="24"/>
      <c r="CC9" s="23"/>
      <c r="CD9" s="24"/>
      <c r="CE9" s="25"/>
      <c r="CF9" s="26"/>
      <c r="CG9" s="23"/>
      <c r="CH9" s="24"/>
      <c r="CI9" s="23"/>
      <c r="CJ9" s="24"/>
      <c r="CK9" s="23"/>
      <c r="CL9" s="24"/>
      <c r="CM9" s="23"/>
      <c r="CN9" s="24"/>
      <c r="CO9" s="25"/>
      <c r="CP9" s="26"/>
      <c r="CQ9" s="21"/>
      <c r="CR9" s="22"/>
      <c r="CS9" s="21"/>
      <c r="CT9" s="22"/>
      <c r="CU9" s="23"/>
      <c r="CV9" s="24"/>
      <c r="CW9" s="23"/>
      <c r="CX9" s="24"/>
      <c r="CY9" s="27"/>
      <c r="CZ9" s="27"/>
      <c r="DA9" s="25"/>
      <c r="DB9" s="26"/>
      <c r="DC9" s="25"/>
      <c r="DD9" s="26"/>
      <c r="DE9" s="23"/>
      <c r="DF9" s="24"/>
      <c r="DG9" s="23"/>
      <c r="DH9" s="24"/>
      <c r="DI9" s="23"/>
      <c r="DJ9" s="24"/>
      <c r="DK9" s="23"/>
      <c r="DL9" s="24"/>
      <c r="DM9" s="23"/>
      <c r="DN9" s="24"/>
      <c r="DO9" s="28"/>
      <c r="DP9" s="28"/>
      <c r="DQ9" s="25"/>
      <c r="DR9" s="26"/>
      <c r="DS9" s="23"/>
      <c r="DT9" s="24"/>
      <c r="DU9" s="23"/>
      <c r="DV9" s="24"/>
      <c r="DW9" s="23"/>
      <c r="DX9" s="24"/>
      <c r="DY9" s="23"/>
      <c r="DZ9" s="24"/>
      <c r="EA9" s="25"/>
      <c r="EB9" s="26"/>
      <c r="EC9" s="23"/>
      <c r="ED9" s="24"/>
      <c r="EE9" s="23"/>
      <c r="EF9" s="24"/>
      <c r="EG9" s="23"/>
      <c r="EH9" s="24"/>
      <c r="EI9" s="23"/>
      <c r="EJ9" s="24"/>
      <c r="EK9" s="23"/>
      <c r="EL9" s="24"/>
      <c r="EM9" s="25"/>
      <c r="EN9" s="26"/>
      <c r="EO9" s="25"/>
      <c r="EP9" s="26"/>
      <c r="EQ9" s="25"/>
      <c r="ER9" s="26"/>
    </row>
    <row r="10" spans="1:148">
      <c r="A10" s="29" t="s">
        <v>30</v>
      </c>
      <c r="B10" s="20" t="s">
        <v>3</v>
      </c>
      <c r="C10" s="30">
        <v>0</v>
      </c>
      <c r="D10" s="31">
        <v>0</v>
      </c>
      <c r="E10" s="30">
        <v>0</v>
      </c>
      <c r="F10" s="31">
        <v>0</v>
      </c>
      <c r="G10" s="30">
        <v>0</v>
      </c>
      <c r="H10" s="31">
        <v>0</v>
      </c>
      <c r="I10" s="32">
        <v>0</v>
      </c>
      <c r="J10" s="33">
        <v>0</v>
      </c>
      <c r="K10" s="34">
        <f t="shared" ref="K10:L11" si="24">SUM(C10,E10,G10,I10)</f>
        <v>0</v>
      </c>
      <c r="L10" s="35">
        <f t="shared" si="24"/>
        <v>0</v>
      </c>
      <c r="M10" s="32">
        <v>0</v>
      </c>
      <c r="N10" s="33">
        <v>0</v>
      </c>
      <c r="O10" s="32">
        <v>0</v>
      </c>
      <c r="P10" s="33">
        <v>0</v>
      </c>
      <c r="Q10" s="32">
        <v>0</v>
      </c>
      <c r="R10" s="33">
        <v>0</v>
      </c>
      <c r="S10" s="32">
        <v>0</v>
      </c>
      <c r="T10" s="31">
        <v>0</v>
      </c>
      <c r="U10" s="36">
        <f t="shared" ref="U10:V11" si="25">SUM(M10,O10,Q10,S10)</f>
        <v>0</v>
      </c>
      <c r="V10" s="37">
        <f t="shared" si="25"/>
        <v>0</v>
      </c>
      <c r="W10" s="32">
        <v>0</v>
      </c>
      <c r="X10" s="33">
        <v>0</v>
      </c>
      <c r="Y10" s="32">
        <v>0</v>
      </c>
      <c r="Z10" s="33">
        <v>0</v>
      </c>
      <c r="AA10" s="32">
        <v>0</v>
      </c>
      <c r="AB10" s="33">
        <v>0</v>
      </c>
      <c r="AC10" s="32">
        <v>0</v>
      </c>
      <c r="AD10" s="33">
        <v>0</v>
      </c>
      <c r="AE10" s="38"/>
      <c r="AF10" s="38"/>
      <c r="AG10" s="39">
        <f t="shared" ref="AG10:AH11" si="26">SUM(W10,Y10,AA10,AC10)</f>
        <v>0</v>
      </c>
      <c r="AH10" s="40">
        <f t="shared" si="26"/>
        <v>0</v>
      </c>
      <c r="AI10" s="41">
        <f t="shared" ref="AI10:AJ11" si="27">SUM(AG10,U10,K10)</f>
        <v>0</v>
      </c>
      <c r="AJ10" s="42">
        <f t="shared" si="27"/>
        <v>0</v>
      </c>
      <c r="AK10" s="32">
        <v>0</v>
      </c>
      <c r="AL10" s="33">
        <v>0</v>
      </c>
      <c r="AM10" s="32">
        <v>0</v>
      </c>
      <c r="AN10" s="33">
        <v>0</v>
      </c>
      <c r="AO10" s="32">
        <v>0</v>
      </c>
      <c r="AP10" s="33">
        <v>0</v>
      </c>
      <c r="AQ10" s="32">
        <v>0</v>
      </c>
      <c r="AR10" s="33">
        <v>0</v>
      </c>
      <c r="AS10" s="32">
        <v>0</v>
      </c>
      <c r="AT10" s="33">
        <v>0</v>
      </c>
      <c r="AU10" s="39">
        <f t="shared" ref="AU10:AV11" si="28">SUM(AK10,AM10,AO10,AQ10,AS10)</f>
        <v>0</v>
      </c>
      <c r="AV10" s="40">
        <f t="shared" si="28"/>
        <v>0</v>
      </c>
      <c r="AW10" s="32">
        <v>0</v>
      </c>
      <c r="AX10" s="33">
        <v>0</v>
      </c>
      <c r="AY10" s="32">
        <v>0</v>
      </c>
      <c r="AZ10" s="33">
        <v>0</v>
      </c>
      <c r="BA10" s="32">
        <v>0</v>
      </c>
      <c r="BB10" s="33">
        <v>0</v>
      </c>
      <c r="BC10" s="32">
        <v>0</v>
      </c>
      <c r="BD10" s="33">
        <v>0</v>
      </c>
      <c r="BE10" s="39">
        <f t="shared" ref="BE10:BF11" si="29">SUM(AW10,AY10,BA10,BC10)</f>
        <v>0</v>
      </c>
      <c r="BF10" s="40">
        <f t="shared" si="29"/>
        <v>0</v>
      </c>
      <c r="BG10" s="32">
        <v>0</v>
      </c>
      <c r="BH10" s="33">
        <v>0</v>
      </c>
      <c r="BI10" s="32">
        <v>0</v>
      </c>
      <c r="BJ10" s="33">
        <v>0</v>
      </c>
      <c r="BK10" s="32">
        <v>0</v>
      </c>
      <c r="BL10" s="33">
        <v>0</v>
      </c>
      <c r="BM10" s="32">
        <v>0</v>
      </c>
      <c r="BN10" s="33">
        <v>0</v>
      </c>
      <c r="BO10" s="38"/>
      <c r="BP10" s="38"/>
      <c r="BQ10" s="39">
        <f t="shared" ref="BQ10:BR11" si="30">SUM(BG10,BI10,BK10,BM10)</f>
        <v>0</v>
      </c>
      <c r="BR10" s="40">
        <f t="shared" si="30"/>
        <v>0</v>
      </c>
      <c r="BS10" s="41">
        <f t="shared" ref="BS10:BT11" si="31">SUM(BQ10,BE10,AU10)</f>
        <v>0</v>
      </c>
      <c r="BT10" s="42">
        <f t="shared" si="31"/>
        <v>0</v>
      </c>
      <c r="BU10" s="32">
        <v>0</v>
      </c>
      <c r="BV10" s="33">
        <v>0</v>
      </c>
      <c r="BW10" s="32">
        <v>0</v>
      </c>
      <c r="BX10" s="33">
        <v>0</v>
      </c>
      <c r="BY10" s="32">
        <v>0</v>
      </c>
      <c r="BZ10" s="33">
        <v>0</v>
      </c>
      <c r="CA10" s="32">
        <v>0</v>
      </c>
      <c r="CB10" s="33">
        <v>0</v>
      </c>
      <c r="CC10" s="32">
        <v>0</v>
      </c>
      <c r="CD10" s="33">
        <v>0</v>
      </c>
      <c r="CE10" s="39">
        <f t="shared" ref="CE10:CF11" si="32">SUM(BU10,BW10,BY10,CA10,CC10)</f>
        <v>0</v>
      </c>
      <c r="CF10" s="40">
        <f t="shared" si="32"/>
        <v>0</v>
      </c>
      <c r="CG10" s="32">
        <v>0</v>
      </c>
      <c r="CH10" s="33">
        <v>0</v>
      </c>
      <c r="CI10" s="32">
        <v>0</v>
      </c>
      <c r="CJ10" s="33">
        <v>0</v>
      </c>
      <c r="CK10" s="32">
        <v>0</v>
      </c>
      <c r="CL10" s="33">
        <v>0</v>
      </c>
      <c r="CM10" s="32">
        <v>0</v>
      </c>
      <c r="CN10" s="33">
        <v>0</v>
      </c>
      <c r="CO10" s="39">
        <f t="shared" ref="CO10:CP11" si="33">SUM(CG10,CI10,CK10,CM10)</f>
        <v>0</v>
      </c>
      <c r="CP10" s="40">
        <f t="shared" si="33"/>
        <v>0</v>
      </c>
      <c r="CQ10" s="30">
        <v>0</v>
      </c>
      <c r="CR10" s="31">
        <v>0</v>
      </c>
      <c r="CS10" s="30">
        <v>0</v>
      </c>
      <c r="CT10" s="31">
        <v>0</v>
      </c>
      <c r="CU10" s="32">
        <v>0</v>
      </c>
      <c r="CV10" s="33">
        <v>0</v>
      </c>
      <c r="CW10" s="32">
        <v>337.5</v>
      </c>
      <c r="CX10" s="33">
        <v>1000</v>
      </c>
      <c r="CY10" s="38"/>
      <c r="CZ10" s="38"/>
      <c r="DA10" s="39">
        <f t="shared" ref="DA10:DB11" si="34">SUM(CQ10,CS10,CU10,CW10)</f>
        <v>337.5</v>
      </c>
      <c r="DB10" s="40">
        <f t="shared" si="34"/>
        <v>1000</v>
      </c>
      <c r="DC10" s="41">
        <f t="shared" ref="DC10:DD11" si="35">SUM(DA10,CO10,CE10)</f>
        <v>337.5</v>
      </c>
      <c r="DD10" s="42">
        <f t="shared" si="35"/>
        <v>1000</v>
      </c>
      <c r="DE10" s="32">
        <v>0</v>
      </c>
      <c r="DF10" s="31">
        <v>1000</v>
      </c>
      <c r="DG10" s="32">
        <v>1230</v>
      </c>
      <c r="DH10" s="33">
        <v>2000</v>
      </c>
      <c r="DI10" s="32">
        <v>1140</v>
      </c>
      <c r="DJ10" s="33">
        <v>0</v>
      </c>
      <c r="DK10" s="32">
        <v>2280</v>
      </c>
      <c r="DL10" s="33">
        <v>2000</v>
      </c>
      <c r="DM10" s="32">
        <v>4000</v>
      </c>
      <c r="DN10" s="33">
        <v>0</v>
      </c>
      <c r="DO10" s="43"/>
      <c r="DP10" s="43"/>
      <c r="DQ10" s="39">
        <f t="shared" ref="DQ10:DR11" si="36">SUM(DE10,DG10,DI10,DK10,DM10,DO10)</f>
        <v>8650</v>
      </c>
      <c r="DR10" s="40">
        <f t="shared" si="36"/>
        <v>5000</v>
      </c>
      <c r="DS10" s="32">
        <v>0</v>
      </c>
      <c r="DT10" s="33">
        <v>1000</v>
      </c>
      <c r="DU10" s="32">
        <v>0</v>
      </c>
      <c r="DV10" s="33">
        <v>0</v>
      </c>
      <c r="DW10" s="32">
        <v>1480</v>
      </c>
      <c r="DX10" s="33">
        <v>0</v>
      </c>
      <c r="DY10" s="32">
        <v>0</v>
      </c>
      <c r="DZ10" s="33">
        <v>0</v>
      </c>
      <c r="EA10" s="39">
        <f t="shared" ref="EA10:EB11" si="37">SUM(DS10,DU10,DW10,DY10)</f>
        <v>1480</v>
      </c>
      <c r="EB10" s="40">
        <f t="shared" si="37"/>
        <v>1000</v>
      </c>
      <c r="EC10" s="32">
        <v>0</v>
      </c>
      <c r="ED10" s="33">
        <v>0</v>
      </c>
      <c r="EE10" s="32">
        <v>0</v>
      </c>
      <c r="EF10" s="33">
        <v>0</v>
      </c>
      <c r="EG10" s="32">
        <v>0</v>
      </c>
      <c r="EH10" s="33">
        <v>0</v>
      </c>
      <c r="EI10" s="32">
        <v>0</v>
      </c>
      <c r="EJ10" s="33">
        <v>0</v>
      </c>
      <c r="EK10" s="32">
        <v>0</v>
      </c>
      <c r="EL10" s="33">
        <v>0</v>
      </c>
      <c r="EM10" s="39">
        <f t="shared" ref="EM10:EN11" si="38">SUM(EC10,EE10,EG10,EI10,EK10)</f>
        <v>0</v>
      </c>
      <c r="EN10" s="40">
        <f t="shared" si="38"/>
        <v>0</v>
      </c>
      <c r="EO10" s="41">
        <f t="shared" ref="EO10:EP17" si="39">SUM(EM10,EA10,DQ10)</f>
        <v>10130</v>
      </c>
      <c r="EP10" s="41">
        <f t="shared" si="39"/>
        <v>6000</v>
      </c>
      <c r="EQ10" s="44">
        <f>SUM(EO10,DC10,BS10,AI10)</f>
        <v>10467.5</v>
      </c>
      <c r="ER10" s="45">
        <f>SUM(EP10,DD10,BT10,AJ10)</f>
        <v>7000</v>
      </c>
    </row>
    <row r="11" spans="1:148">
      <c r="A11" s="29"/>
      <c r="B11" s="20" t="s">
        <v>24</v>
      </c>
      <c r="C11" s="30">
        <v>0</v>
      </c>
      <c r="D11" s="31">
        <v>0</v>
      </c>
      <c r="E11" s="30">
        <v>0</v>
      </c>
      <c r="F11" s="31">
        <v>0</v>
      </c>
      <c r="G11" s="30">
        <v>0</v>
      </c>
      <c r="H11" s="31">
        <v>0</v>
      </c>
      <c r="I11" s="32">
        <v>0</v>
      </c>
      <c r="J11" s="33">
        <v>0</v>
      </c>
      <c r="K11" s="34">
        <f t="shared" si="24"/>
        <v>0</v>
      </c>
      <c r="L11" s="35">
        <f t="shared" si="24"/>
        <v>0</v>
      </c>
      <c r="M11" s="32">
        <v>0</v>
      </c>
      <c r="N11" s="33">
        <v>0</v>
      </c>
      <c r="O11" s="32">
        <v>0</v>
      </c>
      <c r="P11" s="33">
        <v>0</v>
      </c>
      <c r="Q11" s="32">
        <v>0</v>
      </c>
      <c r="R11" s="33">
        <v>0</v>
      </c>
      <c r="S11" s="32">
        <v>0</v>
      </c>
      <c r="T11" s="31">
        <v>0</v>
      </c>
      <c r="U11" s="36">
        <f t="shared" si="25"/>
        <v>0</v>
      </c>
      <c r="V11" s="37">
        <f t="shared" si="25"/>
        <v>0</v>
      </c>
      <c r="W11" s="32">
        <v>0</v>
      </c>
      <c r="X11" s="33">
        <v>0</v>
      </c>
      <c r="Y11" s="32">
        <v>0</v>
      </c>
      <c r="Z11" s="33">
        <v>0</v>
      </c>
      <c r="AA11" s="32">
        <v>0</v>
      </c>
      <c r="AB11" s="33">
        <v>0</v>
      </c>
      <c r="AC11" s="32">
        <v>0</v>
      </c>
      <c r="AD11" s="33">
        <v>0</v>
      </c>
      <c r="AE11" s="38"/>
      <c r="AF11" s="38"/>
      <c r="AG11" s="39">
        <f t="shared" si="26"/>
        <v>0</v>
      </c>
      <c r="AH11" s="40">
        <f t="shared" si="26"/>
        <v>0</v>
      </c>
      <c r="AI11" s="41">
        <f t="shared" si="27"/>
        <v>0</v>
      </c>
      <c r="AJ11" s="42">
        <f t="shared" si="27"/>
        <v>0</v>
      </c>
      <c r="AK11" s="32">
        <v>0</v>
      </c>
      <c r="AL11" s="33">
        <v>0</v>
      </c>
      <c r="AM11" s="32">
        <v>0</v>
      </c>
      <c r="AN11" s="33">
        <v>0</v>
      </c>
      <c r="AO11" s="32">
        <v>0</v>
      </c>
      <c r="AP11" s="33">
        <v>0</v>
      </c>
      <c r="AQ11" s="32">
        <v>0</v>
      </c>
      <c r="AR11" s="33">
        <v>0</v>
      </c>
      <c r="AS11" s="32">
        <v>0</v>
      </c>
      <c r="AT11" s="33">
        <v>0</v>
      </c>
      <c r="AU11" s="39">
        <f t="shared" si="28"/>
        <v>0</v>
      </c>
      <c r="AV11" s="40">
        <f t="shared" si="28"/>
        <v>0</v>
      </c>
      <c r="AW11" s="32">
        <v>0</v>
      </c>
      <c r="AX11" s="33">
        <v>0</v>
      </c>
      <c r="AY11" s="32">
        <v>0</v>
      </c>
      <c r="AZ11" s="33">
        <v>0</v>
      </c>
      <c r="BA11" s="32">
        <v>0</v>
      </c>
      <c r="BB11" s="33">
        <v>0</v>
      </c>
      <c r="BC11" s="32">
        <v>0</v>
      </c>
      <c r="BD11" s="33">
        <v>0</v>
      </c>
      <c r="BE11" s="39">
        <f t="shared" si="29"/>
        <v>0</v>
      </c>
      <c r="BF11" s="40">
        <f t="shared" si="29"/>
        <v>0</v>
      </c>
      <c r="BG11" s="32">
        <v>0</v>
      </c>
      <c r="BH11" s="33">
        <v>0</v>
      </c>
      <c r="BI11" s="32">
        <v>0</v>
      </c>
      <c r="BJ11" s="33">
        <v>0</v>
      </c>
      <c r="BK11" s="32">
        <v>0</v>
      </c>
      <c r="BL11" s="33">
        <v>0</v>
      </c>
      <c r="BM11" s="32">
        <v>0</v>
      </c>
      <c r="BN11" s="33">
        <v>0</v>
      </c>
      <c r="BO11" s="38"/>
      <c r="BP11" s="38"/>
      <c r="BQ11" s="39">
        <f t="shared" si="30"/>
        <v>0</v>
      </c>
      <c r="BR11" s="40">
        <f t="shared" si="30"/>
        <v>0</v>
      </c>
      <c r="BS11" s="41">
        <f t="shared" si="31"/>
        <v>0</v>
      </c>
      <c r="BT11" s="42">
        <f t="shared" si="31"/>
        <v>0</v>
      </c>
      <c r="BU11" s="32">
        <v>0</v>
      </c>
      <c r="BV11" s="33">
        <v>0</v>
      </c>
      <c r="BW11" s="32">
        <v>0</v>
      </c>
      <c r="BX11" s="33">
        <v>0</v>
      </c>
      <c r="BY11" s="32">
        <v>0</v>
      </c>
      <c r="BZ11" s="33">
        <v>0</v>
      </c>
      <c r="CA11" s="32">
        <v>0</v>
      </c>
      <c r="CB11" s="33">
        <v>0</v>
      </c>
      <c r="CC11" s="32">
        <v>0</v>
      </c>
      <c r="CD11" s="33">
        <v>0</v>
      </c>
      <c r="CE11" s="39">
        <f t="shared" si="32"/>
        <v>0</v>
      </c>
      <c r="CF11" s="40">
        <f t="shared" si="32"/>
        <v>0</v>
      </c>
      <c r="CG11" s="32">
        <v>0</v>
      </c>
      <c r="CH11" s="33">
        <v>0</v>
      </c>
      <c r="CI11" s="32">
        <v>0</v>
      </c>
      <c r="CJ11" s="33">
        <v>0</v>
      </c>
      <c r="CK11" s="32">
        <v>0</v>
      </c>
      <c r="CL11" s="33">
        <v>10000</v>
      </c>
      <c r="CM11" s="32">
        <v>0</v>
      </c>
      <c r="CN11" s="33">
        <v>10000</v>
      </c>
      <c r="CO11" s="39">
        <f t="shared" si="33"/>
        <v>0</v>
      </c>
      <c r="CP11" s="40">
        <f t="shared" si="33"/>
        <v>20000</v>
      </c>
      <c r="CQ11" s="30">
        <v>0</v>
      </c>
      <c r="CR11" s="31">
        <f>40000/4</f>
        <v>10000</v>
      </c>
      <c r="CS11" s="30">
        <v>0</v>
      </c>
      <c r="CT11" s="31">
        <f>40000/4</f>
        <v>10000</v>
      </c>
      <c r="CU11" s="32">
        <v>0</v>
      </c>
      <c r="CV11" s="31">
        <f>40000/4</f>
        <v>10000</v>
      </c>
      <c r="CW11" s="32">
        <v>0</v>
      </c>
      <c r="CX11" s="31">
        <f>40000/4</f>
        <v>10000</v>
      </c>
      <c r="CY11" s="46"/>
      <c r="CZ11" s="46"/>
      <c r="DA11" s="39">
        <f t="shared" si="34"/>
        <v>0</v>
      </c>
      <c r="DB11" s="40">
        <f t="shared" si="34"/>
        <v>40000</v>
      </c>
      <c r="DC11" s="41">
        <f t="shared" si="35"/>
        <v>0</v>
      </c>
      <c r="DD11" s="42">
        <f t="shared" si="35"/>
        <v>60000</v>
      </c>
      <c r="DE11" s="32">
        <v>0</v>
      </c>
      <c r="DF11" s="31">
        <v>8000</v>
      </c>
      <c r="DG11" s="32">
        <v>0</v>
      </c>
      <c r="DH11" s="31">
        <f>40000/5</f>
        <v>8000</v>
      </c>
      <c r="DI11" s="32">
        <v>0</v>
      </c>
      <c r="DJ11" s="33">
        <v>8000</v>
      </c>
      <c r="DK11" s="32">
        <v>0</v>
      </c>
      <c r="DL11" s="33">
        <v>8000</v>
      </c>
      <c r="DM11" s="32">
        <v>0</v>
      </c>
      <c r="DN11" s="33">
        <v>8000</v>
      </c>
      <c r="DO11" s="43"/>
      <c r="DP11" s="43"/>
      <c r="DQ11" s="39">
        <f t="shared" si="36"/>
        <v>0</v>
      </c>
      <c r="DR11" s="40">
        <f t="shared" si="36"/>
        <v>40000</v>
      </c>
      <c r="DS11" s="32">
        <v>0</v>
      </c>
      <c r="DT11" s="33">
        <f>40000/4</f>
        <v>10000</v>
      </c>
      <c r="DU11" s="32">
        <v>0</v>
      </c>
      <c r="DV11" s="33">
        <f>40000/4</f>
        <v>10000</v>
      </c>
      <c r="DW11" s="32">
        <v>0</v>
      </c>
      <c r="DX11" s="33">
        <f>40000/4</f>
        <v>10000</v>
      </c>
      <c r="DY11" s="32">
        <v>0</v>
      </c>
      <c r="DZ11" s="33">
        <v>0</v>
      </c>
      <c r="EA11" s="39">
        <f t="shared" si="37"/>
        <v>0</v>
      </c>
      <c r="EB11" s="40">
        <f t="shared" si="37"/>
        <v>30000</v>
      </c>
      <c r="EC11" s="32">
        <v>0</v>
      </c>
      <c r="ED11" s="33">
        <v>0</v>
      </c>
      <c r="EE11" s="32">
        <v>0</v>
      </c>
      <c r="EF11" s="33">
        <v>0</v>
      </c>
      <c r="EG11" s="32">
        <v>0</v>
      </c>
      <c r="EH11" s="33">
        <v>0</v>
      </c>
      <c r="EI11" s="32">
        <v>0</v>
      </c>
      <c r="EJ11" s="33">
        <v>0</v>
      </c>
      <c r="EK11" s="32">
        <v>0</v>
      </c>
      <c r="EL11" s="33">
        <v>0</v>
      </c>
      <c r="EM11" s="39">
        <f t="shared" si="38"/>
        <v>0</v>
      </c>
      <c r="EN11" s="40">
        <f t="shared" si="38"/>
        <v>0</v>
      </c>
      <c r="EO11" s="41">
        <f t="shared" si="39"/>
        <v>0</v>
      </c>
      <c r="EP11" s="41">
        <f t="shared" si="39"/>
        <v>70000</v>
      </c>
      <c r="EQ11" s="44">
        <f>SUM(EO11,DC11,BS11,AI11)</f>
        <v>0</v>
      </c>
      <c r="ER11" s="45">
        <f>SUM(EP11,DD11,BT11,AJ11)</f>
        <v>130000</v>
      </c>
    </row>
    <row r="12" spans="1:148">
      <c r="A12" s="29"/>
      <c r="B12" s="20"/>
      <c r="C12" s="21"/>
      <c r="D12" s="22"/>
      <c r="E12" s="21"/>
      <c r="F12" s="22"/>
      <c r="G12" s="21"/>
      <c r="H12" s="22"/>
      <c r="I12" s="23"/>
      <c r="J12" s="24"/>
      <c r="K12" s="47"/>
      <c r="L12" s="48"/>
      <c r="M12" s="23"/>
      <c r="N12" s="24"/>
      <c r="O12" s="23"/>
      <c r="P12" s="24"/>
      <c r="Q12" s="23"/>
      <c r="R12" s="24"/>
      <c r="S12" s="23"/>
      <c r="T12" s="22"/>
      <c r="U12" s="23"/>
      <c r="V12" s="24"/>
      <c r="W12" s="23"/>
      <c r="X12" s="24"/>
      <c r="Y12" s="23"/>
      <c r="Z12" s="24"/>
      <c r="AA12" s="23"/>
      <c r="AB12" s="24"/>
      <c r="AC12" s="23"/>
      <c r="AD12" s="24"/>
      <c r="AE12" s="27"/>
      <c r="AF12" s="27"/>
      <c r="AG12" s="25"/>
      <c r="AH12" s="26"/>
      <c r="AI12" s="25"/>
      <c r="AJ12" s="26"/>
      <c r="AK12" s="23"/>
      <c r="AL12" s="24"/>
      <c r="AM12" s="23"/>
      <c r="AN12" s="24"/>
      <c r="AO12" s="23"/>
      <c r="AP12" s="24"/>
      <c r="AQ12" s="23"/>
      <c r="AR12" s="24"/>
      <c r="AS12" s="23"/>
      <c r="AT12" s="24"/>
      <c r="AU12" s="25"/>
      <c r="AV12" s="26"/>
      <c r="AW12" s="23"/>
      <c r="AX12" s="24"/>
      <c r="AY12" s="23"/>
      <c r="AZ12" s="24"/>
      <c r="BA12" s="23"/>
      <c r="BB12" s="24"/>
      <c r="BC12" s="23"/>
      <c r="BD12" s="24"/>
      <c r="BE12" s="25"/>
      <c r="BF12" s="26"/>
      <c r="BG12" s="23"/>
      <c r="BH12" s="24"/>
      <c r="BI12" s="23"/>
      <c r="BJ12" s="24"/>
      <c r="BK12" s="23"/>
      <c r="BL12" s="24"/>
      <c r="BM12" s="23"/>
      <c r="BN12" s="24"/>
      <c r="BO12" s="27"/>
      <c r="BP12" s="27"/>
      <c r="BQ12" s="25"/>
      <c r="BR12" s="26"/>
      <c r="BS12" s="25"/>
      <c r="BT12" s="26"/>
      <c r="BU12" s="23"/>
      <c r="BV12" s="24"/>
      <c r="BW12" s="23"/>
      <c r="BX12" s="24"/>
      <c r="BY12" s="23"/>
      <c r="BZ12" s="24"/>
      <c r="CA12" s="23"/>
      <c r="CB12" s="24"/>
      <c r="CC12" s="23"/>
      <c r="CD12" s="24"/>
      <c r="CE12" s="25"/>
      <c r="CF12" s="26"/>
      <c r="CG12" s="23"/>
      <c r="CH12" s="24"/>
      <c r="CI12" s="23"/>
      <c r="CJ12" s="24"/>
      <c r="CK12" s="23"/>
      <c r="CL12" s="24"/>
      <c r="CM12" s="23"/>
      <c r="CN12" s="24"/>
      <c r="CO12" s="25"/>
      <c r="CP12" s="26"/>
      <c r="CQ12" s="21"/>
      <c r="CR12" s="22"/>
      <c r="CS12" s="21"/>
      <c r="CT12" s="22"/>
      <c r="CU12" s="23"/>
      <c r="CV12" s="24"/>
      <c r="CW12" s="23"/>
      <c r="CX12" s="24"/>
      <c r="CY12" s="27"/>
      <c r="CZ12" s="27"/>
      <c r="DA12" s="25"/>
      <c r="DB12" s="26"/>
      <c r="DC12" s="25"/>
      <c r="DD12" s="26"/>
      <c r="DE12" s="23"/>
      <c r="DF12" s="24"/>
      <c r="DG12" s="23"/>
      <c r="DH12" s="24"/>
      <c r="DI12" s="23"/>
      <c r="DJ12" s="24"/>
      <c r="DK12" s="23"/>
      <c r="DL12" s="24"/>
      <c r="DM12" s="23"/>
      <c r="DN12" s="24"/>
      <c r="DO12" s="28"/>
      <c r="DP12" s="28"/>
      <c r="DQ12" s="25"/>
      <c r="DR12" s="26"/>
      <c r="DS12" s="23"/>
      <c r="DT12" s="24"/>
      <c r="DU12" s="23"/>
      <c r="DV12" s="24"/>
      <c r="DW12" s="23"/>
      <c r="DX12" s="24"/>
      <c r="DY12" s="23"/>
      <c r="DZ12" s="24"/>
      <c r="EA12" s="25"/>
      <c r="EB12" s="26"/>
      <c r="EC12" s="23"/>
      <c r="ED12" s="24"/>
      <c r="EE12" s="23"/>
      <c r="EF12" s="24"/>
      <c r="EG12" s="23"/>
      <c r="EH12" s="24"/>
      <c r="EI12" s="23"/>
      <c r="EJ12" s="24"/>
      <c r="EK12" s="23"/>
      <c r="EL12" s="24"/>
      <c r="EM12" s="25"/>
      <c r="EN12" s="26"/>
      <c r="EO12" s="25"/>
      <c r="EP12" s="26"/>
      <c r="EQ12" s="25"/>
      <c r="ER12" s="26"/>
    </row>
    <row r="13" spans="1:148">
      <c r="A13" s="29" t="s">
        <v>31</v>
      </c>
      <c r="B13" s="20" t="s">
        <v>3</v>
      </c>
      <c r="C13" s="30">
        <v>1950</v>
      </c>
      <c r="D13" s="31">
        <v>0</v>
      </c>
      <c r="E13" s="30">
        <v>0</v>
      </c>
      <c r="F13" s="31">
        <v>0</v>
      </c>
      <c r="G13" s="30">
        <v>330</v>
      </c>
      <c r="H13" s="31">
        <v>0</v>
      </c>
      <c r="I13" s="32">
        <v>2900</v>
      </c>
      <c r="J13" s="33">
        <v>0</v>
      </c>
      <c r="K13" s="34">
        <f t="shared" ref="K13:L14" si="40">SUM(C13,E13,G13,I13)</f>
        <v>5180</v>
      </c>
      <c r="L13" s="35">
        <f t="shared" si="40"/>
        <v>0</v>
      </c>
      <c r="M13" s="32">
        <v>3332</v>
      </c>
      <c r="N13" s="33">
        <v>0</v>
      </c>
      <c r="O13" s="32">
        <v>5075</v>
      </c>
      <c r="P13" s="33">
        <v>0</v>
      </c>
      <c r="Q13" s="32">
        <v>0</v>
      </c>
      <c r="R13" s="33">
        <v>0</v>
      </c>
      <c r="S13" s="32">
        <v>98.5</v>
      </c>
      <c r="T13" s="31">
        <v>0</v>
      </c>
      <c r="U13" s="36">
        <f t="shared" ref="U13:V14" si="41">SUM(M13,O13,Q13,S13)</f>
        <v>8505.5</v>
      </c>
      <c r="V13" s="37">
        <f t="shared" si="41"/>
        <v>0</v>
      </c>
      <c r="W13" s="32">
        <v>0</v>
      </c>
      <c r="X13" s="33">
        <v>0</v>
      </c>
      <c r="Y13" s="32">
        <v>5867.5</v>
      </c>
      <c r="Z13" s="33">
        <v>0</v>
      </c>
      <c r="AA13" s="32">
        <f>280-9.94</f>
        <v>270.06</v>
      </c>
      <c r="AB13" s="33">
        <v>0</v>
      </c>
      <c r="AC13" s="32">
        <v>10270</v>
      </c>
      <c r="AD13" s="33">
        <v>0</v>
      </c>
      <c r="AE13" s="38">
        <v>760</v>
      </c>
      <c r="AF13" s="38"/>
      <c r="AG13" s="39">
        <f t="shared" ref="AG13:AH14" si="42">SUM(W13,Y13,AA13,AC13,AE13)</f>
        <v>17167.560000000001</v>
      </c>
      <c r="AH13" s="40">
        <f t="shared" si="42"/>
        <v>0</v>
      </c>
      <c r="AI13" s="41">
        <f t="shared" ref="AI13:AJ14" si="43">SUM(AG13,U13,K13)</f>
        <v>30853.06</v>
      </c>
      <c r="AJ13" s="42">
        <f t="shared" si="43"/>
        <v>0</v>
      </c>
      <c r="AK13" s="32">
        <v>0</v>
      </c>
      <c r="AL13" s="33">
        <v>0</v>
      </c>
      <c r="AM13" s="32">
        <v>-7.86</v>
      </c>
      <c r="AN13" s="33">
        <v>0</v>
      </c>
      <c r="AO13" s="32">
        <v>4526.8</v>
      </c>
      <c r="AP13" s="33">
        <v>0</v>
      </c>
      <c r="AQ13" s="32">
        <v>46.81</v>
      </c>
      <c r="AR13" s="33">
        <v>0</v>
      </c>
      <c r="AS13" s="32">
        <v>2093.75</v>
      </c>
      <c r="AT13" s="33">
        <v>0</v>
      </c>
      <c r="AU13" s="39">
        <f t="shared" ref="AU13:AV14" si="44">SUM(AK13,AM13,AO13,AQ13,AS13)</f>
        <v>6659.5000000000009</v>
      </c>
      <c r="AV13" s="40">
        <f t="shared" si="44"/>
        <v>0</v>
      </c>
      <c r="AW13" s="32">
        <f>-44.88</f>
        <v>-44.88</v>
      </c>
      <c r="AX13" s="33">
        <v>0</v>
      </c>
      <c r="AY13" s="32">
        <v>531.94000000000005</v>
      </c>
      <c r="AZ13" s="33">
        <v>0</v>
      </c>
      <c r="BA13" s="32">
        <v>7255.5</v>
      </c>
      <c r="BB13" s="33">
        <v>0</v>
      </c>
      <c r="BC13" s="32">
        <v>2116.6999999999998</v>
      </c>
      <c r="BD13" s="33">
        <v>0</v>
      </c>
      <c r="BE13" s="39">
        <f t="shared" ref="BE13:BF14" si="45">SUM(AW13,AY13,BA13,BC13)</f>
        <v>9859.26</v>
      </c>
      <c r="BF13" s="40">
        <f t="shared" si="45"/>
        <v>0</v>
      </c>
      <c r="BG13" s="32">
        <v>2250</v>
      </c>
      <c r="BH13" s="33">
        <v>0</v>
      </c>
      <c r="BI13" s="32">
        <f>-2062.5</f>
        <v>-2062.5</v>
      </c>
      <c r="BJ13" s="33">
        <v>0</v>
      </c>
      <c r="BK13" s="32">
        <v>2780</v>
      </c>
      <c r="BL13" s="33">
        <v>0</v>
      </c>
      <c r="BM13" s="32">
        <v>485.82</v>
      </c>
      <c r="BN13" s="33">
        <v>0</v>
      </c>
      <c r="BO13" s="38">
        <v>2072</v>
      </c>
      <c r="BP13" s="38"/>
      <c r="BQ13" s="39">
        <f t="shared" ref="BQ13" si="46">SUM(BG13,BI13,BK13,BM13,BO13)</f>
        <v>5525.32</v>
      </c>
      <c r="BR13" s="40">
        <f>SUM(BH13,BJ13,BL13,BN13,BP13)</f>
        <v>0</v>
      </c>
      <c r="BS13" s="41">
        <f t="shared" ref="BS13:BT14" si="47">SUM(BQ13,BE13,AU13)</f>
        <v>22044.080000000002</v>
      </c>
      <c r="BT13" s="42">
        <f t="shared" si="47"/>
        <v>0</v>
      </c>
      <c r="BU13" s="32">
        <v>164.4</v>
      </c>
      <c r="BV13" s="33">
        <v>0</v>
      </c>
      <c r="BW13" s="32">
        <v>190.2</v>
      </c>
      <c r="BX13" s="33">
        <v>0</v>
      </c>
      <c r="BY13" s="32">
        <v>1791.66</v>
      </c>
      <c r="BZ13" s="33">
        <v>0</v>
      </c>
      <c r="CA13" s="32">
        <v>5140</v>
      </c>
      <c r="CB13" s="33">
        <v>0</v>
      </c>
      <c r="CC13" s="32">
        <v>600</v>
      </c>
      <c r="CD13" s="33">
        <v>0</v>
      </c>
      <c r="CE13" s="39">
        <f t="shared" ref="CE13:CF14" si="48">SUM(BU13,BW13,BY13,CA13,CC13)</f>
        <v>7886.26</v>
      </c>
      <c r="CF13" s="40">
        <f t="shared" si="48"/>
        <v>0</v>
      </c>
      <c r="CG13" s="32">
        <v>5381.8</v>
      </c>
      <c r="CH13" s="33">
        <v>0</v>
      </c>
      <c r="CI13" s="32">
        <v>3302.5</v>
      </c>
      <c r="CJ13" s="33">
        <v>0</v>
      </c>
      <c r="CK13" s="32">
        <v>4946.68</v>
      </c>
      <c r="CL13" s="33">
        <v>0</v>
      </c>
      <c r="CM13" s="32">
        <v>4204.04</v>
      </c>
      <c r="CN13" s="33">
        <v>0</v>
      </c>
      <c r="CO13" s="39">
        <f t="shared" ref="CO13:CP14" si="49">SUM(CG13,CI13,CK13,CM13)</f>
        <v>17835.02</v>
      </c>
      <c r="CP13" s="40">
        <f t="shared" si="49"/>
        <v>0</v>
      </c>
      <c r="CQ13" s="30">
        <v>7891.64</v>
      </c>
      <c r="CR13" s="31">
        <v>0</v>
      </c>
      <c r="CS13" s="30">
        <v>6456.5</v>
      </c>
      <c r="CT13" s="31">
        <v>0</v>
      </c>
      <c r="CU13" s="32">
        <v>1641.39</v>
      </c>
      <c r="CV13" s="33">
        <v>0</v>
      </c>
      <c r="CW13" s="32">
        <v>4810.1099999999997</v>
      </c>
      <c r="CX13" s="33">
        <v>0</v>
      </c>
      <c r="CY13" s="38">
        <v>14551.94</v>
      </c>
      <c r="CZ13" s="38"/>
      <c r="DA13" s="39">
        <f t="shared" ref="DA13:DB14" si="50">SUM(CQ13,CS13,CU13,CW13,CY13)</f>
        <v>35351.58</v>
      </c>
      <c r="DB13" s="40">
        <f t="shared" si="50"/>
        <v>0</v>
      </c>
      <c r="DC13" s="41">
        <f t="shared" ref="DC13:DD14" si="51">SUM(DA13,CO13,CE13)</f>
        <v>61072.860000000008</v>
      </c>
      <c r="DD13" s="42">
        <f t="shared" si="51"/>
        <v>0</v>
      </c>
      <c r="DE13" s="32">
        <f>-300</f>
        <v>-300</v>
      </c>
      <c r="DF13" s="31">
        <v>0</v>
      </c>
      <c r="DG13" s="32">
        <v>4162</v>
      </c>
      <c r="DH13" s="33">
        <v>0</v>
      </c>
      <c r="DI13" s="32">
        <v>4137.5</v>
      </c>
      <c r="DJ13" s="33">
        <v>0</v>
      </c>
      <c r="DK13" s="32">
        <v>2406.5</v>
      </c>
      <c r="DL13" s="33">
        <v>0</v>
      </c>
      <c r="DM13" s="32">
        <v>16378.49</v>
      </c>
      <c r="DN13" s="33">
        <v>0</v>
      </c>
      <c r="DO13" s="43">
        <v>10268.74</v>
      </c>
      <c r="DP13" s="43"/>
      <c r="DQ13" s="39">
        <f t="shared" ref="DQ13:DR14" si="52">SUM(DE13,DG13,DI13,DK13,DM13,DO13)</f>
        <v>37053.229999999996</v>
      </c>
      <c r="DR13" s="40">
        <f t="shared" si="52"/>
        <v>0</v>
      </c>
      <c r="DS13" s="32">
        <f>13406.75-DO13</f>
        <v>3138.01</v>
      </c>
      <c r="DT13" s="33">
        <v>0</v>
      </c>
      <c r="DU13" s="32">
        <v>9759</v>
      </c>
      <c r="DV13" s="33">
        <v>0</v>
      </c>
      <c r="DW13" s="32">
        <v>20121.580000000002</v>
      </c>
      <c r="DX13" s="33">
        <v>0</v>
      </c>
      <c r="DY13" s="32">
        <v>0</v>
      </c>
      <c r="DZ13" s="33">
        <v>0</v>
      </c>
      <c r="EA13" s="39">
        <f t="shared" ref="EA13:EB14" si="53">SUM(DS13,DU13,DW13,DY13)</f>
        <v>33018.590000000004</v>
      </c>
      <c r="EB13" s="40">
        <f t="shared" si="53"/>
        <v>0</v>
      </c>
      <c r="EC13" s="32">
        <v>0</v>
      </c>
      <c r="ED13" s="33">
        <v>0</v>
      </c>
      <c r="EE13" s="32">
        <v>0</v>
      </c>
      <c r="EF13" s="33">
        <v>0</v>
      </c>
      <c r="EG13" s="32">
        <v>0</v>
      </c>
      <c r="EH13" s="33">
        <v>0</v>
      </c>
      <c r="EI13" s="32">
        <v>0</v>
      </c>
      <c r="EJ13" s="33">
        <v>0</v>
      </c>
      <c r="EK13" s="32">
        <v>0</v>
      </c>
      <c r="EL13" s="33">
        <v>0</v>
      </c>
      <c r="EM13" s="39">
        <f t="shared" ref="EM13:EN14" si="54">SUM(EC13,EE13,EG13,EI13,EK13)</f>
        <v>0</v>
      </c>
      <c r="EN13" s="40">
        <f t="shared" si="54"/>
        <v>0</v>
      </c>
      <c r="EO13" s="41">
        <f t="shared" ref="EO13:EO14" si="55">SUM(EM13,EA13,DQ13)</f>
        <v>70071.820000000007</v>
      </c>
      <c r="EP13" s="41">
        <f t="shared" si="39"/>
        <v>0</v>
      </c>
      <c r="EQ13" s="44">
        <f>SUM(EO13,DC13,BS13,AI13)</f>
        <v>184041.82</v>
      </c>
      <c r="ER13" s="45">
        <f>SUM(EP13,DD13,BT13,AJ13)</f>
        <v>0</v>
      </c>
    </row>
    <row r="14" spans="1:148">
      <c r="A14" s="49"/>
      <c r="B14" s="20" t="s">
        <v>24</v>
      </c>
      <c r="C14" s="30">
        <v>0</v>
      </c>
      <c r="D14" s="31">
        <f>102000/4-2040</f>
        <v>23460</v>
      </c>
      <c r="E14" s="30">
        <v>0</v>
      </c>
      <c r="F14" s="31">
        <f>102000/4</f>
        <v>25500</v>
      </c>
      <c r="G14" s="30">
        <v>0</v>
      </c>
      <c r="H14" s="31">
        <f>102000/4</f>
        <v>25500</v>
      </c>
      <c r="I14" s="32">
        <v>0</v>
      </c>
      <c r="J14" s="31">
        <f>102000/4</f>
        <v>25500</v>
      </c>
      <c r="K14" s="34">
        <f t="shared" si="40"/>
        <v>0</v>
      </c>
      <c r="L14" s="35">
        <f t="shared" si="40"/>
        <v>99960</v>
      </c>
      <c r="M14" s="32">
        <v>0</v>
      </c>
      <c r="N14" s="31">
        <f>102000/4</f>
        <v>25500</v>
      </c>
      <c r="O14" s="32">
        <v>0</v>
      </c>
      <c r="P14" s="31">
        <f>102000/4</f>
        <v>25500</v>
      </c>
      <c r="Q14" s="32">
        <v>0</v>
      </c>
      <c r="R14" s="31">
        <f>102000/4</f>
        <v>25500</v>
      </c>
      <c r="S14" s="32">
        <v>0</v>
      </c>
      <c r="T14" s="31">
        <f>102000/4</f>
        <v>25500</v>
      </c>
      <c r="U14" s="36">
        <f t="shared" si="41"/>
        <v>0</v>
      </c>
      <c r="V14" s="37">
        <f t="shared" si="41"/>
        <v>102000</v>
      </c>
      <c r="W14" s="32">
        <v>0</v>
      </c>
      <c r="X14" s="31">
        <v>25500</v>
      </c>
      <c r="Y14" s="32">
        <v>0</v>
      </c>
      <c r="Z14" s="31">
        <f>102000/4-2040</f>
        <v>23460</v>
      </c>
      <c r="AA14" s="32">
        <v>0</v>
      </c>
      <c r="AB14" s="31">
        <f>102000/4</f>
        <v>25500</v>
      </c>
      <c r="AC14" s="32">
        <v>0</v>
      </c>
      <c r="AD14" s="31">
        <f>102000/4</f>
        <v>25500</v>
      </c>
      <c r="AE14" s="46"/>
      <c r="AF14" s="46"/>
      <c r="AG14" s="39">
        <f t="shared" si="42"/>
        <v>0</v>
      </c>
      <c r="AH14" s="40">
        <f t="shared" si="42"/>
        <v>99960</v>
      </c>
      <c r="AI14" s="41">
        <f t="shared" si="43"/>
        <v>0</v>
      </c>
      <c r="AJ14" s="42">
        <f t="shared" si="43"/>
        <v>301920</v>
      </c>
      <c r="AK14" s="32">
        <v>0</v>
      </c>
      <c r="AL14" s="33">
        <f>102000/5</f>
        <v>20400</v>
      </c>
      <c r="AM14" s="32">
        <v>0</v>
      </c>
      <c r="AN14" s="33">
        <f>102000/5</f>
        <v>20400</v>
      </c>
      <c r="AO14" s="32">
        <v>0</v>
      </c>
      <c r="AP14" s="33">
        <f>102000/5</f>
        <v>20400</v>
      </c>
      <c r="AQ14" s="32">
        <v>0</v>
      </c>
      <c r="AR14" s="33">
        <f>102000/5</f>
        <v>20400</v>
      </c>
      <c r="AS14" s="32">
        <v>0</v>
      </c>
      <c r="AT14" s="33">
        <f>102000/5</f>
        <v>20400</v>
      </c>
      <c r="AU14" s="39">
        <f t="shared" si="44"/>
        <v>0</v>
      </c>
      <c r="AV14" s="40">
        <f t="shared" si="44"/>
        <v>102000</v>
      </c>
      <c r="AW14" s="32">
        <v>0</v>
      </c>
      <c r="AX14" s="33">
        <v>25500</v>
      </c>
      <c r="AY14" s="32">
        <v>0</v>
      </c>
      <c r="AZ14" s="33">
        <f>25500-2040</f>
        <v>23460</v>
      </c>
      <c r="BA14" s="32">
        <v>0</v>
      </c>
      <c r="BB14" s="33">
        <v>25500</v>
      </c>
      <c r="BC14" s="32">
        <v>0</v>
      </c>
      <c r="BD14" s="33">
        <v>25500</v>
      </c>
      <c r="BE14" s="39">
        <f t="shared" si="45"/>
        <v>0</v>
      </c>
      <c r="BF14" s="40">
        <f t="shared" si="45"/>
        <v>99960</v>
      </c>
      <c r="BG14" s="32">
        <v>0</v>
      </c>
      <c r="BH14" s="33">
        <v>25500</v>
      </c>
      <c r="BI14" s="32">
        <v>0</v>
      </c>
      <c r="BJ14" s="33">
        <f>25500</f>
        <v>25500</v>
      </c>
      <c r="BK14" s="32">
        <v>0</v>
      </c>
      <c r="BL14" s="33">
        <v>25500</v>
      </c>
      <c r="BM14" s="32">
        <v>0</v>
      </c>
      <c r="BN14" s="33">
        <v>25500</v>
      </c>
      <c r="BO14" s="38"/>
      <c r="BP14" s="38"/>
      <c r="BQ14" s="39">
        <f t="shared" ref="BQ14:BR14" si="56">SUM(BG14,BI14,BK14,BM14)</f>
        <v>0</v>
      </c>
      <c r="BR14" s="40">
        <f t="shared" si="56"/>
        <v>102000</v>
      </c>
      <c r="BS14" s="41">
        <f t="shared" si="47"/>
        <v>0</v>
      </c>
      <c r="BT14" s="42">
        <f t="shared" si="47"/>
        <v>303960</v>
      </c>
      <c r="BU14" s="32">
        <v>0</v>
      </c>
      <c r="BV14" s="33">
        <f>102000/5</f>
        <v>20400</v>
      </c>
      <c r="BW14" s="32">
        <v>0</v>
      </c>
      <c r="BX14" s="33">
        <f>102000/5</f>
        <v>20400</v>
      </c>
      <c r="BY14" s="32">
        <v>0</v>
      </c>
      <c r="BZ14" s="33">
        <f>102000/5</f>
        <v>20400</v>
      </c>
      <c r="CA14" s="32">
        <v>0</v>
      </c>
      <c r="CB14" s="33">
        <f>102000/5</f>
        <v>20400</v>
      </c>
      <c r="CC14" s="32">
        <v>0</v>
      </c>
      <c r="CD14" s="33">
        <f>102000/5</f>
        <v>20400</v>
      </c>
      <c r="CE14" s="39">
        <f t="shared" si="48"/>
        <v>0</v>
      </c>
      <c r="CF14" s="40">
        <f t="shared" si="48"/>
        <v>102000</v>
      </c>
      <c r="CG14" s="32">
        <v>0</v>
      </c>
      <c r="CH14" s="33">
        <f>102000/4</f>
        <v>25500</v>
      </c>
      <c r="CI14" s="32">
        <v>0</v>
      </c>
      <c r="CJ14" s="33">
        <f>102000/4-2040</f>
        <v>23460</v>
      </c>
      <c r="CK14" s="32">
        <v>0</v>
      </c>
      <c r="CL14" s="33">
        <f>102000/4</f>
        <v>25500</v>
      </c>
      <c r="CM14" s="32">
        <v>0</v>
      </c>
      <c r="CN14" s="33">
        <f>102000/4</f>
        <v>25500</v>
      </c>
      <c r="CO14" s="39">
        <f t="shared" si="49"/>
        <v>0</v>
      </c>
      <c r="CP14" s="40">
        <f t="shared" si="49"/>
        <v>99960</v>
      </c>
      <c r="CQ14" s="30">
        <v>0</v>
      </c>
      <c r="CR14" s="31">
        <f>44188.52/4</f>
        <v>11047.13</v>
      </c>
      <c r="CS14" s="30">
        <v>0</v>
      </c>
      <c r="CT14" s="31">
        <f>44188.52/4</f>
        <v>11047.13</v>
      </c>
      <c r="CU14" s="32">
        <v>0</v>
      </c>
      <c r="CV14" s="31">
        <f>44188.52/4</f>
        <v>11047.13</v>
      </c>
      <c r="CW14" s="32">
        <v>0</v>
      </c>
      <c r="CX14" s="31">
        <f>44188.52/4</f>
        <v>11047.13</v>
      </c>
      <c r="CY14" s="46"/>
      <c r="CZ14" s="46"/>
      <c r="DA14" s="39">
        <f t="shared" si="50"/>
        <v>0</v>
      </c>
      <c r="DB14" s="40">
        <f t="shared" si="50"/>
        <v>44188.52</v>
      </c>
      <c r="DC14" s="41">
        <f t="shared" si="51"/>
        <v>0</v>
      </c>
      <c r="DD14" s="42">
        <f t="shared" si="51"/>
        <v>246148.52</v>
      </c>
      <c r="DE14" s="32">
        <v>0</v>
      </c>
      <c r="DF14" s="31">
        <f>49576/5</f>
        <v>9915.2000000000007</v>
      </c>
      <c r="DG14" s="32">
        <v>0</v>
      </c>
      <c r="DH14" s="31">
        <f>49576/5</f>
        <v>9915.2000000000007</v>
      </c>
      <c r="DI14" s="32">
        <v>0</v>
      </c>
      <c r="DJ14" s="31">
        <f>49576/5</f>
        <v>9915.2000000000007</v>
      </c>
      <c r="DK14" s="32">
        <v>0</v>
      </c>
      <c r="DL14" s="31">
        <f>49576/5</f>
        <v>9915.2000000000007</v>
      </c>
      <c r="DM14" s="32">
        <v>0</v>
      </c>
      <c r="DN14" s="31">
        <f>49576/5</f>
        <v>9915.2000000000007</v>
      </c>
      <c r="DO14" s="43"/>
      <c r="DP14" s="43"/>
      <c r="DQ14" s="39">
        <f t="shared" si="52"/>
        <v>0</v>
      </c>
      <c r="DR14" s="40">
        <f t="shared" si="52"/>
        <v>49576</v>
      </c>
      <c r="DS14" s="32">
        <v>0</v>
      </c>
      <c r="DT14" s="33">
        <f>30000/4</f>
        <v>7500</v>
      </c>
      <c r="DU14" s="32">
        <v>0</v>
      </c>
      <c r="DV14" s="33">
        <f>30000/4</f>
        <v>7500</v>
      </c>
      <c r="DW14" s="32">
        <v>0</v>
      </c>
      <c r="DX14" s="33">
        <f>30000/4</f>
        <v>7500</v>
      </c>
      <c r="DY14" s="32">
        <v>0</v>
      </c>
      <c r="DZ14" s="33">
        <v>0</v>
      </c>
      <c r="EA14" s="39">
        <f t="shared" si="53"/>
        <v>0</v>
      </c>
      <c r="EB14" s="40">
        <f t="shared" si="53"/>
        <v>22500</v>
      </c>
      <c r="EC14" s="32">
        <v>0</v>
      </c>
      <c r="ED14" s="33">
        <v>0</v>
      </c>
      <c r="EE14" s="32">
        <v>0</v>
      </c>
      <c r="EF14" s="33">
        <v>0</v>
      </c>
      <c r="EG14" s="32">
        <v>0</v>
      </c>
      <c r="EH14" s="33">
        <v>0</v>
      </c>
      <c r="EI14" s="32">
        <v>0</v>
      </c>
      <c r="EJ14" s="33">
        <v>0</v>
      </c>
      <c r="EK14" s="32">
        <v>0</v>
      </c>
      <c r="EL14" s="33">
        <v>0</v>
      </c>
      <c r="EM14" s="39">
        <f t="shared" si="54"/>
        <v>0</v>
      </c>
      <c r="EN14" s="40">
        <f t="shared" si="54"/>
        <v>0</v>
      </c>
      <c r="EO14" s="41">
        <f t="shared" si="55"/>
        <v>0</v>
      </c>
      <c r="EP14" s="41">
        <f t="shared" si="39"/>
        <v>72076</v>
      </c>
      <c r="EQ14" s="44">
        <f>SUM(EO14,DC14,BS14,AI14)</f>
        <v>0</v>
      </c>
      <c r="ER14" s="45">
        <f>SUM(EP14,DD14,BT14,AJ14)</f>
        <v>924104.52</v>
      </c>
    </row>
    <row r="15" spans="1:148">
      <c r="A15" s="49"/>
      <c r="B15" s="20"/>
      <c r="C15" s="21"/>
      <c r="D15" s="22"/>
      <c r="E15" s="21"/>
      <c r="F15" s="22"/>
      <c r="G15" s="21"/>
      <c r="H15" s="22"/>
      <c r="I15" s="23"/>
      <c r="J15" s="24"/>
      <c r="K15" s="47"/>
      <c r="L15" s="48"/>
      <c r="M15" s="23"/>
      <c r="N15" s="24"/>
      <c r="O15" s="23"/>
      <c r="P15" s="24"/>
      <c r="Q15" s="23"/>
      <c r="R15" s="24"/>
      <c r="S15" s="23"/>
      <c r="T15" s="22"/>
      <c r="U15" s="23"/>
      <c r="V15" s="24"/>
      <c r="W15" s="23"/>
      <c r="X15" s="24"/>
      <c r="Y15" s="23"/>
      <c r="Z15" s="24"/>
      <c r="AA15" s="23"/>
      <c r="AB15" s="24"/>
      <c r="AC15" s="23"/>
      <c r="AD15" s="24"/>
      <c r="AE15" s="27"/>
      <c r="AF15" s="27"/>
      <c r="AG15" s="25"/>
      <c r="AH15" s="26"/>
      <c r="AI15" s="25"/>
      <c r="AJ15" s="26"/>
      <c r="AK15" s="23"/>
      <c r="AL15" s="24"/>
      <c r="AM15" s="23"/>
      <c r="AN15" s="24"/>
      <c r="AO15" s="23"/>
      <c r="AP15" s="24"/>
      <c r="AQ15" s="23"/>
      <c r="AR15" s="24"/>
      <c r="AS15" s="23"/>
      <c r="AT15" s="24"/>
      <c r="AU15" s="25"/>
      <c r="AV15" s="26"/>
      <c r="AW15" s="23"/>
      <c r="AX15" s="24"/>
      <c r="AY15" s="23"/>
      <c r="AZ15" s="24"/>
      <c r="BA15" s="23"/>
      <c r="BB15" s="24"/>
      <c r="BC15" s="23"/>
      <c r="BD15" s="24"/>
      <c r="BE15" s="25"/>
      <c r="BF15" s="26"/>
      <c r="BG15" s="23"/>
      <c r="BH15" s="24"/>
      <c r="BI15" s="23"/>
      <c r="BJ15" s="24"/>
      <c r="BK15" s="23"/>
      <c r="BL15" s="24"/>
      <c r="BM15" s="23"/>
      <c r="BN15" s="24"/>
      <c r="BO15" s="27"/>
      <c r="BP15" s="27"/>
      <c r="BQ15" s="25"/>
      <c r="BR15" s="26"/>
      <c r="BS15" s="25"/>
      <c r="BT15" s="26"/>
      <c r="BU15" s="23"/>
      <c r="BV15" s="24"/>
      <c r="BW15" s="23"/>
      <c r="BX15" s="24"/>
      <c r="BY15" s="23"/>
      <c r="BZ15" s="24"/>
      <c r="CA15" s="23"/>
      <c r="CB15" s="24"/>
      <c r="CC15" s="23"/>
      <c r="CD15" s="24"/>
      <c r="CE15" s="25"/>
      <c r="CF15" s="26"/>
      <c r="CG15" s="23"/>
      <c r="CH15" s="24"/>
      <c r="CI15" s="23"/>
      <c r="CJ15" s="24"/>
      <c r="CK15" s="23"/>
      <c r="CL15" s="24"/>
      <c r="CM15" s="23"/>
      <c r="CN15" s="24"/>
      <c r="CO15" s="25"/>
      <c r="CP15" s="26"/>
      <c r="CQ15" s="21"/>
      <c r="CR15" s="22"/>
      <c r="CS15" s="21"/>
      <c r="CT15" s="22"/>
      <c r="CU15" s="23"/>
      <c r="CV15" s="24"/>
      <c r="CW15" s="23"/>
      <c r="CX15" s="24"/>
      <c r="CY15" s="27"/>
      <c r="CZ15" s="27"/>
      <c r="DA15" s="25"/>
      <c r="DB15" s="26"/>
      <c r="DC15" s="25"/>
      <c r="DD15" s="26"/>
      <c r="DE15" s="23"/>
      <c r="DF15" s="24"/>
      <c r="DG15" s="23"/>
      <c r="DH15" s="24"/>
      <c r="DI15" s="23"/>
      <c r="DJ15" s="24"/>
      <c r="DK15" s="23"/>
      <c r="DL15" s="24"/>
      <c r="DM15" s="23"/>
      <c r="DN15" s="24"/>
      <c r="DO15" s="28"/>
      <c r="DP15" s="28"/>
      <c r="DQ15" s="25"/>
      <c r="DR15" s="26"/>
      <c r="DS15" s="23"/>
      <c r="DT15" s="24"/>
      <c r="DU15" s="23"/>
      <c r="DV15" s="24"/>
      <c r="DW15" s="23"/>
      <c r="DX15" s="24"/>
      <c r="DY15" s="23"/>
      <c r="DZ15" s="24"/>
      <c r="EA15" s="25"/>
      <c r="EB15" s="26"/>
      <c r="EC15" s="23"/>
      <c r="ED15" s="24"/>
      <c r="EE15" s="23"/>
      <c r="EF15" s="24"/>
      <c r="EG15" s="23"/>
      <c r="EH15" s="24"/>
      <c r="EI15" s="23"/>
      <c r="EJ15" s="24"/>
      <c r="EK15" s="23"/>
      <c r="EL15" s="24"/>
      <c r="EM15" s="25"/>
      <c r="EN15" s="26"/>
      <c r="EO15" s="25"/>
      <c r="EP15" s="26"/>
      <c r="EQ15" s="25"/>
      <c r="ER15" s="26"/>
    </row>
    <row r="16" spans="1:148">
      <c r="A16" s="29" t="s">
        <v>32</v>
      </c>
      <c r="B16" s="20" t="s">
        <v>3</v>
      </c>
      <c r="C16" s="30">
        <v>0</v>
      </c>
      <c r="D16" s="31">
        <v>0</v>
      </c>
      <c r="E16" s="30">
        <v>0</v>
      </c>
      <c r="F16" s="31">
        <v>0</v>
      </c>
      <c r="G16" s="30">
        <v>0</v>
      </c>
      <c r="H16" s="31">
        <v>0</v>
      </c>
      <c r="I16" s="32">
        <v>0</v>
      </c>
      <c r="J16" s="33">
        <v>0</v>
      </c>
      <c r="K16" s="34">
        <f t="shared" ref="K16:L17" si="57">SUM(C16,E16,G16,I16)</f>
        <v>0</v>
      </c>
      <c r="L16" s="35">
        <f t="shared" si="57"/>
        <v>0</v>
      </c>
      <c r="M16" s="32">
        <v>0</v>
      </c>
      <c r="N16" s="33">
        <v>0</v>
      </c>
      <c r="O16" s="32">
        <v>0</v>
      </c>
      <c r="P16" s="33">
        <v>0</v>
      </c>
      <c r="Q16" s="32">
        <v>0</v>
      </c>
      <c r="R16" s="33">
        <v>0</v>
      </c>
      <c r="S16" s="32">
        <v>0</v>
      </c>
      <c r="T16" s="31">
        <v>0</v>
      </c>
      <c r="U16" s="36">
        <f t="shared" ref="U16:V17" si="58">SUM(M16,O16,Q16,S16)</f>
        <v>0</v>
      </c>
      <c r="V16" s="37">
        <f t="shared" si="58"/>
        <v>0</v>
      </c>
      <c r="W16" s="32">
        <v>0</v>
      </c>
      <c r="X16" s="33">
        <v>0</v>
      </c>
      <c r="Y16" s="32">
        <v>0</v>
      </c>
      <c r="Z16" s="33">
        <v>0</v>
      </c>
      <c r="AA16" s="32">
        <v>0</v>
      </c>
      <c r="AB16" s="33">
        <v>0</v>
      </c>
      <c r="AC16" s="32">
        <v>0</v>
      </c>
      <c r="AD16" s="33">
        <v>0</v>
      </c>
      <c r="AE16" s="38"/>
      <c r="AF16" s="38"/>
      <c r="AG16" s="39">
        <f t="shared" ref="AG16:AH17" si="59">SUM(W16,Y16,AA16,AC16)</f>
        <v>0</v>
      </c>
      <c r="AH16" s="40">
        <f t="shared" si="59"/>
        <v>0</v>
      </c>
      <c r="AI16" s="41">
        <f t="shared" ref="AI16:AJ17" si="60">SUM(AG16,U16,K16)</f>
        <v>0</v>
      </c>
      <c r="AJ16" s="42">
        <f t="shared" si="60"/>
        <v>0</v>
      </c>
      <c r="AK16" s="32">
        <v>0</v>
      </c>
      <c r="AL16" s="33">
        <v>0</v>
      </c>
      <c r="AM16" s="32">
        <v>0</v>
      </c>
      <c r="AN16" s="33">
        <v>0</v>
      </c>
      <c r="AO16" s="32">
        <v>0</v>
      </c>
      <c r="AP16" s="33">
        <v>0</v>
      </c>
      <c r="AQ16" s="32">
        <v>0</v>
      </c>
      <c r="AR16" s="33">
        <v>0</v>
      </c>
      <c r="AS16" s="32">
        <v>0</v>
      </c>
      <c r="AT16" s="33">
        <v>0</v>
      </c>
      <c r="AU16" s="39">
        <f t="shared" ref="AU16:AV17" si="61">SUM(AK16,AM16,AO16,AQ16,AS16)</f>
        <v>0</v>
      </c>
      <c r="AV16" s="40">
        <f t="shared" si="61"/>
        <v>0</v>
      </c>
      <c r="AW16" s="32">
        <v>0</v>
      </c>
      <c r="AX16" s="33">
        <v>0</v>
      </c>
      <c r="AY16" s="32">
        <v>0</v>
      </c>
      <c r="AZ16" s="33">
        <v>0</v>
      </c>
      <c r="BA16" s="32">
        <v>0</v>
      </c>
      <c r="BB16" s="33">
        <v>0</v>
      </c>
      <c r="BC16" s="32">
        <v>0</v>
      </c>
      <c r="BD16" s="33">
        <v>0</v>
      </c>
      <c r="BE16" s="39">
        <f t="shared" ref="BE16:BF20" si="62">SUM(AW16,AY16,BA16,BC16)</f>
        <v>0</v>
      </c>
      <c r="BF16" s="40">
        <f t="shared" si="62"/>
        <v>0</v>
      </c>
      <c r="BG16" s="32">
        <v>0</v>
      </c>
      <c r="BH16" s="33">
        <v>0</v>
      </c>
      <c r="BI16" s="32">
        <v>0</v>
      </c>
      <c r="BJ16" s="33">
        <v>0</v>
      </c>
      <c r="BK16" s="32">
        <v>0</v>
      </c>
      <c r="BL16" s="33">
        <v>0</v>
      </c>
      <c r="BM16" s="32">
        <v>0</v>
      </c>
      <c r="BN16" s="33">
        <v>0</v>
      </c>
      <c r="BO16" s="38"/>
      <c r="BP16" s="38"/>
      <c r="BQ16" s="39">
        <f t="shared" ref="BQ16:BR17" si="63">SUM(BG16,BI16,BK16,BM16)</f>
        <v>0</v>
      </c>
      <c r="BR16" s="40">
        <f t="shared" si="63"/>
        <v>0</v>
      </c>
      <c r="BS16" s="41">
        <f t="shared" ref="BS16:BT17" si="64">SUM(BQ16,BE16,AU16)</f>
        <v>0</v>
      </c>
      <c r="BT16" s="42">
        <f t="shared" si="64"/>
        <v>0</v>
      </c>
      <c r="BU16" s="32">
        <v>0</v>
      </c>
      <c r="BV16" s="33">
        <v>0</v>
      </c>
      <c r="BW16" s="32">
        <v>0</v>
      </c>
      <c r="BX16" s="33">
        <v>0</v>
      </c>
      <c r="BY16" s="32">
        <v>100</v>
      </c>
      <c r="BZ16" s="33">
        <v>0</v>
      </c>
      <c r="CA16" s="32">
        <v>0</v>
      </c>
      <c r="CB16" s="33">
        <v>0</v>
      </c>
      <c r="CC16" s="32">
        <v>0</v>
      </c>
      <c r="CD16" s="33">
        <v>0</v>
      </c>
      <c r="CE16" s="39">
        <f t="shared" ref="CE16:CF17" si="65">SUM(BU16,BW16,BY16,CA16,CC16)</f>
        <v>100</v>
      </c>
      <c r="CF16" s="40">
        <f t="shared" si="65"/>
        <v>0</v>
      </c>
      <c r="CG16" s="32">
        <v>0</v>
      </c>
      <c r="CH16" s="33">
        <v>0</v>
      </c>
      <c r="CI16" s="32">
        <v>150</v>
      </c>
      <c r="CJ16" s="33">
        <v>0</v>
      </c>
      <c r="CK16" s="32">
        <v>0</v>
      </c>
      <c r="CL16" s="33">
        <v>0</v>
      </c>
      <c r="CM16" s="32">
        <v>3041.2</v>
      </c>
      <c r="CN16" s="33">
        <v>0</v>
      </c>
      <c r="CO16" s="39">
        <f t="shared" ref="CO16:CP17" si="66">SUM(CG16,CI16,CK16,CM16)</f>
        <v>3191.2</v>
      </c>
      <c r="CP16" s="40">
        <f t="shared" si="66"/>
        <v>0</v>
      </c>
      <c r="CQ16" s="30">
        <v>0</v>
      </c>
      <c r="CR16" s="31">
        <v>0</v>
      </c>
      <c r="CS16" s="30">
        <v>100</v>
      </c>
      <c r="CT16" s="31">
        <v>0</v>
      </c>
      <c r="CU16" s="32">
        <v>487.5</v>
      </c>
      <c r="CV16" s="33">
        <v>0</v>
      </c>
      <c r="CW16" s="32">
        <v>2150</v>
      </c>
      <c r="CX16" s="33">
        <v>0</v>
      </c>
      <c r="CY16" s="38"/>
      <c r="CZ16" s="38"/>
      <c r="DA16" s="39">
        <f t="shared" ref="DA16:DB17" si="67">SUM(CQ16,CS16,CU16,CW16)</f>
        <v>2737.5</v>
      </c>
      <c r="DB16" s="40">
        <f t="shared" si="67"/>
        <v>0</v>
      </c>
      <c r="DC16" s="41">
        <f t="shared" ref="DC16:DD17" si="68">SUM(DA16,CO16,CE16)</f>
        <v>6028.7</v>
      </c>
      <c r="DD16" s="42">
        <f t="shared" si="68"/>
        <v>0</v>
      </c>
      <c r="DE16" s="32">
        <v>0</v>
      </c>
      <c r="DF16" s="31">
        <v>0</v>
      </c>
      <c r="DG16" s="32">
        <v>219</v>
      </c>
      <c r="DH16" s="33">
        <v>0</v>
      </c>
      <c r="DI16" s="32">
        <v>0</v>
      </c>
      <c r="DJ16" s="33">
        <v>0</v>
      </c>
      <c r="DK16" s="32">
        <v>1650</v>
      </c>
      <c r="DL16" s="33">
        <v>0</v>
      </c>
      <c r="DM16" s="32">
        <v>150</v>
      </c>
      <c r="DN16" s="33">
        <v>0</v>
      </c>
      <c r="DO16" s="43">
        <v>3497.5</v>
      </c>
      <c r="DP16" s="43"/>
      <c r="DQ16" s="39">
        <f t="shared" ref="DQ16:DR17" si="69">SUM(DE16,DG16,DI16,DK16,DM16,DO16)</f>
        <v>5516.5</v>
      </c>
      <c r="DR16" s="40">
        <f t="shared" si="69"/>
        <v>0</v>
      </c>
      <c r="DS16" s="32">
        <f>2935-DO16</f>
        <v>-562.5</v>
      </c>
      <c r="DT16" s="33">
        <v>0</v>
      </c>
      <c r="DU16" s="32">
        <v>150</v>
      </c>
      <c r="DV16" s="33">
        <v>0</v>
      </c>
      <c r="DW16" s="32">
        <v>0</v>
      </c>
      <c r="DX16" s="33">
        <v>0</v>
      </c>
      <c r="DY16" s="32">
        <v>0</v>
      </c>
      <c r="DZ16" s="33">
        <v>0</v>
      </c>
      <c r="EA16" s="39">
        <f t="shared" ref="EA16:EB17" si="70">SUM(DS16,DU16,DW16,DY16)</f>
        <v>-412.5</v>
      </c>
      <c r="EB16" s="40">
        <f t="shared" si="70"/>
        <v>0</v>
      </c>
      <c r="EC16" s="32">
        <v>0</v>
      </c>
      <c r="ED16" s="33">
        <v>0</v>
      </c>
      <c r="EE16" s="32">
        <v>0</v>
      </c>
      <c r="EF16" s="33">
        <v>0</v>
      </c>
      <c r="EG16" s="32">
        <v>0</v>
      </c>
      <c r="EH16" s="33">
        <v>0</v>
      </c>
      <c r="EI16" s="32">
        <v>0</v>
      </c>
      <c r="EJ16" s="33">
        <v>0</v>
      </c>
      <c r="EK16" s="32">
        <v>0</v>
      </c>
      <c r="EL16" s="33">
        <v>0</v>
      </c>
      <c r="EM16" s="39">
        <f t="shared" ref="EM16:EN17" si="71">SUM(EC16,EE16,EG16,EI16,EK16)</f>
        <v>0</v>
      </c>
      <c r="EN16" s="40">
        <f t="shared" si="71"/>
        <v>0</v>
      </c>
      <c r="EO16" s="41">
        <f t="shared" ref="EO16:EO17" si="72">SUM(EM16,EA16,DQ16)</f>
        <v>5104</v>
      </c>
      <c r="EP16" s="41">
        <f t="shared" si="39"/>
        <v>0</v>
      </c>
      <c r="EQ16" s="44">
        <f>SUM(EO16,DC16,BS16,AI16)</f>
        <v>11132.7</v>
      </c>
      <c r="ER16" s="45">
        <f>SUM(EP16,DD16,BT16,AJ16)</f>
        <v>0</v>
      </c>
    </row>
    <row r="17" spans="1:148">
      <c r="A17" s="29"/>
      <c r="B17" s="20" t="s">
        <v>24</v>
      </c>
      <c r="C17" s="30">
        <v>0</v>
      </c>
      <c r="D17" s="31">
        <v>0</v>
      </c>
      <c r="E17" s="30">
        <v>0</v>
      </c>
      <c r="F17" s="31">
        <v>0</v>
      </c>
      <c r="G17" s="30">
        <v>0</v>
      </c>
      <c r="H17" s="31">
        <v>0</v>
      </c>
      <c r="I17" s="32">
        <v>0</v>
      </c>
      <c r="J17" s="33">
        <v>0</v>
      </c>
      <c r="K17" s="34">
        <f t="shared" si="57"/>
        <v>0</v>
      </c>
      <c r="L17" s="35">
        <f t="shared" si="57"/>
        <v>0</v>
      </c>
      <c r="M17" s="32">
        <v>0</v>
      </c>
      <c r="N17" s="33">
        <v>0</v>
      </c>
      <c r="O17" s="32">
        <v>0</v>
      </c>
      <c r="P17" s="33">
        <v>0</v>
      </c>
      <c r="Q17" s="32">
        <v>0</v>
      </c>
      <c r="R17" s="33">
        <v>0</v>
      </c>
      <c r="S17" s="32">
        <v>0</v>
      </c>
      <c r="T17" s="31">
        <v>0</v>
      </c>
      <c r="U17" s="36">
        <f t="shared" si="58"/>
        <v>0</v>
      </c>
      <c r="V17" s="37">
        <f t="shared" si="58"/>
        <v>0</v>
      </c>
      <c r="W17" s="32">
        <v>0</v>
      </c>
      <c r="X17" s="33">
        <v>0</v>
      </c>
      <c r="Y17" s="32">
        <v>0</v>
      </c>
      <c r="Z17" s="33">
        <v>0</v>
      </c>
      <c r="AA17" s="32">
        <v>0</v>
      </c>
      <c r="AB17" s="33">
        <v>0</v>
      </c>
      <c r="AC17" s="32">
        <v>0</v>
      </c>
      <c r="AD17" s="33">
        <v>0</v>
      </c>
      <c r="AE17" s="38"/>
      <c r="AF17" s="38"/>
      <c r="AG17" s="39">
        <f t="shared" si="59"/>
        <v>0</v>
      </c>
      <c r="AH17" s="40">
        <f t="shared" si="59"/>
        <v>0</v>
      </c>
      <c r="AI17" s="41">
        <f t="shared" si="60"/>
        <v>0</v>
      </c>
      <c r="AJ17" s="42">
        <f t="shared" si="60"/>
        <v>0</v>
      </c>
      <c r="AK17" s="32">
        <v>0</v>
      </c>
      <c r="AL17" s="33">
        <v>0</v>
      </c>
      <c r="AM17" s="32">
        <v>0</v>
      </c>
      <c r="AN17" s="33">
        <v>0</v>
      </c>
      <c r="AO17" s="32">
        <v>0</v>
      </c>
      <c r="AP17" s="33">
        <v>0</v>
      </c>
      <c r="AQ17" s="32">
        <v>0</v>
      </c>
      <c r="AR17" s="33">
        <v>0</v>
      </c>
      <c r="AS17" s="32">
        <v>0</v>
      </c>
      <c r="AT17" s="33">
        <v>0</v>
      </c>
      <c r="AU17" s="39">
        <f t="shared" si="61"/>
        <v>0</v>
      </c>
      <c r="AV17" s="40">
        <f t="shared" si="61"/>
        <v>0</v>
      </c>
      <c r="AW17" s="32">
        <v>0</v>
      </c>
      <c r="AX17" s="33">
        <v>0</v>
      </c>
      <c r="AY17" s="32">
        <v>0</v>
      </c>
      <c r="AZ17" s="33">
        <v>0</v>
      </c>
      <c r="BA17" s="32">
        <v>0</v>
      </c>
      <c r="BB17" s="33">
        <v>0</v>
      </c>
      <c r="BC17" s="32">
        <v>0</v>
      </c>
      <c r="BD17" s="33">
        <v>0</v>
      </c>
      <c r="BE17" s="39">
        <f t="shared" si="62"/>
        <v>0</v>
      </c>
      <c r="BF17" s="40">
        <f t="shared" si="62"/>
        <v>0</v>
      </c>
      <c r="BG17" s="32">
        <v>0</v>
      </c>
      <c r="BH17" s="33">
        <v>0</v>
      </c>
      <c r="BI17" s="32">
        <v>0</v>
      </c>
      <c r="BJ17" s="33">
        <v>0</v>
      </c>
      <c r="BK17" s="32">
        <v>0</v>
      </c>
      <c r="BL17" s="33">
        <v>0</v>
      </c>
      <c r="BM17" s="32">
        <v>0</v>
      </c>
      <c r="BN17" s="33">
        <v>0</v>
      </c>
      <c r="BO17" s="38"/>
      <c r="BP17" s="38"/>
      <c r="BQ17" s="39">
        <f t="shared" si="63"/>
        <v>0</v>
      </c>
      <c r="BR17" s="40">
        <f t="shared" si="63"/>
        <v>0</v>
      </c>
      <c r="BS17" s="41">
        <f t="shared" si="64"/>
        <v>0</v>
      </c>
      <c r="BT17" s="42">
        <f t="shared" si="64"/>
        <v>0</v>
      </c>
      <c r="BU17" s="32">
        <v>0</v>
      </c>
      <c r="BV17" s="33">
        <v>0</v>
      </c>
      <c r="BW17" s="32">
        <v>0</v>
      </c>
      <c r="BX17" s="33">
        <v>0</v>
      </c>
      <c r="BY17" s="32">
        <v>0</v>
      </c>
      <c r="BZ17" s="33">
        <v>0</v>
      </c>
      <c r="CA17" s="32">
        <v>0</v>
      </c>
      <c r="CB17" s="24">
        <v>5000</v>
      </c>
      <c r="CC17" s="32">
        <v>0</v>
      </c>
      <c r="CD17" s="24">
        <v>5000</v>
      </c>
      <c r="CE17" s="39">
        <f t="shared" si="65"/>
        <v>0</v>
      </c>
      <c r="CF17" s="40">
        <f t="shared" si="65"/>
        <v>10000</v>
      </c>
      <c r="CG17" s="32">
        <v>0</v>
      </c>
      <c r="CH17" s="33">
        <f>25000/4</f>
        <v>6250</v>
      </c>
      <c r="CI17" s="32">
        <v>0</v>
      </c>
      <c r="CJ17" s="33">
        <f>25000/4</f>
        <v>6250</v>
      </c>
      <c r="CK17" s="32">
        <v>0</v>
      </c>
      <c r="CL17" s="33">
        <f>25000/4</f>
        <v>6250</v>
      </c>
      <c r="CM17" s="32">
        <v>0</v>
      </c>
      <c r="CN17" s="33">
        <f>25000/4</f>
        <v>6250</v>
      </c>
      <c r="CO17" s="39">
        <f t="shared" si="66"/>
        <v>0</v>
      </c>
      <c r="CP17" s="40">
        <f t="shared" si="66"/>
        <v>25000</v>
      </c>
      <c r="CQ17" s="30">
        <v>0</v>
      </c>
      <c r="CR17" s="31">
        <f>25000/4</f>
        <v>6250</v>
      </c>
      <c r="CS17" s="30">
        <v>0</v>
      </c>
      <c r="CT17" s="31">
        <f>25000/4</f>
        <v>6250</v>
      </c>
      <c r="CU17" s="32">
        <v>0</v>
      </c>
      <c r="CV17" s="31">
        <f>25000/4</f>
        <v>6250</v>
      </c>
      <c r="CW17" s="32">
        <v>0</v>
      </c>
      <c r="CX17" s="31">
        <f>25000/4</f>
        <v>6250</v>
      </c>
      <c r="CY17" s="46"/>
      <c r="CZ17" s="46"/>
      <c r="DA17" s="39">
        <f t="shared" si="67"/>
        <v>0</v>
      </c>
      <c r="DB17" s="40">
        <f t="shared" si="67"/>
        <v>25000</v>
      </c>
      <c r="DC17" s="41">
        <f t="shared" si="68"/>
        <v>0</v>
      </c>
      <c r="DD17" s="42">
        <f t="shared" si="68"/>
        <v>60000</v>
      </c>
      <c r="DE17" s="32">
        <v>0</v>
      </c>
      <c r="DF17" s="31">
        <v>5000</v>
      </c>
      <c r="DG17" s="32">
        <v>0</v>
      </c>
      <c r="DH17" s="33">
        <f>25000/5</f>
        <v>5000</v>
      </c>
      <c r="DI17" s="32">
        <v>0</v>
      </c>
      <c r="DJ17" s="33">
        <f>25000/5</f>
        <v>5000</v>
      </c>
      <c r="DK17" s="32">
        <v>0</v>
      </c>
      <c r="DL17" s="33">
        <f>25000/5</f>
        <v>5000</v>
      </c>
      <c r="DM17" s="32">
        <v>0</v>
      </c>
      <c r="DN17" s="33">
        <f>25000/5</f>
        <v>5000</v>
      </c>
      <c r="DO17" s="43"/>
      <c r="DP17" s="43"/>
      <c r="DQ17" s="39">
        <f t="shared" si="69"/>
        <v>0</v>
      </c>
      <c r="DR17" s="40">
        <f t="shared" si="69"/>
        <v>25000</v>
      </c>
      <c r="DS17" s="32">
        <v>0</v>
      </c>
      <c r="DT17" s="33">
        <f>25000/4</f>
        <v>6250</v>
      </c>
      <c r="DU17" s="32">
        <v>0</v>
      </c>
      <c r="DV17" s="33">
        <f>25000/4</f>
        <v>6250</v>
      </c>
      <c r="DW17" s="32">
        <v>0</v>
      </c>
      <c r="DX17" s="33">
        <f>25000/4</f>
        <v>6250</v>
      </c>
      <c r="DY17" s="32">
        <v>0</v>
      </c>
      <c r="DZ17" s="33">
        <v>0</v>
      </c>
      <c r="EA17" s="39">
        <f t="shared" si="70"/>
        <v>0</v>
      </c>
      <c r="EB17" s="40">
        <f t="shared" si="70"/>
        <v>18750</v>
      </c>
      <c r="EC17" s="32">
        <v>0</v>
      </c>
      <c r="ED17" s="33">
        <v>0</v>
      </c>
      <c r="EE17" s="32">
        <v>0</v>
      </c>
      <c r="EF17" s="33">
        <v>0</v>
      </c>
      <c r="EG17" s="32">
        <v>0</v>
      </c>
      <c r="EH17" s="33">
        <v>0</v>
      </c>
      <c r="EI17" s="32">
        <v>0</v>
      </c>
      <c r="EJ17" s="33">
        <v>0</v>
      </c>
      <c r="EK17" s="32">
        <v>0</v>
      </c>
      <c r="EL17" s="33">
        <v>0</v>
      </c>
      <c r="EM17" s="39">
        <f t="shared" si="71"/>
        <v>0</v>
      </c>
      <c r="EN17" s="40">
        <f t="shared" si="71"/>
        <v>0</v>
      </c>
      <c r="EO17" s="41">
        <f t="shared" si="72"/>
        <v>0</v>
      </c>
      <c r="EP17" s="41">
        <f t="shared" si="39"/>
        <v>43750</v>
      </c>
      <c r="EQ17" s="44">
        <f>SUM(EO17,DC17,BS17,AI17)</f>
        <v>0</v>
      </c>
      <c r="ER17" s="45">
        <f>SUM(EP17,DD17,BT17,AJ17)</f>
        <v>103750</v>
      </c>
    </row>
    <row r="18" spans="1:148">
      <c r="A18" s="29"/>
      <c r="B18" s="20"/>
      <c r="C18" s="21"/>
      <c r="D18" s="22"/>
      <c r="E18" s="21"/>
      <c r="F18" s="22"/>
      <c r="G18" s="21"/>
      <c r="H18" s="22"/>
      <c r="I18" s="23"/>
      <c r="J18" s="24"/>
      <c r="K18" s="47"/>
      <c r="L18" s="48"/>
      <c r="M18" s="23"/>
      <c r="N18" s="24"/>
      <c r="O18" s="23"/>
      <c r="P18" s="24"/>
      <c r="Q18" s="23"/>
      <c r="R18" s="24"/>
      <c r="S18" s="23"/>
      <c r="T18" s="22"/>
      <c r="U18" s="23"/>
      <c r="V18" s="24"/>
      <c r="W18" s="23"/>
      <c r="X18" s="24"/>
      <c r="Y18" s="23"/>
      <c r="Z18" s="24"/>
      <c r="AA18" s="23"/>
      <c r="AB18" s="24"/>
      <c r="AC18" s="23"/>
      <c r="AD18" s="24"/>
      <c r="AE18" s="27"/>
      <c r="AF18" s="27"/>
      <c r="AG18" s="25"/>
      <c r="AH18" s="26"/>
      <c r="AI18" s="25"/>
      <c r="AJ18" s="26"/>
      <c r="AK18" s="23"/>
      <c r="AL18" s="24"/>
      <c r="AM18" s="23"/>
      <c r="AN18" s="24"/>
      <c r="AO18" s="23"/>
      <c r="AP18" s="24"/>
      <c r="AQ18" s="23"/>
      <c r="AR18" s="24"/>
      <c r="AS18" s="23"/>
      <c r="AT18" s="24"/>
      <c r="AU18" s="25"/>
      <c r="AV18" s="26"/>
      <c r="AW18" s="23"/>
      <c r="AX18" s="24"/>
      <c r="AY18" s="23"/>
      <c r="AZ18" s="24"/>
      <c r="BA18" s="23"/>
      <c r="BB18" s="24"/>
      <c r="BC18" s="23"/>
      <c r="BD18" s="24"/>
      <c r="BE18" s="25"/>
      <c r="BF18" s="26"/>
      <c r="BG18" s="23"/>
      <c r="BH18" s="24"/>
      <c r="BI18" s="23"/>
      <c r="BJ18" s="24"/>
      <c r="BK18" s="23"/>
      <c r="BL18" s="24"/>
      <c r="BM18" s="23"/>
      <c r="BN18" s="24"/>
      <c r="BO18" s="27"/>
      <c r="BP18" s="27"/>
      <c r="BQ18" s="25"/>
      <c r="BR18" s="26"/>
      <c r="BS18" s="25"/>
      <c r="BT18" s="26"/>
      <c r="BU18" s="23"/>
      <c r="BV18" s="24"/>
      <c r="BW18" s="23"/>
      <c r="BX18" s="24"/>
      <c r="BY18" s="23"/>
      <c r="BZ18" s="24"/>
      <c r="CA18" s="23"/>
      <c r="CB18" s="24"/>
      <c r="CC18" s="23"/>
      <c r="CD18" s="24"/>
      <c r="CE18" s="25"/>
      <c r="CF18" s="26"/>
      <c r="CG18" s="23"/>
      <c r="CH18" s="24"/>
      <c r="CI18" s="23"/>
      <c r="CJ18" s="24"/>
      <c r="CK18" s="23"/>
      <c r="CL18" s="24"/>
      <c r="CM18" s="23"/>
      <c r="CN18" s="24"/>
      <c r="CO18" s="25"/>
      <c r="CP18" s="26"/>
      <c r="CQ18" s="21"/>
      <c r="CR18" s="22"/>
      <c r="CS18" s="21"/>
      <c r="CT18" s="22"/>
      <c r="CU18" s="23"/>
      <c r="CV18" s="24"/>
      <c r="CW18" s="23"/>
      <c r="CX18" s="24"/>
      <c r="CY18" s="27"/>
      <c r="CZ18" s="27"/>
      <c r="DA18" s="25"/>
      <c r="DB18" s="26"/>
      <c r="DC18" s="25"/>
      <c r="DD18" s="26"/>
      <c r="DE18" s="23"/>
      <c r="DF18" s="24"/>
      <c r="DG18" s="23"/>
      <c r="DH18" s="24"/>
      <c r="DI18" s="23"/>
      <c r="DJ18" s="24"/>
      <c r="DK18" s="23"/>
      <c r="DL18" s="24"/>
      <c r="DM18" s="23"/>
      <c r="DN18" s="24"/>
      <c r="DO18" s="28"/>
      <c r="DP18" s="28"/>
      <c r="DQ18" s="25"/>
      <c r="DR18" s="26"/>
      <c r="DS18" s="23"/>
      <c r="DT18" s="24"/>
      <c r="DU18" s="23"/>
      <c r="DV18" s="24"/>
      <c r="DW18" s="23"/>
      <c r="DX18" s="24"/>
      <c r="DY18" s="23"/>
      <c r="DZ18" s="24"/>
      <c r="EA18" s="25"/>
      <c r="EB18" s="26"/>
      <c r="EC18" s="23"/>
      <c r="ED18" s="24"/>
      <c r="EE18" s="23"/>
      <c r="EF18" s="24"/>
      <c r="EG18" s="23"/>
      <c r="EH18" s="24"/>
      <c r="EI18" s="23"/>
      <c r="EJ18" s="24"/>
      <c r="EK18" s="23"/>
      <c r="EL18" s="24"/>
      <c r="EM18" s="25"/>
      <c r="EN18" s="26"/>
      <c r="EO18" s="25"/>
      <c r="EP18" s="26"/>
      <c r="EQ18" s="25"/>
      <c r="ER18" s="26"/>
    </row>
    <row r="19" spans="1:148">
      <c r="A19" s="29" t="s">
        <v>33</v>
      </c>
      <c r="B19" s="20" t="s">
        <v>3</v>
      </c>
      <c r="C19" s="30">
        <v>0</v>
      </c>
      <c r="D19" s="31">
        <v>0</v>
      </c>
      <c r="E19" s="30">
        <v>0</v>
      </c>
      <c r="F19" s="31">
        <v>0</v>
      </c>
      <c r="G19" s="30">
        <v>0</v>
      </c>
      <c r="H19" s="31">
        <v>0</v>
      </c>
      <c r="I19" s="32">
        <v>0</v>
      </c>
      <c r="J19" s="33">
        <v>0</v>
      </c>
      <c r="K19" s="34">
        <f t="shared" ref="K19:L20" si="73">SUM(C19,E19,G19,I19)</f>
        <v>0</v>
      </c>
      <c r="L19" s="35">
        <f t="shared" si="73"/>
        <v>0</v>
      </c>
      <c r="M19" s="32">
        <v>0</v>
      </c>
      <c r="N19" s="33">
        <v>0</v>
      </c>
      <c r="O19" s="32">
        <v>0</v>
      </c>
      <c r="P19" s="33">
        <v>0</v>
      </c>
      <c r="Q19" s="32">
        <v>0</v>
      </c>
      <c r="R19" s="33">
        <v>0</v>
      </c>
      <c r="S19" s="32">
        <v>0</v>
      </c>
      <c r="T19" s="31">
        <v>0</v>
      </c>
      <c r="U19" s="36">
        <f t="shared" ref="U19:V20" si="74">SUM(M19,O19,Q19,S19)</f>
        <v>0</v>
      </c>
      <c r="V19" s="37">
        <f t="shared" si="74"/>
        <v>0</v>
      </c>
      <c r="W19" s="32">
        <v>0</v>
      </c>
      <c r="X19" s="33">
        <v>0</v>
      </c>
      <c r="Y19" s="32">
        <v>0</v>
      </c>
      <c r="Z19" s="33">
        <v>0</v>
      </c>
      <c r="AA19" s="32">
        <v>0</v>
      </c>
      <c r="AB19" s="33">
        <v>0</v>
      </c>
      <c r="AC19" s="32">
        <v>0</v>
      </c>
      <c r="AD19" s="33">
        <v>0</v>
      </c>
      <c r="AE19" s="38"/>
      <c r="AF19" s="38"/>
      <c r="AG19" s="39">
        <f t="shared" ref="AG19:AH20" si="75">SUM(W19,Y19,AA19,AC19)</f>
        <v>0</v>
      </c>
      <c r="AH19" s="40">
        <f t="shared" si="75"/>
        <v>0</v>
      </c>
      <c r="AI19" s="41">
        <f t="shared" ref="AI19:AJ20" si="76">SUM(AG19,U19,K19)</f>
        <v>0</v>
      </c>
      <c r="AJ19" s="42">
        <f t="shared" si="76"/>
        <v>0</v>
      </c>
      <c r="AK19" s="32">
        <v>0</v>
      </c>
      <c r="AL19" s="33">
        <v>0</v>
      </c>
      <c r="AM19" s="32">
        <v>0</v>
      </c>
      <c r="AN19" s="33">
        <v>0</v>
      </c>
      <c r="AO19" s="32">
        <v>0</v>
      </c>
      <c r="AP19" s="33">
        <v>0</v>
      </c>
      <c r="AQ19" s="32">
        <v>0</v>
      </c>
      <c r="AR19" s="33">
        <v>0</v>
      </c>
      <c r="AS19" s="32">
        <v>0</v>
      </c>
      <c r="AT19" s="33">
        <v>0</v>
      </c>
      <c r="AU19" s="39">
        <f t="shared" ref="AU19:AV20" si="77">SUM(AK19,AM19,AO19,AQ19,AS19)</f>
        <v>0</v>
      </c>
      <c r="AV19" s="40">
        <f t="shared" si="77"/>
        <v>0</v>
      </c>
      <c r="AW19" s="32">
        <v>0</v>
      </c>
      <c r="AX19" s="33">
        <v>0</v>
      </c>
      <c r="AY19" s="32">
        <v>0</v>
      </c>
      <c r="AZ19" s="33">
        <v>0</v>
      </c>
      <c r="BA19" s="32">
        <v>0</v>
      </c>
      <c r="BB19" s="33">
        <v>0</v>
      </c>
      <c r="BC19" s="32">
        <v>1100</v>
      </c>
      <c r="BD19" s="33">
        <v>2100</v>
      </c>
      <c r="BE19" s="39">
        <f t="shared" si="62"/>
        <v>1100</v>
      </c>
      <c r="BF19" s="40">
        <f t="shared" si="62"/>
        <v>2100</v>
      </c>
      <c r="BG19" s="32">
        <v>300</v>
      </c>
      <c r="BH19" s="33">
        <v>2100</v>
      </c>
      <c r="BI19" s="32">
        <v>13513</v>
      </c>
      <c r="BJ19" s="33">
        <v>5200</v>
      </c>
      <c r="BK19" s="32">
        <v>1050</v>
      </c>
      <c r="BL19" s="33">
        <v>2100</v>
      </c>
      <c r="BM19" s="32">
        <v>9077.15</v>
      </c>
      <c r="BN19" s="33">
        <f>-1000</f>
        <v>-1000</v>
      </c>
      <c r="BO19" s="38">
        <v>7725.03</v>
      </c>
      <c r="BP19" s="38">
        <v>100</v>
      </c>
      <c r="BQ19" s="39">
        <f t="shared" ref="BQ19:BR20" si="78">SUM(BG19,BI19,BK19,BM19,BO19)</f>
        <v>31665.18</v>
      </c>
      <c r="BR19" s="40">
        <f t="shared" si="78"/>
        <v>8500</v>
      </c>
      <c r="BS19" s="41">
        <f t="shared" ref="BS19:BT20" si="79">SUM(BQ19,BE19,AU19)</f>
        <v>32765.18</v>
      </c>
      <c r="BT19" s="42">
        <f t="shared" si="79"/>
        <v>10600</v>
      </c>
      <c r="BU19" s="32">
        <v>0</v>
      </c>
      <c r="BV19" s="33">
        <v>5300</v>
      </c>
      <c r="BW19" s="32">
        <v>2129</v>
      </c>
      <c r="BX19" s="33">
        <v>5500</v>
      </c>
      <c r="BY19" s="32">
        <v>4250</v>
      </c>
      <c r="BZ19" s="33">
        <v>0</v>
      </c>
      <c r="CA19" s="32">
        <v>12218.76</v>
      </c>
      <c r="CB19" s="33">
        <v>100</v>
      </c>
      <c r="CC19" s="32">
        <f>-5730</f>
        <v>-5730</v>
      </c>
      <c r="CD19" s="33">
        <f>-4200</f>
        <v>-4200</v>
      </c>
      <c r="CE19" s="39">
        <f t="shared" ref="CE19:CF20" si="80">SUM(BU19,BW19,BY19,CA19,CC19)</f>
        <v>12867.760000000002</v>
      </c>
      <c r="CF19" s="40">
        <f t="shared" si="80"/>
        <v>6700</v>
      </c>
      <c r="CG19" s="32">
        <v>660</v>
      </c>
      <c r="CH19" s="33">
        <v>100</v>
      </c>
      <c r="CI19" s="32">
        <v>0</v>
      </c>
      <c r="CJ19" s="33">
        <v>0</v>
      </c>
      <c r="CK19" s="32">
        <v>4200</v>
      </c>
      <c r="CL19" s="33">
        <v>0</v>
      </c>
      <c r="CM19" s="32">
        <v>0</v>
      </c>
      <c r="CN19" s="33">
        <v>0</v>
      </c>
      <c r="CO19" s="39">
        <f t="shared" ref="CO19:CP20" si="81">SUM(CG19,CI19,CK19,CM19)</f>
        <v>4860</v>
      </c>
      <c r="CP19" s="40">
        <f t="shared" si="81"/>
        <v>100</v>
      </c>
      <c r="CQ19" s="30">
        <v>1950</v>
      </c>
      <c r="CR19" s="31">
        <v>0</v>
      </c>
      <c r="CS19" s="30">
        <v>600</v>
      </c>
      <c r="CT19" s="31">
        <v>0</v>
      </c>
      <c r="CU19" s="32">
        <v>100</v>
      </c>
      <c r="CV19" s="33">
        <v>0</v>
      </c>
      <c r="CW19" s="32">
        <v>320</v>
      </c>
      <c r="CX19" s="33">
        <v>0</v>
      </c>
      <c r="CY19" s="38">
        <v>13398</v>
      </c>
      <c r="CZ19" s="38"/>
      <c r="DA19" s="39">
        <f>SUM(CQ19,CS19,CU19,CW19,CY19)</f>
        <v>16368</v>
      </c>
      <c r="DB19" s="40">
        <f t="shared" ref="DB19:DB20" si="82">SUM(CR19,CT19,CV19,CX19)</f>
        <v>0</v>
      </c>
      <c r="DC19" s="41">
        <f t="shared" ref="DC19:DD20" si="83">SUM(DA19,CO19,CE19)</f>
        <v>34095.760000000002</v>
      </c>
      <c r="DD19" s="42">
        <f t="shared" si="83"/>
        <v>6800</v>
      </c>
      <c r="DE19" s="32">
        <f>-850</f>
        <v>-850</v>
      </c>
      <c r="DF19" s="33">
        <v>4100</v>
      </c>
      <c r="DG19" s="32">
        <v>0</v>
      </c>
      <c r="DH19" s="33">
        <v>375</v>
      </c>
      <c r="DI19" s="32">
        <v>19176.14</v>
      </c>
      <c r="DJ19" s="33">
        <v>0</v>
      </c>
      <c r="DK19" s="32">
        <v>0</v>
      </c>
      <c r="DL19" s="33">
        <v>0</v>
      </c>
      <c r="DM19" s="32">
        <v>0</v>
      </c>
      <c r="DN19" s="33">
        <v>0</v>
      </c>
      <c r="DO19" s="43"/>
      <c r="DP19" s="43"/>
      <c r="DQ19" s="39">
        <f t="shared" ref="DQ19:DR20" si="84">SUM(DE19,DG19,DI19,DK19,DM19,DO19)</f>
        <v>18326.14</v>
      </c>
      <c r="DR19" s="40">
        <f t="shared" si="84"/>
        <v>4475</v>
      </c>
      <c r="DS19" s="32">
        <v>0</v>
      </c>
      <c r="DT19" s="33">
        <v>0</v>
      </c>
      <c r="DU19" s="32">
        <v>0</v>
      </c>
      <c r="DV19" s="33">
        <v>0</v>
      </c>
      <c r="DW19" s="32">
        <v>937.5</v>
      </c>
      <c r="DX19" s="33">
        <v>0</v>
      </c>
      <c r="DY19" s="32">
        <v>0</v>
      </c>
      <c r="DZ19" s="33">
        <v>0</v>
      </c>
      <c r="EA19" s="39">
        <f t="shared" ref="EA19:EB20" si="85">SUM(DS19,DU19,DW19,DY19)</f>
        <v>937.5</v>
      </c>
      <c r="EB19" s="40">
        <f t="shared" si="85"/>
        <v>0</v>
      </c>
      <c r="EC19" s="32">
        <v>0</v>
      </c>
      <c r="ED19" s="33">
        <v>0</v>
      </c>
      <c r="EE19" s="32">
        <v>0</v>
      </c>
      <c r="EF19" s="33">
        <v>0</v>
      </c>
      <c r="EG19" s="32">
        <v>0</v>
      </c>
      <c r="EH19" s="33">
        <v>0</v>
      </c>
      <c r="EI19" s="32">
        <v>0</v>
      </c>
      <c r="EJ19" s="33">
        <v>0</v>
      </c>
      <c r="EK19" s="32">
        <v>0</v>
      </c>
      <c r="EL19" s="33">
        <v>0</v>
      </c>
      <c r="EM19" s="39">
        <f t="shared" ref="EM19:EN20" si="86">SUM(EC19,EE19,EG19,EI19,EK19)</f>
        <v>0</v>
      </c>
      <c r="EN19" s="40">
        <f t="shared" si="86"/>
        <v>0</v>
      </c>
      <c r="EO19" s="41">
        <f t="shared" ref="EO19:EP20" si="87">SUM(EM19,EA19,DQ19)</f>
        <v>19263.64</v>
      </c>
      <c r="EP19" s="41">
        <f t="shared" si="87"/>
        <v>4475</v>
      </c>
      <c r="EQ19" s="44">
        <f>SUM(EO19,DC19,BS19,AI19)</f>
        <v>86124.58</v>
      </c>
      <c r="ER19" s="45">
        <f>SUM(EP19,DD19,BT19,AJ19)</f>
        <v>21875</v>
      </c>
    </row>
    <row r="20" spans="1:148">
      <c r="A20" s="29"/>
      <c r="B20" s="20" t="s">
        <v>24</v>
      </c>
      <c r="C20" s="30">
        <v>0</v>
      </c>
      <c r="D20" s="31">
        <v>0</v>
      </c>
      <c r="E20" s="30">
        <v>0</v>
      </c>
      <c r="F20" s="31">
        <v>0</v>
      </c>
      <c r="G20" s="30">
        <v>0</v>
      </c>
      <c r="H20" s="31">
        <v>0</v>
      </c>
      <c r="I20" s="32">
        <v>0</v>
      </c>
      <c r="J20" s="33">
        <v>0</v>
      </c>
      <c r="K20" s="34">
        <f t="shared" si="73"/>
        <v>0</v>
      </c>
      <c r="L20" s="35">
        <f t="shared" si="73"/>
        <v>0</v>
      </c>
      <c r="M20" s="32">
        <v>0</v>
      </c>
      <c r="N20" s="33">
        <v>0</v>
      </c>
      <c r="O20" s="32">
        <v>0</v>
      </c>
      <c r="P20" s="33">
        <v>0</v>
      </c>
      <c r="Q20" s="32">
        <v>0</v>
      </c>
      <c r="R20" s="33">
        <v>0</v>
      </c>
      <c r="S20" s="32">
        <v>0</v>
      </c>
      <c r="T20" s="31">
        <v>0</v>
      </c>
      <c r="U20" s="36">
        <f t="shared" si="74"/>
        <v>0</v>
      </c>
      <c r="V20" s="37">
        <f t="shared" si="74"/>
        <v>0</v>
      </c>
      <c r="W20" s="32">
        <v>0</v>
      </c>
      <c r="X20" s="33">
        <v>0</v>
      </c>
      <c r="Y20" s="32">
        <v>0</v>
      </c>
      <c r="Z20" s="33">
        <v>0</v>
      </c>
      <c r="AA20" s="32">
        <v>0</v>
      </c>
      <c r="AB20" s="33">
        <v>0</v>
      </c>
      <c r="AC20" s="32">
        <v>0</v>
      </c>
      <c r="AD20" s="33">
        <v>0</v>
      </c>
      <c r="AE20" s="38"/>
      <c r="AF20" s="38"/>
      <c r="AG20" s="39">
        <f t="shared" si="75"/>
        <v>0</v>
      </c>
      <c r="AH20" s="40">
        <f t="shared" si="75"/>
        <v>0</v>
      </c>
      <c r="AI20" s="41">
        <f t="shared" si="76"/>
        <v>0</v>
      </c>
      <c r="AJ20" s="42">
        <f t="shared" si="76"/>
        <v>0</v>
      </c>
      <c r="AK20" s="32">
        <v>0</v>
      </c>
      <c r="AL20" s="33">
        <v>0</v>
      </c>
      <c r="AM20" s="32">
        <v>0</v>
      </c>
      <c r="AN20" s="33">
        <v>0</v>
      </c>
      <c r="AO20" s="32">
        <v>0</v>
      </c>
      <c r="AP20" s="33">
        <v>0</v>
      </c>
      <c r="AQ20" s="32">
        <v>0</v>
      </c>
      <c r="AR20" s="33">
        <v>0</v>
      </c>
      <c r="AS20" s="32">
        <v>0</v>
      </c>
      <c r="AT20" s="33">
        <v>0</v>
      </c>
      <c r="AU20" s="39">
        <f t="shared" si="77"/>
        <v>0</v>
      </c>
      <c r="AV20" s="40">
        <f t="shared" si="77"/>
        <v>0</v>
      </c>
      <c r="AW20" s="32">
        <v>0</v>
      </c>
      <c r="AX20" s="33">
        <v>10000</v>
      </c>
      <c r="AY20" s="32">
        <v>0</v>
      </c>
      <c r="AZ20" s="33">
        <v>10000</v>
      </c>
      <c r="BA20" s="32">
        <v>0</v>
      </c>
      <c r="BB20" s="33">
        <v>10000</v>
      </c>
      <c r="BC20" s="32">
        <v>0</v>
      </c>
      <c r="BD20" s="33">
        <v>10000</v>
      </c>
      <c r="BE20" s="39">
        <f t="shared" si="62"/>
        <v>0</v>
      </c>
      <c r="BF20" s="40">
        <f t="shared" si="62"/>
        <v>40000</v>
      </c>
      <c r="BG20" s="32">
        <v>0</v>
      </c>
      <c r="BH20" s="33">
        <v>10000</v>
      </c>
      <c r="BI20" s="32">
        <v>0</v>
      </c>
      <c r="BJ20" s="33">
        <v>10000</v>
      </c>
      <c r="BK20" s="32">
        <v>0</v>
      </c>
      <c r="BL20" s="33">
        <v>10000</v>
      </c>
      <c r="BM20" s="32">
        <v>0</v>
      </c>
      <c r="BN20" s="33">
        <v>10000</v>
      </c>
      <c r="BO20" s="38"/>
      <c r="BP20" s="38"/>
      <c r="BQ20" s="39">
        <f t="shared" si="78"/>
        <v>0</v>
      </c>
      <c r="BR20" s="40">
        <f t="shared" si="78"/>
        <v>40000</v>
      </c>
      <c r="BS20" s="41">
        <f t="shared" si="79"/>
        <v>0</v>
      </c>
      <c r="BT20" s="42">
        <f t="shared" si="79"/>
        <v>80000</v>
      </c>
      <c r="BU20" s="32">
        <v>0</v>
      </c>
      <c r="BV20" s="33">
        <f>40000/5</f>
        <v>8000</v>
      </c>
      <c r="BW20" s="32">
        <v>0</v>
      </c>
      <c r="BX20" s="33">
        <f>40000/5</f>
        <v>8000</v>
      </c>
      <c r="BY20" s="32">
        <v>0</v>
      </c>
      <c r="BZ20" s="33">
        <f>40000/5</f>
        <v>8000</v>
      </c>
      <c r="CA20" s="32">
        <v>0</v>
      </c>
      <c r="CB20" s="33">
        <f>40000/5</f>
        <v>8000</v>
      </c>
      <c r="CC20" s="32">
        <v>0</v>
      </c>
      <c r="CD20" s="33">
        <f>40000/5</f>
        <v>8000</v>
      </c>
      <c r="CE20" s="39">
        <f t="shared" si="80"/>
        <v>0</v>
      </c>
      <c r="CF20" s="40">
        <f t="shared" si="80"/>
        <v>40000</v>
      </c>
      <c r="CG20" s="32">
        <v>0</v>
      </c>
      <c r="CH20" s="33">
        <f>40000/4</f>
        <v>10000</v>
      </c>
      <c r="CI20" s="32">
        <v>0</v>
      </c>
      <c r="CJ20" s="33">
        <f>40000/4</f>
        <v>10000</v>
      </c>
      <c r="CK20" s="32">
        <v>0</v>
      </c>
      <c r="CL20" s="33">
        <f>40000/4</f>
        <v>10000</v>
      </c>
      <c r="CM20" s="32">
        <v>0</v>
      </c>
      <c r="CN20" s="33">
        <f>40000/4</f>
        <v>10000</v>
      </c>
      <c r="CO20" s="39">
        <f t="shared" si="81"/>
        <v>0</v>
      </c>
      <c r="CP20" s="40">
        <f t="shared" si="81"/>
        <v>40000</v>
      </c>
      <c r="CQ20" s="30">
        <v>0</v>
      </c>
      <c r="CR20" s="31">
        <f>40000/4</f>
        <v>10000</v>
      </c>
      <c r="CS20" s="30">
        <v>0</v>
      </c>
      <c r="CT20" s="31">
        <f>40000/4</f>
        <v>10000</v>
      </c>
      <c r="CU20" s="32">
        <v>0</v>
      </c>
      <c r="CV20" s="31">
        <f>40000/4</f>
        <v>10000</v>
      </c>
      <c r="CW20" s="32">
        <v>0</v>
      </c>
      <c r="CX20" s="31">
        <f>40000/4-145780.63</f>
        <v>-135780.63</v>
      </c>
      <c r="CY20" s="46"/>
      <c r="CZ20" s="46"/>
      <c r="DA20" s="39">
        <f t="shared" ref="DA20" si="88">SUM(CQ20,CS20,CU20,CW20)</f>
        <v>0</v>
      </c>
      <c r="DB20" s="40">
        <f t="shared" si="82"/>
        <v>-105780.63</v>
      </c>
      <c r="DC20" s="41">
        <f t="shared" si="83"/>
        <v>0</v>
      </c>
      <c r="DD20" s="42">
        <f t="shared" si="83"/>
        <v>-25780.630000000005</v>
      </c>
      <c r="DE20" s="32">
        <v>0</v>
      </c>
      <c r="DF20" s="31">
        <v>1600</v>
      </c>
      <c r="DG20" s="32">
        <v>0</v>
      </c>
      <c r="DH20" s="33">
        <f>8000/5</f>
        <v>1600</v>
      </c>
      <c r="DI20" s="32">
        <v>0</v>
      </c>
      <c r="DJ20" s="33">
        <f>8000/5</f>
        <v>1600</v>
      </c>
      <c r="DK20" s="32">
        <v>0</v>
      </c>
      <c r="DL20" s="33">
        <f>8000/5</f>
        <v>1600</v>
      </c>
      <c r="DM20" s="32">
        <v>0</v>
      </c>
      <c r="DN20" s="33">
        <f>8000/5</f>
        <v>1600</v>
      </c>
      <c r="DO20" s="43"/>
      <c r="DP20" s="43"/>
      <c r="DQ20" s="39">
        <f t="shared" si="84"/>
        <v>0</v>
      </c>
      <c r="DR20" s="40">
        <f t="shared" si="84"/>
        <v>8000</v>
      </c>
      <c r="DS20" s="32">
        <v>0</v>
      </c>
      <c r="DT20" s="33">
        <f>8000/4</f>
        <v>2000</v>
      </c>
      <c r="DU20" s="32">
        <v>0</v>
      </c>
      <c r="DV20" s="33">
        <f>8000/4</f>
        <v>2000</v>
      </c>
      <c r="DW20" s="32">
        <v>0</v>
      </c>
      <c r="DX20" s="33">
        <f>8000/4</f>
        <v>2000</v>
      </c>
      <c r="DY20" s="32">
        <v>0</v>
      </c>
      <c r="DZ20" s="33">
        <v>0</v>
      </c>
      <c r="EA20" s="39">
        <f t="shared" si="85"/>
        <v>0</v>
      </c>
      <c r="EB20" s="40">
        <f t="shared" si="85"/>
        <v>6000</v>
      </c>
      <c r="EC20" s="32">
        <v>0</v>
      </c>
      <c r="ED20" s="33">
        <v>0</v>
      </c>
      <c r="EE20" s="32">
        <v>0</v>
      </c>
      <c r="EF20" s="33">
        <v>0</v>
      </c>
      <c r="EG20" s="32">
        <v>0</v>
      </c>
      <c r="EH20" s="33">
        <v>0</v>
      </c>
      <c r="EI20" s="32">
        <v>0</v>
      </c>
      <c r="EJ20" s="33">
        <v>0</v>
      </c>
      <c r="EK20" s="32">
        <v>0</v>
      </c>
      <c r="EL20" s="33">
        <v>0</v>
      </c>
      <c r="EM20" s="39">
        <f t="shared" si="86"/>
        <v>0</v>
      </c>
      <c r="EN20" s="40">
        <f t="shared" si="86"/>
        <v>0</v>
      </c>
      <c r="EO20" s="41">
        <f t="shared" si="87"/>
        <v>0</v>
      </c>
      <c r="EP20" s="41">
        <f t="shared" si="87"/>
        <v>14000</v>
      </c>
      <c r="EQ20" s="44">
        <f>SUM(EO20,DC20,BS20,AI20)</f>
        <v>0</v>
      </c>
      <c r="ER20" s="45">
        <f>SUM(EP20,DD20,BT20,AJ20)</f>
        <v>68219.37</v>
      </c>
    </row>
    <row r="21" spans="1:148">
      <c r="A21" s="29"/>
      <c r="B21" s="20"/>
      <c r="C21" s="21"/>
      <c r="D21" s="22"/>
      <c r="E21" s="21"/>
      <c r="F21" s="22"/>
      <c r="G21" s="21"/>
      <c r="H21" s="22"/>
      <c r="I21" s="23"/>
      <c r="J21" s="24"/>
      <c r="K21" s="47"/>
      <c r="L21" s="48"/>
      <c r="M21" s="23"/>
      <c r="N21" s="24"/>
      <c r="O21" s="23"/>
      <c r="P21" s="24"/>
      <c r="Q21" s="23"/>
      <c r="R21" s="24"/>
      <c r="S21" s="23"/>
      <c r="T21" s="22"/>
      <c r="U21" s="23"/>
      <c r="V21" s="24"/>
      <c r="W21" s="23"/>
      <c r="X21" s="24"/>
      <c r="Y21" s="23"/>
      <c r="Z21" s="24"/>
      <c r="AA21" s="23"/>
      <c r="AB21" s="24"/>
      <c r="AC21" s="23"/>
      <c r="AD21" s="24"/>
      <c r="AE21" s="27"/>
      <c r="AF21" s="27"/>
      <c r="AG21" s="25"/>
      <c r="AH21" s="26"/>
      <c r="AI21" s="25"/>
      <c r="AJ21" s="26"/>
      <c r="AK21" s="23"/>
      <c r="AL21" s="24"/>
      <c r="AM21" s="23"/>
      <c r="AN21" s="24"/>
      <c r="AO21" s="23"/>
      <c r="AP21" s="24"/>
      <c r="AQ21" s="23"/>
      <c r="AR21" s="24"/>
      <c r="AS21" s="23"/>
      <c r="AT21" s="24"/>
      <c r="AU21" s="25"/>
      <c r="AV21" s="26"/>
      <c r="AW21" s="23"/>
      <c r="AX21" s="24"/>
      <c r="AY21" s="23"/>
      <c r="AZ21" s="24"/>
      <c r="BA21" s="23"/>
      <c r="BB21" s="24"/>
      <c r="BC21" s="23"/>
      <c r="BD21" s="24"/>
      <c r="BE21" s="25"/>
      <c r="BF21" s="26"/>
      <c r="BG21" s="23"/>
      <c r="BH21" s="24"/>
      <c r="BI21" s="23"/>
      <c r="BJ21" s="24"/>
      <c r="BK21" s="23"/>
      <c r="BL21" s="24"/>
      <c r="BM21" s="23"/>
      <c r="BN21" s="24"/>
      <c r="BO21" s="27"/>
      <c r="BP21" s="27"/>
      <c r="BQ21" s="25"/>
      <c r="BR21" s="26"/>
      <c r="BS21" s="25"/>
      <c r="BT21" s="26"/>
      <c r="BU21" s="23"/>
      <c r="BV21" s="24"/>
      <c r="BW21" s="23"/>
      <c r="BX21" s="24"/>
      <c r="BY21" s="23"/>
      <c r="BZ21" s="24"/>
      <c r="CA21" s="23"/>
      <c r="CB21" s="24"/>
      <c r="CC21" s="23"/>
      <c r="CD21" s="24"/>
      <c r="CE21" s="25"/>
      <c r="CF21" s="26"/>
      <c r="CG21" s="23"/>
      <c r="CH21" s="24"/>
      <c r="CI21" s="23"/>
      <c r="CJ21" s="24"/>
      <c r="CK21" s="23"/>
      <c r="CL21" s="24"/>
      <c r="CM21" s="23"/>
      <c r="CN21" s="24"/>
      <c r="CO21" s="25"/>
      <c r="CP21" s="26"/>
      <c r="CQ21" s="21"/>
      <c r="CR21" s="22"/>
      <c r="CS21" s="21"/>
      <c r="CT21" s="22"/>
      <c r="CU21" s="23"/>
      <c r="CV21" s="24"/>
      <c r="CW21" s="23"/>
      <c r="CX21" s="24"/>
      <c r="CY21" s="27"/>
      <c r="CZ21" s="27"/>
      <c r="DA21" s="25"/>
      <c r="DB21" s="26"/>
      <c r="DC21" s="25"/>
      <c r="DD21" s="26"/>
      <c r="DE21" s="23"/>
      <c r="DF21" s="24"/>
      <c r="DG21" s="23"/>
      <c r="DH21" s="24"/>
      <c r="DI21" s="23"/>
      <c r="DJ21" s="24"/>
      <c r="DK21" s="23"/>
      <c r="DL21" s="24"/>
      <c r="DM21" s="23"/>
      <c r="DN21" s="24"/>
      <c r="DO21" s="28"/>
      <c r="DP21" s="28"/>
      <c r="DQ21" s="25"/>
      <c r="DR21" s="26"/>
      <c r="DS21" s="23"/>
      <c r="DT21" s="24"/>
      <c r="DU21" s="23"/>
      <c r="DV21" s="24"/>
      <c r="DW21" s="23"/>
      <c r="DX21" s="24"/>
      <c r="DY21" s="23"/>
      <c r="DZ21" s="24"/>
      <c r="EA21" s="25"/>
      <c r="EB21" s="26"/>
      <c r="EC21" s="23"/>
      <c r="ED21" s="24"/>
      <c r="EE21" s="23"/>
      <c r="EF21" s="24"/>
      <c r="EG21" s="23"/>
      <c r="EH21" s="24"/>
      <c r="EI21" s="23"/>
      <c r="EJ21" s="24"/>
      <c r="EK21" s="23"/>
      <c r="EL21" s="24"/>
      <c r="EM21" s="25"/>
      <c r="EN21" s="26"/>
      <c r="EO21" s="25"/>
      <c r="EP21" s="26"/>
      <c r="EQ21" s="25"/>
      <c r="ER21" s="26"/>
    </row>
    <row r="22" spans="1:148">
      <c r="A22" s="29" t="s">
        <v>34</v>
      </c>
      <c r="B22" s="20" t="s">
        <v>3</v>
      </c>
      <c r="C22" s="30">
        <v>4458</v>
      </c>
      <c r="D22" s="31">
        <v>3000</v>
      </c>
      <c r="E22" s="30">
        <v>8917</v>
      </c>
      <c r="F22" s="31">
        <v>3200</v>
      </c>
      <c r="G22" s="30">
        <v>7294</v>
      </c>
      <c r="H22" s="31">
        <v>2000</v>
      </c>
      <c r="I22" s="32">
        <v>6375</v>
      </c>
      <c r="J22" s="33">
        <v>10200</v>
      </c>
      <c r="K22" s="34">
        <f t="shared" ref="K22:L23" si="89">SUM(C22,E22,G22,I22)</f>
        <v>27044</v>
      </c>
      <c r="L22" s="35">
        <f t="shared" si="89"/>
        <v>18400</v>
      </c>
      <c r="M22" s="32">
        <v>10437</v>
      </c>
      <c r="N22" s="33">
        <v>13740</v>
      </c>
      <c r="O22" s="32">
        <v>1900</v>
      </c>
      <c r="P22" s="33">
        <v>475</v>
      </c>
      <c r="Q22" s="32">
        <v>13723</v>
      </c>
      <c r="R22" s="33">
        <v>1200</v>
      </c>
      <c r="S22" s="32">
        <v>2265</v>
      </c>
      <c r="T22" s="31">
        <v>6065</v>
      </c>
      <c r="U22" s="36">
        <f t="shared" ref="U22:V23" si="90">SUM(M22,O22,Q22,S22)</f>
        <v>28325</v>
      </c>
      <c r="V22" s="37">
        <f t="shared" si="90"/>
        <v>21480</v>
      </c>
      <c r="W22" s="32">
        <f>-6200</f>
        <v>-6200</v>
      </c>
      <c r="X22" s="33">
        <v>3200</v>
      </c>
      <c r="Y22" s="32">
        <v>8194</v>
      </c>
      <c r="Z22" s="33">
        <v>6600</v>
      </c>
      <c r="AA22" s="32">
        <v>6458</v>
      </c>
      <c r="AB22" s="33">
        <v>15550</v>
      </c>
      <c r="AC22" s="32">
        <v>7070</v>
      </c>
      <c r="AD22" s="33">
        <v>13300</v>
      </c>
      <c r="AE22" s="38">
        <v>4958</v>
      </c>
      <c r="AF22" s="38">
        <v>1100</v>
      </c>
      <c r="AG22" s="39">
        <f t="shared" ref="AG22:AH23" si="91">SUM(W22,Y22,AA22,AC22,AE22)</f>
        <v>20480</v>
      </c>
      <c r="AH22" s="40">
        <f t="shared" si="91"/>
        <v>39750</v>
      </c>
      <c r="AI22" s="41">
        <f t="shared" ref="AI22:AJ23" si="92">SUM(AG22,U22,K22)</f>
        <v>75849</v>
      </c>
      <c r="AJ22" s="42">
        <f t="shared" si="92"/>
        <v>79630</v>
      </c>
      <c r="AK22" s="32">
        <v>0</v>
      </c>
      <c r="AL22" s="33">
        <v>4500</v>
      </c>
      <c r="AM22" s="32">
        <v>6687</v>
      </c>
      <c r="AN22" s="33">
        <v>4500</v>
      </c>
      <c r="AO22" s="32">
        <v>1150</v>
      </c>
      <c r="AP22" s="33">
        <v>12800</v>
      </c>
      <c r="AQ22" s="32">
        <v>600</v>
      </c>
      <c r="AR22" s="33">
        <v>3600</v>
      </c>
      <c r="AS22" s="32">
        <v>15095</v>
      </c>
      <c r="AT22" s="33">
        <v>12000</v>
      </c>
      <c r="AU22" s="39">
        <f t="shared" ref="AU22:AV23" si="93">SUM(AK22,AM22,AO22,AQ22,AS22)</f>
        <v>23532</v>
      </c>
      <c r="AV22" s="40">
        <f t="shared" si="93"/>
        <v>37400</v>
      </c>
      <c r="AW22" s="32">
        <v>2100</v>
      </c>
      <c r="AX22" s="33">
        <v>9200</v>
      </c>
      <c r="AY22" s="32">
        <v>4972</v>
      </c>
      <c r="AZ22" s="33">
        <v>5700</v>
      </c>
      <c r="BA22" s="32">
        <v>15277.58</v>
      </c>
      <c r="BB22" s="33">
        <v>1200</v>
      </c>
      <c r="BC22" s="32">
        <v>7105</v>
      </c>
      <c r="BD22" s="33">
        <v>9600</v>
      </c>
      <c r="BE22" s="39">
        <f t="shared" ref="BE22:BF23" si="94">SUM(AW22,AY22,BA22,BC22)</f>
        <v>29454.58</v>
      </c>
      <c r="BF22" s="40">
        <f t="shared" si="94"/>
        <v>25700</v>
      </c>
      <c r="BG22" s="32">
        <v>2941.42</v>
      </c>
      <c r="BH22" s="33">
        <v>3000</v>
      </c>
      <c r="BI22" s="32">
        <v>11275</v>
      </c>
      <c r="BJ22" s="33">
        <v>11100</v>
      </c>
      <c r="BK22" s="32">
        <v>1200</v>
      </c>
      <c r="BL22" s="33">
        <v>3450</v>
      </c>
      <c r="BM22" s="32">
        <v>13081</v>
      </c>
      <c r="BN22" s="33">
        <v>6200</v>
      </c>
      <c r="BO22" s="38">
        <v>5800</v>
      </c>
      <c r="BP22" s="38">
        <v>1700</v>
      </c>
      <c r="BQ22" s="39">
        <f>SUM(BG22,BI22,BK22,BM22,BO22)</f>
        <v>34297.42</v>
      </c>
      <c r="BR22" s="40">
        <f>SUM(BH22,BJ22,BL22,BN22,BP22)</f>
        <v>25450</v>
      </c>
      <c r="BS22" s="41">
        <f t="shared" ref="BS22:BT23" si="95">SUM(BQ22,BE22,AU22)</f>
        <v>87284</v>
      </c>
      <c r="BT22" s="42">
        <f t="shared" si="95"/>
        <v>88550</v>
      </c>
      <c r="BU22" s="32">
        <v>200</v>
      </c>
      <c r="BV22" s="33">
        <v>3200</v>
      </c>
      <c r="BW22" s="32">
        <v>2744</v>
      </c>
      <c r="BX22" s="33">
        <v>200</v>
      </c>
      <c r="BY22" s="32">
        <v>1800</v>
      </c>
      <c r="BZ22" s="33">
        <v>2850</v>
      </c>
      <c r="CA22" s="32">
        <v>2300</v>
      </c>
      <c r="CB22" s="33">
        <v>3100</v>
      </c>
      <c r="CC22" s="32">
        <v>1500</v>
      </c>
      <c r="CD22" s="33">
        <v>200</v>
      </c>
      <c r="CE22" s="39">
        <f t="shared" ref="CE22:CF23" si="96">SUM(BU22,BW22,BY22,CA22,CC22)</f>
        <v>8544</v>
      </c>
      <c r="CF22" s="40">
        <f t="shared" si="96"/>
        <v>9550</v>
      </c>
      <c r="CG22" s="32">
        <v>2500</v>
      </c>
      <c r="CH22" s="33">
        <v>700</v>
      </c>
      <c r="CI22" s="32">
        <v>1800</v>
      </c>
      <c r="CJ22" s="33">
        <v>2000</v>
      </c>
      <c r="CK22" s="32">
        <v>0</v>
      </c>
      <c r="CL22" s="33">
        <v>0</v>
      </c>
      <c r="CM22" s="32">
        <v>1500</v>
      </c>
      <c r="CN22" s="33">
        <v>1500</v>
      </c>
      <c r="CO22" s="39">
        <f t="shared" ref="CO22:CP23" si="97">SUM(CG22,CI22,CK22,CM22)</f>
        <v>5800</v>
      </c>
      <c r="CP22" s="40">
        <f t="shared" si="97"/>
        <v>4200</v>
      </c>
      <c r="CQ22" s="30">
        <v>1500</v>
      </c>
      <c r="CR22" s="31">
        <v>650</v>
      </c>
      <c r="CS22" s="30">
        <v>0</v>
      </c>
      <c r="CT22" s="31">
        <v>0</v>
      </c>
      <c r="CU22" s="32">
        <v>8913</v>
      </c>
      <c r="CV22" s="33">
        <v>9000</v>
      </c>
      <c r="CW22" s="32">
        <v>675</v>
      </c>
      <c r="CX22" s="33">
        <v>0</v>
      </c>
      <c r="CY22" s="38">
        <v>6755</v>
      </c>
      <c r="CZ22" s="38"/>
      <c r="DA22" s="39">
        <f>SUM(CQ22,CS22,CU22,CW22,CY22)</f>
        <v>17843</v>
      </c>
      <c r="DB22" s="40">
        <f t="shared" ref="DB22:DB23" si="98">SUM(CR22,CT22,CV22,CX22)</f>
        <v>9650</v>
      </c>
      <c r="DC22" s="41">
        <f t="shared" ref="DC22:DD23" si="99">SUM(DA22,CO22,CE22)</f>
        <v>32187</v>
      </c>
      <c r="DD22" s="42">
        <f t="shared" si="99"/>
        <v>23400</v>
      </c>
      <c r="DE22" s="32">
        <f>-50</f>
        <v>-50</v>
      </c>
      <c r="DF22" s="33">
        <v>9450</v>
      </c>
      <c r="DG22" s="32">
        <v>0</v>
      </c>
      <c r="DH22" s="33">
        <v>0</v>
      </c>
      <c r="DI22" s="32">
        <v>7567.9</v>
      </c>
      <c r="DJ22" s="33">
        <v>2100</v>
      </c>
      <c r="DK22" s="32">
        <v>2000</v>
      </c>
      <c r="DL22" s="33">
        <v>2250</v>
      </c>
      <c r="DM22" s="32">
        <v>3356</v>
      </c>
      <c r="DN22" s="33">
        <v>3216</v>
      </c>
      <c r="DO22" s="43">
        <v>1500</v>
      </c>
      <c r="DP22" s="43"/>
      <c r="DQ22" s="39">
        <f t="shared" ref="DQ22:DR23" si="100">SUM(DE22,DG22,DI22,DK22,DM22,DO22)</f>
        <v>14373.9</v>
      </c>
      <c r="DR22" s="40">
        <f t="shared" si="100"/>
        <v>17016</v>
      </c>
      <c r="DS22" s="32">
        <f>2500-DO22</f>
        <v>1000</v>
      </c>
      <c r="DT22" s="33">
        <f>1700+4500</f>
        <v>6200</v>
      </c>
      <c r="DU22" s="32">
        <v>1600</v>
      </c>
      <c r="DV22" s="33">
        <f>9000+1700</f>
        <v>10700</v>
      </c>
      <c r="DW22" s="32">
        <v>7136</v>
      </c>
      <c r="DX22" s="33">
        <v>600</v>
      </c>
      <c r="DY22" s="32">
        <v>0</v>
      </c>
      <c r="DZ22" s="33">
        <v>0</v>
      </c>
      <c r="EA22" s="39">
        <f t="shared" ref="EA22:EB23" si="101">SUM(DS22,DU22,DW22,DY22)</f>
        <v>9736</v>
      </c>
      <c r="EB22" s="40">
        <f t="shared" si="101"/>
        <v>17500</v>
      </c>
      <c r="EC22" s="32">
        <v>0</v>
      </c>
      <c r="ED22" s="33">
        <v>0</v>
      </c>
      <c r="EE22" s="32">
        <v>0</v>
      </c>
      <c r="EF22" s="33">
        <v>0</v>
      </c>
      <c r="EG22" s="32">
        <v>0</v>
      </c>
      <c r="EH22" s="33">
        <v>0</v>
      </c>
      <c r="EI22" s="32">
        <v>0</v>
      </c>
      <c r="EJ22" s="33">
        <v>0</v>
      </c>
      <c r="EK22" s="32">
        <v>0</v>
      </c>
      <c r="EL22" s="33">
        <v>0</v>
      </c>
      <c r="EM22" s="39">
        <f t="shared" ref="EM22:EN23" si="102">SUM(EC22,EE22,EG22,EI22,EK22)</f>
        <v>0</v>
      </c>
      <c r="EN22" s="40">
        <f t="shared" si="102"/>
        <v>0</v>
      </c>
      <c r="EO22" s="41">
        <f t="shared" ref="EO22:EP23" si="103">SUM(EM22,EA22,DQ22)</f>
        <v>24109.9</v>
      </c>
      <c r="EP22" s="41">
        <f t="shared" si="103"/>
        <v>34516</v>
      </c>
      <c r="EQ22" s="44">
        <f>SUM(EO22,DC22,BS22,AI22)</f>
        <v>219429.9</v>
      </c>
      <c r="ER22" s="45">
        <f>SUM(EP22,DD22,BT22,AJ22)</f>
        <v>226096</v>
      </c>
    </row>
    <row r="23" spans="1:148">
      <c r="A23" s="50"/>
      <c r="B23" s="20" t="s">
        <v>24</v>
      </c>
      <c r="C23" s="30">
        <v>0</v>
      </c>
      <c r="D23" s="31">
        <f>40000/4</f>
        <v>10000</v>
      </c>
      <c r="E23" s="30">
        <v>0</v>
      </c>
      <c r="F23" s="31">
        <f>40000/4</f>
        <v>10000</v>
      </c>
      <c r="G23" s="30">
        <v>0</v>
      </c>
      <c r="H23" s="31">
        <f>40000/4</f>
        <v>10000</v>
      </c>
      <c r="I23" s="32">
        <v>0</v>
      </c>
      <c r="J23" s="31">
        <f>40000/4</f>
        <v>10000</v>
      </c>
      <c r="K23" s="34">
        <f t="shared" si="89"/>
        <v>0</v>
      </c>
      <c r="L23" s="35">
        <f t="shared" si="89"/>
        <v>40000</v>
      </c>
      <c r="M23" s="32">
        <v>0</v>
      </c>
      <c r="N23" s="31">
        <f>40000/4</f>
        <v>10000</v>
      </c>
      <c r="O23" s="32">
        <v>0</v>
      </c>
      <c r="P23" s="31">
        <f>40000/4</f>
        <v>10000</v>
      </c>
      <c r="Q23" s="32">
        <v>0</v>
      </c>
      <c r="R23" s="31">
        <f>40000/4</f>
        <v>10000</v>
      </c>
      <c r="S23" s="32">
        <v>0</v>
      </c>
      <c r="T23" s="31">
        <f>40000/4</f>
        <v>10000</v>
      </c>
      <c r="U23" s="36">
        <f t="shared" si="90"/>
        <v>0</v>
      </c>
      <c r="V23" s="37">
        <f t="shared" si="90"/>
        <v>40000</v>
      </c>
      <c r="W23" s="32">
        <v>0</v>
      </c>
      <c r="X23" s="22">
        <v>5000</v>
      </c>
      <c r="Y23" s="23">
        <v>0</v>
      </c>
      <c r="Z23" s="22">
        <v>5000</v>
      </c>
      <c r="AA23" s="23">
        <v>0</v>
      </c>
      <c r="AB23" s="22">
        <v>5000</v>
      </c>
      <c r="AC23" s="23">
        <v>0</v>
      </c>
      <c r="AD23" s="22">
        <v>5000</v>
      </c>
      <c r="AE23" s="46"/>
      <c r="AF23" s="46"/>
      <c r="AG23" s="39">
        <f t="shared" si="91"/>
        <v>0</v>
      </c>
      <c r="AH23" s="40">
        <f t="shared" si="91"/>
        <v>20000</v>
      </c>
      <c r="AI23" s="41">
        <f t="shared" si="92"/>
        <v>0</v>
      </c>
      <c r="AJ23" s="42">
        <f t="shared" si="92"/>
        <v>100000</v>
      </c>
      <c r="AK23" s="32">
        <v>0</v>
      </c>
      <c r="AL23" s="33">
        <f>20000/5</f>
        <v>4000</v>
      </c>
      <c r="AM23" s="32">
        <v>0</v>
      </c>
      <c r="AN23" s="33">
        <f>20000/5</f>
        <v>4000</v>
      </c>
      <c r="AO23" s="32">
        <v>0</v>
      </c>
      <c r="AP23" s="33">
        <f>20000/5</f>
        <v>4000</v>
      </c>
      <c r="AQ23" s="32">
        <v>0</v>
      </c>
      <c r="AR23" s="33">
        <f>20000/5</f>
        <v>4000</v>
      </c>
      <c r="AS23" s="32">
        <v>0</v>
      </c>
      <c r="AT23" s="33">
        <f>20000/5</f>
        <v>4000</v>
      </c>
      <c r="AU23" s="39">
        <f t="shared" si="93"/>
        <v>0</v>
      </c>
      <c r="AV23" s="40">
        <f t="shared" si="93"/>
        <v>20000</v>
      </c>
      <c r="AW23" s="32">
        <v>0</v>
      </c>
      <c r="AX23" s="33">
        <v>5000</v>
      </c>
      <c r="AY23" s="32">
        <v>0</v>
      </c>
      <c r="AZ23" s="33">
        <v>5000</v>
      </c>
      <c r="BA23" s="32">
        <v>0</v>
      </c>
      <c r="BB23" s="33">
        <v>5000</v>
      </c>
      <c r="BC23" s="32">
        <v>0</v>
      </c>
      <c r="BD23" s="33">
        <v>5000</v>
      </c>
      <c r="BE23" s="39">
        <f t="shared" si="94"/>
        <v>0</v>
      </c>
      <c r="BF23" s="40">
        <f t="shared" si="94"/>
        <v>20000</v>
      </c>
      <c r="BG23" s="32">
        <v>0</v>
      </c>
      <c r="BH23" s="33">
        <v>5000</v>
      </c>
      <c r="BI23" s="32">
        <v>0</v>
      </c>
      <c r="BJ23" s="33">
        <v>5000</v>
      </c>
      <c r="BK23" s="32">
        <v>0</v>
      </c>
      <c r="BL23" s="33">
        <v>5000</v>
      </c>
      <c r="BM23" s="32">
        <v>0</v>
      </c>
      <c r="BN23" s="33">
        <v>5000</v>
      </c>
      <c r="BO23" s="38"/>
      <c r="BP23" s="38"/>
      <c r="BQ23" s="39">
        <f t="shared" ref="BQ23:BR23" si="104">SUM(BG23,BI23,BK23,BM23)</f>
        <v>0</v>
      </c>
      <c r="BR23" s="40">
        <f t="shared" si="104"/>
        <v>20000</v>
      </c>
      <c r="BS23" s="41">
        <f t="shared" si="95"/>
        <v>0</v>
      </c>
      <c r="BT23" s="42">
        <f t="shared" si="95"/>
        <v>60000</v>
      </c>
      <c r="BU23" s="32">
        <v>0</v>
      </c>
      <c r="BV23" s="33">
        <v>8000</v>
      </c>
      <c r="BW23" s="32">
        <v>0</v>
      </c>
      <c r="BX23" s="33">
        <v>8000</v>
      </c>
      <c r="BY23" s="32">
        <v>0</v>
      </c>
      <c r="BZ23" s="33">
        <v>8000</v>
      </c>
      <c r="CA23" s="32">
        <v>0</v>
      </c>
      <c r="CB23" s="33">
        <v>8000</v>
      </c>
      <c r="CC23" s="32">
        <v>0</v>
      </c>
      <c r="CD23" s="33">
        <v>8000</v>
      </c>
      <c r="CE23" s="39">
        <f t="shared" si="96"/>
        <v>0</v>
      </c>
      <c r="CF23" s="40">
        <f t="shared" si="96"/>
        <v>40000</v>
      </c>
      <c r="CG23" s="32">
        <v>0</v>
      </c>
      <c r="CH23" s="33">
        <f>40000/4</f>
        <v>10000</v>
      </c>
      <c r="CI23" s="32">
        <v>0</v>
      </c>
      <c r="CJ23" s="33">
        <f>40000/4</f>
        <v>10000</v>
      </c>
      <c r="CK23" s="32">
        <v>0</v>
      </c>
      <c r="CL23" s="33">
        <f>40000/4</f>
        <v>10000</v>
      </c>
      <c r="CM23" s="32">
        <v>0</v>
      </c>
      <c r="CN23" s="33">
        <f>40000/4</f>
        <v>10000</v>
      </c>
      <c r="CO23" s="39">
        <f t="shared" si="97"/>
        <v>0</v>
      </c>
      <c r="CP23" s="40">
        <f t="shared" si="97"/>
        <v>40000</v>
      </c>
      <c r="CQ23" s="30">
        <v>0</v>
      </c>
      <c r="CR23" s="31">
        <f>40000/4</f>
        <v>10000</v>
      </c>
      <c r="CS23" s="30">
        <v>0</v>
      </c>
      <c r="CT23" s="31">
        <f>40000/4</f>
        <v>10000</v>
      </c>
      <c r="CU23" s="32">
        <v>0</v>
      </c>
      <c r="CV23" s="31">
        <f>40000/4</f>
        <v>10000</v>
      </c>
      <c r="CW23" s="32">
        <v>0</v>
      </c>
      <c r="CX23" s="31">
        <f>40000/4</f>
        <v>10000</v>
      </c>
      <c r="CY23" s="46"/>
      <c r="CZ23" s="46"/>
      <c r="DA23" s="39">
        <f t="shared" ref="DA23" si="105">SUM(CQ23,CS23,CU23,CW23)</f>
        <v>0</v>
      </c>
      <c r="DB23" s="40">
        <f t="shared" si="98"/>
        <v>40000</v>
      </c>
      <c r="DC23" s="41">
        <f t="shared" si="99"/>
        <v>0</v>
      </c>
      <c r="DD23" s="42">
        <f t="shared" si="99"/>
        <v>120000</v>
      </c>
      <c r="DE23" s="32">
        <v>0</v>
      </c>
      <c r="DF23" s="31">
        <v>8000</v>
      </c>
      <c r="DG23" s="32">
        <v>0</v>
      </c>
      <c r="DH23" s="33">
        <f>40000/5</f>
        <v>8000</v>
      </c>
      <c r="DI23" s="32">
        <v>0</v>
      </c>
      <c r="DJ23" s="33">
        <f>40000/5</f>
        <v>8000</v>
      </c>
      <c r="DK23" s="32">
        <v>0</v>
      </c>
      <c r="DL23" s="33">
        <f>40000/5</f>
        <v>8000</v>
      </c>
      <c r="DM23" s="32">
        <v>0</v>
      </c>
      <c r="DN23" s="33">
        <f>40000/5</f>
        <v>8000</v>
      </c>
      <c r="DO23" s="43"/>
      <c r="DP23" s="43"/>
      <c r="DQ23" s="39">
        <f t="shared" si="100"/>
        <v>0</v>
      </c>
      <c r="DR23" s="40">
        <f t="shared" si="100"/>
        <v>40000</v>
      </c>
      <c r="DS23" s="32">
        <v>0</v>
      </c>
      <c r="DT23" s="33">
        <f>40000/4</f>
        <v>10000</v>
      </c>
      <c r="DU23" s="32">
        <v>0</v>
      </c>
      <c r="DV23" s="33">
        <f>40000/4</f>
        <v>10000</v>
      </c>
      <c r="DW23" s="32">
        <v>0</v>
      </c>
      <c r="DX23" s="33">
        <f>40000/4</f>
        <v>10000</v>
      </c>
      <c r="DY23" s="32">
        <v>0</v>
      </c>
      <c r="DZ23" s="33">
        <v>0</v>
      </c>
      <c r="EA23" s="39">
        <f t="shared" si="101"/>
        <v>0</v>
      </c>
      <c r="EB23" s="40">
        <f t="shared" si="101"/>
        <v>30000</v>
      </c>
      <c r="EC23" s="32">
        <v>0</v>
      </c>
      <c r="ED23" s="33">
        <v>0</v>
      </c>
      <c r="EE23" s="32">
        <v>0</v>
      </c>
      <c r="EF23" s="33">
        <v>0</v>
      </c>
      <c r="EG23" s="32">
        <v>0</v>
      </c>
      <c r="EH23" s="33">
        <v>0</v>
      </c>
      <c r="EI23" s="32">
        <v>0</v>
      </c>
      <c r="EJ23" s="33">
        <v>0</v>
      </c>
      <c r="EK23" s="32">
        <v>0</v>
      </c>
      <c r="EL23" s="33">
        <v>0</v>
      </c>
      <c r="EM23" s="39">
        <f t="shared" si="102"/>
        <v>0</v>
      </c>
      <c r="EN23" s="40">
        <f t="shared" si="102"/>
        <v>0</v>
      </c>
      <c r="EO23" s="41">
        <f t="shared" si="103"/>
        <v>0</v>
      </c>
      <c r="EP23" s="41">
        <f t="shared" si="103"/>
        <v>70000</v>
      </c>
      <c r="EQ23" s="44">
        <f>SUM(EO23,DC23,BS23,AI23)</f>
        <v>0</v>
      </c>
      <c r="ER23" s="45">
        <f>SUM(EP23,DD23,BT23,AJ23)</f>
        <v>350000</v>
      </c>
    </row>
    <row r="24" spans="1:148">
      <c r="A24" s="49"/>
      <c r="B24" s="20"/>
      <c r="C24" s="21"/>
      <c r="D24" s="22"/>
      <c r="E24" s="21"/>
      <c r="F24" s="22"/>
      <c r="G24" s="21"/>
      <c r="H24" s="22"/>
      <c r="I24" s="23"/>
      <c r="J24" s="24"/>
      <c r="K24" s="47"/>
      <c r="L24" s="48"/>
      <c r="M24" s="23"/>
      <c r="N24" s="24"/>
      <c r="O24" s="23"/>
      <c r="P24" s="24"/>
      <c r="Q24" s="23"/>
      <c r="R24" s="24"/>
      <c r="S24" s="23"/>
      <c r="T24" s="22"/>
      <c r="U24" s="23"/>
      <c r="V24" s="24"/>
      <c r="W24" s="23"/>
      <c r="X24" s="24"/>
      <c r="Y24" s="23"/>
      <c r="Z24" s="24"/>
      <c r="AA24" s="23"/>
      <c r="AB24" s="24"/>
      <c r="AC24" s="23"/>
      <c r="AD24" s="24"/>
      <c r="AE24" s="27"/>
      <c r="AF24" s="27"/>
      <c r="AG24" s="25"/>
      <c r="AH24" s="26"/>
      <c r="AI24" s="25"/>
      <c r="AJ24" s="26"/>
      <c r="AK24" s="23"/>
      <c r="AL24" s="24"/>
      <c r="AM24" s="23"/>
      <c r="AN24" s="24"/>
      <c r="AO24" s="23"/>
      <c r="AP24" s="24"/>
      <c r="AQ24" s="23"/>
      <c r="AR24" s="24"/>
      <c r="AS24" s="23"/>
      <c r="AT24" s="24"/>
      <c r="AU24" s="25"/>
      <c r="AV24" s="26"/>
      <c r="AW24" s="23"/>
      <c r="AX24" s="24"/>
      <c r="AY24" s="23"/>
      <c r="AZ24" s="24"/>
      <c r="BA24" s="23"/>
      <c r="BB24" s="24"/>
      <c r="BC24" s="23"/>
      <c r="BD24" s="24"/>
      <c r="BE24" s="25"/>
      <c r="BF24" s="26"/>
      <c r="BG24" s="23"/>
      <c r="BH24" s="24"/>
      <c r="BI24" s="23"/>
      <c r="BJ24" s="24"/>
      <c r="BK24" s="23"/>
      <c r="BL24" s="24"/>
      <c r="BM24" s="23"/>
      <c r="BN24" s="24"/>
      <c r="BO24" s="27"/>
      <c r="BP24" s="27"/>
      <c r="BQ24" s="25"/>
      <c r="BR24" s="26"/>
      <c r="BS24" s="25"/>
      <c r="BT24" s="26"/>
      <c r="BU24" s="23"/>
      <c r="BV24" s="24"/>
      <c r="BW24" s="23"/>
      <c r="BX24" s="24"/>
      <c r="BY24" s="23"/>
      <c r="BZ24" s="24"/>
      <c r="CA24" s="23"/>
      <c r="CB24" s="24"/>
      <c r="CC24" s="23"/>
      <c r="CD24" s="24"/>
      <c r="CE24" s="25"/>
      <c r="CF24" s="26"/>
      <c r="CG24" s="23"/>
      <c r="CH24" s="24"/>
      <c r="CI24" s="23"/>
      <c r="CJ24" s="24"/>
      <c r="CK24" s="23"/>
      <c r="CL24" s="24"/>
      <c r="CM24" s="23"/>
      <c r="CN24" s="24"/>
      <c r="CO24" s="25"/>
      <c r="CP24" s="26"/>
      <c r="CQ24" s="21"/>
      <c r="CR24" s="22"/>
      <c r="CS24" s="21"/>
      <c r="CT24" s="22"/>
      <c r="CU24" s="23"/>
      <c r="CV24" s="24"/>
      <c r="CW24" s="23"/>
      <c r="CX24" s="24"/>
      <c r="CY24" s="27"/>
      <c r="CZ24" s="27"/>
      <c r="DA24" s="25"/>
      <c r="DB24" s="26"/>
      <c r="DC24" s="25"/>
      <c r="DD24" s="26"/>
      <c r="DE24" s="23"/>
      <c r="DF24" s="24"/>
      <c r="DG24" s="23"/>
      <c r="DH24" s="24"/>
      <c r="DI24" s="23"/>
      <c r="DJ24" s="24"/>
      <c r="DK24" s="23"/>
      <c r="DL24" s="24"/>
      <c r="DM24" s="23"/>
      <c r="DN24" s="24"/>
      <c r="DO24" s="28"/>
      <c r="DP24" s="28"/>
      <c r="DQ24" s="25"/>
      <c r="DR24" s="26"/>
      <c r="DS24" s="23"/>
      <c r="DT24" s="24"/>
      <c r="DU24" s="23"/>
      <c r="DV24" s="24"/>
      <c r="DW24" s="23"/>
      <c r="DX24" s="24"/>
      <c r="DY24" s="23"/>
      <c r="DZ24" s="24"/>
      <c r="EA24" s="25"/>
      <c r="EB24" s="26"/>
      <c r="EC24" s="23"/>
      <c r="ED24" s="24"/>
      <c r="EE24" s="23"/>
      <c r="EF24" s="24"/>
      <c r="EG24" s="23"/>
      <c r="EH24" s="24"/>
      <c r="EI24" s="23"/>
      <c r="EJ24" s="24"/>
      <c r="EK24" s="23"/>
      <c r="EL24" s="24"/>
      <c r="EM24" s="25"/>
      <c r="EN24" s="26"/>
      <c r="EO24" s="25"/>
      <c r="EP24" s="26"/>
      <c r="EQ24" s="25"/>
      <c r="ER24" s="26"/>
    </row>
    <row r="25" spans="1:148" ht="15.75" thickBot="1">
      <c r="A25" s="54"/>
      <c r="B25" s="55"/>
      <c r="C25" s="56"/>
      <c r="D25" s="57"/>
      <c r="E25" s="56"/>
      <c r="F25" s="57"/>
      <c r="G25" s="56"/>
      <c r="H25" s="57"/>
      <c r="I25" s="58"/>
      <c r="J25" s="59"/>
      <c r="K25" s="60"/>
      <c r="L25" s="61"/>
      <c r="M25" s="58"/>
      <c r="N25" s="59"/>
      <c r="O25" s="58"/>
      <c r="P25" s="59"/>
      <c r="Q25" s="58"/>
      <c r="R25" s="59"/>
      <c r="S25" s="58"/>
      <c r="T25" s="57"/>
      <c r="U25" s="62"/>
      <c r="V25" s="63"/>
      <c r="W25" s="58"/>
      <c r="X25" s="59"/>
      <c r="Y25" s="58"/>
      <c r="Z25" s="59"/>
      <c r="AA25" s="58"/>
      <c r="AB25" s="59"/>
      <c r="AC25" s="58"/>
      <c r="AD25" s="59"/>
      <c r="AE25" s="64"/>
      <c r="AF25" s="64"/>
      <c r="AG25" s="65"/>
      <c r="AH25" s="66"/>
      <c r="AI25" s="67"/>
      <c r="AJ25" s="68"/>
      <c r="AK25" s="58"/>
      <c r="AL25" s="59"/>
      <c r="AM25" s="58"/>
      <c r="AN25" s="59"/>
      <c r="AO25" s="58"/>
      <c r="AP25" s="59"/>
      <c r="AQ25" s="58"/>
      <c r="AR25" s="59"/>
      <c r="AS25" s="58"/>
      <c r="AT25" s="59"/>
      <c r="AU25" s="65"/>
      <c r="AV25" s="66"/>
      <c r="AW25" s="58"/>
      <c r="AX25" s="59"/>
      <c r="AY25" s="58"/>
      <c r="AZ25" s="59"/>
      <c r="BA25" s="58"/>
      <c r="BB25" s="59"/>
      <c r="BC25" s="58"/>
      <c r="BD25" s="59"/>
      <c r="BE25" s="65"/>
      <c r="BF25" s="66"/>
      <c r="BG25" s="58"/>
      <c r="BH25" s="59"/>
      <c r="BI25" s="58"/>
      <c r="BJ25" s="59"/>
      <c r="BK25" s="58"/>
      <c r="BL25" s="59"/>
      <c r="BM25" s="58"/>
      <c r="BN25" s="59"/>
      <c r="BO25" s="64"/>
      <c r="BP25" s="64"/>
      <c r="BQ25" s="65"/>
      <c r="BR25" s="66"/>
      <c r="BS25" s="67"/>
      <c r="BT25" s="68"/>
      <c r="BU25" s="58"/>
      <c r="BV25" s="59"/>
      <c r="BW25" s="58"/>
      <c r="BX25" s="59"/>
      <c r="BY25" s="58"/>
      <c r="BZ25" s="59"/>
      <c r="CA25" s="58"/>
      <c r="CB25" s="59"/>
      <c r="CC25" s="58"/>
      <c r="CD25" s="59"/>
      <c r="CE25" s="65"/>
      <c r="CF25" s="66"/>
      <c r="CG25" s="58"/>
      <c r="CH25" s="59"/>
      <c r="CI25" s="58"/>
      <c r="CJ25" s="59"/>
      <c r="CK25" s="58"/>
      <c r="CL25" s="59"/>
      <c r="CM25" s="58"/>
      <c r="CN25" s="59"/>
      <c r="CO25" s="65"/>
      <c r="CP25" s="66"/>
      <c r="CQ25" s="56"/>
      <c r="CR25" s="57"/>
      <c r="CS25" s="56"/>
      <c r="CT25" s="57"/>
      <c r="CU25" s="58"/>
      <c r="CV25" s="59"/>
      <c r="CW25" s="58"/>
      <c r="CX25" s="59"/>
      <c r="CY25" s="64"/>
      <c r="CZ25" s="64"/>
      <c r="DA25" s="65"/>
      <c r="DB25" s="66"/>
      <c r="DC25" s="67"/>
      <c r="DD25" s="68"/>
      <c r="DE25" s="58"/>
      <c r="DF25" s="59"/>
      <c r="DG25" s="58"/>
      <c r="DH25" s="59"/>
      <c r="DI25" s="58"/>
      <c r="DJ25" s="59"/>
      <c r="DK25" s="58"/>
      <c r="DL25" s="59"/>
      <c r="DM25" s="58"/>
      <c r="DN25" s="59"/>
      <c r="DO25" s="69"/>
      <c r="DP25" s="69"/>
      <c r="DQ25" s="65"/>
      <c r="DR25" s="66"/>
      <c r="DS25" s="58"/>
      <c r="DT25" s="59"/>
      <c r="DU25" s="58"/>
      <c r="DV25" s="59"/>
      <c r="DW25" s="58"/>
      <c r="DX25" s="59"/>
      <c r="DY25" s="58"/>
      <c r="DZ25" s="59"/>
      <c r="EA25" s="65"/>
      <c r="EB25" s="66"/>
      <c r="EC25" s="58"/>
      <c r="ED25" s="59"/>
      <c r="EE25" s="58"/>
      <c r="EF25" s="59"/>
      <c r="EG25" s="58"/>
      <c r="EH25" s="59"/>
      <c r="EI25" s="58"/>
      <c r="EJ25" s="59"/>
      <c r="EK25" s="58"/>
      <c r="EL25" s="59"/>
      <c r="EM25" s="65"/>
      <c r="EN25" s="66"/>
      <c r="EO25" s="67"/>
      <c r="EP25" s="68"/>
      <c r="EQ25" s="70"/>
      <c r="ER25" s="71"/>
    </row>
    <row r="26" spans="1:148">
      <c r="A26" s="72"/>
      <c r="B26" s="73"/>
      <c r="C26" s="74">
        <f t="shared" ref="C26:Y26" si="106">SUM(C4:C24)</f>
        <v>6758</v>
      </c>
      <c r="D26" s="75">
        <f t="shared" si="106"/>
        <v>66460</v>
      </c>
      <c r="E26" s="74">
        <f t="shared" si="106"/>
        <v>13167</v>
      </c>
      <c r="F26" s="75">
        <f t="shared" si="106"/>
        <v>68700</v>
      </c>
      <c r="G26" s="74">
        <f t="shared" si="106"/>
        <v>9274</v>
      </c>
      <c r="H26" s="75">
        <f t="shared" si="106"/>
        <v>67600</v>
      </c>
      <c r="I26" s="74">
        <f t="shared" si="106"/>
        <v>10800</v>
      </c>
      <c r="J26" s="75">
        <f t="shared" si="106"/>
        <v>80200</v>
      </c>
      <c r="K26" s="76">
        <f t="shared" si="106"/>
        <v>39999</v>
      </c>
      <c r="L26" s="77">
        <f t="shared" si="106"/>
        <v>282960</v>
      </c>
      <c r="M26" s="74">
        <f t="shared" si="106"/>
        <v>18844</v>
      </c>
      <c r="N26" s="75">
        <f t="shared" si="106"/>
        <v>82440</v>
      </c>
      <c r="O26" s="74">
        <f t="shared" si="106"/>
        <v>11980.5</v>
      </c>
      <c r="P26" s="75">
        <f t="shared" si="106"/>
        <v>68975</v>
      </c>
      <c r="Q26" s="78">
        <f t="shared" si="106"/>
        <v>13723</v>
      </c>
      <c r="R26" s="78">
        <f t="shared" si="106"/>
        <v>60450</v>
      </c>
      <c r="S26" s="78">
        <f t="shared" si="106"/>
        <v>6944.5</v>
      </c>
      <c r="T26" s="75">
        <f t="shared" si="106"/>
        <v>67190</v>
      </c>
      <c r="U26" s="53">
        <f t="shared" si="106"/>
        <v>51492</v>
      </c>
      <c r="V26" s="79">
        <f t="shared" si="106"/>
        <v>279055</v>
      </c>
      <c r="W26" s="80">
        <f t="shared" si="106"/>
        <v>3305</v>
      </c>
      <c r="X26" s="78">
        <f t="shared" si="106"/>
        <v>57650</v>
      </c>
      <c r="Y26" s="80">
        <f t="shared" si="106"/>
        <v>20249</v>
      </c>
      <c r="Z26" s="78" t="s">
        <v>26</v>
      </c>
      <c r="AA26" s="80">
        <f t="shared" ref="AA26:AH26" si="107">SUM(AA4:AA24)</f>
        <v>7778.0599999999995</v>
      </c>
      <c r="AB26" s="78">
        <f t="shared" si="107"/>
        <v>72800</v>
      </c>
      <c r="AC26" s="80">
        <f t="shared" si="107"/>
        <v>22321.25</v>
      </c>
      <c r="AD26" s="78">
        <f t="shared" si="107"/>
        <v>67050</v>
      </c>
      <c r="AE26" s="81">
        <f t="shared" si="107"/>
        <v>10458</v>
      </c>
      <c r="AF26" s="81">
        <f t="shared" si="107"/>
        <v>1700</v>
      </c>
      <c r="AG26" s="82">
        <f t="shared" si="107"/>
        <v>64111.31</v>
      </c>
      <c r="AH26" s="79">
        <f t="shared" si="107"/>
        <v>264010</v>
      </c>
      <c r="AI26" s="52">
        <f>SUM(AG26,U26,K26)</f>
        <v>155602.31</v>
      </c>
      <c r="AJ26" s="83">
        <f>SUM(AH26,V26,L26)</f>
        <v>826025</v>
      </c>
      <c r="AK26" s="80">
        <f t="shared" ref="AK26:BR26" si="108">SUM(AK4:AK24)</f>
        <v>0</v>
      </c>
      <c r="AL26" s="78">
        <f t="shared" si="108"/>
        <v>56300</v>
      </c>
      <c r="AM26" s="80">
        <f t="shared" si="108"/>
        <v>17104.14</v>
      </c>
      <c r="AN26" s="78">
        <f t="shared" si="108"/>
        <v>47900</v>
      </c>
      <c r="AO26" s="80">
        <f t="shared" si="108"/>
        <v>14576.8</v>
      </c>
      <c r="AP26" s="78">
        <f t="shared" si="108"/>
        <v>59800</v>
      </c>
      <c r="AQ26" s="80">
        <f t="shared" si="108"/>
        <v>11182.81</v>
      </c>
      <c r="AR26" s="78">
        <f t="shared" si="108"/>
        <v>53400</v>
      </c>
      <c r="AS26" s="80">
        <f t="shared" si="108"/>
        <v>42130.25</v>
      </c>
      <c r="AT26" s="78">
        <f t="shared" si="108"/>
        <v>60100</v>
      </c>
      <c r="AU26" s="53">
        <f t="shared" si="108"/>
        <v>84994</v>
      </c>
      <c r="AV26" s="79">
        <f t="shared" si="108"/>
        <v>277500</v>
      </c>
      <c r="AW26" s="80">
        <f t="shared" si="108"/>
        <v>12584.62</v>
      </c>
      <c r="AX26" s="78">
        <f t="shared" si="108"/>
        <v>77950</v>
      </c>
      <c r="AY26" s="80">
        <f t="shared" si="108"/>
        <v>20542.940000000002</v>
      </c>
      <c r="AZ26" s="78">
        <f t="shared" si="108"/>
        <v>71110</v>
      </c>
      <c r="BA26" s="80">
        <f t="shared" si="108"/>
        <v>23683.08</v>
      </c>
      <c r="BB26" s="78">
        <f t="shared" si="108"/>
        <v>65650</v>
      </c>
      <c r="BC26" s="80">
        <f t="shared" si="108"/>
        <v>43280.2</v>
      </c>
      <c r="BD26" s="78">
        <f t="shared" si="108"/>
        <v>75950</v>
      </c>
      <c r="BE26" s="53">
        <f t="shared" si="108"/>
        <v>100090.84</v>
      </c>
      <c r="BF26" s="79">
        <f t="shared" si="108"/>
        <v>290660</v>
      </c>
      <c r="BG26" s="80">
        <f t="shared" si="108"/>
        <v>27776.42</v>
      </c>
      <c r="BH26" s="78">
        <f t="shared" si="108"/>
        <v>80425</v>
      </c>
      <c r="BI26" s="80">
        <f t="shared" si="108"/>
        <v>30775.5</v>
      </c>
      <c r="BJ26" s="78">
        <f t="shared" si="108"/>
        <v>80550</v>
      </c>
      <c r="BK26" s="80">
        <f t="shared" si="108"/>
        <v>32344.3</v>
      </c>
      <c r="BL26" s="78">
        <f t="shared" si="108"/>
        <v>88100</v>
      </c>
      <c r="BM26" s="80">
        <f t="shared" si="108"/>
        <v>39773.97</v>
      </c>
      <c r="BN26" s="78">
        <f t="shared" si="108"/>
        <v>74950</v>
      </c>
      <c r="BO26" s="81">
        <f t="shared" si="108"/>
        <v>30247.03</v>
      </c>
      <c r="BP26" s="84">
        <f t="shared" si="108"/>
        <v>1800</v>
      </c>
      <c r="BQ26" s="53">
        <f t="shared" si="108"/>
        <v>160917.21999999997</v>
      </c>
      <c r="BR26" s="79">
        <f t="shared" si="108"/>
        <v>325825</v>
      </c>
      <c r="BS26" s="52">
        <f>SUM(BQ26,BE26,AU26)</f>
        <v>346002.05999999994</v>
      </c>
      <c r="BT26" s="83">
        <f>SUM(BR26,BF26,AV26)</f>
        <v>893985</v>
      </c>
      <c r="BU26" s="80">
        <f t="shared" ref="BU26:DB26" si="109">SUM(BU4:BU24)</f>
        <v>3520.4</v>
      </c>
      <c r="BV26" s="78">
        <f t="shared" si="109"/>
        <v>68900</v>
      </c>
      <c r="BW26" s="80">
        <f t="shared" si="109"/>
        <v>5733.2</v>
      </c>
      <c r="BX26" s="78">
        <f t="shared" si="109"/>
        <v>64100</v>
      </c>
      <c r="BY26" s="80">
        <f t="shared" si="109"/>
        <v>22332.04</v>
      </c>
      <c r="BZ26" s="78">
        <f t="shared" si="109"/>
        <v>58350</v>
      </c>
      <c r="CA26" s="80">
        <f t="shared" si="109"/>
        <v>24108.760000000002</v>
      </c>
      <c r="CB26" s="78">
        <f t="shared" si="109"/>
        <v>63800</v>
      </c>
      <c r="CC26" s="80">
        <f t="shared" si="109"/>
        <v>10979.8</v>
      </c>
      <c r="CD26" s="78">
        <f t="shared" si="109"/>
        <v>56600</v>
      </c>
      <c r="CE26" s="53">
        <f t="shared" si="109"/>
        <v>66674.200000000012</v>
      </c>
      <c r="CF26" s="79">
        <f t="shared" si="109"/>
        <v>311750</v>
      </c>
      <c r="CG26" s="80">
        <f t="shared" si="109"/>
        <v>14335.3</v>
      </c>
      <c r="CH26" s="78">
        <f t="shared" si="109"/>
        <v>71300</v>
      </c>
      <c r="CI26" s="80">
        <f t="shared" si="109"/>
        <v>14349</v>
      </c>
      <c r="CJ26" s="78">
        <f t="shared" si="109"/>
        <v>74960</v>
      </c>
      <c r="CK26" s="80">
        <f t="shared" si="109"/>
        <v>11396.68</v>
      </c>
      <c r="CL26" s="78">
        <f t="shared" si="109"/>
        <v>80500</v>
      </c>
      <c r="CM26" s="80">
        <f t="shared" si="109"/>
        <v>13475.240000000002</v>
      </c>
      <c r="CN26" s="78">
        <f t="shared" si="109"/>
        <v>86700</v>
      </c>
      <c r="CO26" s="53">
        <f t="shared" si="109"/>
        <v>53556.22</v>
      </c>
      <c r="CP26" s="79">
        <f t="shared" si="109"/>
        <v>313460</v>
      </c>
      <c r="CQ26" s="74">
        <f t="shared" si="109"/>
        <v>25841.64</v>
      </c>
      <c r="CR26" s="75">
        <f t="shared" si="109"/>
        <v>66897.13</v>
      </c>
      <c r="CS26" s="74">
        <f t="shared" si="109"/>
        <v>11592.5</v>
      </c>
      <c r="CT26" s="75">
        <f t="shared" si="109"/>
        <v>66047.13</v>
      </c>
      <c r="CU26" s="80">
        <f t="shared" si="109"/>
        <v>18391.89</v>
      </c>
      <c r="CV26" s="78">
        <f t="shared" si="109"/>
        <v>75047.13</v>
      </c>
      <c r="CW26" s="80">
        <f t="shared" si="109"/>
        <v>26857.61</v>
      </c>
      <c r="CX26" s="78">
        <f t="shared" si="109"/>
        <v>-78533.5</v>
      </c>
      <c r="CY26" s="81">
        <f t="shared" si="109"/>
        <v>42714.94</v>
      </c>
      <c r="CZ26" s="84">
        <f t="shared" si="109"/>
        <v>0</v>
      </c>
      <c r="DA26" s="53">
        <f t="shared" si="109"/>
        <v>125398.58</v>
      </c>
      <c r="DB26" s="79">
        <f t="shared" si="109"/>
        <v>129457.88999999998</v>
      </c>
      <c r="DC26" s="52">
        <f>SUM(DA26,CO26,CE26)</f>
        <v>245629</v>
      </c>
      <c r="DD26" s="83">
        <f>SUM(DB26,CP26,CF26)</f>
        <v>754667.89</v>
      </c>
      <c r="DE26" s="80">
        <f t="shared" ref="DE26:DX26" si="110">SUM(DE4:DE24)</f>
        <v>1350</v>
      </c>
      <c r="DF26" s="78">
        <f t="shared" si="110"/>
        <v>62065.2</v>
      </c>
      <c r="DG26" s="80">
        <f t="shared" si="110"/>
        <v>11889</v>
      </c>
      <c r="DH26" s="78">
        <f t="shared" si="110"/>
        <v>49890.2</v>
      </c>
      <c r="DI26" s="80">
        <f t="shared" si="110"/>
        <v>52275.54</v>
      </c>
      <c r="DJ26" s="78">
        <f t="shared" si="110"/>
        <v>49815.199999999997</v>
      </c>
      <c r="DK26" s="80">
        <f t="shared" si="110"/>
        <v>11026.5</v>
      </c>
      <c r="DL26" s="78">
        <f t="shared" si="110"/>
        <v>51765.2</v>
      </c>
      <c r="DM26" s="80">
        <f t="shared" si="110"/>
        <v>42173.49</v>
      </c>
      <c r="DN26" s="78">
        <f t="shared" si="110"/>
        <v>50731.199999999997</v>
      </c>
      <c r="DO26" s="80">
        <f t="shared" si="110"/>
        <v>22366.239999999998</v>
      </c>
      <c r="DP26" s="78">
        <f t="shared" si="110"/>
        <v>0</v>
      </c>
      <c r="DQ26" s="53">
        <f t="shared" si="110"/>
        <v>141080.76999999999</v>
      </c>
      <c r="DR26" s="79">
        <f t="shared" si="110"/>
        <v>264267</v>
      </c>
      <c r="DS26" s="80">
        <f t="shared" si="110"/>
        <v>7050.51</v>
      </c>
      <c r="DT26" s="78">
        <f t="shared" si="110"/>
        <v>61700</v>
      </c>
      <c r="DU26" s="80">
        <f t="shared" si="110"/>
        <v>14259</v>
      </c>
      <c r="DV26" s="78">
        <f t="shared" si="110"/>
        <v>65200</v>
      </c>
      <c r="DW26" s="80">
        <f t="shared" si="110"/>
        <v>41051.08</v>
      </c>
      <c r="DX26" s="78">
        <f t="shared" si="110"/>
        <v>55100</v>
      </c>
      <c r="DY26" s="80">
        <f>SUM(DY7:DY24)</f>
        <v>0</v>
      </c>
      <c r="DZ26" s="78">
        <f>SUM(DZ7:DZ24)</f>
        <v>0</v>
      </c>
      <c r="EA26" s="53">
        <f>SUM(EA4:EA24)</f>
        <v>62360.590000000004</v>
      </c>
      <c r="EB26" s="79">
        <f>SUM(EB4:EB24)</f>
        <v>182000</v>
      </c>
      <c r="EC26" s="80">
        <f t="shared" ref="EC26:EN26" si="111">SUM(EC7:EC24)</f>
        <v>0</v>
      </c>
      <c r="ED26" s="78">
        <f t="shared" si="111"/>
        <v>0</v>
      </c>
      <c r="EE26" s="80">
        <f t="shared" si="111"/>
        <v>0</v>
      </c>
      <c r="EF26" s="78">
        <f t="shared" si="111"/>
        <v>0</v>
      </c>
      <c r="EG26" s="80">
        <f t="shared" si="111"/>
        <v>0</v>
      </c>
      <c r="EH26" s="78">
        <f t="shared" si="111"/>
        <v>0</v>
      </c>
      <c r="EI26" s="80">
        <f t="shared" si="111"/>
        <v>0</v>
      </c>
      <c r="EJ26" s="78">
        <f t="shared" si="111"/>
        <v>0</v>
      </c>
      <c r="EK26" s="80">
        <f t="shared" si="111"/>
        <v>0</v>
      </c>
      <c r="EL26" s="78">
        <f t="shared" si="111"/>
        <v>0</v>
      </c>
      <c r="EM26" s="53">
        <f t="shared" si="111"/>
        <v>0</v>
      </c>
      <c r="EN26" s="85">
        <f t="shared" si="111"/>
        <v>0</v>
      </c>
      <c r="EO26" s="86">
        <f>SUM(EM26,EA26,DQ26)</f>
        <v>203441.36</v>
      </c>
      <c r="EP26" s="83">
        <f>SUM(EN26,EB26,DR26)</f>
        <v>446267</v>
      </c>
      <c r="EQ26" s="81">
        <f>SUM(EO26,DC26,BS26,AI26)</f>
        <v>950674.73</v>
      </c>
      <c r="ER26" s="45">
        <f>SUM(EP26,DD26,BT26,AJ26)</f>
        <v>2920944.89</v>
      </c>
    </row>
    <row r="27" spans="1:148" ht="22.5">
      <c r="A27" s="72"/>
      <c r="B27" s="87" t="s">
        <v>27</v>
      </c>
      <c r="C27" s="43"/>
      <c r="D27" s="31"/>
      <c r="E27" s="43"/>
      <c r="F27" s="31"/>
      <c r="G27" s="43"/>
      <c r="H27" s="31"/>
      <c r="I27" s="51"/>
      <c r="J27" s="33"/>
      <c r="K27" s="76"/>
      <c r="L27" s="35"/>
      <c r="M27" s="51"/>
      <c r="N27" s="33"/>
      <c r="O27" s="51"/>
      <c r="P27" s="33"/>
      <c r="Q27" s="51"/>
      <c r="R27" s="33"/>
      <c r="S27" s="51"/>
      <c r="T27" s="31"/>
      <c r="U27" s="88"/>
      <c r="V27" s="37"/>
      <c r="W27" s="51"/>
      <c r="X27" s="33"/>
      <c r="Y27" s="51"/>
      <c r="Z27" s="33"/>
      <c r="AA27" s="51"/>
      <c r="AB27" s="33"/>
      <c r="AC27" s="51"/>
      <c r="AD27" s="33"/>
      <c r="AE27" s="38"/>
      <c r="AF27" s="38"/>
      <c r="AG27" s="39"/>
      <c r="AH27" s="40"/>
      <c r="AI27" s="52"/>
      <c r="AJ27" s="42"/>
      <c r="AK27" s="51"/>
      <c r="AL27" s="33"/>
      <c r="AM27" s="51"/>
      <c r="AN27" s="33"/>
      <c r="AO27" s="51"/>
      <c r="AP27" s="33"/>
      <c r="AQ27" s="51"/>
      <c r="AR27" s="33"/>
      <c r="AS27" s="51"/>
      <c r="AT27" s="33"/>
      <c r="AU27" s="53"/>
      <c r="AV27" s="40"/>
      <c r="AW27" s="51"/>
      <c r="AX27" s="33"/>
      <c r="AY27" s="51"/>
      <c r="AZ27" s="33"/>
      <c r="BA27" s="51"/>
      <c r="BB27" s="33"/>
      <c r="BC27" s="51"/>
      <c r="BD27" s="33"/>
      <c r="BE27" s="53"/>
      <c r="BF27" s="40"/>
      <c r="BG27" s="51"/>
      <c r="BH27" s="33"/>
      <c r="BI27" s="51"/>
      <c r="BJ27" s="33"/>
      <c r="BK27" s="51"/>
      <c r="BL27" s="33"/>
      <c r="BM27" s="51"/>
      <c r="BN27" s="33"/>
      <c r="BO27" s="38"/>
      <c r="BP27" s="89"/>
      <c r="BQ27" s="53"/>
      <c r="BR27" s="40"/>
      <c r="BS27" s="52"/>
      <c r="BT27" s="42"/>
      <c r="BU27" s="51"/>
      <c r="BV27" s="33"/>
      <c r="BW27" s="51"/>
      <c r="BX27" s="33"/>
      <c r="BY27" s="51"/>
      <c r="BZ27" s="33"/>
      <c r="CA27" s="51"/>
      <c r="CB27" s="33"/>
      <c r="CC27" s="51"/>
      <c r="CD27" s="33"/>
      <c r="CE27" s="53"/>
      <c r="CF27" s="40"/>
      <c r="CG27" s="51"/>
      <c r="CH27" s="33"/>
      <c r="CI27" s="51"/>
      <c r="CJ27" s="33"/>
      <c r="CK27" s="51"/>
      <c r="CL27" s="33"/>
      <c r="CM27" s="51"/>
      <c r="CN27" s="33"/>
      <c r="CO27" s="53"/>
      <c r="CP27" s="40"/>
      <c r="CQ27" s="43"/>
      <c r="CR27" s="31"/>
      <c r="CS27" s="43"/>
      <c r="CT27" s="31"/>
      <c r="CU27" s="51"/>
      <c r="CV27" s="33"/>
      <c r="CW27" s="51"/>
      <c r="CX27" s="33"/>
      <c r="CY27" s="38"/>
      <c r="CZ27" s="89"/>
      <c r="DA27" s="53"/>
      <c r="DB27" s="40"/>
      <c r="DC27" s="52"/>
      <c r="DD27" s="42"/>
      <c r="DE27" s="51"/>
      <c r="DF27" s="33"/>
      <c r="DG27" s="51"/>
      <c r="DH27" s="33"/>
      <c r="DI27" s="51"/>
      <c r="DJ27" s="33"/>
      <c r="DK27" s="51"/>
      <c r="DL27" s="33"/>
      <c r="DM27" s="51"/>
      <c r="DN27" s="33"/>
      <c r="DO27" s="43"/>
      <c r="DP27" s="31"/>
      <c r="DQ27" s="53"/>
      <c r="DR27" s="40"/>
      <c r="DS27" s="51"/>
      <c r="DT27" s="33"/>
      <c r="DU27" s="51"/>
      <c r="DV27" s="33"/>
      <c r="DW27" s="51"/>
      <c r="DX27" s="33"/>
      <c r="DY27" s="51"/>
      <c r="DZ27" s="33"/>
      <c r="EA27" s="53"/>
      <c r="EB27" s="40"/>
      <c r="EC27" s="51"/>
      <c r="ED27" s="33"/>
      <c r="EE27" s="51"/>
      <c r="EF27" s="33"/>
      <c r="EG27" s="51"/>
      <c r="EH27" s="33"/>
      <c r="EI27" s="51"/>
      <c r="EJ27" s="33"/>
      <c r="EK27" s="51"/>
      <c r="EL27" s="33"/>
      <c r="EM27" s="53"/>
      <c r="EN27" s="40"/>
      <c r="EO27" s="52"/>
      <c r="EP27" s="42"/>
      <c r="EQ27" s="81"/>
      <c r="ER27" s="45"/>
    </row>
    <row r="28" spans="1:148">
      <c r="A28" s="72"/>
      <c r="B28" s="90" t="s">
        <v>3</v>
      </c>
      <c r="C28" s="43">
        <f t="shared" ref="C28:J30" si="112">SUMIF($B$4:$B$24,$B28,C$4:C$24)</f>
        <v>6758</v>
      </c>
      <c r="D28" s="31">
        <f t="shared" si="112"/>
        <v>3000</v>
      </c>
      <c r="E28" s="43">
        <f t="shared" si="112"/>
        <v>13167</v>
      </c>
      <c r="F28" s="31">
        <f t="shared" si="112"/>
        <v>3200</v>
      </c>
      <c r="G28" s="43">
        <f t="shared" si="112"/>
        <v>9274</v>
      </c>
      <c r="H28" s="31">
        <f t="shared" si="112"/>
        <v>2100</v>
      </c>
      <c r="I28" s="43">
        <f t="shared" si="112"/>
        <v>10800</v>
      </c>
      <c r="J28" s="31">
        <f t="shared" si="112"/>
        <v>14700</v>
      </c>
      <c r="K28" s="34">
        <f t="shared" ref="K28:L30" si="113">SUM(C28,E28,G28,I28)</f>
        <v>39999</v>
      </c>
      <c r="L28" s="35">
        <f t="shared" si="113"/>
        <v>23000</v>
      </c>
      <c r="M28" s="43">
        <f t="shared" ref="M28:T30" si="114">SUMIF($B$4:$B$24,$B28,M$4:M$24)</f>
        <v>18844</v>
      </c>
      <c r="N28" s="31">
        <f t="shared" si="114"/>
        <v>16940</v>
      </c>
      <c r="O28" s="43">
        <f t="shared" si="114"/>
        <v>11980.5</v>
      </c>
      <c r="P28" s="31">
        <f t="shared" si="114"/>
        <v>3475</v>
      </c>
      <c r="Q28" s="43">
        <f t="shared" si="114"/>
        <v>13723</v>
      </c>
      <c r="R28" s="31">
        <f t="shared" si="114"/>
        <v>1200</v>
      </c>
      <c r="S28" s="43">
        <f t="shared" si="114"/>
        <v>6944.5</v>
      </c>
      <c r="T28" s="31">
        <f t="shared" si="114"/>
        <v>7940</v>
      </c>
      <c r="U28" s="36">
        <f t="shared" ref="U28:V31" si="115">SUM(M28,O28,Q28,S28)</f>
        <v>51492</v>
      </c>
      <c r="V28" s="37">
        <f t="shared" si="115"/>
        <v>29555</v>
      </c>
      <c r="W28" s="43">
        <f t="shared" ref="W28:AF28" si="116">SUMIF($B$4:$B$24,$B28,W$4:W$24)</f>
        <v>3305</v>
      </c>
      <c r="X28" s="31">
        <f t="shared" si="116"/>
        <v>3400</v>
      </c>
      <c r="Y28" s="43">
        <f t="shared" si="116"/>
        <v>20249</v>
      </c>
      <c r="Z28" s="31">
        <f t="shared" si="116"/>
        <v>12600</v>
      </c>
      <c r="AA28" s="43">
        <f t="shared" si="116"/>
        <v>7778.0599999999995</v>
      </c>
      <c r="AB28" s="31">
        <f t="shared" si="116"/>
        <v>18550</v>
      </c>
      <c r="AC28" s="43">
        <f t="shared" si="116"/>
        <v>22321.25</v>
      </c>
      <c r="AD28" s="31">
        <f t="shared" si="116"/>
        <v>12800</v>
      </c>
      <c r="AE28" s="46">
        <f t="shared" si="116"/>
        <v>10458</v>
      </c>
      <c r="AF28" s="91">
        <f t="shared" si="116"/>
        <v>1700</v>
      </c>
      <c r="AG28" s="39">
        <f>SUM(W28,Y28,AA28,AC28,AE28)</f>
        <v>64111.31</v>
      </c>
      <c r="AH28" s="40">
        <f>SUM(X28,Z28,AB28,AD28,AF28)</f>
        <v>49050</v>
      </c>
      <c r="AI28" s="41">
        <f t="shared" ref="AI28:AJ30" si="117">SUM(AG28,U28,K28)</f>
        <v>155602.31</v>
      </c>
      <c r="AJ28" s="42">
        <f t="shared" si="117"/>
        <v>101605</v>
      </c>
      <c r="AK28" s="43">
        <f t="shared" ref="AK28:AT30" si="118">SUMIF($B$4:$B$24,$B28,AK$4:AK$24)</f>
        <v>0</v>
      </c>
      <c r="AL28" s="31">
        <f t="shared" si="118"/>
        <v>12900</v>
      </c>
      <c r="AM28" s="43">
        <f t="shared" si="118"/>
        <v>17104.14</v>
      </c>
      <c r="AN28" s="31">
        <f t="shared" si="118"/>
        <v>4500</v>
      </c>
      <c r="AO28" s="43">
        <f t="shared" si="118"/>
        <v>14576.8</v>
      </c>
      <c r="AP28" s="31">
        <f t="shared" si="118"/>
        <v>16400</v>
      </c>
      <c r="AQ28" s="43">
        <f t="shared" si="118"/>
        <v>11182.81</v>
      </c>
      <c r="AR28" s="31">
        <f t="shared" si="118"/>
        <v>10000</v>
      </c>
      <c r="AS28" s="43">
        <f t="shared" si="118"/>
        <v>42130.25</v>
      </c>
      <c r="AT28" s="31">
        <f t="shared" si="118"/>
        <v>16700</v>
      </c>
      <c r="AU28" s="39">
        <f t="shared" ref="AU28:AV30" si="119">SUM(AM28,AO28,AQ28,AS28)</f>
        <v>84994</v>
      </c>
      <c r="AV28" s="40">
        <f t="shared" si="119"/>
        <v>47600</v>
      </c>
      <c r="AW28" s="43">
        <f t="shared" ref="AW28:BD30" si="120">SUMIF($B$4:$B$24,$B28,AW$4:AW$24)</f>
        <v>12584.62</v>
      </c>
      <c r="AX28" s="31">
        <f t="shared" si="120"/>
        <v>13700</v>
      </c>
      <c r="AY28" s="43">
        <f t="shared" si="120"/>
        <v>20542.940000000002</v>
      </c>
      <c r="AZ28" s="31">
        <f t="shared" si="120"/>
        <v>8900</v>
      </c>
      <c r="BA28" s="43">
        <f t="shared" si="120"/>
        <v>23683.08</v>
      </c>
      <c r="BB28" s="31">
        <f t="shared" si="120"/>
        <v>1400</v>
      </c>
      <c r="BC28" s="43">
        <f t="shared" si="120"/>
        <v>43280.2</v>
      </c>
      <c r="BD28" s="31">
        <f t="shared" si="120"/>
        <v>11700</v>
      </c>
      <c r="BE28" s="39">
        <f>SUM(AW28,AY28,BA28,BC28)</f>
        <v>100090.84</v>
      </c>
      <c r="BF28" s="40">
        <f>SUM(AX28,AZ28,BB28,BD28)</f>
        <v>35700</v>
      </c>
      <c r="BG28" s="43">
        <f t="shared" ref="BG28:BP30" si="121">SUMIF($B$4:$B$24,$B28,BG$4:BG$24)</f>
        <v>27776.42</v>
      </c>
      <c r="BH28" s="31">
        <f t="shared" si="121"/>
        <v>16175</v>
      </c>
      <c r="BI28" s="43">
        <f t="shared" si="121"/>
        <v>30775.5</v>
      </c>
      <c r="BJ28" s="31">
        <f t="shared" si="121"/>
        <v>16300</v>
      </c>
      <c r="BK28" s="43">
        <f t="shared" si="121"/>
        <v>32344.3</v>
      </c>
      <c r="BL28" s="31">
        <f t="shared" si="121"/>
        <v>23850</v>
      </c>
      <c r="BM28" s="43">
        <f t="shared" si="121"/>
        <v>39773.97</v>
      </c>
      <c r="BN28" s="31">
        <f t="shared" si="121"/>
        <v>10700</v>
      </c>
      <c r="BO28" s="46">
        <f t="shared" si="121"/>
        <v>30247.03</v>
      </c>
      <c r="BP28" s="91">
        <f t="shared" si="121"/>
        <v>1800</v>
      </c>
      <c r="BQ28" s="53">
        <f>SUM(BG28,BI28,BK28,BM28,BO28)</f>
        <v>160917.22</v>
      </c>
      <c r="BR28" s="40">
        <f>SUM(BH28,BJ28,BL28,BN28,BP28)</f>
        <v>68825</v>
      </c>
      <c r="BS28" s="41">
        <f>SUM(BQ28,BE28,AU28)</f>
        <v>346002.06</v>
      </c>
      <c r="BT28" s="42">
        <f>SUM(BR28,BF28,AV28)</f>
        <v>152125</v>
      </c>
      <c r="BU28" s="51">
        <f>SUMIF($B$4:$B$24,B28,$BU$4:$BU$24)</f>
        <v>3520.4</v>
      </c>
      <c r="BV28" s="33">
        <f>SUMIF($B$4:$B$24,B28,$BV$4:$BV$24)</f>
        <v>13500</v>
      </c>
      <c r="BW28" s="51">
        <f>SUMIF($B$4:$B$24,B28,$BW$4:$BW$24)</f>
        <v>5733.2</v>
      </c>
      <c r="BX28" s="33">
        <f>SUMIF($B$4:$B$24,B28,$BX$4:$BX$24)</f>
        <v>8700</v>
      </c>
      <c r="BY28" s="51">
        <f>SUMIF($B$4:$B$24,B28,$BY$4:$BY$24)</f>
        <v>22332.04</v>
      </c>
      <c r="BZ28" s="33">
        <f>SUMIF($B$4:$B$24,B28,$BZ$4:$BZ$24)</f>
        <v>2950</v>
      </c>
      <c r="CA28" s="51">
        <f>SUMIF($B$4:$B$24,B28,$CA$4:$CA$24)</f>
        <v>24108.760000000002</v>
      </c>
      <c r="CB28" s="33">
        <f>SUMIF($B$4:$B$24,B28,$CB$4:$CB$24)</f>
        <v>3400</v>
      </c>
      <c r="CC28" s="51">
        <f>SUMIF($B$4:$B$24,B28,$CC$4:$CC$24)</f>
        <v>10979.8</v>
      </c>
      <c r="CD28" s="33">
        <f>SUMIF($B$4:$B$24,B28,$CD$4:$CD$24)</f>
        <v>-3800</v>
      </c>
      <c r="CE28" s="39">
        <f>SUM(BW28,BY28,CA28,CC28,BU28)</f>
        <v>66674.2</v>
      </c>
      <c r="CF28" s="40">
        <f>SUM(BX28,BZ28,CB28,CD28,BV28)</f>
        <v>24750</v>
      </c>
      <c r="CG28" s="51">
        <f>SUMIF($B$4:$B$24,B28,$CG$4:$CG$24)</f>
        <v>14335.3</v>
      </c>
      <c r="CH28" s="33">
        <f>SUMIF($B$4:$B$24,B28,$CH$4:$CH$24)</f>
        <v>800</v>
      </c>
      <c r="CI28" s="51">
        <f>SUMIF($B$4:$B$24,B28,$CI$4:$CI$24)</f>
        <v>14349</v>
      </c>
      <c r="CJ28" s="33">
        <f>SUMIF($B$4:$B$24,B28,$CJ$4:$CJ$24)</f>
        <v>6500</v>
      </c>
      <c r="CK28" s="51">
        <f>SUMIF($B$4:$B$24,B28,$CK$4:$CK$24)</f>
        <v>11396.68</v>
      </c>
      <c r="CL28" s="33">
        <f>SUMIF($B$4:$B$24,B28,$CL$4:$CL$24)</f>
        <v>0</v>
      </c>
      <c r="CM28" s="51">
        <f>SUMIF($B$4:$B$24,B28,$CM$4:$CM$24)</f>
        <v>13475.240000000002</v>
      </c>
      <c r="CN28" s="33">
        <f>SUMIF($B$4:$B$24,B28,$CN$4:$CN$24)</f>
        <v>6200</v>
      </c>
      <c r="CO28" s="39">
        <f t="shared" ref="CO28:CP31" si="122">SUM(CG28,CI28,CK28,CM28)</f>
        <v>53556.22</v>
      </c>
      <c r="CP28" s="40">
        <f t="shared" si="122"/>
        <v>13500</v>
      </c>
      <c r="CQ28" s="43">
        <f>SUMIF($B$4:$B$24,B28,$CQ$4:$CQ$24)</f>
        <v>25841.64</v>
      </c>
      <c r="CR28" s="31">
        <f>SUMIF($B$4:$B$24,B28,$CR$4:$CR$24)</f>
        <v>850</v>
      </c>
      <c r="CS28" s="43">
        <f>SUMIF($B$4:$B$24,B28,$CS$4:$CS$24)</f>
        <v>11592.5</v>
      </c>
      <c r="CT28" s="31">
        <f>SUMIF($B$4:$B$24,B28,$CT$4:$CT$24)</f>
        <v>0</v>
      </c>
      <c r="CU28" s="30">
        <f>SUMIF($B$4:$B$24,B28,$CU$4:$CU$24)</f>
        <v>18391.89</v>
      </c>
      <c r="CV28" s="31">
        <f>SUMIF($B$4:$B$24,B28,$CV$4:$CV$24)</f>
        <v>9000</v>
      </c>
      <c r="CW28" s="30">
        <f>SUMIF($B$4:$B$24,B28,$CW$4:$CW$24)</f>
        <v>26857.61</v>
      </c>
      <c r="CX28" s="43">
        <f>SUMIF($B$4:$B$24,B28,$CX$4:$CX$24)</f>
        <v>1200</v>
      </c>
      <c r="CY28" s="92">
        <f>SUMIF($B$4:$B$24,B28,$CY$4:$CY$24)</f>
        <v>42714.94</v>
      </c>
      <c r="CZ28" s="91">
        <f>SUMIF($B$4:$B$24,B28,$CZ$4:$CZ$24)</f>
        <v>0</v>
      </c>
      <c r="DA28" s="53">
        <f>SUM(CQ28,CS28,CU28,CW28,CY28)</f>
        <v>125398.58</v>
      </c>
      <c r="DB28" s="40">
        <f>SUM(CR28,CT28,CV28,CX28,CZ28)</f>
        <v>11050</v>
      </c>
      <c r="DC28" s="41">
        <f t="shared" ref="DC28:DD30" si="123">SUM(DA28,CO28,CE28)</f>
        <v>245629</v>
      </c>
      <c r="DD28" s="42">
        <f t="shared" si="123"/>
        <v>49300</v>
      </c>
      <c r="DE28" s="43">
        <f>SUMIF($B$4:$B$24,B28,$DE$4:$DE$24)</f>
        <v>1350</v>
      </c>
      <c r="DF28" s="31">
        <f>SUMIF($B$4:$B$24,B28,$DF$4:$DF$24)</f>
        <v>14550</v>
      </c>
      <c r="DG28" s="30">
        <f>SUMIF($B$4:$B$24,B28,$DG$4:$DG$24)</f>
        <v>11889</v>
      </c>
      <c r="DH28" s="31">
        <f>SUMIF($B$4:$B$24,B28,$DH$4:$DH$24)</f>
        <v>2375</v>
      </c>
      <c r="DI28" s="51">
        <f>SUMIF($B$4:$B$24,B28,$DI$4:$DI$24)</f>
        <v>52275.54</v>
      </c>
      <c r="DJ28" s="33">
        <f>SUMIF(B4:B24,B28,DJ4:DJ24)</f>
        <v>2300</v>
      </c>
      <c r="DK28" s="51">
        <f>SUMIF($B$4:$B$24,B28,$DK$4:$DK$24)</f>
        <v>11026.5</v>
      </c>
      <c r="DL28" s="33">
        <f>SUMIF(B4:B24,B28,DL4:DL24)</f>
        <v>4250</v>
      </c>
      <c r="DM28" s="51">
        <f>SUMIF($B$4:$B$24,B28,$DM$4:$DM$24)</f>
        <v>42173.49</v>
      </c>
      <c r="DN28" s="33">
        <f>SUMIF(B4:B24,B28,DN4:DN24)</f>
        <v>3216</v>
      </c>
      <c r="DO28" s="51">
        <f>SUMIF($B$4:$B$24,B28,$DO$4:$DO$24)</f>
        <v>22366.239999999998</v>
      </c>
      <c r="DP28" s="33">
        <f>SUMIF(B4:B24,B28,DP4:DP24)</f>
        <v>0</v>
      </c>
      <c r="DQ28" s="53">
        <f t="shared" ref="DQ28:DR30" si="124">SUM(DG28,DI28,DK28,DM28,DE28,DO28)</f>
        <v>141080.76999999999</v>
      </c>
      <c r="DR28" s="40">
        <f t="shared" si="124"/>
        <v>26691</v>
      </c>
      <c r="DS28" s="51">
        <f>SUMIF($B$4:$B$24,B28,$DS$4:$DS$24)</f>
        <v>7050.51</v>
      </c>
      <c r="DT28" s="33">
        <f>SUMIF(B4:B24,B28,DT4:DT24)</f>
        <v>7200</v>
      </c>
      <c r="DU28" s="51">
        <f>SUMIF($B$4:$B$24,B28,$DU$4:$DU$24)</f>
        <v>14259</v>
      </c>
      <c r="DV28" s="33">
        <f>SUMIF(B4:B24,B28,DV4:DV24)</f>
        <v>10700</v>
      </c>
      <c r="DW28" s="51">
        <f>SUMIF($B$4:$B$24,B28,$DW$4:$DW$24)</f>
        <v>41051.08</v>
      </c>
      <c r="DX28" s="33">
        <f>SUMIF(B4:B24,B28,DX4:DX24)</f>
        <v>600</v>
      </c>
      <c r="DY28" s="51">
        <f>SUMIF($B$7:$B$24,DX28,$C$7:$C$24)</f>
        <v>0</v>
      </c>
      <c r="DZ28" s="33">
        <f>SUMIF(DX7:DX24,DX28,DZ7:DZ24)</f>
        <v>0</v>
      </c>
      <c r="EA28" s="39">
        <f t="shared" ref="EA28:EB31" si="125">SUM(DS28,DU28,DW28,DY28)</f>
        <v>62360.590000000004</v>
      </c>
      <c r="EB28" s="40">
        <f t="shared" si="125"/>
        <v>18500</v>
      </c>
      <c r="EC28" s="51">
        <f>SUMIF($B$7:$B$24,EB28,$C$7:$C$24)</f>
        <v>0</v>
      </c>
      <c r="ED28" s="33">
        <f>SUMIF(EB7:EB24,EB28,ED7:ED24)</f>
        <v>0</v>
      </c>
      <c r="EE28" s="51">
        <f>SUMIF($B$7:$B$24,ED28,$C$7:$C$24)</f>
        <v>0</v>
      </c>
      <c r="EF28" s="33">
        <f>SUMIF(ED7:ED24,ED28,EF7:EF24)</f>
        <v>0</v>
      </c>
      <c r="EG28" s="51">
        <f>SUMIF($B$7:$B$24,EF28,$C$7:$C$24)</f>
        <v>0</v>
      </c>
      <c r="EH28" s="33">
        <f>SUMIF(EF7:EF24,EF28,EH7:EH24)</f>
        <v>0</v>
      </c>
      <c r="EI28" s="51">
        <f>SUMIF($B$7:$B$24,EH28,$C$7:$C$24)</f>
        <v>0</v>
      </c>
      <c r="EJ28" s="33">
        <f>SUMIF(EH7:EH24,EH28,EJ7:EJ24)</f>
        <v>0</v>
      </c>
      <c r="EK28" s="51">
        <f>SUMIF($B$7:$B$24,EJ28,$C$7:$C$24)</f>
        <v>0</v>
      </c>
      <c r="EL28" s="33">
        <f>SUMIF(EJ7:EJ24,EJ28,EL7:EL24)</f>
        <v>0</v>
      </c>
      <c r="EM28" s="39">
        <f t="shared" ref="EM28:EN30" si="126">SUM(EE28,EG28,EI28,EK28)</f>
        <v>0</v>
      </c>
      <c r="EN28" s="53">
        <f t="shared" si="126"/>
        <v>0</v>
      </c>
      <c r="EO28" s="41">
        <f>SUM(EM28,EA28,DQ28)</f>
        <v>203441.36</v>
      </c>
      <c r="EP28" s="42">
        <f>SUM(EN28,EB28,DR28)</f>
        <v>45191</v>
      </c>
      <c r="EQ28" s="81">
        <f>SUM(EO28,DC28,BS28,AI28)</f>
        <v>950674.73</v>
      </c>
      <c r="ER28" s="45">
        <f>SUM(EP28,DD28,BT28,AJ28)</f>
        <v>348221</v>
      </c>
    </row>
    <row r="29" spans="1:148">
      <c r="A29" s="72"/>
      <c r="B29" s="20" t="s">
        <v>24</v>
      </c>
      <c r="C29" s="43">
        <f t="shared" si="112"/>
        <v>0</v>
      </c>
      <c r="D29" s="31">
        <f t="shared" si="112"/>
        <v>63460</v>
      </c>
      <c r="E29" s="43">
        <f t="shared" si="112"/>
        <v>0</v>
      </c>
      <c r="F29" s="31">
        <f t="shared" si="112"/>
        <v>65500</v>
      </c>
      <c r="G29" s="43">
        <f t="shared" si="112"/>
        <v>0</v>
      </c>
      <c r="H29" s="31">
        <f t="shared" si="112"/>
        <v>65500</v>
      </c>
      <c r="I29" s="43">
        <f t="shared" si="112"/>
        <v>0</v>
      </c>
      <c r="J29" s="31">
        <f t="shared" si="112"/>
        <v>65500</v>
      </c>
      <c r="K29" s="34">
        <f t="shared" si="113"/>
        <v>0</v>
      </c>
      <c r="L29" s="35">
        <f t="shared" si="113"/>
        <v>259960</v>
      </c>
      <c r="M29" s="43">
        <f t="shared" si="114"/>
        <v>0</v>
      </c>
      <c r="N29" s="31">
        <f t="shared" si="114"/>
        <v>65500</v>
      </c>
      <c r="O29" s="43">
        <f t="shared" si="114"/>
        <v>0</v>
      </c>
      <c r="P29" s="31">
        <f t="shared" si="114"/>
        <v>65500</v>
      </c>
      <c r="Q29" s="43">
        <f t="shared" si="114"/>
        <v>0</v>
      </c>
      <c r="R29" s="31">
        <f t="shared" si="114"/>
        <v>59250</v>
      </c>
      <c r="S29" s="43">
        <f t="shared" si="114"/>
        <v>0</v>
      </c>
      <c r="T29" s="31">
        <f t="shared" si="114"/>
        <v>59250</v>
      </c>
      <c r="U29" s="36">
        <f t="shared" si="115"/>
        <v>0</v>
      </c>
      <c r="V29" s="37">
        <f t="shared" si="115"/>
        <v>249500</v>
      </c>
      <c r="W29" s="43">
        <f t="shared" ref="W29:AD30" si="127">SUMIF($B$4:$B$24,$B29,W$4:W$24)</f>
        <v>0</v>
      </c>
      <c r="X29" s="31">
        <f t="shared" si="127"/>
        <v>54250</v>
      </c>
      <c r="Y29" s="43">
        <f t="shared" si="127"/>
        <v>0</v>
      </c>
      <c r="Z29" s="31">
        <f t="shared" si="127"/>
        <v>52210</v>
      </c>
      <c r="AA29" s="43">
        <f t="shared" si="127"/>
        <v>0</v>
      </c>
      <c r="AB29" s="31">
        <f t="shared" si="127"/>
        <v>54250</v>
      </c>
      <c r="AC29" s="43">
        <f t="shared" si="127"/>
        <v>0</v>
      </c>
      <c r="AD29" s="31">
        <f t="shared" si="127"/>
        <v>54250</v>
      </c>
      <c r="AE29" s="46"/>
      <c r="AF29" s="46"/>
      <c r="AG29" s="39">
        <f t="shared" ref="AG29:AH30" si="128">SUM(W29,Y29,AA29,AC29)</f>
        <v>0</v>
      </c>
      <c r="AH29" s="40">
        <f t="shared" si="128"/>
        <v>214960</v>
      </c>
      <c r="AI29" s="41">
        <f t="shared" si="117"/>
        <v>0</v>
      </c>
      <c r="AJ29" s="42">
        <f t="shared" si="117"/>
        <v>724420</v>
      </c>
      <c r="AK29" s="43">
        <f t="shared" si="118"/>
        <v>0</v>
      </c>
      <c r="AL29" s="31">
        <f t="shared" si="118"/>
        <v>43400</v>
      </c>
      <c r="AM29" s="43">
        <f t="shared" si="118"/>
        <v>0</v>
      </c>
      <c r="AN29" s="31">
        <f t="shared" si="118"/>
        <v>43400</v>
      </c>
      <c r="AO29" s="43">
        <f t="shared" si="118"/>
        <v>0</v>
      </c>
      <c r="AP29" s="31">
        <f t="shared" si="118"/>
        <v>43400</v>
      </c>
      <c r="AQ29" s="43">
        <f t="shared" si="118"/>
        <v>0</v>
      </c>
      <c r="AR29" s="31">
        <f t="shared" si="118"/>
        <v>43400</v>
      </c>
      <c r="AS29" s="43">
        <f t="shared" si="118"/>
        <v>0</v>
      </c>
      <c r="AT29" s="31">
        <f t="shared" si="118"/>
        <v>43400</v>
      </c>
      <c r="AU29" s="39">
        <f t="shared" si="119"/>
        <v>0</v>
      </c>
      <c r="AV29" s="40">
        <f t="shared" si="119"/>
        <v>173600</v>
      </c>
      <c r="AW29" s="43">
        <f t="shared" si="120"/>
        <v>0</v>
      </c>
      <c r="AX29" s="31">
        <f t="shared" si="120"/>
        <v>64250</v>
      </c>
      <c r="AY29" s="43">
        <f t="shared" si="120"/>
        <v>0</v>
      </c>
      <c r="AZ29" s="31">
        <f t="shared" si="120"/>
        <v>62210</v>
      </c>
      <c r="BA29" s="43">
        <f t="shared" si="120"/>
        <v>0</v>
      </c>
      <c r="BB29" s="31">
        <f t="shared" si="120"/>
        <v>64250</v>
      </c>
      <c r="BC29" s="43">
        <f t="shared" si="120"/>
        <v>0</v>
      </c>
      <c r="BD29" s="31">
        <f t="shared" si="120"/>
        <v>64250</v>
      </c>
      <c r="BE29" s="39">
        <f t="shared" ref="BE29:BF31" si="129">SUM(AW29,AY29,BA29,BC29)</f>
        <v>0</v>
      </c>
      <c r="BF29" s="40">
        <f>SUM(AX29,AZ29,BB29,BD29)</f>
        <v>254960</v>
      </c>
      <c r="BG29" s="43">
        <f t="shared" si="121"/>
        <v>0</v>
      </c>
      <c r="BH29" s="31">
        <f t="shared" si="121"/>
        <v>64250</v>
      </c>
      <c r="BI29" s="43">
        <f t="shared" si="121"/>
        <v>0</v>
      </c>
      <c r="BJ29" s="31">
        <f t="shared" si="121"/>
        <v>64250</v>
      </c>
      <c r="BK29" s="43">
        <f t="shared" si="121"/>
        <v>0</v>
      </c>
      <c r="BL29" s="31">
        <f t="shared" si="121"/>
        <v>64250</v>
      </c>
      <c r="BM29" s="43">
        <f t="shared" si="121"/>
        <v>0</v>
      </c>
      <c r="BN29" s="31">
        <f t="shared" si="121"/>
        <v>64250</v>
      </c>
      <c r="BO29" s="46">
        <f t="shared" si="121"/>
        <v>0</v>
      </c>
      <c r="BP29" s="91">
        <f t="shared" si="121"/>
        <v>0</v>
      </c>
      <c r="BQ29" s="39">
        <f t="shared" ref="BQ29:BR30" si="130">SUM(BG29,BI29,BK29,BM29)</f>
        <v>0</v>
      </c>
      <c r="BR29" s="40">
        <f t="shared" si="130"/>
        <v>257000</v>
      </c>
      <c r="BS29" s="41">
        <f t="shared" ref="BS29:BT30" si="131">SUM(BQ29,BE29,AU29)</f>
        <v>0</v>
      </c>
      <c r="BT29" s="42">
        <f t="shared" si="131"/>
        <v>685560</v>
      </c>
      <c r="BU29" s="32">
        <f>SUMIF($B$4:$B$24,B29,$BU$4:$BU$24)</f>
        <v>0</v>
      </c>
      <c r="BV29" s="33">
        <f>SUMIF($B$4:$B$24,B29,$BV$4:$BV$24)</f>
        <v>55400</v>
      </c>
      <c r="BW29" s="32">
        <f>SUMIF($B$4:$B$24,B29,$BW$4:$BW$24)</f>
        <v>0</v>
      </c>
      <c r="BX29" s="33">
        <f>SUMIF($B$4:$B$24,B29,$BX$4:$BX$24)</f>
        <v>55400</v>
      </c>
      <c r="BY29" s="32">
        <f>SUMIF($B$4:$B$24,B29,$BY$4:$BY$24)</f>
        <v>0</v>
      </c>
      <c r="BZ29" s="33">
        <f>SUMIF($B$4:$B$24,B29,$BZ$4:$BZ$24)</f>
        <v>55400</v>
      </c>
      <c r="CA29" s="32">
        <f>SUMIF($B$4:$B$24,B29,$CA$4:$CA$24)</f>
        <v>0</v>
      </c>
      <c r="CB29" s="33">
        <f>SUMIF($B$4:$B$24,B29,$CB$4:$CB$24)</f>
        <v>60400</v>
      </c>
      <c r="CC29" s="32">
        <f>SUMIF($B$4:$B$24,B29,$CC$4:$CC$24)</f>
        <v>0</v>
      </c>
      <c r="CD29" s="33">
        <f>SUMIF($B$4:$B$24,B29,$CD$4:$CD$24)</f>
        <v>60400</v>
      </c>
      <c r="CE29" s="39">
        <f t="shared" ref="CE29:CF30" si="132">SUM(BW29,BY29,CA29,CC29,BU29)</f>
        <v>0</v>
      </c>
      <c r="CF29" s="40">
        <f t="shared" si="132"/>
        <v>287000</v>
      </c>
      <c r="CG29" s="32">
        <f>SUMIF($B$4:$B$24,B29,$CG$4:$CG$24)</f>
        <v>0</v>
      </c>
      <c r="CH29" s="33">
        <f>SUMIF($B$4:$B$24,B29,$CH$4:$CH$24)</f>
        <v>70500</v>
      </c>
      <c r="CI29" s="32">
        <f>SUMIF($B$4:$B$24,B29,$CI$4:$CI$24)</f>
        <v>0</v>
      </c>
      <c r="CJ29" s="33">
        <f>SUMIF($B$4:$B$24,B29,$CJ$4:$CJ$24)</f>
        <v>68460</v>
      </c>
      <c r="CK29" s="32">
        <f>SUMIF($B$4:$B$24,B29,$CK$4:$CK$24)</f>
        <v>0</v>
      </c>
      <c r="CL29" s="33">
        <f>SUMIF($B$4:$B$24,B29,$CL$4:$CL$24)</f>
        <v>80500</v>
      </c>
      <c r="CM29" s="32">
        <f>SUMIF($B$4:$B$24,B29,$CM$4:$CM$24)</f>
        <v>0</v>
      </c>
      <c r="CN29" s="33">
        <f>SUMIF($B$4:$B$24,B29,$CN$4:$CN$24)</f>
        <v>80500</v>
      </c>
      <c r="CO29" s="39">
        <f t="shared" si="122"/>
        <v>0</v>
      </c>
      <c r="CP29" s="40">
        <f t="shared" si="122"/>
        <v>299960</v>
      </c>
      <c r="CQ29" s="30">
        <f>SUMIF($B$4:$B$24,B29,$CQ$4:$CQ$24)</f>
        <v>0</v>
      </c>
      <c r="CR29" s="31">
        <f>SUMIF($B$4:$B$24,B29,$CR$4:$CR$24)</f>
        <v>66047.13</v>
      </c>
      <c r="CS29" s="30">
        <f>SUMIF($B$4:$B$24,B29,$CS$4:$CS$24)</f>
        <v>0</v>
      </c>
      <c r="CT29" s="31">
        <f>SUMIF($B$4:$B$24,B29,$CT$4:$CT$24)</f>
        <v>66047.13</v>
      </c>
      <c r="CU29" s="30">
        <f>SUMIF($B$4:$B$24,B29,$CU$4:$CU$24)</f>
        <v>0</v>
      </c>
      <c r="CV29" s="31">
        <f>SUMIF($B$4:$B$24,B29,$CV$4:$CV$24)</f>
        <v>66047.13</v>
      </c>
      <c r="CW29" s="30">
        <f>SUMIF($B$4:$B$24,B29,$CW$4:$CW$24)</f>
        <v>0</v>
      </c>
      <c r="CX29" s="31">
        <f>SUMIF($B$4:$B$24,B29,$CX$4:$CX$24)</f>
        <v>-79733.5</v>
      </c>
      <c r="CY29" s="46"/>
      <c r="CZ29" s="46"/>
      <c r="DA29" s="39">
        <f t="shared" ref="DA29:DA30" si="133">SUM(CQ29,CS29,CU29,CW29)</f>
        <v>0</v>
      </c>
      <c r="DB29" s="40">
        <f>SUM(CR29,CT29,CV29,CX29,CZ29)</f>
        <v>118407.89000000001</v>
      </c>
      <c r="DC29" s="41">
        <f t="shared" si="123"/>
        <v>0</v>
      </c>
      <c r="DD29" s="42">
        <f t="shared" si="123"/>
        <v>705367.89</v>
      </c>
      <c r="DE29" s="43">
        <f>SUMIF($B$4:$B$24,B29,$DE$4:$DE$24)</f>
        <v>0</v>
      </c>
      <c r="DF29" s="31">
        <f>SUMIF($B$4:$B$24,B29,$DF$4:$DF$24)</f>
        <v>47515.199999999997</v>
      </c>
      <c r="DG29" s="30">
        <f>SUMIF($B$4:$B$24,B29,$DG$4:$DG$24)</f>
        <v>0</v>
      </c>
      <c r="DH29" s="31">
        <f>SUMIF($B$4:$B$24,B29,$DH$4:$DH$24)</f>
        <v>47515.199999999997</v>
      </c>
      <c r="DI29" s="51">
        <f>SUMIF($B$4:$B$24,B29,$DI$4:$DI$24)</f>
        <v>0</v>
      </c>
      <c r="DJ29" s="33">
        <f>SUMIF(B5:B24,B29,DJ5:DJ24)</f>
        <v>47515.199999999997</v>
      </c>
      <c r="DK29" s="51">
        <f>SUMIF($B$4:$B$24,B29,$DK$4:$DK$24)</f>
        <v>0</v>
      </c>
      <c r="DL29" s="33">
        <f>SUMIF(B4:B24,B29,DL4:DL24)</f>
        <v>47515.199999999997</v>
      </c>
      <c r="DM29" s="51">
        <f>SUMIF($B$4:$B$24,B29,$DM$4:$DM$24)</f>
        <v>0</v>
      </c>
      <c r="DN29" s="33">
        <f>SUMIF(B5:B24,B29,DN5:DN24)</f>
        <v>47515.199999999997</v>
      </c>
      <c r="DO29" s="51">
        <f>SUMIF($B$4:$B$24,B29,$DO$4:$DO$24)</f>
        <v>0</v>
      </c>
      <c r="DP29" s="33">
        <f>SUMIF(B5:B24,B29,DP5:DP24)</f>
        <v>0</v>
      </c>
      <c r="DQ29" s="39">
        <f t="shared" si="124"/>
        <v>0</v>
      </c>
      <c r="DR29" s="40">
        <f t="shared" si="124"/>
        <v>237576</v>
      </c>
      <c r="DS29" s="51">
        <f>SUMIF($B$4:$B$24,B29,$DS$4:$DS$24)</f>
        <v>0</v>
      </c>
      <c r="DT29" s="33">
        <f>SUMIF($B$4:$B$24,B29,$DT$4:$DT$24)</f>
        <v>54500</v>
      </c>
      <c r="DU29" s="32">
        <f>SUMIF($B$4:$B$24,B29,$DU$4:$DU$24)</f>
        <v>0</v>
      </c>
      <c r="DV29" s="33">
        <f>SUMIF(B5:B24,B29,DV5:DV24)</f>
        <v>54500</v>
      </c>
      <c r="DW29" s="51">
        <f>SUMIF($B$4:$B$24,B29,$DW$4:$DW$24)</f>
        <v>0</v>
      </c>
      <c r="DX29" s="33">
        <f>SUMIF(B5:B24,B29,DX5:DX24)</f>
        <v>54500</v>
      </c>
      <c r="DY29" s="51">
        <f>SUMIF($B$7:$B$24,DX29,$C$7:$C$24)</f>
        <v>0</v>
      </c>
      <c r="DZ29" s="33">
        <f>SUMIF(DX13:DX25,DX29,DZ13:DZ25)</f>
        <v>0</v>
      </c>
      <c r="EA29" s="39">
        <f t="shared" si="125"/>
        <v>0</v>
      </c>
      <c r="EB29" s="40">
        <f t="shared" si="125"/>
        <v>163500</v>
      </c>
      <c r="EC29" s="51">
        <f>SUMIF($B$7:$B$24,EB29,$C$7:$C$24)</f>
        <v>0</v>
      </c>
      <c r="ED29" s="33">
        <f>SUMIF(EB13:EB25,EB29,ED13:ED25)</f>
        <v>0</v>
      </c>
      <c r="EE29" s="51">
        <f>SUMIF($B$7:$B$24,ED29,$C$7:$C$24)</f>
        <v>0</v>
      </c>
      <c r="EF29" s="33">
        <f>SUMIF(ED13:ED25,ED29,EF13:EF25)</f>
        <v>0</v>
      </c>
      <c r="EG29" s="51">
        <f>SUMIF($B$7:$B$24,EF29,$C$7:$C$24)</f>
        <v>0</v>
      </c>
      <c r="EH29" s="33">
        <f>SUMIF(EF13:EF25,EF29,EH13:EH25)</f>
        <v>0</v>
      </c>
      <c r="EI29" s="51">
        <f>SUMIF($B$7:$B$24,EH29,$C$7:$C$24)</f>
        <v>0</v>
      </c>
      <c r="EJ29" s="33">
        <f>SUMIF(EH13:EH25,EH29,EJ13:EJ25)</f>
        <v>0</v>
      </c>
      <c r="EK29" s="51">
        <f>SUMIF($B$7:$B$24,EJ29,$C$7:$C$24)</f>
        <v>0</v>
      </c>
      <c r="EL29" s="33">
        <f>SUMIF(EJ13:EJ25,EJ29,EL13:EL25)</f>
        <v>0</v>
      </c>
      <c r="EM29" s="39">
        <f t="shared" si="126"/>
        <v>0</v>
      </c>
      <c r="EN29" s="40">
        <f t="shared" si="126"/>
        <v>0</v>
      </c>
      <c r="EO29" s="41">
        <f t="shared" ref="EO29:EP31" si="134">SUM(EM29,EA29,DQ29)</f>
        <v>0</v>
      </c>
      <c r="EP29" s="42">
        <f t="shared" si="134"/>
        <v>401076</v>
      </c>
      <c r="EQ29" s="44">
        <f>SUM(EO29,DC29,BS29,AI29)</f>
        <v>0</v>
      </c>
      <c r="ER29" s="45">
        <f>SUM(EP29,DD29,BT29,AJ29)</f>
        <v>2516423.89</v>
      </c>
    </row>
    <row r="30" spans="1:148" ht="15.75" thickBot="1">
      <c r="A30" s="93"/>
      <c r="B30" s="94" t="s">
        <v>25</v>
      </c>
      <c r="C30" s="69">
        <f t="shared" si="112"/>
        <v>0</v>
      </c>
      <c r="D30" s="57">
        <f t="shared" si="112"/>
        <v>0</v>
      </c>
      <c r="E30" s="69">
        <f t="shared" si="112"/>
        <v>0</v>
      </c>
      <c r="F30" s="57">
        <f t="shared" si="112"/>
        <v>0</v>
      </c>
      <c r="G30" s="69">
        <f t="shared" si="112"/>
        <v>0</v>
      </c>
      <c r="H30" s="57">
        <f t="shared" si="112"/>
        <v>0</v>
      </c>
      <c r="I30" s="69">
        <f t="shared" si="112"/>
        <v>0</v>
      </c>
      <c r="J30" s="57">
        <f t="shared" si="112"/>
        <v>0</v>
      </c>
      <c r="K30" s="60">
        <f t="shared" si="113"/>
        <v>0</v>
      </c>
      <c r="L30" s="61">
        <f t="shared" si="113"/>
        <v>0</v>
      </c>
      <c r="M30" s="69">
        <f t="shared" si="114"/>
        <v>0</v>
      </c>
      <c r="N30" s="57">
        <f t="shared" si="114"/>
        <v>0</v>
      </c>
      <c r="O30" s="69">
        <f t="shared" si="114"/>
        <v>0</v>
      </c>
      <c r="P30" s="57">
        <f t="shared" si="114"/>
        <v>0</v>
      </c>
      <c r="Q30" s="69">
        <f t="shared" si="114"/>
        <v>0</v>
      </c>
      <c r="R30" s="57">
        <f t="shared" si="114"/>
        <v>0</v>
      </c>
      <c r="S30" s="69">
        <f t="shared" si="114"/>
        <v>0</v>
      </c>
      <c r="T30" s="57">
        <f t="shared" si="114"/>
        <v>0</v>
      </c>
      <c r="U30" s="62">
        <f t="shared" si="115"/>
        <v>0</v>
      </c>
      <c r="V30" s="63">
        <f t="shared" si="115"/>
        <v>0</v>
      </c>
      <c r="W30" s="69">
        <f t="shared" si="127"/>
        <v>0</v>
      </c>
      <c r="X30" s="57">
        <f t="shared" si="127"/>
        <v>0</v>
      </c>
      <c r="Y30" s="69">
        <f t="shared" si="127"/>
        <v>0</v>
      </c>
      <c r="Z30" s="57">
        <f t="shared" si="127"/>
        <v>0</v>
      </c>
      <c r="AA30" s="69">
        <f t="shared" si="127"/>
        <v>0</v>
      </c>
      <c r="AB30" s="57">
        <f t="shared" si="127"/>
        <v>0</v>
      </c>
      <c r="AC30" s="69">
        <f t="shared" si="127"/>
        <v>0</v>
      </c>
      <c r="AD30" s="57">
        <f t="shared" si="127"/>
        <v>0</v>
      </c>
      <c r="AE30" s="95"/>
      <c r="AF30" s="95"/>
      <c r="AG30" s="65">
        <f t="shared" si="128"/>
        <v>0</v>
      </c>
      <c r="AH30" s="66">
        <f t="shared" si="128"/>
        <v>0</v>
      </c>
      <c r="AI30" s="67">
        <f t="shared" si="117"/>
        <v>0</v>
      </c>
      <c r="AJ30" s="68">
        <f t="shared" si="117"/>
        <v>0</v>
      </c>
      <c r="AK30" s="69">
        <f t="shared" si="118"/>
        <v>0</v>
      </c>
      <c r="AL30" s="57">
        <f t="shared" si="118"/>
        <v>0</v>
      </c>
      <c r="AM30" s="69">
        <f t="shared" si="118"/>
        <v>0</v>
      </c>
      <c r="AN30" s="57">
        <f t="shared" si="118"/>
        <v>0</v>
      </c>
      <c r="AO30" s="69">
        <f t="shared" si="118"/>
        <v>0</v>
      </c>
      <c r="AP30" s="57">
        <f t="shared" si="118"/>
        <v>0</v>
      </c>
      <c r="AQ30" s="69">
        <f t="shared" si="118"/>
        <v>0</v>
      </c>
      <c r="AR30" s="57">
        <f t="shared" si="118"/>
        <v>0</v>
      </c>
      <c r="AS30" s="69">
        <f t="shared" si="118"/>
        <v>0</v>
      </c>
      <c r="AT30" s="57">
        <f t="shared" si="118"/>
        <v>0</v>
      </c>
      <c r="AU30" s="65">
        <f t="shared" si="119"/>
        <v>0</v>
      </c>
      <c r="AV30" s="66">
        <f t="shared" si="119"/>
        <v>0</v>
      </c>
      <c r="AW30" s="69">
        <f t="shared" si="120"/>
        <v>0</v>
      </c>
      <c r="AX30" s="57">
        <f t="shared" si="120"/>
        <v>0</v>
      </c>
      <c r="AY30" s="69">
        <f t="shared" si="120"/>
        <v>0</v>
      </c>
      <c r="AZ30" s="57">
        <f t="shared" si="120"/>
        <v>0</v>
      </c>
      <c r="BA30" s="69">
        <f t="shared" si="120"/>
        <v>0</v>
      </c>
      <c r="BB30" s="57">
        <f t="shared" si="120"/>
        <v>0</v>
      </c>
      <c r="BC30" s="69">
        <f t="shared" si="120"/>
        <v>0</v>
      </c>
      <c r="BD30" s="57">
        <f t="shared" si="120"/>
        <v>0</v>
      </c>
      <c r="BE30" s="65">
        <f t="shared" si="129"/>
        <v>0</v>
      </c>
      <c r="BF30" s="66">
        <f>SUM(AX30,AZ30,BB30,BD30)</f>
        <v>0</v>
      </c>
      <c r="BG30" s="69">
        <f t="shared" si="121"/>
        <v>0</v>
      </c>
      <c r="BH30" s="57">
        <f t="shared" si="121"/>
        <v>0</v>
      </c>
      <c r="BI30" s="69">
        <f t="shared" si="121"/>
        <v>0</v>
      </c>
      <c r="BJ30" s="57">
        <f t="shared" si="121"/>
        <v>0</v>
      </c>
      <c r="BK30" s="69">
        <f t="shared" si="121"/>
        <v>0</v>
      </c>
      <c r="BL30" s="57">
        <f t="shared" si="121"/>
        <v>0</v>
      </c>
      <c r="BM30" s="69">
        <f t="shared" si="121"/>
        <v>0</v>
      </c>
      <c r="BN30" s="57">
        <f t="shared" si="121"/>
        <v>0</v>
      </c>
      <c r="BO30" s="96">
        <f t="shared" si="121"/>
        <v>0</v>
      </c>
      <c r="BP30" s="97">
        <f t="shared" si="121"/>
        <v>0</v>
      </c>
      <c r="BQ30" s="65">
        <f t="shared" si="130"/>
        <v>0</v>
      </c>
      <c r="BR30" s="66">
        <f t="shared" si="130"/>
        <v>0</v>
      </c>
      <c r="BS30" s="67">
        <f t="shared" si="131"/>
        <v>0</v>
      </c>
      <c r="BT30" s="68">
        <f t="shared" si="131"/>
        <v>0</v>
      </c>
      <c r="BU30" s="58">
        <f>SUMIF($B$4:$B$24,B30,$BU$4:$BU$24)</f>
        <v>0</v>
      </c>
      <c r="BV30" s="59">
        <f>SUMIF($B$4:$B$24,B30,$BV$4:$BV$24)</f>
        <v>0</v>
      </c>
      <c r="BW30" s="58">
        <f>SUMIF($B$4:$B$24,B30,$BW$4:$BW$24)</f>
        <v>0</v>
      </c>
      <c r="BX30" s="59">
        <f>SUMIF($B$4:$B$24,B30,$BX$4:$BX$24)</f>
        <v>0</v>
      </c>
      <c r="BY30" s="58">
        <f>SUMIF($B$4:$B$24,B30,$BY$4:$BY$24)</f>
        <v>0</v>
      </c>
      <c r="BZ30" s="59">
        <f>SUMIF($B$4:$B$24,B30,$BZ$4:$BZ$24)</f>
        <v>0</v>
      </c>
      <c r="CA30" s="58">
        <f>SUMIF($B$4:$B$24,B30,$CA$4:$CA$24)</f>
        <v>0</v>
      </c>
      <c r="CB30" s="59">
        <f>SUMIF($B$4:$B$24,B30,$CB$4:$CB$24)</f>
        <v>0</v>
      </c>
      <c r="CC30" s="58">
        <f>SUMIF($B$4:$B$24,B30,$CC$4:$CC$24)</f>
        <v>0</v>
      </c>
      <c r="CD30" s="59">
        <f>SUMIF($B$4:$B$24,B30,$CD$4:$CD$24)</f>
        <v>0</v>
      </c>
      <c r="CE30" s="65">
        <f t="shared" si="132"/>
        <v>0</v>
      </c>
      <c r="CF30" s="66">
        <f>SUM(BX30,BZ30,CB30,CD30,BV30)</f>
        <v>0</v>
      </c>
      <c r="CG30" s="58">
        <f>SUMIF($B$4:$B$24,B30,$CG$4:$CG$24)</f>
        <v>0</v>
      </c>
      <c r="CH30" s="59">
        <f>SUMIF($B$4:$B$24,B30,$CH$4:$CH$24)</f>
        <v>0</v>
      </c>
      <c r="CI30" s="58">
        <f>SUMIF($B$4:$B$24,B30,$CI$4:$CI$24)</f>
        <v>0</v>
      </c>
      <c r="CJ30" s="59">
        <f>SUMIF($B$4:$B$24,B30,$CJ$4:$CJ$24)</f>
        <v>0</v>
      </c>
      <c r="CK30" s="58">
        <f>SUMIF($B$4:$B$24,B30,$CK$4:$CK$24)</f>
        <v>0</v>
      </c>
      <c r="CL30" s="59">
        <f>SUMIF($B$4:$B$24,B30,$CL$4:$CL$24)</f>
        <v>0</v>
      </c>
      <c r="CM30" s="58">
        <f>SUMIF($B$4:$B$24,B30,$CM$4:$CM$24)</f>
        <v>0</v>
      </c>
      <c r="CN30" s="59">
        <f>SUMIF($B$4:$B$24,B30,$CN$4:$CN$24)</f>
        <v>0</v>
      </c>
      <c r="CO30" s="65">
        <f t="shared" si="122"/>
        <v>0</v>
      </c>
      <c r="CP30" s="66">
        <f t="shared" si="122"/>
        <v>0</v>
      </c>
      <c r="CQ30" s="56">
        <f>SUMIF($B$4:$B$24,B30,$CQ$4:$CQ$24)</f>
        <v>0</v>
      </c>
      <c r="CR30" s="57">
        <f>SUMIF($B$4:$B$24,B30,$CR$4:$CR$24)</f>
        <v>0</v>
      </c>
      <c r="CS30" s="56">
        <f>SUMIF($B$4:$B$24,B30,$CS$4:$CS$24)</f>
        <v>0</v>
      </c>
      <c r="CT30" s="57">
        <f>SUMIF($B$4:$B$24,B30,$CT$4:$CT$24)</f>
        <v>0</v>
      </c>
      <c r="CU30" s="56">
        <f>SUMIF($B$4:$B$24,B30,$CU$4:$CU$24)</f>
        <v>0</v>
      </c>
      <c r="CV30" s="57">
        <f>SUMIF($B$4:$B$24,B30,$CV$4:$CV$24)</f>
        <v>0</v>
      </c>
      <c r="CW30" s="56">
        <f>SUMIF($B$4:$B$24,B30,$CW$4:$CW$24)</f>
        <v>0</v>
      </c>
      <c r="CX30" s="57">
        <f>SUMIF($B$4:$B$24,B30,$CX$4:$CX$24)</f>
        <v>0</v>
      </c>
      <c r="CY30" s="95"/>
      <c r="CZ30" s="95"/>
      <c r="DA30" s="65">
        <f t="shared" si="133"/>
        <v>0</v>
      </c>
      <c r="DB30" s="66">
        <f>SUM(CR30,CT30,CV30,CX30,CZ30)</f>
        <v>0</v>
      </c>
      <c r="DC30" s="67">
        <f t="shared" si="123"/>
        <v>0</v>
      </c>
      <c r="DD30" s="68">
        <f t="shared" si="123"/>
        <v>0</v>
      </c>
      <c r="DE30" s="69">
        <f>SUMIF($B$4:$B$24,B30,$DE$4:$DE$24)</f>
        <v>0</v>
      </c>
      <c r="DF30" s="57">
        <f>SUMIF($B$4:$B$24,B30,$DF$4:$DF$24)</f>
        <v>0</v>
      </c>
      <c r="DG30" s="56">
        <f>SUMIF($B$4:$B$24,B30,$DG$4:$DG$24)</f>
        <v>0</v>
      </c>
      <c r="DH30" s="57">
        <f>SUMIF($B$4:$B$24,B30,$DH$4:$DH$24)</f>
        <v>0</v>
      </c>
      <c r="DI30" s="58">
        <f>SUMIF($B$4:$B$24,B30,$DI$4:$DI$24)</f>
        <v>0</v>
      </c>
      <c r="DJ30" s="59">
        <f>SUMIF(B7:B24,B30,DJ7:DJ24)</f>
        <v>0</v>
      </c>
      <c r="DK30" s="58">
        <f>SUMIF($B$4:$B$24,B30,$DK$4:$DK$24)</f>
        <v>0</v>
      </c>
      <c r="DL30" s="59">
        <f>SUMIF(B4:B24,B30,DL4:DL24)</f>
        <v>0</v>
      </c>
      <c r="DM30" s="58">
        <f>SUMIF($B$4:$B$24,B30,$DM$4:$DM$24)</f>
        <v>0</v>
      </c>
      <c r="DN30" s="59">
        <f>SUMIF(B7:B24,B30,DN7:DN24)</f>
        <v>0</v>
      </c>
      <c r="DO30" s="58">
        <f>SUMIF($B$4:$B$24,B30,$DO$4:$DO$24)</f>
        <v>0</v>
      </c>
      <c r="DP30" s="59">
        <f>SUMIF(B7:B24,B30,DP7:DP24)</f>
        <v>0</v>
      </c>
      <c r="DQ30" s="65">
        <f t="shared" si="124"/>
        <v>0</v>
      </c>
      <c r="DR30" s="66">
        <f t="shared" si="124"/>
        <v>0</v>
      </c>
      <c r="DS30" s="58">
        <f>SUMIF($B$4:$B$24,B30,$DS$4:$DS$24)</f>
        <v>0</v>
      </c>
      <c r="DT30" s="59">
        <f>SUMIF(B4:B24,B30,DT4:DT24)</f>
        <v>0</v>
      </c>
      <c r="DU30" s="58">
        <f>SUMIF($B$4:$B$24,B30,$DU$4:$DU$24)</f>
        <v>0</v>
      </c>
      <c r="DV30" s="59">
        <f>SUMIF(B7:B24,B30,DV7:DV24)</f>
        <v>0</v>
      </c>
      <c r="DW30" s="58">
        <f>SUMIF($B$4:$B$24,B30,$DW$4:$DW$24)</f>
        <v>0</v>
      </c>
      <c r="DX30" s="59">
        <f>SUMIF(B7:B24,B30,DX7:DX24)</f>
        <v>0</v>
      </c>
      <c r="DY30" s="98">
        <f>SUMIF($B$7:$B$24,DX30,$C$7:$C$24)</f>
        <v>0</v>
      </c>
      <c r="DZ30" s="59">
        <f>SUMIF(DX13:DX26,DX30,DZ13:DZ26)</f>
        <v>0</v>
      </c>
      <c r="EA30" s="65">
        <f t="shared" si="125"/>
        <v>0</v>
      </c>
      <c r="EB30" s="66">
        <f t="shared" si="125"/>
        <v>0</v>
      </c>
      <c r="EC30" s="98">
        <f>SUMIF($B$7:$B$24,EB30,$C$7:$C$24)</f>
        <v>0</v>
      </c>
      <c r="ED30" s="59">
        <f>SUMIF(EB13:EB26,EB30,ED13:ED26)</f>
        <v>0</v>
      </c>
      <c r="EE30" s="98">
        <f>SUMIF($B$7:$B$24,ED30,$C$7:$C$24)</f>
        <v>0</v>
      </c>
      <c r="EF30" s="59">
        <f>SUMIF(ED13:ED26,ED30,EF13:EF26)</f>
        <v>0</v>
      </c>
      <c r="EG30" s="98">
        <f>SUMIF($B$7:$B$24,EF30,$C$7:$C$24)</f>
        <v>0</v>
      </c>
      <c r="EH30" s="59">
        <f>SUMIF(EF13:EF26,EF30,EH13:EH26)</f>
        <v>0</v>
      </c>
      <c r="EI30" s="98">
        <f>SUMIF($B$7:$B$24,EH30,$C$7:$C$24)</f>
        <v>0</v>
      </c>
      <c r="EJ30" s="59">
        <f>SUMIF(EH13:EH26,EH30,EJ13:EJ26)</f>
        <v>0</v>
      </c>
      <c r="EK30" s="98">
        <f>SUMIF($B$7:$B$24,EJ30,$C$7:$C$24)</f>
        <v>0</v>
      </c>
      <c r="EL30" s="59">
        <f>SUMIF(EJ13:EJ26,EJ30,EL13:EL26)</f>
        <v>0</v>
      </c>
      <c r="EM30" s="65">
        <f t="shared" si="126"/>
        <v>0</v>
      </c>
      <c r="EN30" s="66">
        <f t="shared" si="126"/>
        <v>0</v>
      </c>
      <c r="EO30" s="67">
        <f t="shared" si="134"/>
        <v>0</v>
      </c>
      <c r="EP30" s="68">
        <f t="shared" si="134"/>
        <v>0</v>
      </c>
      <c r="EQ30" s="70">
        <f>SUM(EO30,DC30,BS30,AI30)</f>
        <v>0</v>
      </c>
      <c r="ER30" s="71">
        <f>SUM(EP30,DD30,BT30,AJ30)</f>
        <v>0</v>
      </c>
    </row>
    <row r="31" spans="1:148">
      <c r="A31" s="99"/>
      <c r="B31" s="100"/>
      <c r="C31" s="101">
        <f>SUM(C28:C30)</f>
        <v>6758</v>
      </c>
      <c r="D31" s="102">
        <f>SUM(D28:D30)</f>
        <v>66460</v>
      </c>
      <c r="E31" s="101">
        <f>SUM(E28:E30)</f>
        <v>13167</v>
      </c>
      <c r="F31" s="102">
        <f>SUM(F28:F30)</f>
        <v>68700</v>
      </c>
      <c r="G31" s="101">
        <f>SUM(G28:G30)</f>
        <v>9274</v>
      </c>
      <c r="H31" s="102">
        <f>SUM(H28:H30)</f>
        <v>67600</v>
      </c>
      <c r="I31" s="103">
        <f>SUM(I28:I30)</f>
        <v>10800</v>
      </c>
      <c r="J31" s="104">
        <f>SUM(J28:J30)</f>
        <v>80200</v>
      </c>
      <c r="K31" s="76">
        <f>SUM(C31,E31,G31,I31)</f>
        <v>39999</v>
      </c>
      <c r="L31" s="35">
        <f>SUM(D31,F31,H31,J31)</f>
        <v>282960</v>
      </c>
      <c r="M31" s="103">
        <f>SUM(M28:M30)</f>
        <v>18844</v>
      </c>
      <c r="N31" s="104">
        <f>SUM(N28:N30)</f>
        <v>82440</v>
      </c>
      <c r="O31" s="103">
        <f>SUM(O28:O30)</f>
        <v>11980.5</v>
      </c>
      <c r="P31" s="104">
        <f>SUM(P28:P30)</f>
        <v>68975</v>
      </c>
      <c r="Q31" s="103">
        <f>SUM(Q28:Q30)</f>
        <v>13723</v>
      </c>
      <c r="R31" s="104">
        <f>SUM(R28:R30)</f>
        <v>60450</v>
      </c>
      <c r="S31" s="103">
        <f>SUM(S28:S30)</f>
        <v>6944.5</v>
      </c>
      <c r="T31" s="104">
        <f>SUM(T28:T30)</f>
        <v>67190</v>
      </c>
      <c r="U31" s="53">
        <f t="shared" si="115"/>
        <v>51492</v>
      </c>
      <c r="V31" s="40">
        <f t="shared" si="115"/>
        <v>279055</v>
      </c>
      <c r="W31" s="103">
        <f>SUM(W28:W30)</f>
        <v>3305</v>
      </c>
      <c r="X31" s="104">
        <f>SUM(X28:X30)</f>
        <v>57650</v>
      </c>
      <c r="Y31" s="103">
        <f>SUM(Y28:Y30)</f>
        <v>20249</v>
      </c>
      <c r="Z31" s="104">
        <f>SUM(Z28:Z30)</f>
        <v>64810</v>
      </c>
      <c r="AA31" s="103">
        <f>SUM(AA28:AA30)</f>
        <v>7778.0599999999995</v>
      </c>
      <c r="AB31" s="104">
        <f>SUM(AB28:AB30)</f>
        <v>72800</v>
      </c>
      <c r="AC31" s="103">
        <f>SUM(AC28:AC30)</f>
        <v>22321.25</v>
      </c>
      <c r="AD31" s="104">
        <f>SUM(AD28:AD30)</f>
        <v>67050</v>
      </c>
      <c r="AE31" s="81">
        <f>SUM(AE28:AE30)</f>
        <v>10458</v>
      </c>
      <c r="AF31" s="81">
        <f>SUM(AF28:AF30)</f>
        <v>1700</v>
      </c>
      <c r="AG31" s="53">
        <f>SUM(W31,Y31,AA31,AC31,AE31)</f>
        <v>64111.31</v>
      </c>
      <c r="AH31" s="40">
        <f>SUM(X31,Z31,AB31,AD31,AF31)</f>
        <v>264010</v>
      </c>
      <c r="AI31" s="52">
        <f>SUM(AG31,U31,K31)</f>
        <v>155602.31</v>
      </c>
      <c r="AJ31" s="83">
        <f>SUM(AH31,V31,L31)</f>
        <v>826025</v>
      </c>
      <c r="AK31" s="103">
        <f>SUM(AK28:AK30)</f>
        <v>0</v>
      </c>
      <c r="AL31" s="104">
        <f>SUM(AL28:AL30)</f>
        <v>56300</v>
      </c>
      <c r="AM31" s="103">
        <f>SUM(AM28:AM30)</f>
        <v>17104.14</v>
      </c>
      <c r="AN31" s="104">
        <f>SUM(AN28:AN30)</f>
        <v>47900</v>
      </c>
      <c r="AO31" s="103">
        <f>SUM(AO28:AO30)</f>
        <v>14576.8</v>
      </c>
      <c r="AP31" s="104">
        <f>SUM(AP28:AP30)</f>
        <v>59800</v>
      </c>
      <c r="AQ31" s="103">
        <f>SUM(AQ28:AQ30)</f>
        <v>11182.81</v>
      </c>
      <c r="AR31" s="104">
        <f>SUM(AR28:AR30)</f>
        <v>53400</v>
      </c>
      <c r="AS31" s="103">
        <f>SUM(AS28:AS30)</f>
        <v>42130.25</v>
      </c>
      <c r="AT31" s="104">
        <f>SUM(AT28:AT30)</f>
        <v>60100</v>
      </c>
      <c r="AU31" s="53">
        <f>SUM(AK31,AM31,AO31,AQ31,AS31)</f>
        <v>84994</v>
      </c>
      <c r="AV31" s="40">
        <f>SUM(AL31,AN31,AP31,AR31,AT31)</f>
        <v>277500</v>
      </c>
      <c r="AW31" s="103">
        <f>SUM(AW28:AW30)</f>
        <v>12584.62</v>
      </c>
      <c r="AX31" s="104">
        <f>SUM(AX28:AX30)</f>
        <v>77950</v>
      </c>
      <c r="AY31" s="103">
        <f>SUM(AY28:AY30)</f>
        <v>20542.940000000002</v>
      </c>
      <c r="AZ31" s="104">
        <f>SUM(AZ28:AZ30)</f>
        <v>71110</v>
      </c>
      <c r="BA31" s="103">
        <f>SUM(BA28:BA30)</f>
        <v>23683.08</v>
      </c>
      <c r="BB31" s="104">
        <f>SUM(BB28:BB30)</f>
        <v>65650</v>
      </c>
      <c r="BC31" s="103">
        <f>SUM(BC28:BC30)</f>
        <v>43280.2</v>
      </c>
      <c r="BD31" s="104">
        <f>SUM(BD28:BD30)</f>
        <v>75950</v>
      </c>
      <c r="BE31" s="53">
        <f t="shared" si="129"/>
        <v>100090.84</v>
      </c>
      <c r="BF31" s="40">
        <f t="shared" si="129"/>
        <v>290660</v>
      </c>
      <c r="BG31" s="103">
        <f>SUM(BG28:BG30)</f>
        <v>27776.42</v>
      </c>
      <c r="BH31" s="104">
        <f>SUM(BH28:BH30)</f>
        <v>80425</v>
      </c>
      <c r="BI31" s="103">
        <f>SUM(BI28:BI30)</f>
        <v>30775.5</v>
      </c>
      <c r="BJ31" s="104">
        <f>SUM(BJ28:BJ30)</f>
        <v>80550</v>
      </c>
      <c r="BK31" s="103">
        <f>SUM(BK28:BK30)</f>
        <v>32344.3</v>
      </c>
      <c r="BL31" s="104">
        <f>SUM(BL28:BL30)</f>
        <v>88100</v>
      </c>
      <c r="BM31" s="103">
        <f>SUM(BM28:BM30)</f>
        <v>39773.97</v>
      </c>
      <c r="BN31" s="104">
        <f>SUM(BN28:BN30)</f>
        <v>74950</v>
      </c>
      <c r="BO31" s="81">
        <f>SUM(BO28:BO30)</f>
        <v>30247.03</v>
      </c>
      <c r="BP31" s="81">
        <f>SUM(BP28:BP30)</f>
        <v>1800</v>
      </c>
      <c r="BQ31" s="53">
        <f>SUM(BG31,BI31,BK31,BM31,BO31)</f>
        <v>160917.22</v>
      </c>
      <c r="BR31" s="40">
        <f>SUM(BH31,BJ31,BL31,BN31,BP31)</f>
        <v>325825</v>
      </c>
      <c r="BS31" s="52">
        <f>SUM(BQ31,BE31,AU31)</f>
        <v>346002.06</v>
      </c>
      <c r="BT31" s="83">
        <f>SUM(BR31,BF31,AV31)</f>
        <v>893985</v>
      </c>
      <c r="BU31" s="103">
        <f>SUM(BU28:BU30)</f>
        <v>3520.4</v>
      </c>
      <c r="BV31" s="104">
        <f>SUM(BV28:BV30)</f>
        <v>68900</v>
      </c>
      <c r="BW31" s="103">
        <f>SUM(BW28:BW30)</f>
        <v>5733.2</v>
      </c>
      <c r="BX31" s="104">
        <f>SUM(BX28:BX30)</f>
        <v>64100</v>
      </c>
      <c r="BY31" s="103">
        <f>SUM(BY28:BY30)</f>
        <v>22332.04</v>
      </c>
      <c r="BZ31" s="104">
        <f>SUM(BZ28:BZ30)</f>
        <v>58350</v>
      </c>
      <c r="CA31" s="103">
        <f>SUM(CA28:CA30)</f>
        <v>24108.760000000002</v>
      </c>
      <c r="CB31" s="104">
        <f>SUM(CB28:CB30)</f>
        <v>63800</v>
      </c>
      <c r="CC31" s="103">
        <f>SUM(CC28:CC30)</f>
        <v>10979.8</v>
      </c>
      <c r="CD31" s="104">
        <f>SUM(CD28:CD30)</f>
        <v>56600</v>
      </c>
      <c r="CE31" s="53">
        <f>SUM(BU31,BW31,BY31,CA31,CC31)</f>
        <v>66674.2</v>
      </c>
      <c r="CF31" s="40">
        <f>SUM(BV31,BX31,BZ31,CB31,CD31)</f>
        <v>311750</v>
      </c>
      <c r="CG31" s="103">
        <f>SUM(CG28:CG30)</f>
        <v>14335.3</v>
      </c>
      <c r="CH31" s="104">
        <f>SUM(CH28:CH30)</f>
        <v>71300</v>
      </c>
      <c r="CI31" s="103">
        <f>SUM(CI28:CI30)</f>
        <v>14349</v>
      </c>
      <c r="CJ31" s="104">
        <f>SUM(CJ28:CJ30)</f>
        <v>74960</v>
      </c>
      <c r="CK31" s="103">
        <f>SUM(CK28:CK30)</f>
        <v>11396.68</v>
      </c>
      <c r="CL31" s="104">
        <f>SUM(CL28:CL30)</f>
        <v>80500</v>
      </c>
      <c r="CM31" s="103">
        <f>SUM(CM28:CM30)</f>
        <v>13475.240000000002</v>
      </c>
      <c r="CN31" s="104">
        <f>SUM(CN28:CN30)</f>
        <v>86700</v>
      </c>
      <c r="CO31" s="53">
        <f t="shared" si="122"/>
        <v>53556.22</v>
      </c>
      <c r="CP31" s="40">
        <f t="shared" si="122"/>
        <v>313460</v>
      </c>
      <c r="CQ31" s="101">
        <f>SUM(CQ28:CQ30)</f>
        <v>25841.64</v>
      </c>
      <c r="CR31" s="102">
        <f>SUM(CR28:CR30)</f>
        <v>66897.13</v>
      </c>
      <c r="CS31" s="101">
        <f>SUM(CS28:CS30)</f>
        <v>11592.5</v>
      </c>
      <c r="CT31" s="102">
        <f>SUM(CT28:CT30)</f>
        <v>66047.13</v>
      </c>
      <c r="CU31" s="103">
        <f>SUM(CU28:CU30)</f>
        <v>18391.89</v>
      </c>
      <c r="CV31" s="104">
        <f>SUM(CV28:CV30)</f>
        <v>75047.13</v>
      </c>
      <c r="CW31" s="103">
        <f>SUM(CW28:CW30)</f>
        <v>26857.61</v>
      </c>
      <c r="CX31" s="104">
        <f>SUM(CX28:CX30)</f>
        <v>-78533.5</v>
      </c>
      <c r="CY31" s="81">
        <f>SUM(CY28:CY30)</f>
        <v>42714.94</v>
      </c>
      <c r="CZ31" s="81">
        <f>SUM(CZ28:CZ30)</f>
        <v>0</v>
      </c>
      <c r="DA31" s="53">
        <f>SUM(CQ31,CS31,CU31,CW31,CY31)</f>
        <v>125398.58</v>
      </c>
      <c r="DB31" s="40">
        <f>SUM(CR31,CT31,CV31,CX31,CZ31)</f>
        <v>129457.89000000001</v>
      </c>
      <c r="DC31" s="52">
        <f>SUM(DA31,CO31,CE31)</f>
        <v>245629</v>
      </c>
      <c r="DD31" s="83">
        <f>SUM(DB31,CP31,CF31)</f>
        <v>754667.89</v>
      </c>
      <c r="DE31" s="80">
        <f>SUM(DE28:DE30)</f>
        <v>1350</v>
      </c>
      <c r="DF31" s="104">
        <f>SUM(DF28:DF30)</f>
        <v>62065.2</v>
      </c>
      <c r="DG31" s="103">
        <f>SUM(DG28:DG30)</f>
        <v>11889</v>
      </c>
      <c r="DH31" s="104">
        <f>SUM(DH28:DH30)</f>
        <v>49890.2</v>
      </c>
      <c r="DI31" s="103">
        <f>SUM(DI28:DI30)</f>
        <v>52275.54</v>
      </c>
      <c r="DJ31" s="104">
        <f>SUM(DJ28:DJ30)</f>
        <v>49815.199999999997</v>
      </c>
      <c r="DK31" s="103">
        <f>SUM(DK28:DK30)</f>
        <v>11026.5</v>
      </c>
      <c r="DL31" s="104">
        <f>SUM(DL28:DL30)</f>
        <v>51765.2</v>
      </c>
      <c r="DM31" s="103">
        <f>SUM(DM28:DM30)</f>
        <v>42173.49</v>
      </c>
      <c r="DN31" s="104">
        <f>SUM(DN28:DN30)</f>
        <v>50731.199999999997</v>
      </c>
      <c r="DO31" s="103">
        <f>SUM(DO28:DO30)</f>
        <v>22366.239999999998</v>
      </c>
      <c r="DP31" s="104">
        <f>SUM(DP28:DP30)</f>
        <v>0</v>
      </c>
      <c r="DQ31" s="53">
        <f>SUM(DE31,DG31,DI31,DK31,DM31,DO31)</f>
        <v>141080.76999999999</v>
      </c>
      <c r="DR31" s="40">
        <f>SUM(DF31,DH31,DJ31,DL31,DN31,DP31)</f>
        <v>264267</v>
      </c>
      <c r="DS31" s="103">
        <f>SUM(DS28:DS30)</f>
        <v>7050.51</v>
      </c>
      <c r="DT31" s="104">
        <f>SUM(DT28:DT30)</f>
        <v>61700</v>
      </c>
      <c r="DU31" s="103">
        <f>SUM(DU28:DU30)</f>
        <v>14259</v>
      </c>
      <c r="DV31" s="104">
        <f>SUM(DV28:DV30)</f>
        <v>65200</v>
      </c>
      <c r="DW31" s="103">
        <f>SUM(DW28:DW30)</f>
        <v>41051.08</v>
      </c>
      <c r="DX31" s="104">
        <f>SUM(DX28:DX30)</f>
        <v>55100</v>
      </c>
      <c r="DY31" s="103">
        <f>SUM(DY28:DY30)</f>
        <v>0</v>
      </c>
      <c r="DZ31" s="104">
        <f>SUM(DZ28:DZ30)</f>
        <v>0</v>
      </c>
      <c r="EA31" s="53">
        <f t="shared" si="125"/>
        <v>62360.590000000004</v>
      </c>
      <c r="EB31" s="40">
        <f t="shared" si="125"/>
        <v>182000</v>
      </c>
      <c r="EC31" s="103">
        <f>SUM(EC28:EC30)</f>
        <v>0</v>
      </c>
      <c r="ED31" s="104">
        <f>SUM(ED28:ED30)</f>
        <v>0</v>
      </c>
      <c r="EE31" s="103">
        <f>SUM(EE28:EE30)</f>
        <v>0</v>
      </c>
      <c r="EF31" s="104">
        <f>SUM(EF28:EF30)</f>
        <v>0</v>
      </c>
      <c r="EG31" s="103">
        <f>SUM(EG28:EG30)</f>
        <v>0</v>
      </c>
      <c r="EH31" s="104">
        <f>SUM(EH28:EH30)</f>
        <v>0</v>
      </c>
      <c r="EI31" s="103">
        <f>SUM(EI28:EI30)</f>
        <v>0</v>
      </c>
      <c r="EJ31" s="104">
        <f>SUM(EJ28:EJ30)</f>
        <v>0</v>
      </c>
      <c r="EK31" s="103">
        <f>SUM(EK28:EK30)</f>
        <v>0</v>
      </c>
      <c r="EL31" s="104">
        <f>SUM(EL28:EL30)</f>
        <v>0</v>
      </c>
      <c r="EM31" s="53">
        <f>SUM(EC31,EE31,EG31,EI31,EK31)</f>
        <v>0</v>
      </c>
      <c r="EN31" s="53">
        <f>SUM(ED31,EF31,EH31,EJ31,EL31)</f>
        <v>0</v>
      </c>
      <c r="EO31" s="52">
        <f t="shared" si="134"/>
        <v>203441.36</v>
      </c>
      <c r="EP31" s="42">
        <f>SUM(EN31,EB31,DR31)</f>
        <v>446267</v>
      </c>
      <c r="EQ31" s="44">
        <f>SUM(EO31,DC31,BS31,AI31)</f>
        <v>950674.73</v>
      </c>
      <c r="ER31" s="45">
        <f>SUM(EP31,DD31,BT31,AJ31)</f>
        <v>2920944.89</v>
      </c>
    </row>
  </sheetData>
  <mergeCells count="73">
    <mergeCell ref="M2:N2"/>
    <mergeCell ref="C2:D2"/>
    <mergeCell ref="E2:F2"/>
    <mergeCell ref="G2:H2"/>
    <mergeCell ref="I2:J2"/>
    <mergeCell ref="K2:L2"/>
    <mergeCell ref="AK2:AL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BI2:BJ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CG2:CH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DE2:DF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EC2:ED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Q2:ER2"/>
    <mergeCell ref="EE2:EF2"/>
    <mergeCell ref="EG2:EH2"/>
    <mergeCell ref="EI2:EJ2"/>
    <mergeCell ref="EK2:EL2"/>
    <mergeCell ref="EM2:EN2"/>
    <mergeCell ref="EO2:EP2"/>
  </mergeCells>
  <printOptions gridLines="1"/>
  <pageMargins left="0.7" right="0.7" top="0.75" bottom="0.75" header="0.3" footer="0.3"/>
  <pageSetup orientation="portrait" r:id="rId1"/>
  <webPublishItems count="2">
    <webPublishItem id="9651" divId="rev_sample_9651" sourceType="range" sourceRef="A1:ER31" destinationFile="C:\Users\tjefts\Desktop\tempdump\rev_sample.html"/>
    <webPublishItem id="20372" divId="rev_sample_20372" sourceType="range" sourceRef="C1:ER31" destinationFile="C:\Users\tjefts\Desktop\tempdump\rev_sample.html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Jefts</dc:creator>
  <cp:lastModifiedBy>Shannon Ma</cp:lastModifiedBy>
  <dcterms:created xsi:type="dcterms:W3CDTF">2011-11-28T19:50:14Z</dcterms:created>
  <dcterms:modified xsi:type="dcterms:W3CDTF">2011-12-01T16:09:17Z</dcterms:modified>
</cp:coreProperties>
</file>