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550" windowWidth="18880" windowHeight="8740"/>
  </bookViews>
  <sheets>
    <sheet name="Sheet1" sheetId="1" r:id="rId1"/>
    <sheet name="Sheet2" sheetId="4" r:id="rId2"/>
    <sheet name="Sheet3" sheetId="3" r:id="rId3"/>
  </sheets>
  <calcPr calcId="144525"/>
  <extLst>
    <ext uri="GoogleSheetsCustomDataVersion1">
      <go:sheetsCustomData xmlns:go="http://customooxmlschemas.google.com/" r:id="" roundtripDataSignature="AMtx7miOXvrmpxox0g4zkmwrh2kxLBw8iw=="/>
    </ext>
  </extLst>
</workbook>
</file>

<file path=xl/calcChain.xml><?xml version="1.0" encoding="utf-8"?>
<calcChain xmlns="http://schemas.openxmlformats.org/spreadsheetml/2006/main">
  <c r="C30" i="3" l="1"/>
  <c r="B35" i="3" s="1"/>
  <c r="A30" i="3"/>
  <c r="B23" i="4"/>
  <c r="B22" i="4"/>
  <c r="B24" i="3"/>
  <c r="B23" i="3"/>
  <c r="B22" i="3"/>
  <c r="B21" i="3"/>
  <c r="B20" i="3"/>
  <c r="B19" i="3"/>
  <c r="B18" i="3"/>
  <c r="D28" i="1"/>
  <c r="D31" i="1"/>
  <c r="D30" i="1"/>
  <c r="C33" i="1"/>
  <c r="D27" i="1"/>
  <c r="C28" i="1"/>
  <c r="C27" i="1"/>
  <c r="F28" i="1" l="1"/>
  <c r="G28" i="1" s="1"/>
  <c r="G34" i="1" s="1"/>
  <c r="D43" i="1" s="1"/>
  <c r="F27" i="1"/>
  <c r="G33" i="4"/>
  <c r="G30" i="4"/>
  <c r="E31" i="4"/>
  <c r="G34" i="4" s="1"/>
  <c r="B49" i="4" s="1"/>
  <c r="E30" i="4"/>
  <c r="C11" i="1"/>
  <c r="C12" i="1"/>
  <c r="B10" i="1"/>
  <c r="C10" i="1" s="1"/>
  <c r="B11" i="1"/>
  <c r="B12" i="1"/>
  <c r="B13" i="1"/>
  <c r="C13" i="1" s="1"/>
  <c r="B14" i="1"/>
  <c r="C14" i="1" s="1"/>
  <c r="B9" i="1"/>
  <c r="C9" i="1" s="1"/>
  <c r="G27" i="1" l="1"/>
  <c r="G33" i="1" s="1"/>
  <c r="D42" i="1" s="1"/>
  <c r="C30" i="1"/>
  <c r="E42" i="1" s="1"/>
  <c r="C31" i="1"/>
  <c r="E43" i="1" s="1"/>
  <c r="F43" i="1" s="1"/>
  <c r="H33" i="4"/>
  <c r="H30" i="4"/>
  <c r="G31" i="4" s="1"/>
  <c r="B48" i="4" s="1"/>
  <c r="D10" i="4"/>
  <c r="D11" i="4"/>
  <c r="D12" i="4"/>
  <c r="D13" i="4"/>
  <c r="D14" i="4"/>
  <c r="D15" i="4"/>
  <c r="D16" i="4"/>
  <c r="D9" i="4"/>
  <c r="F42" i="1" l="1"/>
  <c r="G42" i="1" s="1"/>
  <c r="E21" i="4"/>
  <c r="E20" i="4"/>
  <c r="B41" i="4"/>
  <c r="E33" i="4"/>
  <c r="C16" i="4"/>
  <c r="C15" i="4"/>
  <c r="C14" i="4"/>
  <c r="C13" i="4"/>
  <c r="E13" i="4" s="1"/>
  <c r="C12" i="4"/>
  <c r="C11" i="4"/>
  <c r="C10" i="4"/>
  <c r="C9" i="4"/>
  <c r="E9" i="4" s="1"/>
  <c r="E34" i="4" l="1"/>
  <c r="E10" i="4"/>
  <c r="E14" i="4"/>
  <c r="E11" i="4"/>
  <c r="E15" i="4"/>
  <c r="E12" i="4"/>
  <c r="E16" i="4"/>
  <c r="D24" i="4" l="1"/>
  <c r="F48" i="4" s="1"/>
  <c r="G48" i="4" s="1"/>
  <c r="D25" i="4"/>
  <c r="F49" i="4" s="1"/>
  <c r="G49" i="4" s="1"/>
  <c r="H48" i="4" l="1"/>
</calcChain>
</file>

<file path=xl/comments1.xml><?xml version="1.0" encoding="utf-8"?>
<comments xmlns="http://schemas.openxmlformats.org/spreadsheetml/2006/main">
  <authors>
    <author>asus</author>
  </authors>
  <commentList>
    <comment ref="D27" author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Start date to April 30
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E20" author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Combining name + room + first/second</t>
        </r>
      </text>
    </comment>
    <comment ref="E21" author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Combining name + room + first/second</t>
        </r>
      </text>
    </comment>
    <comment ref="D24" author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Price of hotel+ room + first/second</t>
        </r>
      </text>
    </comment>
  </commentList>
</comments>
</file>

<file path=xl/sharedStrings.xml><?xml version="1.0" encoding="utf-8"?>
<sst xmlns="http://schemas.openxmlformats.org/spreadsheetml/2006/main" count="160" uniqueCount="60">
  <si>
    <t xml:space="preserve">In this Project you need to prepare a calculator which can be used in such a way that whenever you give certain inputs you will get a 
calculated price which can be precisely given to customers for payment or they can summarize their travel expenditure when they are planning.
</t>
  </si>
  <si>
    <t>Table 1</t>
  </si>
  <si>
    <t>Cab type</t>
  </si>
  <si>
    <t>Validity Start</t>
  </si>
  <si>
    <t>Validity End</t>
  </si>
  <si>
    <t>Price per day</t>
  </si>
  <si>
    <t>Swift Dzire</t>
  </si>
  <si>
    <t>Innova</t>
  </si>
  <si>
    <t>Ertiga</t>
  </si>
  <si>
    <t>Input Table</t>
  </si>
  <si>
    <t>Car Type</t>
  </si>
  <si>
    <t>Total Cab Day</t>
  </si>
  <si>
    <t>Cab/day Price</t>
  </si>
  <si>
    <t>Total Price for Cab</t>
  </si>
  <si>
    <t>Final cab price</t>
  </si>
  <si>
    <t>Trip Start Date</t>
  </si>
  <si>
    <t>Trip End Date</t>
  </si>
  <si>
    <t>No. of Cabs</t>
  </si>
  <si>
    <t>Sample 1</t>
  </si>
  <si>
    <t>Questions</t>
  </si>
  <si>
    <t>1. Write scripts in each of the cell in table below such that whenever you push inputs in input table you will
get output like in sample 1 ?</t>
  </si>
  <si>
    <t>Write your script here</t>
  </si>
  <si>
    <t>Table 2</t>
  </si>
  <si>
    <t>Hotel Name</t>
  </si>
  <si>
    <t>Room Name</t>
  </si>
  <si>
    <t>Radisson</t>
  </si>
  <si>
    <t>Standard</t>
  </si>
  <si>
    <t>Deluxe</t>
  </si>
  <si>
    <t>Taj</t>
  </si>
  <si>
    <t>Hotel/ Room Name</t>
  </si>
  <si>
    <t>Total Room Day</t>
  </si>
  <si>
    <t>Room/day Price</t>
  </si>
  <si>
    <t>Total Price for 
Room</t>
  </si>
  <si>
    <t>Final Room price</t>
  </si>
  <si>
    <t>Sample 2</t>
  </si>
  <si>
    <t>No. of Rooms</t>
  </si>
  <si>
    <t xml:space="preserve">2.  Write a script  to get name of Hotel and Room such that whenever you give inputs in input table
 you will get output like in sample 1?  </t>
  </si>
  <si>
    <t>3. Write scripts in each of the cell in table below such that whenever you push inputs in input table you 
will get output like in sample 2 ?</t>
  </si>
  <si>
    <t>Final Product - 
Calculator:No need to give any input
here. You need to extract values 
from sheet1 and sheet 2
 as in your question 6.</t>
  </si>
  <si>
    <t>Question 4. Use HLOOKUP to get Final Room price and Final Cab Price?</t>
  </si>
  <si>
    <t>Write your Script Here ?</t>
  </si>
  <si>
    <t>Question 4. Find the total Calculated price ?</t>
  </si>
  <si>
    <t>Total Calculated price</t>
  </si>
  <si>
    <t>Questions 5. Use data validation drop down in input table(i.e :Text Input ) ?</t>
  </si>
  <si>
    <t>Questions 6. Automate all the sheets such like whenever you are changing any values in 
Input table in sheet 1 and sheet 2 have reflections in sheet 3 which is your end product ?(Hint: Use VLOOKUP and HLOOKUP)</t>
  </si>
  <si>
    <t>COMB1</t>
  </si>
  <si>
    <t>COMB2</t>
  </si>
  <si>
    <t>FIRST</t>
  </si>
  <si>
    <t>SECOND</t>
  </si>
  <si>
    <t>Taj Deluxe</t>
  </si>
  <si>
    <t>Days before june 30</t>
  </si>
  <si>
    <t>days after june 30</t>
  </si>
  <si>
    <t>Work Space</t>
  </si>
  <si>
    <t>Before May</t>
  </si>
  <si>
    <t>After May</t>
  </si>
  <si>
    <t>Cab price 1</t>
  </si>
  <si>
    <t>Cab price 2</t>
  </si>
  <si>
    <t>User Input</t>
  </si>
  <si>
    <t>ANS 2</t>
  </si>
  <si>
    <t>ANS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</si>
</sst>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/&quot;mm&quot;/&quot;yyyy"/>
    <numFmt numFmtId="165" formatCode="d&quot;-&quot;mmm&quot;-&quot;yyyy"/>
    <numFmt numFmtId="166" formatCode="&quot;₹&quot;\ #,##0"/>
  </numFmts>
  <fonts count="24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name val="Arial"/>
    </font>
    <font>
      <b/>
      <sz val="10"/>
      <color theme="0"/>
      <name val="Arial"/>
    </font>
    <font>
      <b/>
      <sz val="11"/>
      <color rgb="FFFFFFFF"/>
      <name val="Calibri"/>
    </font>
    <font>
      <sz val="10"/>
      <color theme="1"/>
      <name val="Arial"/>
    </font>
    <font>
      <sz val="11"/>
      <color theme="1"/>
      <name val="Calibri"/>
    </font>
    <font>
      <sz val="10"/>
      <color rgb="FFFFFFFF"/>
      <name val="Arial"/>
    </font>
    <font>
      <sz val="11"/>
      <color rgb="FFFFFFFF"/>
      <name val="Calibri"/>
    </font>
    <font>
      <sz val="10"/>
      <color theme="0"/>
      <name val="Arial"/>
    </font>
    <font>
      <b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rgb="FF000000"/>
      <name val="Arial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sz val="11"/>
      <color rgb="FF006100"/>
      <name val="Arial"/>
      <family val="2"/>
      <scheme val="minor"/>
    </font>
    <font>
      <b/>
      <sz val="11"/>
      <color rgb="FF3F3F3F"/>
      <name val="Arial"/>
      <family val="2"/>
      <scheme val="minor"/>
    </font>
    <font>
      <sz val="11"/>
      <color rgb="FFFA7D00"/>
      <name val="Arial"/>
      <family val="2"/>
      <scheme val="minor"/>
    </font>
    <font>
      <i/>
      <sz val="8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 style="thin">
        <color indexed="64"/>
      </right>
      <top/>
      <bottom style="double">
        <color rgb="FFFF8001"/>
      </bottom>
      <diagonal/>
    </border>
  </borders>
  <cellStyleXfs count="4">
    <xf numFmtId="0" fontId="0" fillId="0" borderId="0"/>
    <xf numFmtId="0" fontId="20" fillId="8" borderId="0" applyNumberFormat="0" applyBorder="0" applyAlignment="0" applyProtection="0"/>
    <xf numFmtId="0" fontId="21" fillId="9" borderId="26" applyNumberFormat="0" applyAlignment="0" applyProtection="0"/>
    <xf numFmtId="0" fontId="22" fillId="0" borderId="27" applyNumberFormat="0" applyFill="0" applyAlignment="0" applyProtection="0"/>
  </cellStyleXfs>
  <cellXfs count="157">
    <xf numFmtId="0" fontId="0" fillId="0" borderId="0" xfId="0" applyFont="1" applyAlignment="1"/>
    <xf numFmtId="0" fontId="4" fillId="2" borderId="4" xfId="0" applyFont="1" applyFill="1" applyBorder="1" applyAlignment="1">
      <alignment wrapText="1"/>
    </xf>
    <xf numFmtId="164" fontId="4" fillId="2" borderId="4" xfId="0" applyNumberFormat="1" applyFont="1" applyFill="1" applyBorder="1" applyAlignment="1">
      <alignment wrapText="1"/>
    </xf>
    <xf numFmtId="0" fontId="5" fillId="0" borderId="4" xfId="0" applyFont="1" applyBorder="1"/>
    <xf numFmtId="164" fontId="6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horizontal="right" wrapText="1"/>
    </xf>
    <xf numFmtId="0" fontId="7" fillId="2" borderId="5" xfId="0" applyFont="1" applyFill="1" applyBorder="1"/>
    <xf numFmtId="0" fontId="5" fillId="0" borderId="0" xfId="0" applyFont="1"/>
    <xf numFmtId="0" fontId="8" fillId="2" borderId="6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center" vertical="top" wrapText="1"/>
    </xf>
    <xf numFmtId="0" fontId="7" fillId="2" borderId="7" xfId="0" applyFont="1" applyFill="1" applyBorder="1" applyAlignment="1">
      <alignment horizontal="center" vertical="top"/>
    </xf>
    <xf numFmtId="0" fontId="7" fillId="2" borderId="4" xfId="0" applyFont="1" applyFill="1" applyBorder="1" applyAlignment="1">
      <alignment horizontal="center" vertical="top"/>
    </xf>
    <xf numFmtId="0" fontId="7" fillId="3" borderId="6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wrapText="1"/>
    </xf>
    <xf numFmtId="14" fontId="6" fillId="4" borderId="4" xfId="0" applyNumberFormat="1" applyFont="1" applyFill="1" applyBorder="1" applyAlignment="1">
      <alignment horizontal="right" wrapText="1"/>
    </xf>
    <xf numFmtId="164" fontId="6" fillId="4" borderId="0" xfId="0" applyNumberFormat="1" applyFont="1" applyFill="1" applyAlignment="1">
      <alignment horizontal="right" wrapText="1"/>
    </xf>
    <xf numFmtId="0" fontId="9" fillId="2" borderId="0" xfId="0" applyFont="1" applyFill="1" applyAlignment="1">
      <alignment horizontal="center"/>
    </xf>
    <xf numFmtId="0" fontId="6" fillId="5" borderId="5" xfId="0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6" fillId="6" borderId="4" xfId="0" applyFont="1" applyFill="1" applyBorder="1" applyAlignment="1">
      <alignment horizontal="right" wrapText="1"/>
    </xf>
    <xf numFmtId="0" fontId="6" fillId="3" borderId="6" xfId="0" applyFont="1" applyFill="1" applyBorder="1" applyAlignment="1">
      <alignment horizontal="right" wrapText="1"/>
    </xf>
    <xf numFmtId="0" fontId="7" fillId="2" borderId="10" xfId="0" applyFont="1" applyFill="1" applyBorder="1"/>
    <xf numFmtId="164" fontId="6" fillId="4" borderId="4" xfId="0" applyNumberFormat="1" applyFont="1" applyFill="1" applyBorder="1" applyAlignment="1">
      <alignment horizontal="right" wrapText="1"/>
    </xf>
    <xf numFmtId="15" fontId="5" fillId="4" borderId="6" xfId="0" applyNumberFormat="1" applyFont="1" applyFill="1" applyBorder="1"/>
    <xf numFmtId="15" fontId="5" fillId="3" borderId="6" xfId="0" applyNumberFormat="1" applyFont="1" applyFill="1" applyBorder="1"/>
    <xf numFmtId="165" fontId="8" fillId="2" borderId="11" xfId="0" applyNumberFormat="1" applyFont="1" applyFill="1" applyBorder="1" applyAlignment="1">
      <alignment wrapText="1"/>
    </xf>
    <xf numFmtId="3" fontId="6" fillId="4" borderId="4" xfId="0" applyNumberFormat="1" applyFont="1" applyFill="1" applyBorder="1" applyAlignment="1">
      <alignment horizontal="right" wrapText="1"/>
    </xf>
    <xf numFmtId="3" fontId="6" fillId="4" borderId="0" xfId="0" applyNumberFormat="1" applyFont="1" applyFill="1" applyAlignment="1">
      <alignment horizontal="right" wrapText="1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5" fillId="0" borderId="0" xfId="0" applyFont="1" applyAlignment="1">
      <alignment horizontal="center" vertical="center"/>
    </xf>
    <xf numFmtId="0" fontId="7" fillId="2" borderId="7" xfId="0" applyFont="1" applyFill="1" applyBorder="1" applyAlignment="1">
      <alignment vertical="top"/>
    </xf>
    <xf numFmtId="0" fontId="5" fillId="0" borderId="0" xfId="0" applyFont="1" applyAlignment="1">
      <alignment vertical="center"/>
    </xf>
    <xf numFmtId="0" fontId="6" fillId="6" borderId="9" xfId="0" applyFont="1" applyFill="1" applyBorder="1" applyAlignment="1">
      <alignment horizontal="right" wrapText="1"/>
    </xf>
    <xf numFmtId="0" fontId="4" fillId="2" borderId="6" xfId="0" applyFont="1" applyFill="1" applyBorder="1" applyAlignment="1">
      <alignment wrapText="1"/>
    </xf>
    <xf numFmtId="164" fontId="4" fillId="2" borderId="7" xfId="0" applyNumberFormat="1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0" fontId="5" fillId="0" borderId="16" xfId="0" applyFont="1" applyBorder="1"/>
    <xf numFmtId="15" fontId="6" fillId="0" borderId="15" xfId="0" applyNumberFormat="1" applyFont="1" applyBorder="1" applyAlignment="1">
      <alignment wrapText="1"/>
    </xf>
    <xf numFmtId="164" fontId="6" fillId="0" borderId="15" xfId="0" applyNumberFormat="1" applyFont="1" applyBorder="1" applyAlignment="1">
      <alignment horizontal="right" wrapText="1"/>
    </xf>
    <xf numFmtId="0" fontId="6" fillId="0" borderId="15" xfId="0" applyFont="1" applyBorder="1" applyAlignment="1">
      <alignment horizontal="right" wrapText="1"/>
    </xf>
    <xf numFmtId="0" fontId="7" fillId="2" borderId="4" xfId="0" applyFont="1" applyFill="1" applyBorder="1"/>
    <xf numFmtId="0" fontId="8" fillId="2" borderId="4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8" fillId="2" borderId="4" xfId="0" applyFont="1" applyFill="1" applyBorder="1" applyAlignment="1">
      <alignment horizontal="center" vertical="top" wrapText="1"/>
    </xf>
    <xf numFmtId="0" fontId="6" fillId="4" borderId="4" xfId="0" applyFont="1" applyFill="1" applyBorder="1" applyAlignment="1">
      <alignment wrapText="1"/>
    </xf>
    <xf numFmtId="0" fontId="6" fillId="4" borderId="0" xfId="0" applyFont="1" applyFill="1" applyAlignment="1">
      <alignment wrapText="1"/>
    </xf>
    <xf numFmtId="0" fontId="6" fillId="6" borderId="4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9" fillId="2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wrapText="1"/>
    </xf>
    <xf numFmtId="15" fontId="5" fillId="4" borderId="0" xfId="0" applyNumberFormat="1" applyFont="1" applyFill="1"/>
    <xf numFmtId="165" fontId="8" fillId="3" borderId="17" xfId="0" applyNumberFormat="1" applyFont="1" applyFill="1" applyBorder="1" applyAlignment="1">
      <alignment wrapText="1"/>
    </xf>
    <xf numFmtId="3" fontId="6" fillId="3" borderId="0" xfId="0" applyNumberFormat="1" applyFont="1" applyFill="1" applyAlignment="1">
      <alignment horizontal="right" wrapText="1"/>
    </xf>
    <xf numFmtId="15" fontId="6" fillId="0" borderId="4" xfId="0" applyNumberFormat="1" applyFont="1" applyBorder="1" applyAlignment="1">
      <alignment wrapText="1"/>
    </xf>
    <xf numFmtId="0" fontId="13" fillId="3" borderId="6" xfId="0" applyFont="1" applyFill="1" applyBorder="1" applyAlignment="1">
      <alignment vertical="top"/>
    </xf>
    <xf numFmtId="0" fontId="5" fillId="3" borderId="6" xfId="0" applyFont="1" applyFill="1" applyBorder="1"/>
    <xf numFmtId="165" fontId="8" fillId="2" borderId="4" xfId="0" applyNumberFormat="1" applyFont="1" applyFill="1" applyBorder="1" applyAlignment="1">
      <alignment wrapText="1"/>
    </xf>
    <xf numFmtId="0" fontId="12" fillId="0" borderId="0" xfId="0" applyFont="1" applyAlignment="1">
      <alignment horizontal="center" vertical="center"/>
    </xf>
    <xf numFmtId="0" fontId="5" fillId="3" borderId="19" xfId="0" applyFont="1" applyFill="1" applyBorder="1"/>
    <xf numFmtId="0" fontId="8" fillId="3" borderId="6" xfId="0" applyFont="1" applyFill="1" applyBorder="1" applyAlignment="1">
      <alignment horizontal="center" wrapText="1"/>
    </xf>
    <xf numFmtId="0" fontId="5" fillId="3" borderId="8" xfId="0" applyFont="1" applyFill="1" applyBorder="1"/>
    <xf numFmtId="0" fontId="5" fillId="3" borderId="0" xfId="0" applyFont="1" applyFill="1"/>
    <xf numFmtId="0" fontId="8" fillId="3" borderId="20" xfId="0" applyFont="1" applyFill="1" applyBorder="1" applyAlignment="1">
      <alignment horizontal="center" wrapText="1"/>
    </xf>
    <xf numFmtId="0" fontId="8" fillId="3" borderId="8" xfId="0" applyFont="1" applyFill="1" applyBorder="1" applyAlignment="1">
      <alignment horizontal="center" vertical="top" wrapText="1"/>
    </xf>
    <xf numFmtId="0" fontId="6" fillId="3" borderId="20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right" wrapText="1"/>
    </xf>
    <xf numFmtId="0" fontId="5" fillId="3" borderId="21" xfId="0" applyFont="1" applyFill="1" applyBorder="1"/>
    <xf numFmtId="0" fontId="8" fillId="2" borderId="5" xfId="0" applyFont="1" applyFill="1" applyBorder="1" applyAlignment="1">
      <alignment wrapText="1"/>
    </xf>
    <xf numFmtId="0" fontId="6" fillId="3" borderId="0" xfId="0" applyFont="1" applyFill="1" applyAlignment="1">
      <alignment horizontal="right" wrapText="1"/>
    </xf>
    <xf numFmtId="0" fontId="8" fillId="3" borderId="6" xfId="0" applyFont="1" applyFill="1" applyBorder="1" applyAlignment="1">
      <alignment horizontal="center" vertical="top" wrapText="1"/>
    </xf>
    <xf numFmtId="0" fontId="0" fillId="0" borderId="0" xfId="0" applyFont="1" applyAlignment="1"/>
    <xf numFmtId="0" fontId="10" fillId="0" borderId="0" xfId="0" applyFont="1"/>
    <xf numFmtId="0" fontId="0" fillId="0" borderId="22" xfId="0" applyFont="1" applyBorder="1" applyAlignment="1"/>
    <xf numFmtId="0" fontId="5" fillId="0" borderId="0" xfId="0" applyFont="1" applyAlignment="1">
      <alignment horizontal="center"/>
    </xf>
    <xf numFmtId="0" fontId="7" fillId="2" borderId="23" xfId="0" applyFont="1" applyFill="1" applyBorder="1"/>
    <xf numFmtId="0" fontId="0" fillId="0" borderId="21" xfId="0" applyFont="1" applyBorder="1" applyAlignment="1"/>
    <xf numFmtId="0" fontId="2" fillId="0" borderId="21" xfId="0" applyFont="1" applyBorder="1"/>
    <xf numFmtId="164" fontId="6" fillId="4" borderId="21" xfId="0" applyNumberFormat="1" applyFont="1" applyFill="1" applyBorder="1" applyAlignment="1">
      <alignment horizontal="right" wrapText="1"/>
    </xf>
    <xf numFmtId="0" fontId="8" fillId="2" borderId="21" xfId="0" applyFont="1" applyFill="1" applyBorder="1" applyAlignment="1">
      <alignment horizontal="center" wrapText="1"/>
    </xf>
    <xf numFmtId="0" fontId="6" fillId="6" borderId="21" xfId="0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center" vertical="top" wrapText="1"/>
    </xf>
    <xf numFmtId="0" fontId="6" fillId="5" borderId="15" xfId="0" applyFont="1" applyFill="1" applyBorder="1" applyAlignment="1">
      <alignment horizontal="right" wrapText="1"/>
    </xf>
    <xf numFmtId="0" fontId="0" fillId="0" borderId="0" xfId="0" applyFont="1" applyAlignment="1"/>
    <xf numFmtId="14" fontId="0" fillId="0" borderId="0" xfId="0" applyNumberFormat="1" applyFont="1" applyAlignment="1"/>
    <xf numFmtId="14" fontId="0" fillId="0" borderId="24" xfId="0" applyNumberFormat="1" applyFont="1" applyBorder="1" applyAlignment="1"/>
    <xf numFmtId="14" fontId="0" fillId="0" borderId="25" xfId="0" applyNumberFormat="1" applyFont="1" applyBorder="1" applyAlignment="1"/>
    <xf numFmtId="3" fontId="6" fillId="4" borderId="22" xfId="0" applyNumberFormat="1" applyFont="1" applyFill="1" applyBorder="1" applyAlignment="1">
      <alignment horizontal="right" wrapText="1"/>
    </xf>
    <xf numFmtId="0" fontId="16" fillId="0" borderId="0" xfId="0" applyFont="1" applyAlignment="1">
      <alignment horizontal="right"/>
    </xf>
    <xf numFmtId="14" fontId="6" fillId="4" borderId="16" xfId="0" applyNumberFormat="1" applyFont="1" applyFill="1" applyBorder="1" applyAlignment="1">
      <alignment horizontal="right" wrapText="1"/>
    </xf>
    <xf numFmtId="3" fontId="17" fillId="4" borderId="21" xfId="0" applyNumberFormat="1" applyFont="1" applyFill="1" applyBorder="1" applyAlignment="1">
      <alignment horizontal="right" wrapText="1"/>
    </xf>
    <xf numFmtId="3" fontId="17" fillId="3" borderId="0" xfId="0" applyNumberFormat="1" applyFont="1" applyFill="1" applyAlignment="1">
      <alignment horizontal="right" wrapText="1"/>
    </xf>
    <xf numFmtId="0" fontId="18" fillId="0" borderId="0" xfId="0" applyFont="1" applyAlignment="1"/>
    <xf numFmtId="164" fontId="17" fillId="4" borderId="21" xfId="0" applyNumberFormat="1" applyFont="1" applyFill="1" applyBorder="1" applyAlignment="1">
      <alignment horizontal="left" wrapText="1"/>
    </xf>
    <xf numFmtId="3" fontId="6" fillId="5" borderId="15" xfId="0" applyNumberFormat="1" applyFont="1" applyFill="1" applyBorder="1" applyAlignment="1">
      <alignment horizontal="right" wrapText="1"/>
    </xf>
    <xf numFmtId="3" fontId="6" fillId="5" borderId="9" xfId="0" applyNumberFormat="1" applyFont="1" applyFill="1" applyBorder="1" applyAlignment="1">
      <alignment horizontal="right" wrapText="1"/>
    </xf>
    <xf numFmtId="0" fontId="0" fillId="0" borderId="0" xfId="0" applyFont="1" applyAlignment="1"/>
    <xf numFmtId="0" fontId="10" fillId="0" borderId="0" xfId="0" applyFont="1"/>
    <xf numFmtId="0" fontId="16" fillId="0" borderId="0" xfId="0" applyFont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25" xfId="0" applyFont="1" applyBorder="1" applyAlignment="1"/>
    <xf numFmtId="0" fontId="7" fillId="2" borderId="16" xfId="0" applyFont="1" applyFill="1" applyBorder="1"/>
    <xf numFmtId="0" fontId="8" fillId="2" borderId="21" xfId="0" applyFont="1" applyFill="1" applyBorder="1" applyAlignment="1">
      <alignment wrapText="1"/>
    </xf>
    <xf numFmtId="0" fontId="7" fillId="2" borderId="14" xfId="0" applyFont="1" applyFill="1" applyBorder="1"/>
    <xf numFmtId="165" fontId="8" fillId="2" borderId="17" xfId="0" applyNumberFormat="1" applyFont="1" applyFill="1" applyBorder="1" applyAlignment="1">
      <alignment wrapText="1"/>
    </xf>
    <xf numFmtId="0" fontId="20" fillId="8" borderId="0" xfId="1" applyAlignment="1"/>
    <xf numFmtId="0" fontId="20" fillId="8" borderId="21" xfId="1" applyBorder="1" applyAlignment="1"/>
    <xf numFmtId="0" fontId="20" fillId="8" borderId="30" xfId="1" applyBorder="1" applyAlignment="1"/>
    <xf numFmtId="0" fontId="22" fillId="0" borderId="27" xfId="3" applyAlignment="1"/>
    <xf numFmtId="0" fontId="22" fillId="0" borderId="27" xfId="3"/>
    <xf numFmtId="0" fontId="23" fillId="0" borderId="21" xfId="0" applyFont="1" applyBorder="1" applyAlignment="1">
      <alignment horizontal="right"/>
    </xf>
    <xf numFmtId="14" fontId="6" fillId="0" borderId="4" xfId="0" applyNumberFormat="1" applyFont="1" applyBorder="1" applyAlignment="1">
      <alignment horizontal="right" wrapText="1"/>
    </xf>
    <xf numFmtId="0" fontId="23" fillId="0" borderId="31" xfId="0" applyFont="1" applyBorder="1" applyAlignment="1">
      <alignment horizontal="right"/>
    </xf>
    <xf numFmtId="0" fontId="22" fillId="0" borderId="38" xfId="3" applyBorder="1" applyAlignment="1"/>
    <xf numFmtId="0" fontId="23" fillId="0" borderId="33" xfId="0" applyFont="1" applyBorder="1" applyAlignment="1">
      <alignment horizontal="right"/>
    </xf>
    <xf numFmtId="0" fontId="22" fillId="0" borderId="35" xfId="3" applyBorder="1" applyAlignment="1"/>
    <xf numFmtId="0" fontId="18" fillId="0" borderId="21" xfId="0" applyFont="1" applyBorder="1" applyAlignment="1"/>
    <xf numFmtId="0" fontId="18" fillId="0" borderId="34" xfId="0" applyFont="1" applyBorder="1" applyAlignment="1"/>
    <xf numFmtId="0" fontId="0" fillId="0" borderId="21" xfId="0" applyFont="1" applyBorder="1" applyAlignment="1">
      <alignment horizontal="center"/>
    </xf>
    <xf numFmtId="166" fontId="6" fillId="6" borderId="4" xfId="0" applyNumberFormat="1" applyFont="1" applyFill="1" applyBorder="1" applyAlignment="1">
      <alignment horizontal="right" wrapText="1"/>
    </xf>
    <xf numFmtId="166" fontId="6" fillId="7" borderId="4" xfId="0" applyNumberFormat="1" applyFont="1" applyFill="1" applyBorder="1" applyAlignment="1">
      <alignment horizontal="right" wrapText="1"/>
    </xf>
    <xf numFmtId="0" fontId="10" fillId="0" borderId="0" xfId="0" applyFont="1" applyAlignment="1">
      <alignment vertic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2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1" xfId="0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21" fillId="9" borderId="36" xfId="2" applyBorder="1" applyAlignment="1">
      <alignment horizontal="center"/>
    </xf>
    <xf numFmtId="0" fontId="21" fillId="9" borderId="37" xfId="2" applyBorder="1" applyAlignment="1">
      <alignment horizontal="center"/>
    </xf>
    <xf numFmtId="0" fontId="10" fillId="0" borderId="0" xfId="0" applyFont="1"/>
    <xf numFmtId="0" fontId="1" fillId="2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9" fillId="0" borderId="0" xfId="0" applyFont="1" applyAlignment="1">
      <alignment horizontal="left"/>
    </xf>
    <xf numFmtId="0" fontId="11" fillId="0" borderId="0" xfId="0" applyFont="1"/>
    <xf numFmtId="0" fontId="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top"/>
    </xf>
    <xf numFmtId="0" fontId="8" fillId="3" borderId="8" xfId="0" applyFont="1" applyFill="1" applyBorder="1" applyAlignment="1">
      <alignment horizontal="center" wrapText="1"/>
    </xf>
    <xf numFmtId="0" fontId="2" fillId="0" borderId="18" xfId="0" applyFont="1" applyBorder="1"/>
    <xf numFmtId="0" fontId="6" fillId="3" borderId="8" xfId="0" applyFont="1" applyFill="1" applyBorder="1" applyAlignment="1">
      <alignment horizontal="center" wrapText="1"/>
    </xf>
  </cellXfs>
  <cellStyles count="4">
    <cellStyle name="Good" xfId="1" builtinId="26"/>
    <cellStyle name="Linked Cell" xfId="3" builtinId="24"/>
    <cellStyle name="Normal" xfId="0" builtinId="0"/>
    <cellStyle name="Output" xfId="2" builtinId="21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40</xdr:row>
      <xdr:rowOff>0</xdr:rowOff>
    </xdr:from>
    <xdr:ext cx="1143000" cy="209550"/>
    <xdr:sp macro="" textlink="">
      <xdr:nvSpPr>
        <xdr:cNvPr id="3" name="Shape 3"/>
        <xdr:cNvSpPr/>
      </xdr:nvSpPr>
      <xdr:spPr>
        <a:xfrm>
          <a:off x="4779263" y="3679988"/>
          <a:ext cx="1133475" cy="200025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7</xdr:col>
      <xdr:colOff>0</xdr:colOff>
      <xdr:row>40</xdr:row>
      <xdr:rowOff>0</xdr:rowOff>
    </xdr:from>
    <xdr:ext cx="1143000" cy="209550"/>
    <xdr:sp macro="" textlink="">
      <xdr:nvSpPr>
        <xdr:cNvPr id="2" name="Shape 3"/>
        <xdr:cNvSpPr/>
      </xdr:nvSpPr>
      <xdr:spPr>
        <a:xfrm>
          <a:off x="4779263" y="3679988"/>
          <a:ext cx="1133475" cy="200025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rgbClr val="FF0000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57150</xdr:colOff>
      <xdr:row>46</xdr:row>
      <xdr:rowOff>47625</xdr:rowOff>
    </xdr:from>
    <xdr:ext cx="847725" cy="209550"/>
    <xdr:sp macro="" textlink="">
      <xdr:nvSpPr>
        <xdr:cNvPr id="2" name="Shape 4"/>
        <xdr:cNvSpPr/>
      </xdr:nvSpPr>
      <xdr:spPr>
        <a:xfrm>
          <a:off x="9163050" y="9102725"/>
          <a:ext cx="847725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57150</xdr:colOff>
      <xdr:row>38</xdr:row>
      <xdr:rowOff>190500</xdr:rowOff>
    </xdr:from>
    <xdr:ext cx="847725" cy="209550"/>
    <xdr:sp macro="" textlink="">
      <xdr:nvSpPr>
        <xdr:cNvPr id="3" name="Shape 5"/>
        <xdr:cNvSpPr/>
      </xdr:nvSpPr>
      <xdr:spPr>
        <a:xfrm>
          <a:off x="6362700" y="7670800"/>
          <a:ext cx="847725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95250</xdr:colOff>
      <xdr:row>33</xdr:row>
      <xdr:rowOff>190500</xdr:rowOff>
    </xdr:from>
    <xdr:ext cx="1181100" cy="209550"/>
    <xdr:sp macro="" textlink="">
      <xdr:nvSpPr>
        <xdr:cNvPr id="6" name="Shape 6"/>
        <xdr:cNvSpPr/>
      </xdr:nvSpPr>
      <xdr:spPr>
        <a:xfrm>
          <a:off x="4760213" y="3679988"/>
          <a:ext cx="1171575" cy="200025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28</xdr:row>
      <xdr:rowOff>0</xdr:rowOff>
    </xdr:from>
    <xdr:ext cx="1228725" cy="209550"/>
    <xdr:sp macro="" textlink="">
      <xdr:nvSpPr>
        <xdr:cNvPr id="7" name="Shape 7"/>
        <xdr:cNvSpPr/>
      </xdr:nvSpPr>
      <xdr:spPr>
        <a:xfrm>
          <a:off x="4736400" y="3679988"/>
          <a:ext cx="1219200" cy="200025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142875</xdr:colOff>
      <xdr:row>6</xdr:row>
      <xdr:rowOff>142875</xdr:rowOff>
    </xdr:from>
    <xdr:ext cx="714375" cy="285750"/>
    <xdr:sp macro="" textlink="">
      <xdr:nvSpPr>
        <xdr:cNvPr id="8" name="Shape 8"/>
        <xdr:cNvSpPr/>
      </xdr:nvSpPr>
      <xdr:spPr>
        <a:xfrm>
          <a:off x="4993575" y="3641888"/>
          <a:ext cx="704850" cy="276225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95250</xdr:colOff>
      <xdr:row>18</xdr:row>
      <xdr:rowOff>323850</xdr:rowOff>
    </xdr:from>
    <xdr:ext cx="1638300" cy="209550"/>
    <xdr:sp macro="" textlink="">
      <xdr:nvSpPr>
        <xdr:cNvPr id="9" name="Shape 9"/>
        <xdr:cNvSpPr/>
      </xdr:nvSpPr>
      <xdr:spPr>
        <a:xfrm>
          <a:off x="4531613" y="3679988"/>
          <a:ext cx="1628775" cy="200025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B1006"/>
  <sheetViews>
    <sheetView showGridLines="0" tabSelected="1" workbookViewId="0">
      <selection activeCell="D23" sqref="D23"/>
    </sheetView>
  </sheetViews>
  <sheetFormatPr defaultColWidth="12.6328125" defaultRowHeight="15" customHeight="1" x14ac:dyDescent="0.25"/>
  <cols>
    <col min="2" max="2" width="0" style="98" hidden="1" customWidth="1"/>
    <col min="3" max="3" width="16.36328125" style="98" hidden="1" customWidth="1"/>
    <col min="6" max="6" width="16" customWidth="1"/>
    <col min="8" max="8" width="15.7265625" customWidth="1"/>
    <col min="9" max="9" width="16.7265625" customWidth="1"/>
    <col min="11" max="11" width="15.7265625" customWidth="1"/>
    <col min="15" max="28" width="8.6328125" hidden="1" customWidth="1"/>
  </cols>
  <sheetData>
    <row r="1" spans="1:14" ht="15.75" customHeight="1" x14ac:dyDescent="0.25">
      <c r="A1" s="132" t="s">
        <v>0</v>
      </c>
      <c r="B1" s="133"/>
      <c r="C1" s="133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</row>
    <row r="2" spans="1:14" ht="15.75" customHeight="1" x14ac:dyDescent="0.25">
      <c r="A2" s="135"/>
      <c r="B2" s="136"/>
      <c r="C2" s="136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</row>
    <row r="3" spans="1:14" ht="15.75" customHeight="1" x14ac:dyDescent="0.25">
      <c r="A3" s="135"/>
      <c r="B3" s="136"/>
      <c r="C3" s="136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</row>
    <row r="4" spans="1:14" ht="15.75" customHeight="1" x14ac:dyDescent="0.25"/>
    <row r="5" spans="1:14" ht="15.75" customHeight="1" x14ac:dyDescent="0.25">
      <c r="A5" s="137" t="s">
        <v>1</v>
      </c>
      <c r="B5" s="138"/>
      <c r="C5" s="138"/>
      <c r="D5" s="134"/>
    </row>
    <row r="6" spans="1:14" ht="15.75" customHeight="1" x14ac:dyDescent="0.25">
      <c r="A6" s="135"/>
      <c r="B6" s="136"/>
      <c r="C6" s="136"/>
      <c r="D6" s="131"/>
    </row>
    <row r="7" spans="1:14" ht="15.75" customHeight="1" x14ac:dyDescent="0.25"/>
    <row r="8" spans="1:14" ht="15.75" customHeight="1" x14ac:dyDescent="0.35">
      <c r="A8" s="1" t="s">
        <v>2</v>
      </c>
      <c r="B8" s="1"/>
      <c r="C8" s="1"/>
      <c r="D8" s="2" t="s">
        <v>3</v>
      </c>
      <c r="E8" s="1" t="s">
        <v>4</v>
      </c>
      <c r="F8" s="1" t="s">
        <v>5</v>
      </c>
    </row>
    <row r="9" spans="1:14" ht="15.75" customHeight="1" x14ac:dyDescent="0.35">
      <c r="A9" s="3" t="s">
        <v>6</v>
      </c>
      <c r="B9" s="3" t="str">
        <f>IF(AND($A$31&gt;=D9,$A$31&lt;=E9),"FIRST","SECOND")</f>
        <v>FIRST</v>
      </c>
      <c r="C9" s="3" t="str">
        <f>A9&amp;" "&amp;B9</f>
        <v>Swift Dzire FIRST</v>
      </c>
      <c r="D9" s="4">
        <v>44197</v>
      </c>
      <c r="E9" s="120">
        <v>44316</v>
      </c>
      <c r="F9" s="5">
        <v>1200</v>
      </c>
    </row>
    <row r="10" spans="1:14" ht="15.75" customHeight="1" x14ac:dyDescent="0.35">
      <c r="A10" s="3" t="s">
        <v>6</v>
      </c>
      <c r="B10" s="3" t="str">
        <f t="shared" ref="B10:B14" si="0">IF(AND($A$31&gt;=D10,$A$31&lt;=E10),"FIRST","SECOND")</f>
        <v>SECOND</v>
      </c>
      <c r="C10" s="3" t="str">
        <f t="shared" ref="C10:C14" si="1">A10&amp;" "&amp;B10</f>
        <v>Swift Dzire SECOND</v>
      </c>
      <c r="D10" s="4">
        <v>44317</v>
      </c>
      <c r="E10" s="4">
        <v>44561</v>
      </c>
      <c r="F10" s="5">
        <v>1300</v>
      </c>
    </row>
    <row r="11" spans="1:14" ht="15.75" customHeight="1" x14ac:dyDescent="0.35">
      <c r="A11" s="3" t="s">
        <v>7</v>
      </c>
      <c r="B11" s="3" t="str">
        <f t="shared" si="0"/>
        <v>FIRST</v>
      </c>
      <c r="C11" s="3" t="str">
        <f t="shared" si="1"/>
        <v>Innova FIRST</v>
      </c>
      <c r="D11" s="4">
        <v>44197</v>
      </c>
      <c r="E11" s="4">
        <v>44316</v>
      </c>
      <c r="F11" s="5">
        <v>2100</v>
      </c>
    </row>
    <row r="12" spans="1:14" ht="15.75" customHeight="1" x14ac:dyDescent="0.35">
      <c r="A12" s="3" t="s">
        <v>7</v>
      </c>
      <c r="B12" s="3" t="str">
        <f t="shared" si="0"/>
        <v>SECOND</v>
      </c>
      <c r="C12" s="3" t="str">
        <f t="shared" si="1"/>
        <v>Innova SECOND</v>
      </c>
      <c r="D12" s="4">
        <v>44317</v>
      </c>
      <c r="E12" s="4">
        <v>44561</v>
      </c>
      <c r="F12" s="5">
        <v>2200</v>
      </c>
    </row>
    <row r="13" spans="1:14" ht="15.75" customHeight="1" x14ac:dyDescent="0.35">
      <c r="A13" s="3" t="s">
        <v>8</v>
      </c>
      <c r="B13" s="3" t="str">
        <f t="shared" si="0"/>
        <v>FIRST</v>
      </c>
      <c r="C13" s="3" t="str">
        <f t="shared" si="1"/>
        <v>Ertiga FIRST</v>
      </c>
      <c r="D13" s="4">
        <v>44197</v>
      </c>
      <c r="E13" s="4">
        <v>44316</v>
      </c>
      <c r="F13" s="5">
        <v>2800</v>
      </c>
    </row>
    <row r="14" spans="1:14" ht="15.75" customHeight="1" x14ac:dyDescent="0.35">
      <c r="A14" s="3" t="s">
        <v>8</v>
      </c>
      <c r="B14" s="3" t="str">
        <f t="shared" si="0"/>
        <v>SECOND</v>
      </c>
      <c r="C14" s="3" t="str">
        <f t="shared" si="1"/>
        <v>Ertiga SECOND</v>
      </c>
      <c r="D14" s="4">
        <v>44317</v>
      </c>
      <c r="E14" s="4">
        <v>44561</v>
      </c>
      <c r="F14" s="5">
        <v>3000</v>
      </c>
    </row>
    <row r="15" spans="1:14" ht="15.75" customHeight="1" x14ac:dyDescent="0.25"/>
    <row r="16" spans="1:14" ht="15.75" customHeight="1" x14ac:dyDescent="0.25"/>
    <row r="17" spans="1:16" ht="15.75" customHeight="1" x14ac:dyDescent="0.25"/>
    <row r="18" spans="1:16" ht="15.75" customHeight="1" x14ac:dyDescent="0.25">
      <c r="A18" s="139" t="s">
        <v>9</v>
      </c>
      <c r="B18" s="140"/>
      <c r="C18" s="140"/>
      <c r="D18" s="134"/>
    </row>
    <row r="19" spans="1:16" ht="15.75" customHeight="1" x14ac:dyDescent="0.25">
      <c r="A19" s="135"/>
      <c r="B19" s="136"/>
      <c r="C19" s="136"/>
      <c r="D19" s="131"/>
    </row>
    <row r="20" spans="1:16" ht="15.75" customHeight="1" x14ac:dyDescent="0.25">
      <c r="A20" s="6" t="s">
        <v>10</v>
      </c>
      <c r="B20" s="110"/>
      <c r="C20" s="110"/>
      <c r="D20" s="3" t="s">
        <v>8</v>
      </c>
      <c r="E20" s="7"/>
      <c r="I20" s="8" t="s">
        <v>11</v>
      </c>
      <c r="J20" s="9" t="s">
        <v>12</v>
      </c>
      <c r="K20" s="10" t="s">
        <v>13</v>
      </c>
      <c r="L20" s="11" t="s">
        <v>14</v>
      </c>
      <c r="P20" s="12"/>
    </row>
    <row r="21" spans="1:16" ht="15.75" customHeight="1" x14ac:dyDescent="0.35">
      <c r="A21" s="13" t="s">
        <v>15</v>
      </c>
      <c r="B21" s="111"/>
      <c r="C21" s="111"/>
      <c r="D21" s="14">
        <v>44287</v>
      </c>
      <c r="E21" s="15"/>
      <c r="H21" s="16" t="s">
        <v>15</v>
      </c>
      <c r="I21" s="17">
        <v>352</v>
      </c>
      <c r="J21" s="18">
        <v>2800</v>
      </c>
      <c r="K21" s="18">
        <v>985600</v>
      </c>
      <c r="L21" s="19">
        <v>1255600</v>
      </c>
      <c r="P21" s="20"/>
    </row>
    <row r="22" spans="1:16" ht="15.75" customHeight="1" x14ac:dyDescent="0.35">
      <c r="A22" s="21" t="s">
        <v>16</v>
      </c>
      <c r="B22" s="112"/>
      <c r="C22" s="112"/>
      <c r="D22" s="14">
        <v>44409</v>
      </c>
      <c r="E22" s="15"/>
      <c r="H22" s="16" t="s">
        <v>16</v>
      </c>
      <c r="I22" s="17">
        <v>90</v>
      </c>
      <c r="J22" s="18">
        <v>3000</v>
      </c>
      <c r="K22" s="18">
        <v>270000</v>
      </c>
      <c r="L22" s="23"/>
      <c r="P22" s="24"/>
    </row>
    <row r="23" spans="1:16" ht="15.75" customHeight="1" x14ac:dyDescent="0.35">
      <c r="A23" s="25" t="s">
        <v>17</v>
      </c>
      <c r="B23" s="113"/>
      <c r="C23" s="113"/>
      <c r="D23" s="26">
        <v>1</v>
      </c>
      <c r="E23" s="27"/>
      <c r="J23" s="141" t="s">
        <v>18</v>
      </c>
      <c r="K23" s="131"/>
    </row>
    <row r="24" spans="1:16" ht="15.75" customHeight="1" x14ac:dyDescent="0.35">
      <c r="E24" s="27"/>
    </row>
    <row r="25" spans="1:16" ht="15.75" hidden="1" customHeight="1" thickBot="1" x14ac:dyDescent="0.35">
      <c r="A25" s="143" t="s">
        <v>52</v>
      </c>
      <c r="B25" s="144"/>
      <c r="C25" s="144"/>
      <c r="D25" s="144"/>
      <c r="E25" s="102"/>
      <c r="F25" s="102"/>
      <c r="G25" s="102"/>
      <c r="H25" s="102"/>
      <c r="I25" s="102"/>
      <c r="J25" s="102"/>
      <c r="K25" s="102"/>
      <c r="L25" s="102"/>
      <c r="M25" s="102"/>
      <c r="N25" s="103"/>
    </row>
    <row r="26" spans="1:16" ht="15.75" hidden="1" customHeight="1" x14ac:dyDescent="0.25">
      <c r="A26" s="104"/>
      <c r="B26" s="101"/>
      <c r="C26" s="102">
        <v>1</v>
      </c>
      <c r="D26" s="102">
        <v>2</v>
      </c>
      <c r="E26" s="102"/>
      <c r="F26" s="102">
        <v>3</v>
      </c>
      <c r="G26" s="103">
        <v>4</v>
      </c>
      <c r="H26" s="78"/>
      <c r="I26" s="78"/>
      <c r="J26" s="78"/>
      <c r="K26" s="78"/>
      <c r="L26" s="78"/>
      <c r="M26" s="78"/>
      <c r="N26" s="105"/>
    </row>
    <row r="27" spans="1:16" s="98" customFormat="1" ht="15.75" hidden="1" customHeight="1" thickBot="1" x14ac:dyDescent="0.35">
      <c r="A27" s="101" t="s">
        <v>6</v>
      </c>
      <c r="B27" s="121" t="s">
        <v>53</v>
      </c>
      <c r="C27" s="78">
        <f>DAYS360(D21,E9)</f>
        <v>29</v>
      </c>
      <c r="D27" s="78">
        <f>DAYS360(D22,E9)</f>
        <v>-91</v>
      </c>
      <c r="E27" s="78"/>
      <c r="F27" s="78">
        <f>C27-D27</f>
        <v>120</v>
      </c>
      <c r="G27" s="122">
        <f>IF(D22&lt;=E9,F27,C27)</f>
        <v>29</v>
      </c>
      <c r="H27" s="78"/>
      <c r="I27" s="78"/>
      <c r="J27" s="78"/>
      <c r="K27" s="78"/>
      <c r="L27" s="78"/>
      <c r="M27" s="78"/>
      <c r="N27" s="105"/>
    </row>
    <row r="28" spans="1:16" s="98" customFormat="1" ht="15.75" hidden="1" customHeight="1" thickTop="1" x14ac:dyDescent="0.3">
      <c r="A28" s="104" t="s">
        <v>7</v>
      </c>
      <c r="B28" s="123" t="s">
        <v>54</v>
      </c>
      <c r="C28" s="107">
        <f>DAYS360(D10,D22)</f>
        <v>90</v>
      </c>
      <c r="D28" s="107">
        <f>DAYS360(E9,D21)</f>
        <v>-29</v>
      </c>
      <c r="E28" s="107"/>
      <c r="F28" s="107">
        <f>C28-D28</f>
        <v>119</v>
      </c>
      <c r="G28" s="124">
        <f>IF(D21&gt;=D10,F28,C28)</f>
        <v>90</v>
      </c>
      <c r="H28" s="78"/>
      <c r="I28" s="78"/>
      <c r="J28" s="78"/>
      <c r="K28" s="78"/>
      <c r="L28" s="78"/>
      <c r="M28" s="78"/>
      <c r="N28" s="105"/>
    </row>
    <row r="29" spans="1:16" s="98" customFormat="1" ht="15.75" hidden="1" customHeight="1" x14ac:dyDescent="0.25">
      <c r="A29" s="109" t="s">
        <v>8</v>
      </c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5"/>
    </row>
    <row r="30" spans="1:16" s="98" customFormat="1" ht="15.75" hidden="1" customHeight="1" x14ac:dyDescent="0.25">
      <c r="A30" s="104"/>
      <c r="B30" s="119" t="s">
        <v>55</v>
      </c>
      <c r="C30" s="127">
        <f>VLOOKUP(D30,C9:F14,4,0)</f>
        <v>2800</v>
      </c>
      <c r="D30" s="78" t="str">
        <f>D20&amp;" "&amp;D33</f>
        <v>Ertiga FIRST</v>
      </c>
      <c r="E30" s="78"/>
      <c r="F30" s="78"/>
      <c r="G30" s="78"/>
      <c r="H30" s="78"/>
      <c r="I30" s="78"/>
      <c r="J30" s="78"/>
      <c r="K30" s="78"/>
      <c r="L30" s="78"/>
      <c r="M30" s="78"/>
      <c r="N30" s="105"/>
    </row>
    <row r="31" spans="1:16" s="98" customFormat="1" ht="15.75" hidden="1" customHeight="1" x14ac:dyDescent="0.25">
      <c r="A31" s="87">
        <v>44206</v>
      </c>
      <c r="B31" s="119" t="s">
        <v>56</v>
      </c>
      <c r="C31" s="127">
        <f>VLOOKUP(D31,C9:F14,4,0)</f>
        <v>3000</v>
      </c>
      <c r="D31" s="78" t="str">
        <f>D20&amp;" "&amp;D34</f>
        <v>Ertiga SECOND</v>
      </c>
      <c r="E31" s="78"/>
      <c r="F31" s="78"/>
      <c r="G31" s="78"/>
      <c r="H31" s="78"/>
      <c r="I31" s="78"/>
      <c r="J31" s="78"/>
      <c r="K31" s="78"/>
      <c r="L31" s="78"/>
      <c r="M31" s="78"/>
      <c r="N31" s="105"/>
    </row>
    <row r="32" spans="1:16" s="98" customFormat="1" ht="15.75" hidden="1" customHeight="1" x14ac:dyDescent="0.25">
      <c r="A32" s="88">
        <v>44479</v>
      </c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5"/>
    </row>
    <row r="33" spans="1:14" ht="15.75" hidden="1" customHeight="1" x14ac:dyDescent="0.25">
      <c r="A33" s="104"/>
      <c r="B33" s="119" t="s">
        <v>57</v>
      </c>
      <c r="C33" s="78" t="str">
        <f>D20</f>
        <v>Ertiga</v>
      </c>
      <c r="D33" s="125" t="s">
        <v>47</v>
      </c>
      <c r="E33" s="78"/>
      <c r="F33" s="125" t="s">
        <v>59</v>
      </c>
      <c r="G33" s="78">
        <f>IF(C27&gt;0,G27,-1)</f>
        <v>29</v>
      </c>
      <c r="H33" s="78"/>
      <c r="I33" s="78"/>
      <c r="J33" s="78"/>
      <c r="K33" s="78"/>
      <c r="L33" s="78"/>
      <c r="M33" s="78"/>
      <c r="N33" s="105"/>
    </row>
    <row r="34" spans="1:14" ht="15.75" hidden="1" customHeight="1" x14ac:dyDescent="0.25">
      <c r="A34" s="106"/>
      <c r="B34" s="107"/>
      <c r="C34" s="107"/>
      <c r="D34" s="126" t="s">
        <v>48</v>
      </c>
      <c r="E34" s="107"/>
      <c r="F34" s="126" t="s">
        <v>58</v>
      </c>
      <c r="G34" s="107">
        <f>IF(C28&gt;0,G28,-1)</f>
        <v>90</v>
      </c>
      <c r="H34" s="107"/>
      <c r="I34" s="107"/>
      <c r="J34" s="107"/>
      <c r="K34" s="107"/>
      <c r="L34" s="107"/>
      <c r="M34" s="107"/>
      <c r="N34" s="108"/>
    </row>
    <row r="35" spans="1:14" ht="15.75" customHeight="1" x14ac:dyDescent="0.25">
      <c r="M35" s="98"/>
    </row>
    <row r="36" spans="1:14" ht="15.75" customHeight="1" x14ac:dyDescent="0.3">
      <c r="A36" s="29" t="s">
        <v>19</v>
      </c>
      <c r="B36" s="99"/>
      <c r="C36" s="99"/>
      <c r="D36" s="30"/>
      <c r="E36" s="30"/>
      <c r="F36" s="30"/>
      <c r="G36" s="30"/>
      <c r="H36" s="30"/>
      <c r="M36" s="99"/>
    </row>
    <row r="37" spans="1:14" ht="15.75" customHeight="1" x14ac:dyDescent="0.25">
      <c r="A37" s="142" t="s">
        <v>20</v>
      </c>
      <c r="B37" s="142"/>
      <c r="C37" s="142"/>
      <c r="D37" s="131"/>
      <c r="E37" s="131"/>
      <c r="F37" s="131"/>
      <c r="G37" s="131"/>
      <c r="H37" s="131"/>
      <c r="I37" s="131"/>
    </row>
    <row r="38" spans="1:14" ht="15.75" customHeight="1" x14ac:dyDescent="0.25">
      <c r="A38" s="131"/>
      <c r="B38" s="131"/>
      <c r="C38" s="131"/>
      <c r="D38" s="131"/>
      <c r="E38" s="131"/>
      <c r="F38" s="131"/>
      <c r="G38" s="131"/>
      <c r="H38" s="131"/>
      <c r="I38" s="131"/>
    </row>
    <row r="39" spans="1:14" ht="15.75" customHeight="1" x14ac:dyDescent="0.25">
      <c r="A39" s="31"/>
      <c r="B39" s="31"/>
      <c r="C39" s="31"/>
      <c r="D39" s="31"/>
      <c r="E39" s="31"/>
      <c r="F39" s="31"/>
      <c r="G39" s="31"/>
      <c r="H39" s="31"/>
    </row>
    <row r="40" spans="1:14" ht="15.75" customHeight="1" x14ac:dyDescent="0.25">
      <c r="A40" s="31"/>
      <c r="B40" s="31"/>
      <c r="C40" s="31"/>
      <c r="D40" s="31"/>
      <c r="E40" s="31"/>
      <c r="F40" s="31"/>
      <c r="G40" s="31"/>
      <c r="H40" s="31"/>
    </row>
    <row r="41" spans="1:14" ht="15.75" customHeight="1" x14ac:dyDescent="0.25">
      <c r="D41" s="8" t="s">
        <v>11</v>
      </c>
      <c r="E41" s="9" t="s">
        <v>12</v>
      </c>
      <c r="F41" s="32" t="s">
        <v>13</v>
      </c>
      <c r="G41" s="10" t="s">
        <v>14</v>
      </c>
      <c r="H41" s="33"/>
      <c r="I41" s="130" t="s">
        <v>21</v>
      </c>
      <c r="J41" s="131"/>
    </row>
    <row r="42" spans="1:14" ht="15.75" customHeight="1" x14ac:dyDescent="0.35">
      <c r="A42" s="16" t="s">
        <v>15</v>
      </c>
      <c r="B42" s="16"/>
      <c r="C42" s="16"/>
      <c r="D42" s="17">
        <f>G33+1</f>
        <v>30</v>
      </c>
      <c r="E42" s="18">
        <f>C30</f>
        <v>2800</v>
      </c>
      <c r="F42" s="18">
        <f>E42*D42</f>
        <v>84000</v>
      </c>
      <c r="G42" s="34">
        <f>(F42+F43)*D23</f>
        <v>357000</v>
      </c>
      <c r="H42" s="33"/>
      <c r="I42" s="33"/>
    </row>
    <row r="43" spans="1:14" ht="15.75" customHeight="1" x14ac:dyDescent="0.35">
      <c r="A43" s="16" t="s">
        <v>16</v>
      </c>
      <c r="B43" s="16"/>
      <c r="C43" s="16"/>
      <c r="D43" s="17">
        <f>G34+1</f>
        <v>91</v>
      </c>
      <c r="E43" s="18">
        <f>C31</f>
        <v>3000</v>
      </c>
      <c r="F43" s="18">
        <f>E43*D43</f>
        <v>273000</v>
      </c>
      <c r="G43" s="23"/>
    </row>
    <row r="44" spans="1:14" ht="15.75" customHeight="1" x14ac:dyDescent="0.25"/>
    <row r="45" spans="1:14" ht="15.75" customHeight="1" x14ac:dyDescent="0.25"/>
    <row r="46" spans="1:14" ht="15.75" customHeight="1" x14ac:dyDescent="0.25"/>
    <row r="47" spans="1:14" ht="15.75" customHeight="1" x14ac:dyDescent="0.25"/>
    <row r="48" spans="1:1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mergeCells count="7">
    <mergeCell ref="I41:J41"/>
    <mergeCell ref="A1:N3"/>
    <mergeCell ref="A5:D6"/>
    <mergeCell ref="A18:D19"/>
    <mergeCell ref="J23:K23"/>
    <mergeCell ref="A37:I38"/>
    <mergeCell ref="A25:D25"/>
  </mergeCells>
  <conditionalFormatting sqref="M16">
    <cfRule type="notContainsBlanks" dxfId="0" priority="1">
      <formula>LEN(TRIM(M16))&gt;0</formula>
    </cfRule>
  </conditionalFormatting>
  <dataValidations count="2">
    <dataValidation type="list" allowBlank="1" showDropDown="1" showInputMessage="1" prompt="Swift Dzire" sqref="A9:C14">
      <formula1>"Swift Dzire,Innova,Ertiga"</formula1>
    </dataValidation>
    <dataValidation type="list" allowBlank="1" showInputMessage="1" showErrorMessage="1" sqref="D20">
      <formula1>$A$27:$A$29</formula1>
    </dataValidation>
  </dataValidations>
  <pageMargins left="0.7" right="0.7" top="0.75" bottom="0.75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5"/>
  <sheetViews>
    <sheetView zoomScaleNormal="100" workbookViewId="0">
      <selection activeCell="H47" sqref="H47"/>
    </sheetView>
  </sheetViews>
  <sheetFormatPr defaultColWidth="12.6328125" defaultRowHeight="15" customHeight="1" x14ac:dyDescent="0.25"/>
  <cols>
    <col min="1" max="1" width="12.6328125" style="73"/>
    <col min="2" max="2" width="16.453125" style="73" customWidth="1"/>
    <col min="3" max="4" width="16.453125" style="73" hidden="1" customWidth="1"/>
    <col min="5" max="5" width="28.26953125" style="73" hidden="1" customWidth="1"/>
    <col min="6" max="6" width="14.6328125" style="73" customWidth="1"/>
    <col min="7" max="7" width="12.08984375" style="73" customWidth="1"/>
    <col min="8" max="8" width="13.36328125" style="73" customWidth="1"/>
    <col min="9" max="9" width="12.6328125" style="73"/>
    <col min="10" max="10" width="17.453125" style="73" customWidth="1"/>
    <col min="11" max="12" width="12.6328125" style="73"/>
    <col min="13" max="13" width="11.6328125" style="73" customWidth="1"/>
    <col min="14" max="14" width="14" style="73" customWidth="1"/>
    <col min="15" max="15" width="12.6328125" style="73"/>
    <col min="16" max="29" width="8.6328125" style="73" customWidth="1"/>
    <col min="30" max="16384" width="12.6328125" style="73"/>
  </cols>
  <sheetData>
    <row r="1" spans="1:15" ht="12.5" x14ac:dyDescent="0.25">
      <c r="A1" s="132" t="s">
        <v>0</v>
      </c>
      <c r="B1" s="134"/>
      <c r="C1" s="136"/>
      <c r="D1" s="136"/>
      <c r="E1" s="136"/>
      <c r="F1" s="134"/>
      <c r="G1" s="134"/>
      <c r="H1" s="134"/>
      <c r="I1" s="134"/>
      <c r="J1" s="134"/>
      <c r="K1" s="134"/>
      <c r="L1" s="134"/>
      <c r="M1" s="134"/>
      <c r="N1" s="134"/>
      <c r="O1" s="134"/>
    </row>
    <row r="2" spans="1:15" ht="12.5" x14ac:dyDescent="0.25">
      <c r="A2" s="135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</row>
    <row r="3" spans="1:15" ht="12.5" x14ac:dyDescent="0.25">
      <c r="A3" s="135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</row>
    <row r="4" spans="1:15" ht="12.5" x14ac:dyDescent="0.25"/>
    <row r="5" spans="1:15" ht="12.5" x14ac:dyDescent="0.25">
      <c r="A5" s="146" t="s">
        <v>22</v>
      </c>
      <c r="B5" s="147"/>
      <c r="C5" s="79"/>
      <c r="D5" s="79"/>
      <c r="E5" s="79"/>
      <c r="F5"/>
      <c r="G5" s="86"/>
    </row>
    <row r="6" spans="1:15" ht="12.5" x14ac:dyDescent="0.25">
      <c r="A6" s="148"/>
      <c r="B6" s="149"/>
      <c r="C6" s="79"/>
      <c r="D6" s="79"/>
      <c r="E6" s="79"/>
      <c r="F6"/>
    </row>
    <row r="7" spans="1:15" ht="12.5" x14ac:dyDescent="0.25">
      <c r="C7" s="73" t="s">
        <v>45</v>
      </c>
      <c r="E7" s="73" t="s">
        <v>46</v>
      </c>
    </row>
    <row r="8" spans="1:15" ht="14.5" x14ac:dyDescent="0.35">
      <c r="A8" s="35" t="s">
        <v>23</v>
      </c>
      <c r="B8" s="36" t="s">
        <v>24</v>
      </c>
      <c r="C8" s="36"/>
      <c r="D8" s="36"/>
      <c r="E8" s="36"/>
      <c r="F8" s="37" t="s">
        <v>3</v>
      </c>
      <c r="G8" s="37" t="s">
        <v>4</v>
      </c>
      <c r="H8" s="37" t="s">
        <v>5</v>
      </c>
    </row>
    <row r="9" spans="1:15" ht="14.5" x14ac:dyDescent="0.35">
      <c r="A9" s="38" t="s">
        <v>25</v>
      </c>
      <c r="B9" s="39" t="s">
        <v>26</v>
      </c>
      <c r="C9" s="39" t="str">
        <f>A9&amp;" "&amp;B9</f>
        <v>Radisson Standard</v>
      </c>
      <c r="D9" s="39" t="str">
        <f>IF(AND($D$18&gt;=F9, $D$18&lt;=G9),"FIRST","SECOND")</f>
        <v>FIRST</v>
      </c>
      <c r="E9" s="39" t="str">
        <f>CONCATENATE(C9," ",D9)</f>
        <v>Radisson Standard FIRST</v>
      </c>
      <c r="F9" s="40">
        <v>44197</v>
      </c>
      <c r="G9" s="40">
        <v>44377</v>
      </c>
      <c r="H9" s="41">
        <v>4000</v>
      </c>
    </row>
    <row r="10" spans="1:15" ht="14.5" x14ac:dyDescent="0.35">
      <c r="A10" s="38" t="s">
        <v>25</v>
      </c>
      <c r="B10" s="39" t="s">
        <v>27</v>
      </c>
      <c r="C10" s="39" t="str">
        <f t="shared" ref="C10:C16" si="0">A10&amp;" "&amp;B10</f>
        <v>Radisson Deluxe</v>
      </c>
      <c r="D10" s="39" t="str">
        <f t="shared" ref="D10:D16" si="1">IF(AND($D$18&gt;=F10, $D$18&lt;=G10),"FIRST","SECOND")</f>
        <v>FIRST</v>
      </c>
      <c r="E10" s="39" t="str">
        <f t="shared" ref="E10:E16" si="2">CONCATENATE(C10," ",D10)</f>
        <v>Radisson Deluxe FIRST</v>
      </c>
      <c r="F10" s="40">
        <v>44197</v>
      </c>
      <c r="G10" s="40">
        <v>44377</v>
      </c>
      <c r="H10" s="41">
        <v>7000</v>
      </c>
      <c r="K10"/>
      <c r="L10"/>
      <c r="M10"/>
      <c r="N10"/>
      <c r="O10"/>
    </row>
    <row r="11" spans="1:15" ht="14.5" x14ac:dyDescent="0.35">
      <c r="A11" s="38" t="s">
        <v>25</v>
      </c>
      <c r="B11" s="39" t="s">
        <v>26</v>
      </c>
      <c r="C11" s="39" t="str">
        <f t="shared" si="0"/>
        <v>Radisson Standard</v>
      </c>
      <c r="D11" s="39" t="str">
        <f t="shared" si="1"/>
        <v>SECOND</v>
      </c>
      <c r="E11" s="39" t="str">
        <f t="shared" si="2"/>
        <v>Radisson Standard SECOND</v>
      </c>
      <c r="F11" s="40">
        <v>44378</v>
      </c>
      <c r="G11" s="40">
        <v>44561</v>
      </c>
      <c r="H11" s="41">
        <v>4500</v>
      </c>
      <c r="K11"/>
      <c r="L11"/>
      <c r="M11"/>
      <c r="N11"/>
      <c r="O11"/>
    </row>
    <row r="12" spans="1:15" ht="14.5" x14ac:dyDescent="0.35">
      <c r="A12" s="38" t="s">
        <v>25</v>
      </c>
      <c r="B12" s="39" t="s">
        <v>27</v>
      </c>
      <c r="C12" s="39" t="str">
        <f t="shared" si="0"/>
        <v>Radisson Deluxe</v>
      </c>
      <c r="D12" s="39" t="str">
        <f t="shared" si="1"/>
        <v>SECOND</v>
      </c>
      <c r="E12" s="39" t="str">
        <f t="shared" si="2"/>
        <v>Radisson Deluxe SECOND</v>
      </c>
      <c r="F12" s="40">
        <v>44378</v>
      </c>
      <c r="G12" s="40">
        <v>44561</v>
      </c>
      <c r="H12" s="41">
        <v>8000</v>
      </c>
      <c r="K12"/>
      <c r="L12"/>
      <c r="M12"/>
      <c r="N12"/>
      <c r="O12"/>
    </row>
    <row r="13" spans="1:15" ht="14.5" x14ac:dyDescent="0.35">
      <c r="A13" s="38" t="s">
        <v>28</v>
      </c>
      <c r="B13" s="39" t="s">
        <v>26</v>
      </c>
      <c r="C13" s="39" t="str">
        <f t="shared" si="0"/>
        <v>Taj Standard</v>
      </c>
      <c r="D13" s="39" t="str">
        <f t="shared" si="1"/>
        <v>FIRST</v>
      </c>
      <c r="E13" s="39" t="str">
        <f t="shared" si="2"/>
        <v>Taj Standard FIRST</v>
      </c>
      <c r="F13" s="40">
        <v>44197</v>
      </c>
      <c r="G13" s="40">
        <v>44377</v>
      </c>
      <c r="H13" s="41">
        <v>6000</v>
      </c>
    </row>
    <row r="14" spans="1:15" ht="14.5" x14ac:dyDescent="0.35">
      <c r="A14" s="38" t="s">
        <v>28</v>
      </c>
      <c r="B14" s="39" t="s">
        <v>27</v>
      </c>
      <c r="C14" s="39" t="str">
        <f t="shared" si="0"/>
        <v>Taj Deluxe</v>
      </c>
      <c r="D14" s="39" t="str">
        <f t="shared" si="1"/>
        <v>FIRST</v>
      </c>
      <c r="E14" s="39" t="str">
        <f t="shared" si="2"/>
        <v>Taj Deluxe FIRST</v>
      </c>
      <c r="F14" s="40">
        <v>44197</v>
      </c>
      <c r="G14" s="40">
        <v>44377</v>
      </c>
      <c r="H14" s="41">
        <v>9000</v>
      </c>
    </row>
    <row r="15" spans="1:15" ht="14.5" x14ac:dyDescent="0.35">
      <c r="A15" s="38" t="s">
        <v>28</v>
      </c>
      <c r="B15" s="39" t="s">
        <v>26</v>
      </c>
      <c r="C15" s="39" t="str">
        <f t="shared" si="0"/>
        <v>Taj Standard</v>
      </c>
      <c r="D15" s="39" t="str">
        <f t="shared" si="1"/>
        <v>SECOND</v>
      </c>
      <c r="E15" s="39" t="str">
        <f t="shared" si="2"/>
        <v>Taj Standard SECOND</v>
      </c>
      <c r="F15" s="40">
        <v>44378</v>
      </c>
      <c r="G15" s="40">
        <v>44561</v>
      </c>
      <c r="H15" s="41">
        <v>6500</v>
      </c>
    </row>
    <row r="16" spans="1:15" ht="14.5" x14ac:dyDescent="0.35">
      <c r="A16" s="38" t="s">
        <v>28</v>
      </c>
      <c r="B16" s="39" t="s">
        <v>27</v>
      </c>
      <c r="C16" s="39" t="str">
        <f t="shared" si="0"/>
        <v>Taj Deluxe</v>
      </c>
      <c r="D16" s="39" t="str">
        <f t="shared" si="1"/>
        <v>SECOND</v>
      </c>
      <c r="E16" s="39" t="str">
        <f t="shared" si="2"/>
        <v>Taj Deluxe SECOND</v>
      </c>
      <c r="F16" s="40">
        <v>44378</v>
      </c>
      <c r="G16" s="40">
        <v>44561</v>
      </c>
      <c r="H16" s="41">
        <v>9500</v>
      </c>
    </row>
    <row r="17" spans="1:15" ht="15.75" customHeight="1" x14ac:dyDescent="0.25"/>
    <row r="18" spans="1:15" ht="15.75" customHeight="1" x14ac:dyDescent="0.25">
      <c r="A18" s="139" t="s">
        <v>9</v>
      </c>
      <c r="B18" s="134"/>
      <c r="C18" s="79"/>
      <c r="D18" s="87">
        <v>44198</v>
      </c>
      <c r="E18" s="79"/>
    </row>
    <row r="19" spans="1:15" ht="15.75" customHeight="1" x14ac:dyDescent="0.25">
      <c r="A19" s="135"/>
      <c r="B19" s="131"/>
      <c r="D19" s="88">
        <v>44410</v>
      </c>
      <c r="I19" s="85"/>
    </row>
    <row r="20" spans="1:15" ht="15.75" customHeight="1" x14ac:dyDescent="0.35">
      <c r="A20" s="77" t="s">
        <v>23</v>
      </c>
      <c r="B20" s="75" t="s">
        <v>28</v>
      </c>
      <c r="C20" s="78"/>
      <c r="D20" s="78"/>
      <c r="E20" s="78" t="str">
        <f>B20&amp;" "&amp;B21&amp;" "&amp;D21</f>
        <v>Taj Deluxe FIRST</v>
      </c>
      <c r="F20" s="85"/>
      <c r="H20" s="43" t="s">
        <v>29</v>
      </c>
      <c r="I20" s="85"/>
      <c r="L20" s="45" t="s">
        <v>30</v>
      </c>
      <c r="M20" s="45" t="s">
        <v>31</v>
      </c>
      <c r="N20" s="11" t="s">
        <v>32</v>
      </c>
      <c r="O20" s="11" t="s">
        <v>33</v>
      </c>
    </row>
    <row r="21" spans="1:15" ht="15.75" customHeight="1" x14ac:dyDescent="0.35">
      <c r="A21" s="77" t="s">
        <v>24</v>
      </c>
      <c r="B21" s="75" t="s">
        <v>27</v>
      </c>
      <c r="C21" s="78"/>
      <c r="D21" s="94" t="s">
        <v>47</v>
      </c>
      <c r="E21" s="78" t="str">
        <f>B20&amp;" "&amp;B21&amp;" "&amp;D22</f>
        <v>Taj Deluxe SECOND</v>
      </c>
      <c r="F21" s="85"/>
      <c r="H21" s="76" t="s">
        <v>49</v>
      </c>
      <c r="I21" s="85"/>
      <c r="K21" s="50" t="s">
        <v>15</v>
      </c>
      <c r="L21" s="51">
        <v>168</v>
      </c>
      <c r="M21" s="51">
        <v>9000</v>
      </c>
      <c r="N21" s="51">
        <v>1512000</v>
      </c>
      <c r="O21" s="19">
        <v>1787500</v>
      </c>
    </row>
    <row r="22" spans="1:15" ht="15.75" customHeight="1" x14ac:dyDescent="0.35">
      <c r="A22" s="52" t="s">
        <v>15</v>
      </c>
      <c r="B22" s="91">
        <f>Sheet1!D21</f>
        <v>44287</v>
      </c>
      <c r="C22" s="78"/>
      <c r="D22" s="95" t="s">
        <v>48</v>
      </c>
      <c r="E22" s="80"/>
      <c r="F22" s="85"/>
      <c r="H22" s="150" t="s">
        <v>18</v>
      </c>
      <c r="I22" s="131"/>
      <c r="K22" s="50" t="s">
        <v>16</v>
      </c>
      <c r="L22" s="51">
        <v>29</v>
      </c>
      <c r="M22" s="51">
        <v>9500</v>
      </c>
      <c r="N22" s="51">
        <v>275500</v>
      </c>
      <c r="O22" s="53"/>
    </row>
    <row r="23" spans="1:15" ht="15.75" customHeight="1" x14ac:dyDescent="0.35">
      <c r="A23" s="42" t="s">
        <v>16</v>
      </c>
      <c r="B23" s="14">
        <f>Sheet1!D22</f>
        <v>44409</v>
      </c>
      <c r="C23" s="78"/>
      <c r="D23" s="80"/>
      <c r="F23" s="85"/>
      <c r="M23" s="141" t="s">
        <v>34</v>
      </c>
      <c r="N23" s="131"/>
    </row>
    <row r="24" spans="1:15" ht="15.75" customHeight="1" x14ac:dyDescent="0.35">
      <c r="A24" s="42" t="s">
        <v>35</v>
      </c>
      <c r="B24" s="26">
        <v>1</v>
      </c>
      <c r="C24" s="78"/>
      <c r="D24" s="89">
        <f>VLOOKUP(E20,E9:H16,4,0)</f>
        <v>9000</v>
      </c>
      <c r="E24" s="92"/>
      <c r="F24" s="85"/>
    </row>
    <row r="25" spans="1:15" ht="15.75" customHeight="1" x14ac:dyDescent="0.35">
      <c r="A25" s="54"/>
      <c r="B25" s="55"/>
      <c r="C25" s="78"/>
      <c r="D25" s="55">
        <f>VLOOKUP(E21,E9:H16,4,0)</f>
        <v>9500</v>
      </c>
      <c r="E25" s="93"/>
      <c r="F25" s="85"/>
      <c r="K25"/>
      <c r="L25"/>
      <c r="M25"/>
      <c r="N25"/>
      <c r="O25"/>
    </row>
    <row r="26" spans="1:15" ht="15.75" hidden="1" customHeight="1" x14ac:dyDescent="0.25">
      <c r="C26" s="78"/>
      <c r="F26" s="85"/>
      <c r="K26"/>
      <c r="L26"/>
      <c r="M26"/>
      <c r="N26"/>
      <c r="O26"/>
    </row>
    <row r="27" spans="1:15" ht="15.75" hidden="1" customHeight="1" x14ac:dyDescent="0.25">
      <c r="K27"/>
      <c r="L27"/>
      <c r="M27"/>
      <c r="N27"/>
      <c r="O27"/>
    </row>
    <row r="28" spans="1:15" ht="15.75" hidden="1" customHeight="1" x14ac:dyDescent="0.25">
      <c r="E28"/>
      <c r="F28" s="90"/>
    </row>
    <row r="29" spans="1:15" ht="15.75" hidden="1" customHeight="1" x14ac:dyDescent="0.25">
      <c r="E29" s="78">
        <v>1</v>
      </c>
      <c r="F29" s="90"/>
      <c r="G29" s="73">
        <v>2</v>
      </c>
      <c r="H29" s="73">
        <v>3</v>
      </c>
    </row>
    <row r="30" spans="1:15" ht="15.75" hidden="1" customHeight="1" x14ac:dyDescent="0.3">
      <c r="D30" s="114" t="s">
        <v>50</v>
      </c>
      <c r="E30" s="115">
        <f>DAYS360(B22,G9)</f>
        <v>89</v>
      </c>
      <c r="F30" s="90"/>
      <c r="G30" s="101">
        <f>DAYS360(B23,G9)</f>
        <v>-31</v>
      </c>
      <c r="H30" s="116">
        <f>E30-G30</f>
        <v>120</v>
      </c>
    </row>
    <row r="31" spans="1:15" ht="15.75" hidden="1" customHeight="1" thickBot="1" x14ac:dyDescent="0.35">
      <c r="D31" s="114" t="s">
        <v>51</v>
      </c>
      <c r="E31" s="115">
        <f>DAYS360(F11,B23)</f>
        <v>30</v>
      </c>
      <c r="F31" s="90"/>
      <c r="G31" s="118">
        <f>IF(B23&lt;G9,H30,E30)</f>
        <v>89</v>
      </c>
      <c r="H31" s="108"/>
      <c r="I31" s="73">
        <v>4</v>
      </c>
    </row>
    <row r="32" spans="1:15" ht="15.75" hidden="1" customHeight="1" thickTop="1" x14ac:dyDescent="0.25">
      <c r="E32" s="78"/>
      <c r="F32" s="90"/>
    </row>
    <row r="33" spans="1:11" ht="15.75" hidden="1" customHeight="1" x14ac:dyDescent="0.25">
      <c r="D33" s="100" t="s">
        <v>50</v>
      </c>
      <c r="E33" s="78">
        <f>E30+E31+1</f>
        <v>120</v>
      </c>
      <c r="F33" s="90"/>
      <c r="G33" s="101">
        <f>DAYS360(G9,B22)</f>
        <v>-89</v>
      </c>
      <c r="H33" s="103">
        <f>E31-G33</f>
        <v>119</v>
      </c>
    </row>
    <row r="34" spans="1:11" ht="15.75" hidden="1" customHeight="1" thickBot="1" x14ac:dyDescent="0.35">
      <c r="D34" s="100" t="s">
        <v>51</v>
      </c>
      <c r="E34" s="73">
        <f>E31+E30+1</f>
        <v>120</v>
      </c>
      <c r="G34" s="117">
        <f>IF(B22&gt;G9,H33,E31)</f>
        <v>30</v>
      </c>
      <c r="H34" s="108"/>
    </row>
    <row r="35" spans="1:11" ht="15.75" customHeight="1" x14ac:dyDescent="0.3">
      <c r="A35" s="74" t="s">
        <v>19</v>
      </c>
    </row>
    <row r="36" spans="1:11" ht="15.75" customHeight="1" x14ac:dyDescent="0.25">
      <c r="A36" s="142" t="s">
        <v>36</v>
      </c>
      <c r="B36" s="131"/>
      <c r="C36" s="131"/>
      <c r="D36" s="131"/>
      <c r="E36" s="131"/>
      <c r="F36" s="131"/>
      <c r="G36" s="131"/>
      <c r="H36" s="131"/>
      <c r="I36" s="131"/>
    </row>
    <row r="37" spans="1:11" ht="15.75" customHeight="1" x14ac:dyDescent="0.25">
      <c r="A37" s="131"/>
      <c r="B37" s="131"/>
      <c r="C37" s="131"/>
      <c r="D37" s="131"/>
      <c r="E37" s="131"/>
      <c r="F37" s="131"/>
      <c r="G37" s="131"/>
      <c r="H37" s="131"/>
      <c r="I37" s="131"/>
    </row>
    <row r="38" spans="1:11" ht="15.75" customHeight="1" x14ac:dyDescent="0.25">
      <c r="A38" s="31"/>
      <c r="B38" s="31"/>
      <c r="C38" s="31"/>
      <c r="D38" s="31"/>
      <c r="E38" s="31"/>
      <c r="F38" s="31"/>
      <c r="G38" s="31"/>
      <c r="H38" s="31"/>
      <c r="I38" s="31"/>
    </row>
    <row r="39" spans="1:11" ht="15.75" customHeight="1" x14ac:dyDescent="0.25">
      <c r="A39" s="31"/>
      <c r="B39" s="31"/>
      <c r="C39" s="31"/>
      <c r="D39" s="31"/>
      <c r="E39" s="31"/>
      <c r="F39" s="31"/>
      <c r="G39" s="31"/>
      <c r="H39" s="31"/>
      <c r="I39" s="31"/>
    </row>
    <row r="40" spans="1:11" ht="15.75" customHeight="1" x14ac:dyDescent="0.35">
      <c r="B40" s="43" t="s">
        <v>29</v>
      </c>
      <c r="C40" s="81"/>
      <c r="D40" s="81"/>
      <c r="E40" s="81"/>
      <c r="F40" s="44"/>
      <c r="G40" s="145" t="s">
        <v>21</v>
      </c>
      <c r="H40" s="131"/>
    </row>
    <row r="41" spans="1:11" ht="15.75" customHeight="1" x14ac:dyDescent="0.35">
      <c r="B41" s="48" t="str">
        <f>B20&amp;" "&amp;B21</f>
        <v>Taj Deluxe</v>
      </c>
      <c r="C41" s="82"/>
      <c r="D41" s="82"/>
      <c r="E41" s="82"/>
      <c r="F41" s="49"/>
    </row>
    <row r="42" spans="1:11" ht="15.75" customHeight="1" x14ac:dyDescent="0.25"/>
    <row r="43" spans="1:11" ht="15.75" customHeight="1" x14ac:dyDescent="0.25">
      <c r="A43" s="142" t="s">
        <v>37</v>
      </c>
      <c r="B43" s="131"/>
      <c r="C43" s="131"/>
      <c r="D43" s="131"/>
      <c r="E43" s="131"/>
      <c r="F43" s="131"/>
      <c r="G43" s="131"/>
      <c r="H43" s="131"/>
      <c r="I43" s="131"/>
      <c r="J43" s="131"/>
    </row>
    <row r="44" spans="1:11" ht="15.75" customHeight="1" x14ac:dyDescent="0.25">
      <c r="A44" s="131"/>
      <c r="B44" s="131"/>
      <c r="C44" s="131"/>
      <c r="D44" s="131"/>
      <c r="E44" s="131"/>
      <c r="F44" s="131"/>
      <c r="G44" s="131"/>
      <c r="H44" s="131"/>
      <c r="I44" s="131"/>
      <c r="J44" s="131"/>
    </row>
    <row r="45" spans="1:11" ht="15.75" customHeight="1" x14ac:dyDescent="0.25">
      <c r="A45" s="31"/>
      <c r="B45" s="31"/>
      <c r="C45" s="31"/>
      <c r="D45" s="31"/>
      <c r="E45" s="31"/>
      <c r="F45" s="31"/>
      <c r="G45" s="31"/>
      <c r="H45" s="31"/>
      <c r="I45" s="31"/>
    </row>
    <row r="46" spans="1:11" ht="15.75" customHeight="1" x14ac:dyDescent="0.25">
      <c r="A46" s="31"/>
      <c r="B46" s="31"/>
      <c r="C46" s="31"/>
      <c r="D46" s="31"/>
      <c r="E46" s="31"/>
      <c r="F46" s="31"/>
      <c r="G46" s="31"/>
      <c r="H46" s="31"/>
      <c r="I46" s="31"/>
    </row>
    <row r="47" spans="1:11" ht="15.75" customHeight="1" x14ac:dyDescent="0.25">
      <c r="B47" s="8" t="s">
        <v>30</v>
      </c>
      <c r="C47" s="83"/>
      <c r="D47" s="83"/>
      <c r="E47" s="83"/>
      <c r="F47" s="9" t="s">
        <v>31</v>
      </c>
      <c r="G47" s="10" t="s">
        <v>32</v>
      </c>
      <c r="H47" s="11" t="s">
        <v>33</v>
      </c>
      <c r="I47" s="33"/>
      <c r="J47" s="130" t="s">
        <v>21</v>
      </c>
      <c r="K47" s="131"/>
    </row>
    <row r="48" spans="1:11" ht="15.75" customHeight="1" x14ac:dyDescent="0.35">
      <c r="A48" s="16" t="s">
        <v>15</v>
      </c>
      <c r="B48" s="17">
        <f>IF(E30&gt;0,G31,0)</f>
        <v>89</v>
      </c>
      <c r="C48" s="96"/>
      <c r="D48" s="84"/>
      <c r="E48" s="84"/>
      <c r="F48" s="97">
        <f>D24</f>
        <v>9000</v>
      </c>
      <c r="G48" s="18">
        <f>F48*B48</f>
        <v>801000</v>
      </c>
      <c r="H48" s="19">
        <f>(G48+G49)*B24</f>
        <v>1086000</v>
      </c>
      <c r="I48" s="33"/>
      <c r="J48" s="33"/>
    </row>
    <row r="49" spans="1:8" ht="15.75" customHeight="1" x14ac:dyDescent="0.35">
      <c r="A49" s="16" t="s">
        <v>16</v>
      </c>
      <c r="B49" s="17">
        <f>IF(E31&gt;0,G34,0)</f>
        <v>30</v>
      </c>
      <c r="C49" s="96"/>
      <c r="D49" s="84"/>
      <c r="E49" s="84"/>
      <c r="F49" s="97">
        <f>D25</f>
        <v>9500</v>
      </c>
      <c r="G49" s="18">
        <f>F49*B49</f>
        <v>285000</v>
      </c>
      <c r="H49" s="23"/>
    </row>
    <row r="50" spans="1:8" ht="15.75" customHeight="1" x14ac:dyDescent="0.25"/>
    <row r="51" spans="1:8" ht="15.75" customHeight="1" x14ac:dyDescent="0.25"/>
    <row r="52" spans="1:8" ht="15.75" customHeight="1" x14ac:dyDescent="0.25"/>
    <row r="53" spans="1:8" ht="15.75" customHeight="1" x14ac:dyDescent="0.25"/>
    <row r="54" spans="1:8" ht="15.75" customHeight="1" x14ac:dyDescent="0.25"/>
    <row r="55" spans="1:8" ht="15.75" customHeight="1" x14ac:dyDescent="0.25"/>
    <row r="56" spans="1:8" ht="15.75" customHeight="1" x14ac:dyDescent="0.25"/>
    <row r="57" spans="1:8" ht="15.75" customHeight="1" x14ac:dyDescent="0.25"/>
    <row r="58" spans="1:8" ht="15.75" customHeight="1" x14ac:dyDescent="0.25"/>
    <row r="59" spans="1:8" ht="15.75" customHeight="1" x14ac:dyDescent="0.25"/>
    <row r="60" spans="1:8" ht="15.75" customHeight="1" x14ac:dyDescent="0.25"/>
    <row r="61" spans="1:8" ht="15.75" customHeight="1" x14ac:dyDescent="0.25"/>
    <row r="62" spans="1:8" ht="15.75" customHeight="1" x14ac:dyDescent="0.25"/>
    <row r="63" spans="1:8" ht="15.75" customHeight="1" x14ac:dyDescent="0.25"/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9">
    <mergeCell ref="G40:H40"/>
    <mergeCell ref="A43:J44"/>
    <mergeCell ref="J47:K47"/>
    <mergeCell ref="A1:O3"/>
    <mergeCell ref="A5:B6"/>
    <mergeCell ref="A18:B19"/>
    <mergeCell ref="H22:I22"/>
    <mergeCell ref="M23:N23"/>
    <mergeCell ref="A36:I37"/>
  </mergeCells>
  <dataValidations count="2">
    <dataValidation type="list" allowBlank="1" showInputMessage="1" showErrorMessage="1" sqref="B21">
      <formula1>$B$11:$B$12</formula1>
    </dataValidation>
    <dataValidation type="list" allowBlank="1" showInputMessage="1" showErrorMessage="1" sqref="B20">
      <formula1>$A$12:$A$13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8"/>
  <sheetViews>
    <sheetView showGridLines="0" workbookViewId="0">
      <selection activeCell="F18" sqref="F18"/>
    </sheetView>
  </sheetViews>
  <sheetFormatPr defaultColWidth="12.6328125" defaultRowHeight="15" customHeight="1" x14ac:dyDescent="0.25"/>
  <cols>
    <col min="1" max="1" width="17.26953125" customWidth="1"/>
    <col min="5" max="5" width="17.90625" customWidth="1"/>
    <col min="6" max="6" width="11" customWidth="1"/>
    <col min="7" max="7" width="14.7265625" customWidth="1"/>
    <col min="13" max="26" width="8.6328125" hidden="1" customWidth="1"/>
  </cols>
  <sheetData>
    <row r="1" spans="1:12" ht="15.75" customHeight="1" x14ac:dyDescent="0.25">
      <c r="A1" s="132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</row>
    <row r="2" spans="1:12" ht="15.75" customHeight="1" x14ac:dyDescent="0.25">
      <c r="A2" s="135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</row>
    <row r="3" spans="1:12" ht="15.75" customHeight="1" x14ac:dyDescent="0.25">
      <c r="A3" s="135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</row>
    <row r="4" spans="1:12" ht="15.75" customHeight="1" x14ac:dyDescent="0.25"/>
    <row r="5" spans="1:12" ht="15.75" customHeight="1" x14ac:dyDescent="0.25">
      <c r="A5" s="137" t="s">
        <v>1</v>
      </c>
      <c r="B5" s="134"/>
      <c r="F5" s="152" t="s">
        <v>22</v>
      </c>
      <c r="G5" s="147"/>
    </row>
    <row r="6" spans="1:12" ht="15.75" customHeight="1" x14ac:dyDescent="0.25">
      <c r="A6" s="135"/>
      <c r="B6" s="131"/>
      <c r="F6" s="148"/>
      <c r="G6" s="149"/>
    </row>
    <row r="7" spans="1:12" ht="15.75" customHeight="1" x14ac:dyDescent="0.35">
      <c r="A7" s="1" t="s">
        <v>2</v>
      </c>
      <c r="B7" s="2" t="s">
        <v>3</v>
      </c>
      <c r="C7" s="1" t="s">
        <v>4</v>
      </c>
      <c r="D7" s="1" t="s">
        <v>5</v>
      </c>
      <c r="F7" s="1" t="s">
        <v>23</v>
      </c>
      <c r="G7" s="1" t="s">
        <v>24</v>
      </c>
      <c r="H7" s="1" t="s">
        <v>3</v>
      </c>
      <c r="I7" s="1" t="s">
        <v>4</v>
      </c>
      <c r="J7" s="1" t="s">
        <v>5</v>
      </c>
    </row>
    <row r="8" spans="1:12" ht="15.75" customHeight="1" x14ac:dyDescent="0.35">
      <c r="A8" s="3" t="s">
        <v>6</v>
      </c>
      <c r="B8" s="4">
        <v>44197</v>
      </c>
      <c r="C8" s="4">
        <v>44316</v>
      </c>
      <c r="D8" s="5">
        <v>1200</v>
      </c>
      <c r="F8" s="3" t="s">
        <v>25</v>
      </c>
      <c r="G8" s="56" t="s">
        <v>26</v>
      </c>
      <c r="H8" s="4">
        <v>44197</v>
      </c>
      <c r="I8" s="4">
        <v>44377</v>
      </c>
      <c r="J8" s="5">
        <v>4000</v>
      </c>
    </row>
    <row r="9" spans="1:12" ht="15.75" customHeight="1" x14ac:dyDescent="0.35">
      <c r="A9" s="3" t="s">
        <v>6</v>
      </c>
      <c r="B9" s="4">
        <v>44317</v>
      </c>
      <c r="C9" s="4">
        <v>44561</v>
      </c>
      <c r="D9" s="5">
        <v>1300</v>
      </c>
      <c r="F9" s="3" t="s">
        <v>25</v>
      </c>
      <c r="G9" s="56" t="s">
        <v>27</v>
      </c>
      <c r="H9" s="4">
        <v>44197</v>
      </c>
      <c r="I9" s="4">
        <v>44377</v>
      </c>
      <c r="J9" s="5">
        <v>7000</v>
      </c>
    </row>
    <row r="10" spans="1:12" ht="15.75" customHeight="1" x14ac:dyDescent="0.35">
      <c r="A10" s="3" t="s">
        <v>7</v>
      </c>
      <c r="B10" s="4">
        <v>44197</v>
      </c>
      <c r="C10" s="4">
        <v>44316</v>
      </c>
      <c r="D10" s="5">
        <v>2100</v>
      </c>
      <c r="F10" s="3" t="s">
        <v>25</v>
      </c>
      <c r="G10" s="56" t="s">
        <v>26</v>
      </c>
      <c r="H10" s="4">
        <v>44378</v>
      </c>
      <c r="I10" s="4">
        <v>44561</v>
      </c>
      <c r="J10" s="5">
        <v>4500</v>
      </c>
    </row>
    <row r="11" spans="1:12" ht="15.75" customHeight="1" x14ac:dyDescent="0.35">
      <c r="A11" s="3" t="s">
        <v>7</v>
      </c>
      <c r="B11" s="4">
        <v>44317</v>
      </c>
      <c r="C11" s="4">
        <v>44561</v>
      </c>
      <c r="D11" s="5">
        <v>2200</v>
      </c>
      <c r="F11" s="3" t="s">
        <v>25</v>
      </c>
      <c r="G11" s="56" t="s">
        <v>27</v>
      </c>
      <c r="H11" s="4">
        <v>44378</v>
      </c>
      <c r="I11" s="4">
        <v>44561</v>
      </c>
      <c r="J11" s="5">
        <v>8000</v>
      </c>
    </row>
    <row r="12" spans="1:12" ht="15.75" customHeight="1" x14ac:dyDescent="0.35">
      <c r="A12" s="3" t="s">
        <v>8</v>
      </c>
      <c r="B12" s="4">
        <v>44197</v>
      </c>
      <c r="C12" s="4">
        <v>44316</v>
      </c>
      <c r="D12" s="5">
        <v>2800</v>
      </c>
      <c r="F12" s="3" t="s">
        <v>28</v>
      </c>
      <c r="G12" s="56" t="s">
        <v>26</v>
      </c>
      <c r="H12" s="4">
        <v>44197</v>
      </c>
      <c r="I12" s="4">
        <v>44377</v>
      </c>
      <c r="J12" s="5">
        <v>6000</v>
      </c>
    </row>
    <row r="13" spans="1:12" ht="15.75" customHeight="1" x14ac:dyDescent="0.35">
      <c r="A13" s="3" t="s">
        <v>8</v>
      </c>
      <c r="B13" s="4">
        <v>44317</v>
      </c>
      <c r="C13" s="4">
        <v>44561</v>
      </c>
      <c r="D13" s="5">
        <v>3000</v>
      </c>
      <c r="F13" s="3" t="s">
        <v>28</v>
      </c>
      <c r="G13" s="56" t="s">
        <v>27</v>
      </c>
      <c r="H13" s="4">
        <v>44197</v>
      </c>
      <c r="I13" s="4">
        <v>44377</v>
      </c>
      <c r="J13" s="5">
        <v>9000</v>
      </c>
    </row>
    <row r="14" spans="1:12" ht="15.75" customHeight="1" x14ac:dyDescent="0.35">
      <c r="F14" s="3" t="s">
        <v>28</v>
      </c>
      <c r="G14" s="56" t="s">
        <v>26</v>
      </c>
      <c r="H14" s="4">
        <v>44378</v>
      </c>
      <c r="I14" s="4">
        <v>44561</v>
      </c>
      <c r="J14" s="5">
        <v>6500</v>
      </c>
    </row>
    <row r="15" spans="1:12" ht="15.75" customHeight="1" x14ac:dyDescent="0.35">
      <c r="F15" s="3" t="s">
        <v>28</v>
      </c>
      <c r="G15" s="56" t="s">
        <v>27</v>
      </c>
      <c r="H15" s="4">
        <v>44378</v>
      </c>
      <c r="I15" s="4">
        <v>44561</v>
      </c>
      <c r="J15" s="5">
        <v>9500</v>
      </c>
    </row>
    <row r="16" spans="1:12" ht="15.75" customHeight="1" x14ac:dyDescent="0.25">
      <c r="A16" s="139" t="s">
        <v>9</v>
      </c>
      <c r="B16" s="134"/>
    </row>
    <row r="17" spans="1:11" ht="15.75" customHeight="1" x14ac:dyDescent="0.25">
      <c r="A17" s="135"/>
      <c r="B17" s="131"/>
    </row>
    <row r="18" spans="1:11" ht="15.75" customHeight="1" x14ac:dyDescent="0.25">
      <c r="A18" s="42" t="s">
        <v>10</v>
      </c>
      <c r="B18" s="3" t="str">
        <f>Sheet1!D20</f>
        <v>Ertiga</v>
      </c>
      <c r="C18" s="7"/>
    </row>
    <row r="19" spans="1:11" ht="15.75" customHeight="1" x14ac:dyDescent="0.25">
      <c r="A19" s="42" t="s">
        <v>23</v>
      </c>
      <c r="B19" s="3" t="str">
        <f>Sheet2!B20</f>
        <v>Taj</v>
      </c>
      <c r="C19" s="7"/>
      <c r="E19" s="153" t="s">
        <v>38</v>
      </c>
      <c r="F19" s="131"/>
    </row>
    <row r="20" spans="1:11" ht="15.75" customHeight="1" x14ac:dyDescent="0.35">
      <c r="A20" s="42" t="s">
        <v>24</v>
      </c>
      <c r="B20" s="46" t="str">
        <f>Sheet2!B21</f>
        <v>Deluxe</v>
      </c>
      <c r="C20" s="47"/>
      <c r="E20" s="131"/>
      <c r="F20" s="131"/>
      <c r="H20" s="57"/>
      <c r="I20" s="12"/>
      <c r="J20" s="33"/>
      <c r="K20" s="33"/>
    </row>
    <row r="21" spans="1:11" ht="15.75" customHeight="1" x14ac:dyDescent="0.35">
      <c r="A21" s="52" t="s">
        <v>15</v>
      </c>
      <c r="B21" s="22">
        <f>Sheet1!D21</f>
        <v>44287</v>
      </c>
      <c r="C21" s="15"/>
      <c r="E21" s="131"/>
      <c r="F21" s="131"/>
      <c r="H21" s="20"/>
      <c r="I21" s="20"/>
      <c r="J21" s="33"/>
      <c r="K21" s="33"/>
    </row>
    <row r="22" spans="1:11" ht="15.75" customHeight="1" x14ac:dyDescent="0.35">
      <c r="A22" s="42" t="s">
        <v>16</v>
      </c>
      <c r="B22" s="22">
        <f>Sheet1!D22</f>
        <v>44409</v>
      </c>
      <c r="C22" s="15"/>
      <c r="E22" s="131"/>
      <c r="F22" s="131"/>
      <c r="G22" s="20"/>
      <c r="H22" s="20"/>
      <c r="I22" s="24"/>
    </row>
    <row r="23" spans="1:11" ht="15.75" customHeight="1" x14ac:dyDescent="0.35">
      <c r="A23" s="42" t="s">
        <v>35</v>
      </c>
      <c r="B23" s="26">
        <f>Sheet2!B24</f>
        <v>1</v>
      </c>
      <c r="C23" s="27"/>
      <c r="E23" s="131"/>
      <c r="F23" s="131"/>
      <c r="G23" s="58"/>
      <c r="H23" s="58"/>
      <c r="I23" s="58"/>
    </row>
    <row r="24" spans="1:11" ht="15.75" customHeight="1" x14ac:dyDescent="0.35">
      <c r="A24" s="59" t="s">
        <v>17</v>
      </c>
      <c r="B24" s="26">
        <f>Sheet1!D23</f>
        <v>1</v>
      </c>
      <c r="C24" s="27"/>
      <c r="E24" s="60"/>
      <c r="F24" s="60"/>
      <c r="G24" s="58"/>
      <c r="H24" s="58"/>
      <c r="I24" s="58"/>
    </row>
    <row r="25" spans="1:11" ht="15.75" customHeight="1" x14ac:dyDescent="0.35">
      <c r="F25" s="154"/>
      <c r="G25" s="155"/>
      <c r="H25" s="58"/>
      <c r="I25" s="61"/>
    </row>
    <row r="26" spans="1:11" ht="15.75" customHeight="1" x14ac:dyDescent="0.35">
      <c r="F26" s="62"/>
      <c r="G26" s="62"/>
      <c r="H26" s="63"/>
      <c r="I26" s="64"/>
    </row>
    <row r="27" spans="1:11" ht="15.75" customHeight="1" x14ac:dyDescent="0.35">
      <c r="A27" s="151" t="s">
        <v>39</v>
      </c>
      <c r="B27" s="131"/>
      <c r="C27" s="131"/>
      <c r="D27" s="131"/>
      <c r="E27" s="131"/>
      <c r="F27" s="62"/>
      <c r="G27" s="62"/>
      <c r="H27" s="63"/>
      <c r="I27" s="64"/>
    </row>
    <row r="28" spans="1:11" ht="15.75" customHeight="1" x14ac:dyDescent="0.35">
      <c r="A28" s="30"/>
      <c r="B28" s="30"/>
      <c r="C28" s="30"/>
      <c r="D28" s="30"/>
      <c r="E28" s="30"/>
      <c r="F28" s="44"/>
      <c r="G28" s="65"/>
      <c r="H28" s="63"/>
      <c r="I28" s="64"/>
    </row>
    <row r="29" spans="1:11" ht="15.75" customHeight="1" x14ac:dyDescent="0.35">
      <c r="A29" s="11" t="s">
        <v>33</v>
      </c>
      <c r="B29" s="66"/>
      <c r="C29" s="11" t="s">
        <v>14</v>
      </c>
      <c r="E29" s="141" t="s">
        <v>40</v>
      </c>
      <c r="F29" s="131"/>
      <c r="G29" s="67"/>
      <c r="H29" s="63"/>
      <c r="I29" s="64"/>
    </row>
    <row r="30" spans="1:11" ht="15.75" customHeight="1" x14ac:dyDescent="0.35">
      <c r="A30" s="128">
        <f>Sheet2!H48</f>
        <v>1086000</v>
      </c>
      <c r="B30" s="68"/>
      <c r="C30" s="128">
        <f>Sheet1!G42</f>
        <v>357000</v>
      </c>
      <c r="D30" s="31"/>
      <c r="H30" s="63"/>
      <c r="I30" s="64"/>
    </row>
    <row r="31" spans="1:11" ht="15.75" customHeight="1" x14ac:dyDescent="0.35">
      <c r="F31" s="65"/>
      <c r="G31" s="62"/>
      <c r="H31" s="63"/>
      <c r="I31" s="64"/>
    </row>
    <row r="32" spans="1:11" ht="15.75" customHeight="1" x14ac:dyDescent="0.35">
      <c r="F32" s="62"/>
      <c r="G32" s="62"/>
      <c r="H32" s="58"/>
      <c r="I32" s="69"/>
    </row>
    <row r="33" spans="1:12" ht="15.75" customHeight="1" x14ac:dyDescent="0.35">
      <c r="A33" s="145" t="s">
        <v>41</v>
      </c>
      <c r="B33" s="131"/>
      <c r="C33" s="131"/>
      <c r="F33" s="156"/>
      <c r="G33" s="155"/>
      <c r="H33" s="58"/>
      <c r="I33" s="58"/>
    </row>
    <row r="34" spans="1:12" ht="15.75" customHeight="1" x14ac:dyDescent="0.35">
      <c r="A34" s="29"/>
      <c r="B34" s="29"/>
      <c r="C34" s="29"/>
      <c r="F34" s="49"/>
      <c r="G34" s="49"/>
      <c r="H34" s="58"/>
      <c r="I34" s="58"/>
    </row>
    <row r="35" spans="1:12" ht="15.75" customHeight="1" x14ac:dyDescent="0.35">
      <c r="A35" s="70" t="s">
        <v>42</v>
      </c>
      <c r="B35" s="129">
        <f>A30+C30</f>
        <v>1443000</v>
      </c>
      <c r="C35" s="71"/>
      <c r="D35" s="141" t="s">
        <v>40</v>
      </c>
      <c r="E35" s="131"/>
      <c r="F35" s="28"/>
      <c r="H35" s="58"/>
      <c r="I35" s="58"/>
    </row>
    <row r="36" spans="1:12" ht="15.75" customHeight="1" x14ac:dyDescent="0.25">
      <c r="F36" s="58"/>
      <c r="G36" s="58"/>
      <c r="H36" s="58"/>
      <c r="I36" s="58"/>
    </row>
    <row r="37" spans="1:12" ht="15.75" customHeight="1" x14ac:dyDescent="0.3">
      <c r="A37" s="151" t="s">
        <v>43</v>
      </c>
      <c r="B37" s="131"/>
      <c r="C37" s="131"/>
      <c r="D37" s="131"/>
      <c r="E37" s="131"/>
      <c r="F37" s="72"/>
      <c r="G37" s="72"/>
      <c r="H37" s="12"/>
      <c r="I37" s="12"/>
      <c r="J37" s="33"/>
      <c r="K37" s="33"/>
    </row>
    <row r="38" spans="1:12" ht="15.75" customHeight="1" x14ac:dyDescent="0.35">
      <c r="F38" s="20"/>
      <c r="G38" s="20"/>
      <c r="H38" s="20"/>
      <c r="I38" s="20"/>
      <c r="J38" s="33"/>
      <c r="K38" s="33"/>
    </row>
    <row r="39" spans="1:12" ht="15.75" customHeight="1" x14ac:dyDescent="0.3">
      <c r="A39" s="151" t="s">
        <v>44</v>
      </c>
      <c r="B39" s="131"/>
      <c r="C39" s="131"/>
      <c r="D39" s="131"/>
      <c r="E39" s="131"/>
      <c r="F39" s="131"/>
      <c r="G39" s="131"/>
      <c r="H39" s="131"/>
      <c r="I39" s="30"/>
      <c r="J39" s="30"/>
      <c r="K39" s="30"/>
      <c r="L39" s="30"/>
    </row>
    <row r="40" spans="1:12" ht="15.75" customHeight="1" x14ac:dyDescent="0.25">
      <c r="A40" s="131"/>
      <c r="B40" s="131"/>
      <c r="C40" s="131"/>
      <c r="D40" s="131"/>
      <c r="E40" s="131"/>
      <c r="F40" s="131"/>
      <c r="G40" s="131"/>
      <c r="H40" s="131"/>
    </row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</sheetData>
  <mergeCells count="13">
    <mergeCell ref="A39:H40"/>
    <mergeCell ref="A1:L3"/>
    <mergeCell ref="A5:B6"/>
    <mergeCell ref="F5:G6"/>
    <mergeCell ref="A16:B17"/>
    <mergeCell ref="E19:F23"/>
    <mergeCell ref="F25:G25"/>
    <mergeCell ref="A27:E27"/>
    <mergeCell ref="E29:F29"/>
    <mergeCell ref="A33:C33"/>
    <mergeCell ref="F33:G33"/>
    <mergeCell ref="D35:E35"/>
    <mergeCell ref="A37:E3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2022-10-23T14:07:32Z</cp:lastPrinted>
  <dcterms:modified xsi:type="dcterms:W3CDTF">2022-10-23T14:08:16Z</dcterms:modified>
</cp:coreProperties>
</file>