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 activeTab="4"/>
  </bookViews>
  <sheets>
    <sheet name="Task" sheetId="3" r:id="rId1"/>
    <sheet name="Monthly Product Revenue" sheetId="1" r:id="rId2"/>
    <sheet name="Monthly Summary" sheetId="2" r:id="rId3"/>
    <sheet name="Forecasting &amp; Variance Model" sheetId="7" r:id="rId4"/>
    <sheet name="Summary" sheetId="10" r:id="rId5"/>
  </sheets>
  <definedNames>
    <definedName name="_xlnm._FilterDatabase" localSheetId="1" hidden="1">'Monthly Product Revenue'!$B$3:$M$63</definedName>
    <definedName name="Slicer_Month">#N/A</definedName>
    <definedName name="Slicer_Product_Line">#N/A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B1" i="2"/>
  <c r="D14" i="7" l="1"/>
  <c r="D17" i="7"/>
  <c r="D16" i="7"/>
  <c r="D15" i="7"/>
  <c r="D10" i="7"/>
  <c r="D13" i="7"/>
  <c r="D12" i="7"/>
  <c r="D11" i="7"/>
  <c r="D9" i="7"/>
  <c r="D8" i="7"/>
  <c r="D7" i="7"/>
  <c r="D6" i="7"/>
  <c r="C14" i="2"/>
  <c r="D14" i="2" s="1"/>
  <c r="C13" i="2"/>
  <c r="D13" i="2" s="1"/>
  <c r="C12" i="2"/>
  <c r="D12" i="2" s="1"/>
  <c r="C11" i="2"/>
  <c r="D11" i="2" s="1"/>
  <c r="C10" i="2"/>
  <c r="D10" i="2" s="1"/>
  <c r="C9" i="2"/>
  <c r="D9" i="2" s="1"/>
  <c r="C8" i="2"/>
  <c r="D8" i="2" s="1"/>
  <c r="C7" i="2"/>
  <c r="D7" i="2" s="1"/>
  <c r="C6" i="2"/>
  <c r="D6" i="2" s="1"/>
  <c r="C5" i="2"/>
  <c r="D5" i="2" s="1"/>
  <c r="C4" i="2"/>
  <c r="D4" i="2" s="1"/>
  <c r="C3" i="2"/>
  <c r="D3" i="2" s="1"/>
  <c r="E18" i="7" l="1"/>
  <c r="E23" i="7"/>
  <c r="E19" i="7"/>
  <c r="E22" i="7"/>
  <c r="E21" i="7"/>
  <c r="E20" i="7"/>
  <c r="E4" i="7" l="1"/>
  <c r="D6" i="10" s="1"/>
  <c r="D5" i="10"/>
  <c r="D22" i="7"/>
  <c r="G22" i="7" s="1"/>
  <c r="H22" i="7"/>
  <c r="D21" i="7"/>
  <c r="G21" i="7" s="1"/>
  <c r="H21" i="7" s="1"/>
  <c r="D19" i="7"/>
  <c r="G19" i="7" s="1"/>
  <c r="H19" i="7" s="1"/>
  <c r="D20" i="7"/>
  <c r="G20" i="7" s="1"/>
  <c r="H20" i="7"/>
  <c r="D23" i="7"/>
  <c r="G23" i="7" s="1"/>
  <c r="H23" i="7" s="1"/>
  <c r="D18" i="7"/>
  <c r="D4" i="7" s="1"/>
  <c r="G18" i="7" l="1"/>
  <c r="G4" i="7" s="1"/>
  <c r="D8" i="10" l="1"/>
  <c r="D7" i="10"/>
  <c r="H18" i="7"/>
</calcChain>
</file>

<file path=xl/comments1.xml><?xml version="1.0" encoding="utf-8"?>
<comments xmlns="http://schemas.openxmlformats.org/spreadsheetml/2006/main">
  <authors>
    <author>Author</author>
  </authors>
  <commentList>
    <comment ref="D18" authorId="0" shapeId="0">
      <text>
        <r>
          <rPr>
            <sz val="9"/>
            <color indexed="81"/>
            <rFont val="Tahoma"/>
          </rPr>
          <t xml:space="preserve">Simulated Actual  = Forecast * (1+ Random_
 Deviation)
</t>
        </r>
      </text>
    </comment>
    <comment ref="F18"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r>
          <rPr>
            <sz val="9"/>
            <color indexed="81"/>
            <rFont val="Tahoma"/>
          </rPr>
          <t xml:space="preserve">
</t>
        </r>
      </text>
    </comment>
    <comment ref="F19"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text>
    </comment>
    <comment ref="F20"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r>
          <rPr>
            <sz val="9"/>
            <color indexed="81"/>
            <rFont val="Tahoma"/>
          </rPr>
          <t xml:space="preserve">
</t>
        </r>
      </text>
    </comment>
    <comment ref="F21"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r>
          <rPr>
            <sz val="9"/>
            <color indexed="81"/>
            <rFont val="Tahoma"/>
          </rPr>
          <t xml:space="preserve">
</t>
        </r>
      </text>
    </comment>
    <comment ref="F22"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r>
          <rPr>
            <sz val="9"/>
            <color indexed="81"/>
            <rFont val="Tahoma"/>
          </rPr>
          <t xml:space="preserve">
</t>
        </r>
      </text>
    </comment>
    <comment ref="F23" authorId="0" shapeId="0">
      <text>
        <r>
          <rPr>
            <b/>
            <sz val="9"/>
            <color indexed="81"/>
            <rFont val="Tahoma"/>
          </rPr>
          <t xml:space="preserve">(Simulated Actual)  
Manualy Entered the Values with use of Python (No data avialble)
Apply a small deviation of ±1% to ±4%
Why? To simulate:
📉 Underperformance (e.g., drop in sales, seasonal dip)
📈 Overperformance (e.g., promotions, festive demand)
</t>
        </r>
      </text>
    </comment>
  </commentList>
</comments>
</file>

<file path=xl/sharedStrings.xml><?xml version="1.0" encoding="utf-8"?>
<sst xmlns="http://schemas.openxmlformats.org/spreadsheetml/2006/main" count="197" uniqueCount="90">
  <si>
    <t>Rusk</t>
  </si>
  <si>
    <t>Mar-2024</t>
  </si>
  <si>
    <t>Cakes</t>
  </si>
  <si>
    <t>Bread</t>
  </si>
  <si>
    <t>Dairy</t>
  </si>
  <si>
    <t>Biscuits</t>
  </si>
  <si>
    <t>Feb-2024</t>
  </si>
  <si>
    <t>Jan-2024</t>
  </si>
  <si>
    <t>Dec-2023</t>
  </si>
  <si>
    <t>Nov-2023</t>
  </si>
  <si>
    <t>Oct-2023</t>
  </si>
  <si>
    <t>Sep-2023</t>
  </si>
  <si>
    <t>Aug-2023</t>
  </si>
  <si>
    <t>Jul-2023</t>
  </si>
  <si>
    <t>Jun-2023</t>
  </si>
  <si>
    <t>May-2023</t>
  </si>
  <si>
    <t>Apr-2023</t>
  </si>
  <si>
    <t>Revenue (INR)</t>
  </si>
  <si>
    <t>Product Line</t>
  </si>
  <si>
    <t>Month</t>
  </si>
  <si>
    <t>Total Revenue (INR)</t>
  </si>
  <si>
    <t>Monthly Summary</t>
  </si>
  <si>
    <t>Step</t>
  </si>
  <si>
    <t>Task</t>
  </si>
  <si>
    <t>Output</t>
  </si>
  <si>
    <t>1️⃣</t>
  </si>
  <si>
    <t>Raw Data Setup</t>
  </si>
  <si>
    <t>✔️ Done (You have the Excel)</t>
  </si>
  <si>
    <t>2️⃣</t>
  </si>
  <si>
    <t>Data Cleaning &amp; Preprocessing</t>
  </si>
  <si>
    <t>Prepare data for forecasting</t>
  </si>
  <si>
    <t>3️⃣</t>
  </si>
  <si>
    <t>Exploratory Data Analysis (EDA)</t>
  </si>
  <si>
    <t>Identify trends, seasonality</t>
  </si>
  <si>
    <t>4️⃣</t>
  </si>
  <si>
    <t>Revenue Forecasting</t>
  </si>
  <si>
    <t>Forecast next 3–6 months</t>
  </si>
  <si>
    <t>5️⃣</t>
  </si>
  <si>
    <t>Variance Analysis</t>
  </si>
  <si>
    <t>Actual vs Forecast</t>
  </si>
  <si>
    <t>6️⃣</t>
  </si>
  <si>
    <t>Automation in Excel</t>
  </si>
  <si>
    <t>Formulas + Power Query</t>
  </si>
  <si>
    <t>7️⃣</t>
  </si>
  <si>
    <t>Dashboard (Excel + Power BI)</t>
  </si>
  <si>
    <t>Visualization</t>
  </si>
  <si>
    <t>8️⃣</t>
  </si>
  <si>
    <t>Executive Report &amp; Insights</t>
  </si>
  <si>
    <t>FP&amp;A-style PPT/PDF</t>
  </si>
  <si>
    <r>
      <t xml:space="preserve">📌 </t>
    </r>
    <r>
      <rPr>
        <b/>
        <sz val="11"/>
        <color theme="1"/>
        <rFont val="Calibri"/>
        <family val="2"/>
        <scheme val="minor"/>
      </rPr>
      <t>Company</t>
    </r>
    <r>
      <rPr>
        <sz val="11"/>
        <color theme="1"/>
        <rFont val="Calibri"/>
        <family val="2"/>
        <scheme val="minor"/>
      </rPr>
      <t xml:space="preserve">: </t>
    </r>
    <r>
      <rPr>
        <i/>
        <sz val="11"/>
        <color theme="1"/>
        <rFont val="Calibri"/>
        <family val="2"/>
        <scheme val="minor"/>
      </rPr>
      <t>Britannia Industries Ltd.</t>
    </r>
  </si>
  <si>
    <r>
      <t xml:space="preserve">📅 </t>
    </r>
    <r>
      <rPr>
        <b/>
        <sz val="11"/>
        <color theme="1"/>
        <rFont val="Calibri"/>
        <family val="2"/>
        <scheme val="minor"/>
      </rPr>
      <t>Financial Year</t>
    </r>
    <r>
      <rPr>
        <sz val="11"/>
        <color theme="1"/>
        <rFont val="Calibri"/>
        <family val="2"/>
        <scheme val="minor"/>
      </rPr>
      <t xml:space="preserve">: </t>
    </r>
    <r>
      <rPr>
        <i/>
        <sz val="11"/>
        <color theme="1"/>
        <rFont val="Calibri"/>
        <family val="2"/>
        <scheme val="minor"/>
      </rPr>
      <t>2023–2024</t>
    </r>
  </si>
  <si>
    <r>
      <t xml:space="preserve">📁 </t>
    </r>
    <r>
      <rPr>
        <b/>
        <sz val="11"/>
        <color theme="1"/>
        <rFont val="Calibri"/>
        <family val="2"/>
        <scheme val="minor"/>
      </rPr>
      <t>Focus</t>
    </r>
    <r>
      <rPr>
        <sz val="11"/>
        <color theme="1"/>
        <rFont val="Calibri"/>
        <family val="2"/>
        <scheme val="minor"/>
      </rPr>
      <t>: Monthly revenue by product line — Biscuits, Dairy, Bread, Cakes, Rusk</t>
    </r>
  </si>
  <si>
    <t>Month Number</t>
  </si>
  <si>
    <t>Actual Revenue</t>
  </si>
  <si>
    <t>Forecast Revenue</t>
  </si>
  <si>
    <t>Check</t>
  </si>
  <si>
    <t>Diff</t>
  </si>
  <si>
    <t>We'll forecast like this:</t>
  </si>
  <si>
    <t>FORECAST.LINEAR(x, known_ys, known_xs)</t>
  </si>
  <si>
    <t>Where,</t>
  </si>
  <si>
    <t>Variance</t>
  </si>
  <si>
    <t>Variance (%)</t>
  </si>
  <si>
    <t>Variance = Actual - Forecast</t>
  </si>
  <si>
    <t>Deviation Applied</t>
  </si>
  <si>
    <t>Variance (%) = Variance / Forecast           @or@</t>
  </si>
  <si>
    <t>IF(Forecast=0, 0, Variance / Forecast)</t>
  </si>
  <si>
    <r>
      <t>x</t>
    </r>
    <r>
      <rPr>
        <i/>
        <sz val="11"/>
        <color theme="1"/>
        <rFont val="Calibri"/>
        <family val="2"/>
        <scheme val="minor"/>
      </rPr>
      <t xml:space="preserve"> = the next month number (e.g., 13 for Apr 2024 if Mar 2024 is month 12)</t>
    </r>
  </si>
  <si>
    <r>
      <t>known_ys</t>
    </r>
    <r>
      <rPr>
        <i/>
        <sz val="11"/>
        <color theme="1"/>
        <rFont val="Calibri"/>
        <family val="2"/>
        <scheme val="minor"/>
      </rPr>
      <t xml:space="preserve"> = Actual Revenues</t>
    </r>
  </si>
  <si>
    <r>
      <t>known_xs</t>
    </r>
    <r>
      <rPr>
        <i/>
        <sz val="11"/>
        <color theme="1"/>
        <rFont val="Calibri"/>
        <family val="2"/>
        <scheme val="minor"/>
      </rPr>
      <t xml:space="preserve"> = Month numbers (1 to 12)</t>
    </r>
  </si>
  <si>
    <t>Sum of Revenue (INR)</t>
  </si>
  <si>
    <t>Row Labels</t>
  </si>
  <si>
    <t>Grand Total</t>
  </si>
  <si>
    <t>Column Labels</t>
  </si>
  <si>
    <t>Revenue Forecast vs Actual – Britannia Ltd (Apr 2023 to Sep 2024)</t>
  </si>
  <si>
    <t>Metric</t>
  </si>
  <si>
    <t>Value</t>
  </si>
  <si>
    <t>Total Forecast (Apr–Sep 2024)</t>
  </si>
  <si>
    <t>Total Actual (Apr–Sep 2024)</t>
  </si>
  <si>
    <t>Total Variance</t>
  </si>
  <si>
    <t>Overall % Variance</t>
  </si>
  <si>
    <r>
      <t>Commentary</t>
    </r>
    <r>
      <rPr>
        <sz val="11"/>
        <color theme="1"/>
        <rFont val="Calibri"/>
        <family val="2"/>
        <scheme val="minor"/>
      </rPr>
      <t>:</t>
    </r>
  </si>
  <si>
    <t>Revenue performance was generally in line with forecasts.</t>
  </si>
  <si>
    <t>Strong performance in Aug 2024 (+2.7%) likely due to seasonal festival impact.</t>
  </si>
  <si>
    <t>Underperformance in Apr, Jun &amp; Sep 2024 due to possible demand dip or pricing pressure.</t>
  </si>
  <si>
    <r>
      <t xml:space="preserve">📉 </t>
    </r>
    <r>
      <rPr>
        <b/>
        <sz val="11"/>
        <color theme="1"/>
        <rFont val="Calibri"/>
        <family val="2"/>
        <scheme val="minor"/>
      </rPr>
      <t>June dip (-3.12%)</t>
    </r>
    <r>
      <rPr>
        <sz val="11"/>
        <color theme="1"/>
        <rFont val="Calibri"/>
        <family val="2"/>
        <scheme val="minor"/>
      </rPr>
      <t>: Likely impacted by supply chain or sales delays.</t>
    </r>
  </si>
  <si>
    <r>
      <t xml:space="preserve">📈 </t>
    </r>
    <r>
      <rPr>
        <b/>
        <sz val="11"/>
        <color theme="1"/>
        <rFont val="Calibri"/>
        <family val="2"/>
        <scheme val="minor"/>
      </rPr>
      <t>August boost (+2.70%)</t>
    </r>
    <r>
      <rPr>
        <sz val="11"/>
        <color theme="1"/>
        <rFont val="Calibri"/>
        <family val="2"/>
        <scheme val="minor"/>
      </rPr>
      <t>: Positive spike due to seasonal demand (Independence Day promos or Rakhi campaigns).</t>
    </r>
  </si>
  <si>
    <r>
      <t xml:space="preserve">📉 </t>
    </r>
    <r>
      <rPr>
        <b/>
        <sz val="11"/>
        <color theme="1"/>
        <rFont val="Calibri"/>
        <family val="2"/>
        <scheme val="minor"/>
      </rPr>
      <t>Sep (-1.86%)</t>
    </r>
    <r>
      <rPr>
        <sz val="11"/>
        <color theme="1"/>
        <rFont val="Calibri"/>
        <family val="2"/>
        <scheme val="minor"/>
      </rPr>
      <t>: Early festive spending may have shifted to August.</t>
    </r>
  </si>
  <si>
    <t>Overall % Variance = (Total Actual – Total Forecast) / Total Forecast</t>
  </si>
  <si>
    <t xml:space="preserve">                   = Total Variance / Total Forecast</t>
  </si>
  <si>
    <r>
      <t xml:space="preserve">Here is the </t>
    </r>
    <r>
      <rPr>
        <b/>
        <sz val="11"/>
        <color theme="1"/>
        <rFont val="Calibri"/>
        <family val="2"/>
        <scheme val="minor"/>
      </rPr>
      <t>forecasted revenue</t>
    </r>
    <r>
      <rPr>
        <sz val="11"/>
        <color theme="1"/>
        <rFont val="Calibri"/>
        <family val="2"/>
        <scheme val="minor"/>
      </rPr>
      <t xml:space="preserve"> for Britannia Industries Ltd. from </t>
    </r>
    <r>
      <rPr>
        <b/>
        <sz val="11"/>
        <color theme="1"/>
        <rFont val="Calibri"/>
        <family val="2"/>
        <scheme val="minor"/>
      </rPr>
      <t>April 2024 to September 2024</t>
    </r>
    <r>
      <rPr>
        <sz val="11"/>
        <color theme="1"/>
        <rFont val="Calibri"/>
        <family val="2"/>
        <scheme val="minor"/>
      </rPr>
      <t xml:space="preserve">, using a </t>
    </r>
    <r>
      <rPr>
        <b/>
        <sz val="11"/>
        <color theme="1"/>
        <rFont val="Calibri"/>
        <family val="2"/>
        <scheme val="minor"/>
      </rPr>
      <t>linear regression</t>
    </r>
    <r>
      <rPr>
        <sz val="11"/>
        <color theme="1"/>
        <rFont val="Calibri"/>
        <family val="2"/>
        <scheme val="minor"/>
      </rPr>
      <t xml:space="preserve"> based on Apr 2023 to Mar 2024 actuals: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</si>
</sst>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_ * #,##0.000_ ;_ * \-#,##0.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ont>
    <font>
      <b/>
      <sz val="9"/>
      <color indexed="81"/>
      <name val="Tahoma"/>
    </font>
    <font>
      <i/>
      <sz val="10"/>
      <color theme="1"/>
      <name val="Arial Unicode MS"/>
      <family val="2"/>
    </font>
    <font>
      <b/>
      <i/>
      <u/>
      <sz val="11"/>
      <color theme="1"/>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2" fillId="0" borderId="1" xfId="0" applyFont="1" applyBorder="1" applyAlignment="1">
      <alignment horizontal="center" vertical="top"/>
    </xf>
    <xf numFmtId="0" fontId="2" fillId="0" borderId="0" xfId="0" applyFont="1" applyAlignment="1">
      <alignment horizontal="center" vertical="center" wrapText="1"/>
    </xf>
    <xf numFmtId="0" fontId="0" fillId="0" borderId="0" xfId="0" applyAlignment="1">
      <alignment vertical="center" wrapText="1"/>
    </xf>
    <xf numFmtId="164" fontId="2" fillId="0" borderId="1" xfId="1" applyNumberFormat="1" applyFont="1" applyBorder="1" applyAlignment="1">
      <alignment horizontal="center" vertical="top"/>
    </xf>
    <xf numFmtId="164" fontId="0" fillId="0" borderId="0" xfId="1" applyNumberFormat="1" applyFont="1"/>
    <xf numFmtId="0" fontId="0" fillId="0" borderId="1" xfId="0" applyBorder="1"/>
    <xf numFmtId="164" fontId="0" fillId="0" borderId="1" xfId="1" applyNumberFormat="1" applyFont="1" applyBorder="1"/>
    <xf numFmtId="17" fontId="0" fillId="0" borderId="1" xfId="0" applyNumberFormat="1" applyBorder="1"/>
    <xf numFmtId="164" fontId="0" fillId="0" borderId="0" xfId="0" applyNumberFormat="1"/>
    <xf numFmtId="0" fontId="0" fillId="0" borderId="0" xfId="0" applyFont="1" applyBorder="1"/>
    <xf numFmtId="0" fontId="0" fillId="0" borderId="0" xfId="0" applyAlignment="1">
      <alignment horizontal="center" vertical="center"/>
    </xf>
    <xf numFmtId="164" fontId="0" fillId="0" borderId="0" xfId="1" applyNumberFormat="1" applyFont="1" applyAlignment="1">
      <alignment horizontal="center" vertical="center"/>
    </xf>
    <xf numFmtId="17" fontId="0" fillId="0" borderId="1" xfId="0" applyNumberFormat="1" applyBorder="1" applyAlignment="1">
      <alignment horizontal="center" vertical="center"/>
    </xf>
    <xf numFmtId="164" fontId="0" fillId="0" borderId="1" xfId="1" applyNumberFormat="1" applyFont="1" applyBorder="1" applyAlignment="1">
      <alignment horizontal="center" vertical="center"/>
    </xf>
    <xf numFmtId="17" fontId="0" fillId="0" borderId="2" xfId="0" applyNumberFormat="1" applyBorder="1" applyAlignment="1">
      <alignment horizontal="center" vertical="center"/>
    </xf>
    <xf numFmtId="164" fontId="0" fillId="0" borderId="2" xfId="1" applyNumberFormat="1" applyFont="1" applyBorder="1" applyAlignment="1">
      <alignment horizontal="center" vertical="center"/>
    </xf>
    <xf numFmtId="165" fontId="0" fillId="0" borderId="1" xfId="1" applyNumberFormat="1" applyFont="1" applyBorder="1" applyAlignment="1">
      <alignment horizontal="center" vertical="center"/>
    </xf>
    <xf numFmtId="10" fontId="0" fillId="0" borderId="1" xfId="2" applyNumberFormat="1" applyFont="1" applyBorder="1" applyAlignment="1">
      <alignment horizontal="center" vertical="center"/>
    </xf>
    <xf numFmtId="10" fontId="0" fillId="0" borderId="1" xfId="1" applyNumberFormat="1" applyFont="1" applyBorder="1" applyAlignment="1">
      <alignment horizontal="center" vertical="center"/>
    </xf>
    <xf numFmtId="10" fontId="0" fillId="0" borderId="2" xfId="1" applyNumberFormat="1" applyFont="1" applyBorder="1" applyAlignment="1">
      <alignment horizontal="center" vertical="center"/>
    </xf>
    <xf numFmtId="0" fontId="3" fillId="0" borderId="0" xfId="0" applyFont="1"/>
    <xf numFmtId="0" fontId="3" fillId="0" borderId="0" xfId="0" applyFont="1" applyBorder="1"/>
    <xf numFmtId="0" fontId="3" fillId="0" borderId="0" xfId="0" applyFont="1" applyBorder="1" applyAlignment="1">
      <alignment vertical="center"/>
    </xf>
    <xf numFmtId="0" fontId="6" fillId="0" borderId="0" xfId="0" applyFont="1" applyBorder="1" applyAlignment="1">
      <alignment vertical="center"/>
    </xf>
    <xf numFmtId="0" fontId="3" fillId="0" borderId="0" xfId="0" applyFont="1" applyBorder="1" applyAlignment="1">
      <alignment horizontal="left" vertical="center" indent="1"/>
    </xf>
    <xf numFmtId="0" fontId="6" fillId="0" borderId="0" xfId="0" applyFont="1" applyBorder="1" applyAlignment="1">
      <alignment horizontal="left" vertical="center" indent="1"/>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5" xfId="1" applyNumberFormat="1" applyFont="1" applyBorder="1" applyAlignment="1">
      <alignment horizontal="center" vertical="center"/>
    </xf>
    <xf numFmtId="10" fontId="0" fillId="0" borderId="5" xfId="2" applyNumberFormat="1"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164" fontId="0" fillId="0" borderId="7" xfId="1" applyNumberFormat="1" applyFont="1" applyBorder="1" applyAlignment="1">
      <alignment horizontal="center" vertical="center"/>
    </xf>
    <xf numFmtId="0" fontId="0" fillId="0" borderId="0" xfId="0" applyBorder="1"/>
    <xf numFmtId="164" fontId="0" fillId="0" borderId="8" xfId="1" applyNumberFormat="1" applyFon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Border="1" applyAlignment="1">
      <alignment horizontal="center" vertical="center"/>
    </xf>
    <xf numFmtId="0" fontId="2" fillId="0" borderId="0" xfId="0" applyFont="1"/>
    <xf numFmtId="0" fontId="0" fillId="0" borderId="0" xfId="0" applyAlignment="1">
      <alignment horizontal="left" vertical="center" indent="1"/>
    </xf>
    <xf numFmtId="0" fontId="7" fillId="0" borderId="0" xfId="0" applyFont="1"/>
    <xf numFmtId="10" fontId="2" fillId="0" borderId="0" xfId="0" applyNumberFormat="1" applyFont="1" applyAlignment="1">
      <alignment horizontal="center" vertical="center" wrapText="1"/>
    </xf>
    <xf numFmtId="164" fontId="0" fillId="0" borderId="0" xfId="1" applyNumberFormat="1" applyFont="1" applyAlignment="1">
      <alignment horizontal="center" vertical="center" wrapText="1"/>
    </xf>
    <xf numFmtId="164" fontId="2" fillId="0" borderId="0" xfId="1" applyNumberFormat="1" applyFont="1" applyAlignment="1">
      <alignment horizontal="center" vertical="center"/>
    </xf>
    <xf numFmtId="164" fontId="2" fillId="0" borderId="0" xfId="1" applyNumberFormat="1" applyFont="1"/>
  </cellXfs>
  <cellStyles count="3">
    <cellStyle name="Comma" xfId="1" builtinId="3"/>
    <cellStyle name="Normal" xfId="0" builtinId="0"/>
    <cellStyle name="Percent" xfId="2" builtinId="5"/>
  </cellStyles>
  <dxfs count="12">
    <dxf>
      <font>
        <b val="0"/>
        <i val="0"/>
        <strike val="0"/>
        <condense val="0"/>
        <extend val="0"/>
        <outline val="0"/>
        <shadow val="0"/>
        <u val="none"/>
        <vertAlign val="baseline"/>
        <sz val="11"/>
        <color theme="1"/>
        <name val="Calibri"/>
        <scheme val="minor"/>
      </font>
      <numFmt numFmtId="14" formatCode="0.00%"/>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4" formatCode="_ * #,##0_ ;_ * \-#,##0_ ;_ * &quot;-&quot;??_ ;_ @_ "/>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4" formatCode="0.00%"/>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4" formatCode="_ * #,##0_ ;_ * \-#,##0_ ;_ * &quot;-&quot;??_ ;_ @_ "/>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164" formatCode="_ * #,##0_ ;_ * \-#,##0_ ;_ * &quot;-&quot;??_ ;_ @_ "/>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2" formatCode="mmm/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 #,##0_ ;_ * \-#,##0_ ;_ * &quot;-&quot;??_ ;_ @_ "/>
      <alignment horizontal="center" vertical="center" textRotation="0" wrapText="0" indent="0" justifyLastLine="0" shrinkToFit="0" readingOrder="0"/>
      <border diagonalUp="0" diagonalDown="0" outline="0">
        <left style="thin">
          <color auto="1"/>
        </left>
        <right style="thin">
          <color auto="1"/>
        </right>
        <top/>
        <bottom/>
      </border>
    </dxf>
    <dxf>
      <font>
        <color rgb="FF00B050"/>
      </font>
    </dxf>
    <dxf>
      <font>
        <color rgb="FFFF0000"/>
      </font>
    </dxf>
  </dxfs>
  <tableStyles count="0" defaultTableStyle="TableStyleMedium2" defaultPivotStyle="PivotStyleMedium9"/>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Britannia - Monthly Total Revenue Trend (FY 2023-2024)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Summary'!$B$2</c:f>
              <c:strCache>
                <c:ptCount val="1"/>
                <c:pt idx="0">
                  <c:v>Total Revenue (INR)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'Monthly Summary'!$A$3:$A$14</c:f>
              <c:numCache>
                <c:formatCode>mmm\-yy</c:formatCode>
                <c:ptCount val="12"/>
                <c:pt idx="0">
                  <c:v>45017</c:v>
                </c:pt>
                <c:pt idx="1">
                  <c:v>45139</c:v>
                </c:pt>
                <c:pt idx="2">
                  <c:v>45261</c:v>
                </c:pt>
                <c:pt idx="3">
                  <c:v>45323</c:v>
                </c:pt>
                <c:pt idx="4">
                  <c:v>45292</c:v>
                </c:pt>
                <c:pt idx="5">
                  <c:v>45108</c:v>
                </c:pt>
                <c:pt idx="6">
                  <c:v>45078</c:v>
                </c:pt>
                <c:pt idx="7">
                  <c:v>45352</c:v>
                </c:pt>
                <c:pt idx="8">
                  <c:v>45047</c:v>
                </c:pt>
                <c:pt idx="9">
                  <c:v>45231</c:v>
                </c:pt>
                <c:pt idx="10">
                  <c:v>45200</c:v>
                </c:pt>
                <c:pt idx="11">
                  <c:v>45170</c:v>
                </c:pt>
              </c:numCache>
            </c:numRef>
          </c:cat>
          <c:val>
            <c:numRef>
              <c:f>'Monthly Summary'!$B$3:$B$14</c:f>
              <c:numCache>
                <c:formatCode>_ * #,##0_ ;_ * \-#,##0_ ;_ * "-"??_ ;_ @_ </c:formatCode>
                <c:ptCount val="12"/>
                <c:pt idx="0">
                  <c:v>4273000</c:v>
                </c:pt>
                <c:pt idx="1">
                  <c:v>5072000</c:v>
                </c:pt>
                <c:pt idx="2">
                  <c:v>4923000</c:v>
                </c:pt>
                <c:pt idx="3">
                  <c:v>5703000</c:v>
                </c:pt>
                <c:pt idx="4">
                  <c:v>6089000</c:v>
                </c:pt>
                <c:pt idx="5">
                  <c:v>4635000</c:v>
                </c:pt>
                <c:pt idx="6">
                  <c:v>4055000</c:v>
                </c:pt>
                <c:pt idx="7">
                  <c:v>5267000</c:v>
                </c:pt>
                <c:pt idx="8">
                  <c:v>4026000</c:v>
                </c:pt>
                <c:pt idx="9">
                  <c:v>5389000</c:v>
                </c:pt>
                <c:pt idx="10">
                  <c:v>3729000</c:v>
                </c:pt>
                <c:pt idx="11">
                  <c:v>5249000</c:v>
                </c:pt>
              </c:numCache>
            </c:numRef>
          </c:val>
          <c:smooth val="0"/>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937713856"/>
        <c:axId val="1937711136"/>
      </c:lineChart>
      <c:dateAx>
        <c:axId val="193771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11136"/>
        <c:crosses val="autoZero"/>
        <c:auto val="1"/>
        <c:lblOffset val="100"/>
        <c:baseTimeUnit val="months"/>
      </c:dateAx>
      <c:valAx>
        <c:axId val="193771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Revenue (INR)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1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Actual vs Forecast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'Forecasting &amp; Variance Model'!$D$5</c:f>
              <c:strCache>
                <c:ptCount val="1"/>
                <c:pt idx="0">
                  <c:v>Actual Revenue</c:v>
                </c:pt>
              </c:strCache>
            </c:strRef>
          </c:tx>
          <c:spPr>
            <a:solidFill>
              <a:schemeClr val="accent1"/>
            </a:solidFill>
            <a:ln>
              <a:noFill/>
            </a:ln>
            <a:effectLst/>
          </c:spPr>
          <c:invertIfNegative val="0"/>
          <c:cat>
            <c:numRef>
              <c:f>'Forecasting &amp; Variance Model'!$C$6:$C$23</c:f>
              <c:numCache>
                <c:formatCode>mmm\-yy</c:formatCode>
                <c:ptCount val="1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numCache>
            </c:numRef>
          </c:cat>
          <c:val>
            <c:numRef>
              <c:f>'Forecasting &amp; Variance Model'!$D$6:$D$23</c:f>
              <c:numCache>
                <c:formatCode>_ * #,##0_ ;_ * \-#,##0_ ;_ * "-"??_ ;_ @_ </c:formatCode>
                <c:ptCount val="18"/>
                <c:pt idx="0">
                  <c:v>4273000</c:v>
                </c:pt>
                <c:pt idx="1">
                  <c:v>4026000</c:v>
                </c:pt>
                <c:pt idx="2">
                  <c:v>4055000</c:v>
                </c:pt>
                <c:pt idx="3">
                  <c:v>4635000</c:v>
                </c:pt>
                <c:pt idx="4">
                  <c:v>5072000</c:v>
                </c:pt>
                <c:pt idx="5">
                  <c:v>5249000</c:v>
                </c:pt>
                <c:pt idx="6">
                  <c:v>3729000</c:v>
                </c:pt>
                <c:pt idx="7">
                  <c:v>5389000</c:v>
                </c:pt>
                <c:pt idx="8">
                  <c:v>4923000</c:v>
                </c:pt>
                <c:pt idx="9">
                  <c:v>6089000</c:v>
                </c:pt>
                <c:pt idx="10">
                  <c:v>5703000</c:v>
                </c:pt>
                <c:pt idx="11">
                  <c:v>5267000</c:v>
                </c:pt>
                <c:pt idx="12">
                  <c:v>5700286.6909090914</c:v>
                </c:pt>
                <c:pt idx="13">
                  <c:v>6100248.9073426574</c:v>
                </c:pt>
                <c:pt idx="14">
                  <c:v>5900063.1356643355</c:v>
                </c:pt>
                <c:pt idx="15">
                  <c:v>6299984.9937062934</c:v>
                </c:pt>
                <c:pt idx="16">
                  <c:v>6549936.6818181807</c:v>
                </c:pt>
                <c:pt idx="17">
                  <c:v>6400268.7293706294</c:v>
                </c:pt>
              </c:numCache>
            </c:numRef>
          </c:val>
        </c:ser>
        <c:ser>
          <c:idx val="1"/>
          <c:order val="1"/>
          <c:tx>
            <c:strRef>
              <c:f>'Forecasting &amp; Variance Model'!$E$5</c:f>
              <c:strCache>
                <c:ptCount val="1"/>
                <c:pt idx="0">
                  <c:v>Forecast Revenue</c:v>
                </c:pt>
              </c:strCache>
            </c:strRef>
          </c:tx>
          <c:spPr>
            <a:solidFill>
              <a:srgbClr val="FF9900"/>
            </a:solidFill>
            <a:ln>
              <a:noFill/>
            </a:ln>
            <a:effectLst/>
          </c:spPr>
          <c:invertIfNegative val="0"/>
          <c:cat>
            <c:numRef>
              <c:f>'Forecasting &amp; Variance Model'!$C$6:$C$23</c:f>
              <c:numCache>
                <c:formatCode>mmm\-yy</c:formatCode>
                <c:ptCount val="18"/>
                <c:pt idx="0">
                  <c:v>45017</c:v>
                </c:pt>
                <c:pt idx="1">
                  <c:v>45047</c:v>
                </c:pt>
                <c:pt idx="2">
                  <c:v>45078</c:v>
                </c:pt>
                <c:pt idx="3">
                  <c:v>45108</c:v>
                </c:pt>
                <c:pt idx="4">
                  <c:v>45139</c:v>
                </c:pt>
                <c:pt idx="5">
                  <c:v>45170</c:v>
                </c:pt>
                <c:pt idx="6">
                  <c:v>45200</c:v>
                </c:pt>
                <c:pt idx="7">
                  <c:v>45231</c:v>
                </c:pt>
                <c:pt idx="8">
                  <c:v>45261</c:v>
                </c:pt>
                <c:pt idx="9">
                  <c:v>45292</c:v>
                </c:pt>
                <c:pt idx="10">
                  <c:v>45323</c:v>
                </c:pt>
                <c:pt idx="11">
                  <c:v>45352</c:v>
                </c:pt>
                <c:pt idx="12">
                  <c:v>45383</c:v>
                </c:pt>
                <c:pt idx="13">
                  <c:v>45413</c:v>
                </c:pt>
                <c:pt idx="14">
                  <c:v>45444</c:v>
                </c:pt>
                <c:pt idx="15">
                  <c:v>45474</c:v>
                </c:pt>
                <c:pt idx="16">
                  <c:v>45505</c:v>
                </c:pt>
                <c:pt idx="17">
                  <c:v>45536</c:v>
                </c:pt>
              </c:numCache>
            </c:numRef>
          </c:cat>
          <c:val>
            <c:numRef>
              <c:f>'Forecasting &amp; Variance Model'!$E$6:$E$23</c:f>
              <c:numCache>
                <c:formatCode>_ * #,##0_ ;_ * \-#,##0_ ;_ * "-"??_ ;_ @_ </c:formatCode>
                <c:ptCount val="18"/>
                <c:pt idx="12">
                  <c:v>5802409.0909090908</c:v>
                </c:pt>
                <c:pt idx="13">
                  <c:v>5946241.2587412586</c:v>
                </c:pt>
                <c:pt idx="14">
                  <c:v>6090073.4265734265</c:v>
                </c:pt>
                <c:pt idx="15">
                  <c:v>6233905.5944055943</c:v>
                </c:pt>
                <c:pt idx="16">
                  <c:v>6377737.7622377621</c:v>
                </c:pt>
                <c:pt idx="17">
                  <c:v>6521569.9300699299</c:v>
                </c:pt>
              </c:numCache>
            </c:numRef>
          </c:val>
        </c:ser>
        <c:dLbls>
          <c:showLegendKey val="0"/>
          <c:showVal val="0"/>
          <c:showCatName val="0"/>
          <c:showSerName val="0"/>
          <c:showPercent val="0"/>
          <c:showBubbleSize val="0"/>
        </c:dLbls>
        <c:gapWidth val="150"/>
        <c:overlap val="100"/>
        <c:axId val="1937721472"/>
        <c:axId val="1937716576"/>
      </c:barChart>
      <c:dateAx>
        <c:axId val="19377214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16576"/>
        <c:crosses val="autoZero"/>
        <c:auto val="0"/>
        <c:lblOffset val="100"/>
        <c:baseTimeUnit val="months"/>
      </c:dateAx>
      <c:valAx>
        <c:axId val="19377165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21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19049</xdr:colOff>
      <xdr:row>9</xdr:row>
      <xdr:rowOff>19052</xdr:rowOff>
    </xdr:from>
    <xdr:to>
      <xdr:col>6</xdr:col>
      <xdr:colOff>876300</xdr:colOff>
      <xdr:row>19</xdr:row>
      <xdr:rowOff>85726</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09899" y="1752602"/>
              <a:ext cx="2238376" cy="1971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1076325</xdr:colOff>
      <xdr:row>9</xdr:row>
      <xdr:rowOff>114301</xdr:rowOff>
    </xdr:from>
    <xdr:to>
      <xdr:col>9</xdr:col>
      <xdr:colOff>466725</xdr:colOff>
      <xdr:row>18</xdr:row>
      <xdr:rowOff>114301</xdr:rowOff>
    </xdr:to>
    <mc:AlternateContent xmlns:mc="http://schemas.openxmlformats.org/markup-compatibility/2006" xmlns:a14="http://schemas.microsoft.com/office/drawing/2010/main">
      <mc:Choice Requires="a14">
        <xdr:graphicFrame macro="">
          <xdr:nvGraphicFramePr>
            <xdr:cNvPr id="5"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448300" y="184785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342902</xdr:colOff>
      <xdr:row>2</xdr:row>
      <xdr:rowOff>109537</xdr:rowOff>
    </xdr:from>
    <xdr:to>
      <xdr:col>13</xdr:col>
      <xdr:colOff>247650</xdr:colOff>
      <xdr:row>19</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600075</xdr:colOff>
      <xdr:row>24</xdr:row>
      <xdr:rowOff>71437</xdr:rowOff>
    </xdr:from>
    <xdr:to>
      <xdr:col>7</xdr:col>
      <xdr:colOff>495300</xdr:colOff>
      <xdr:row>38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OneDrive\Desktop\FMA%20Course%20By%20PWC\Projects\2.%20Revenue%20Forecasting%20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46.711469444446" createdVersion="5" refreshedVersion="5" minRefreshableVersion="3" recordCount="60">
  <cacheSource type="worksheet">
    <worksheetSource ref="B3:D63" sheet="Monthly Product Revenue" r:id="rId2"/>
  </cacheSource>
  <cacheFields count="3">
    <cacheField name="Month" numFmtId="0">
      <sharedItems count="12">
        <s v="Apr-2023"/>
        <s v="May-2023"/>
        <s v="Jun-2023"/>
        <s v="Jul-2023"/>
        <s v="Aug-2023"/>
        <s v="Sep-2023"/>
        <s v="Oct-2023"/>
        <s v="Nov-2023"/>
        <s v="Dec-2023"/>
        <s v="Jan-2024"/>
        <s v="Feb-2024"/>
        <s v="Mar-2024"/>
      </sharedItems>
    </cacheField>
    <cacheField name="Product Line" numFmtId="0">
      <sharedItems count="5">
        <s v="Biscuits"/>
        <s v="Dairy"/>
        <s v="Bread"/>
        <s v="Cakes"/>
        <s v="Rusk"/>
      </sharedItems>
    </cacheField>
    <cacheField name="Revenue (INR)" numFmtId="164">
      <sharedItems containsSemiMixedTypes="0" containsString="0" containsNumber="1" containsInteger="1" minValue="520000" maxValue="1475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x v="0"/>
    <n v="602000"/>
  </r>
  <r>
    <x v="0"/>
    <x v="1"/>
    <n v="935000"/>
  </r>
  <r>
    <x v="0"/>
    <x v="2"/>
    <n v="1360000"/>
  </r>
  <r>
    <x v="0"/>
    <x v="3"/>
    <n v="770000"/>
  </r>
  <r>
    <x v="0"/>
    <x v="4"/>
    <n v="606000"/>
  </r>
  <r>
    <x v="1"/>
    <x v="0"/>
    <n v="571000"/>
  </r>
  <r>
    <x v="1"/>
    <x v="1"/>
    <n v="1200000"/>
  </r>
  <r>
    <x v="1"/>
    <x v="2"/>
    <n v="520000"/>
  </r>
  <r>
    <x v="1"/>
    <x v="3"/>
    <n v="1114000"/>
  </r>
  <r>
    <x v="1"/>
    <x v="4"/>
    <n v="621000"/>
  </r>
  <r>
    <x v="2"/>
    <x v="0"/>
    <n v="966000"/>
  </r>
  <r>
    <x v="2"/>
    <x v="1"/>
    <n v="714000"/>
  </r>
  <r>
    <x v="2"/>
    <x v="2"/>
    <n v="830000"/>
  </r>
  <r>
    <x v="2"/>
    <x v="3"/>
    <n v="958000"/>
  </r>
  <r>
    <x v="2"/>
    <x v="4"/>
    <n v="587000"/>
  </r>
  <r>
    <x v="3"/>
    <x v="0"/>
    <n v="872000"/>
  </r>
  <r>
    <x v="3"/>
    <x v="1"/>
    <n v="599000"/>
  </r>
  <r>
    <x v="3"/>
    <x v="2"/>
    <n v="1371000"/>
  </r>
  <r>
    <x v="3"/>
    <x v="3"/>
    <n v="1163000"/>
  </r>
  <r>
    <x v="3"/>
    <x v="4"/>
    <n v="630000"/>
  </r>
  <r>
    <x v="4"/>
    <x v="0"/>
    <n v="1161000"/>
  </r>
  <r>
    <x v="4"/>
    <x v="1"/>
    <n v="808000"/>
  </r>
  <r>
    <x v="4"/>
    <x v="2"/>
    <n v="1269000"/>
  </r>
  <r>
    <x v="4"/>
    <x v="3"/>
    <n v="843000"/>
  </r>
  <r>
    <x v="4"/>
    <x v="4"/>
    <n v="991000"/>
  </r>
  <r>
    <x v="5"/>
    <x v="0"/>
    <n v="913000"/>
  </r>
  <r>
    <x v="5"/>
    <x v="1"/>
    <n v="1305000"/>
  </r>
  <r>
    <x v="5"/>
    <x v="2"/>
    <n v="885000"/>
  </r>
  <r>
    <x v="5"/>
    <x v="3"/>
    <n v="691000"/>
  </r>
  <r>
    <x v="5"/>
    <x v="4"/>
    <n v="1455000"/>
  </r>
  <r>
    <x v="6"/>
    <x v="0"/>
    <n v="776000"/>
  </r>
  <r>
    <x v="6"/>
    <x v="1"/>
    <n v="660000"/>
  </r>
  <r>
    <x v="6"/>
    <x v="2"/>
    <n v="959000"/>
  </r>
  <r>
    <x v="6"/>
    <x v="3"/>
    <n v="813000"/>
  </r>
  <r>
    <x v="6"/>
    <x v="4"/>
    <n v="521000"/>
  </r>
  <r>
    <x v="7"/>
    <x v="0"/>
    <n v="752000"/>
  </r>
  <r>
    <x v="7"/>
    <x v="1"/>
    <n v="1247000"/>
  </r>
  <r>
    <x v="7"/>
    <x v="2"/>
    <n v="1356000"/>
  </r>
  <r>
    <x v="7"/>
    <x v="3"/>
    <n v="1060000"/>
  </r>
  <r>
    <x v="7"/>
    <x v="4"/>
    <n v="974000"/>
  </r>
  <r>
    <x v="8"/>
    <x v="0"/>
    <n v="558000"/>
  </r>
  <r>
    <x v="8"/>
    <x v="1"/>
    <n v="1010000"/>
  </r>
  <r>
    <x v="8"/>
    <x v="2"/>
    <n v="1181000"/>
  </r>
  <r>
    <x v="8"/>
    <x v="3"/>
    <n v="975000"/>
  </r>
  <r>
    <x v="8"/>
    <x v="4"/>
    <n v="1199000"/>
  </r>
  <r>
    <x v="9"/>
    <x v="0"/>
    <n v="1475000"/>
  </r>
  <r>
    <x v="9"/>
    <x v="1"/>
    <n v="1282000"/>
  </r>
  <r>
    <x v="9"/>
    <x v="2"/>
    <n v="689000"/>
  </r>
  <r>
    <x v="9"/>
    <x v="3"/>
    <n v="1457000"/>
  </r>
  <r>
    <x v="9"/>
    <x v="4"/>
    <n v="1186000"/>
  </r>
  <r>
    <x v="10"/>
    <x v="0"/>
    <n v="1457000"/>
  </r>
  <r>
    <x v="10"/>
    <x v="1"/>
    <n v="1062000"/>
  </r>
  <r>
    <x v="10"/>
    <x v="2"/>
    <n v="1375000"/>
  </r>
  <r>
    <x v="10"/>
    <x v="3"/>
    <n v="1066000"/>
  </r>
  <r>
    <x v="10"/>
    <x v="4"/>
    <n v="743000"/>
  </r>
  <r>
    <x v="11"/>
    <x v="0"/>
    <n v="1331000"/>
  </r>
  <r>
    <x v="11"/>
    <x v="1"/>
    <n v="1004000"/>
  </r>
  <r>
    <x v="11"/>
    <x v="2"/>
    <n v="630000"/>
  </r>
  <r>
    <x v="11"/>
    <x v="3"/>
    <n v="984000"/>
  </r>
  <r>
    <x v="11"/>
    <x v="4"/>
    <n v="131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4:H7" firstHeaderRow="1" firstDataRow="2" firstDataCol="1"/>
  <pivotFields count="3">
    <pivotField axis="axisCol" showAll="0">
      <items count="13">
        <item h="1" x="0"/>
        <item h="1" x="4"/>
        <item x="8"/>
        <item h="1" x="10"/>
        <item h="1" x="9"/>
        <item h="1" x="3"/>
        <item h="1" x="2"/>
        <item h="1" x="11"/>
        <item h="1" x="1"/>
        <item h="1" x="7"/>
        <item h="1" x="6"/>
        <item h="1" x="5"/>
        <item t="default"/>
      </items>
    </pivotField>
    <pivotField axis="axisRow" showAll="0">
      <items count="6">
        <item h="1" x="0"/>
        <item x="2"/>
        <item h="1" x="3"/>
        <item h="1" x="1"/>
        <item h="1" x="4"/>
        <item t="default"/>
      </items>
    </pivotField>
    <pivotField dataField="1" numFmtId="164" showAll="0"/>
  </pivotFields>
  <rowFields count="1">
    <field x="1"/>
  </rowFields>
  <rowItems count="2">
    <i>
      <x v="1"/>
    </i>
    <i t="grand">
      <x/>
    </i>
  </rowItems>
  <colFields count="1">
    <field x="0"/>
  </colFields>
  <colItems count="2">
    <i>
      <x v="2"/>
    </i>
    <i t="grand">
      <x/>
    </i>
  </colItems>
  <dataFields count="1">
    <dataField name="Sum of Revenue (INR)"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 name="PivotTable1"/>
  </pivotTables>
  <data>
    <tabular pivotCacheId="1">
      <items count="12">
        <i x="0"/>
        <i x="4"/>
        <i x="8" s="1"/>
        <i x="10"/>
        <i x="9"/>
        <i x="3"/>
        <i x="2"/>
        <i x="11"/>
        <i x="1"/>
        <i x="7"/>
        <i x="6"/>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 name="PivotTable1"/>
  </pivotTables>
  <data>
    <tabular pivotCacheId="1">
      <items count="5">
        <i x="0"/>
        <i x="2" s="1"/>
        <i x="3"/>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rowHeight="241300"/>
  <slicer name="Product Line" cache="Slicer_Product_Line" caption="Product Line" rowHeight="241300"/>
</slicers>
</file>

<file path=xl/tables/table1.xml><?xml version="1.0" encoding="utf-8"?>
<table xmlns="http://schemas.openxmlformats.org/spreadsheetml/2006/main" id="1" name="Table1" displayName="Table1" ref="B5:H23" totalsRowShown="0" headerRowDxfId="9" dataDxfId="8" tableBorderDxfId="7" headerRowCellStyle="Comma" dataCellStyle="Comma">
  <autoFilter ref="B5:H23"/>
  <tableColumns count="7">
    <tableColumn id="1" name="Month Number" dataDxfId="6"/>
    <tableColumn id="2" name="Month" dataDxfId="5"/>
    <tableColumn id="3" name="Actual Revenue" dataDxfId="4" dataCellStyle="Comma">
      <calculatedColumnFormula>E6*(1+F6)</calculatedColumnFormula>
    </tableColumn>
    <tableColumn id="4" name="Forecast Revenue" dataDxfId="3" dataCellStyle="Comma">
      <calculatedColumnFormula>FORECAST(B6,D$6:D$17,B$6:B$17)</calculatedColumnFormula>
    </tableColumn>
    <tableColumn id="5" name="Deviation Applied" dataDxfId="2" dataCellStyle="Comma"/>
    <tableColumn id="6" name="Variance" dataDxfId="1" dataCellStyle="Comma">
      <calculatedColumnFormula>D6-E6</calculatedColumnFormula>
    </tableColumn>
    <tableColumn id="7" name="Variance (%)" dataDxfId="0" dataCellStyle="Percent">
      <calculatedColumnFormula>IF(E6=0,0,G6/E6)</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zoomScaleNormal="100" workbookViewId="0">
      <selection activeCell="D15" sqref="D15"/>
    </sheetView>
  </sheetViews>
  <sheetFormatPr defaultColWidth="10.28515625" defaultRowHeight="21.75" customHeight="1" x14ac:dyDescent="0.25"/>
  <cols>
    <col min="1" max="1" width="3.7109375" customWidth="1"/>
    <col min="2" max="2" width="5" bestFit="1" customWidth="1"/>
    <col min="3" max="3" width="29.28515625" bestFit="1" customWidth="1"/>
    <col min="4" max="4" width="26.7109375" bestFit="1" customWidth="1"/>
  </cols>
  <sheetData>
    <row r="1" spans="2:7" ht="15" customHeight="1" x14ac:dyDescent="0.25"/>
    <row r="2" spans="2:7" ht="21.75" customHeight="1" x14ac:dyDescent="0.25">
      <c r="B2" s="2" t="s">
        <v>22</v>
      </c>
      <c r="C2" s="2" t="s">
        <v>23</v>
      </c>
      <c r="D2" s="2" t="s">
        <v>24</v>
      </c>
      <c r="G2" t="s">
        <v>49</v>
      </c>
    </row>
    <row r="3" spans="2:7" ht="21.75" customHeight="1" x14ac:dyDescent="0.25">
      <c r="B3" s="3" t="s">
        <v>25</v>
      </c>
      <c r="C3" s="3" t="s">
        <v>26</v>
      </c>
      <c r="D3" s="3" t="s">
        <v>27</v>
      </c>
      <c r="G3" t="s">
        <v>50</v>
      </c>
    </row>
    <row r="4" spans="2:7" ht="21.75" customHeight="1" x14ac:dyDescent="0.25">
      <c r="B4" s="3" t="s">
        <v>28</v>
      </c>
      <c r="C4" s="3" t="s">
        <v>29</v>
      </c>
      <c r="D4" s="3" t="s">
        <v>30</v>
      </c>
      <c r="G4" t="s">
        <v>51</v>
      </c>
    </row>
    <row r="5" spans="2:7" ht="21.75" customHeight="1" x14ac:dyDescent="0.25">
      <c r="B5" s="3" t="s">
        <v>31</v>
      </c>
      <c r="C5" s="3" t="s">
        <v>32</v>
      </c>
      <c r="D5" s="3" t="s">
        <v>33</v>
      </c>
    </row>
    <row r="6" spans="2:7" ht="21.75" customHeight="1" x14ac:dyDescent="0.25">
      <c r="B6" s="3" t="s">
        <v>34</v>
      </c>
      <c r="C6" s="3" t="s">
        <v>35</v>
      </c>
      <c r="D6" s="3" t="s">
        <v>36</v>
      </c>
    </row>
    <row r="7" spans="2:7" ht="21.75" customHeight="1" x14ac:dyDescent="0.25">
      <c r="B7" s="3" t="s">
        <v>37</v>
      </c>
      <c r="C7" s="3" t="s">
        <v>38</v>
      </c>
      <c r="D7" s="3" t="s">
        <v>39</v>
      </c>
    </row>
    <row r="8" spans="2:7" ht="21.75" customHeight="1" x14ac:dyDescent="0.25">
      <c r="B8" s="3" t="s">
        <v>40</v>
      </c>
      <c r="C8" s="3" t="s">
        <v>41</v>
      </c>
      <c r="D8" s="3" t="s">
        <v>42</v>
      </c>
    </row>
    <row r="9" spans="2:7" ht="21.75" customHeight="1" x14ac:dyDescent="0.25">
      <c r="B9" s="3" t="s">
        <v>43</v>
      </c>
      <c r="C9" s="3" t="s">
        <v>44</v>
      </c>
      <c r="D9" s="3" t="s">
        <v>45</v>
      </c>
    </row>
    <row r="10" spans="2:7" ht="21.75" customHeight="1" x14ac:dyDescent="0.25">
      <c r="B10" s="3" t="s">
        <v>46</v>
      </c>
      <c r="C10" s="3" t="s">
        <v>47</v>
      </c>
      <c r="D10" s="3" t="s">
        <v>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63"/>
  <sheetViews>
    <sheetView workbookViewId="0">
      <selection activeCell="G6" sqref="G6"/>
    </sheetView>
  </sheetViews>
  <sheetFormatPr defaultRowHeight="15" x14ac:dyDescent="0.25"/>
  <cols>
    <col min="1" max="1" width="3.7109375" customWidth="1"/>
    <col min="2" max="2" width="9.42578125" bestFit="1" customWidth="1"/>
    <col min="3" max="3" width="12" bestFit="1" customWidth="1"/>
    <col min="4" max="4" width="14" style="5" bestFit="1" customWidth="1"/>
    <col min="5" max="5" width="5.7109375" customWidth="1"/>
    <col min="6" max="6" width="20.7109375" customWidth="1"/>
    <col min="7" max="7" width="16.28515625" customWidth="1"/>
    <col min="8" max="8" width="11.28515625" bestFit="1" customWidth="1"/>
    <col min="9" max="10" width="9" customWidth="1"/>
    <col min="11" max="11" width="8.5703125" customWidth="1"/>
    <col min="12" max="12" width="8.140625" customWidth="1"/>
    <col min="13" max="13" width="8.7109375" customWidth="1"/>
    <col min="14" max="14" width="9.28515625" bestFit="1" customWidth="1"/>
    <col min="15" max="15" width="9.5703125" bestFit="1" customWidth="1"/>
    <col min="16" max="16" width="9.28515625" bestFit="1" customWidth="1"/>
    <col min="17" max="17" width="8.7109375" customWidth="1"/>
    <col min="18" max="18" width="9" customWidth="1"/>
    <col min="19" max="19" width="11.28515625" bestFit="1" customWidth="1"/>
  </cols>
  <sheetData>
    <row r="2" spans="2:8" ht="16.5" customHeight="1" x14ac:dyDescent="0.25">
      <c r="D2" s="46">
        <f>SUBTOTAL(9,D4:D63)</f>
        <v>58410000</v>
      </c>
    </row>
    <row r="3" spans="2:8" x14ac:dyDescent="0.25">
      <c r="B3" s="1" t="s">
        <v>19</v>
      </c>
      <c r="C3" s="1" t="s">
        <v>18</v>
      </c>
      <c r="D3" s="4" t="s">
        <v>17</v>
      </c>
    </row>
    <row r="4" spans="2:8" ht="15" customHeight="1" x14ac:dyDescent="0.25">
      <c r="B4" s="6" t="s">
        <v>16</v>
      </c>
      <c r="C4" s="6" t="s">
        <v>5</v>
      </c>
      <c r="D4" s="7">
        <v>602000</v>
      </c>
      <c r="F4" s="37" t="s">
        <v>69</v>
      </c>
      <c r="G4" s="37" t="s">
        <v>72</v>
      </c>
    </row>
    <row r="5" spans="2:8" x14ac:dyDescent="0.25">
      <c r="B5" s="6" t="s">
        <v>16</v>
      </c>
      <c r="C5" s="6" t="s">
        <v>4</v>
      </c>
      <c r="D5" s="7">
        <v>935000</v>
      </c>
      <c r="F5" s="37" t="s">
        <v>70</v>
      </c>
      <c r="G5" t="s">
        <v>8</v>
      </c>
      <c r="H5" t="s">
        <v>71</v>
      </c>
    </row>
    <row r="6" spans="2:8" x14ac:dyDescent="0.25">
      <c r="B6" s="6" t="s">
        <v>16</v>
      </c>
      <c r="C6" s="6" t="s">
        <v>3</v>
      </c>
      <c r="D6" s="7">
        <v>1360000</v>
      </c>
      <c r="F6" s="38" t="s">
        <v>3</v>
      </c>
      <c r="G6" s="36">
        <v>1181000</v>
      </c>
      <c r="H6" s="36">
        <v>1181000</v>
      </c>
    </row>
    <row r="7" spans="2:8" x14ac:dyDescent="0.25">
      <c r="B7" s="6" t="s">
        <v>16</v>
      </c>
      <c r="C7" s="6" t="s">
        <v>2</v>
      </c>
      <c r="D7" s="7">
        <v>770000</v>
      </c>
      <c r="F7" s="38" t="s">
        <v>71</v>
      </c>
      <c r="G7" s="36">
        <v>1181000</v>
      </c>
      <c r="H7" s="36">
        <v>1181000</v>
      </c>
    </row>
    <row r="8" spans="2:8" x14ac:dyDescent="0.25">
      <c r="B8" s="6" t="s">
        <v>16</v>
      </c>
      <c r="C8" s="6" t="s">
        <v>0</v>
      </c>
      <c r="D8" s="7">
        <v>606000</v>
      </c>
    </row>
    <row r="9" spans="2:8" x14ac:dyDescent="0.25">
      <c r="B9" s="6" t="s">
        <v>15</v>
      </c>
      <c r="C9" s="6" t="s">
        <v>5</v>
      </c>
      <c r="D9" s="7">
        <v>571000</v>
      </c>
    </row>
    <row r="10" spans="2:8" x14ac:dyDescent="0.25">
      <c r="B10" s="6" t="s">
        <v>15</v>
      </c>
      <c r="C10" s="6" t="s">
        <v>4</v>
      </c>
      <c r="D10" s="7">
        <v>1200000</v>
      </c>
    </row>
    <row r="11" spans="2:8" x14ac:dyDescent="0.25">
      <c r="B11" s="6" t="s">
        <v>15</v>
      </c>
      <c r="C11" s="6" t="s">
        <v>3</v>
      </c>
      <c r="D11" s="7">
        <v>520000</v>
      </c>
    </row>
    <row r="12" spans="2:8" x14ac:dyDescent="0.25">
      <c r="B12" s="6" t="s">
        <v>15</v>
      </c>
      <c r="C12" s="6" t="s">
        <v>2</v>
      </c>
      <c r="D12" s="7">
        <v>1114000</v>
      </c>
    </row>
    <row r="13" spans="2:8" x14ac:dyDescent="0.25">
      <c r="B13" s="6" t="s">
        <v>15</v>
      </c>
      <c r="C13" s="6" t="s">
        <v>0</v>
      </c>
      <c r="D13" s="7">
        <v>621000</v>
      </c>
    </row>
    <row r="14" spans="2:8" x14ac:dyDescent="0.25">
      <c r="B14" s="6" t="s">
        <v>14</v>
      </c>
      <c r="C14" s="6" t="s">
        <v>5</v>
      </c>
      <c r="D14" s="7">
        <v>966000</v>
      </c>
    </row>
    <row r="15" spans="2:8" x14ac:dyDescent="0.25">
      <c r="B15" s="6" t="s">
        <v>14</v>
      </c>
      <c r="C15" s="6" t="s">
        <v>4</v>
      </c>
      <c r="D15" s="7">
        <v>714000</v>
      </c>
    </row>
    <row r="16" spans="2:8" x14ac:dyDescent="0.25">
      <c r="B16" s="6" t="s">
        <v>14</v>
      </c>
      <c r="C16" s="6" t="s">
        <v>3</v>
      </c>
      <c r="D16" s="7">
        <v>830000</v>
      </c>
    </row>
    <row r="17" spans="2:4" x14ac:dyDescent="0.25">
      <c r="B17" s="6" t="s">
        <v>14</v>
      </c>
      <c r="C17" s="6" t="s">
        <v>2</v>
      </c>
      <c r="D17" s="7">
        <v>958000</v>
      </c>
    </row>
    <row r="18" spans="2:4" x14ac:dyDescent="0.25">
      <c r="B18" s="6" t="s">
        <v>14</v>
      </c>
      <c r="C18" s="6" t="s">
        <v>0</v>
      </c>
      <c r="D18" s="7">
        <v>587000</v>
      </c>
    </row>
    <row r="19" spans="2:4" x14ac:dyDescent="0.25">
      <c r="B19" s="6" t="s">
        <v>13</v>
      </c>
      <c r="C19" s="6" t="s">
        <v>5</v>
      </c>
      <c r="D19" s="7">
        <v>872000</v>
      </c>
    </row>
    <row r="20" spans="2:4" x14ac:dyDescent="0.25">
      <c r="B20" s="6" t="s">
        <v>13</v>
      </c>
      <c r="C20" s="6" t="s">
        <v>4</v>
      </c>
      <c r="D20" s="7">
        <v>599000</v>
      </c>
    </row>
    <row r="21" spans="2:4" x14ac:dyDescent="0.25">
      <c r="B21" s="6" t="s">
        <v>13</v>
      </c>
      <c r="C21" s="6" t="s">
        <v>3</v>
      </c>
      <c r="D21" s="7">
        <v>1371000</v>
      </c>
    </row>
    <row r="22" spans="2:4" x14ac:dyDescent="0.25">
      <c r="B22" s="6" t="s">
        <v>13</v>
      </c>
      <c r="C22" s="6" t="s">
        <v>2</v>
      </c>
      <c r="D22" s="7">
        <v>1163000</v>
      </c>
    </row>
    <row r="23" spans="2:4" x14ac:dyDescent="0.25">
      <c r="B23" s="6" t="s">
        <v>13</v>
      </c>
      <c r="C23" s="6" t="s">
        <v>0</v>
      </c>
      <c r="D23" s="7">
        <v>630000</v>
      </c>
    </row>
    <row r="24" spans="2:4" x14ac:dyDescent="0.25">
      <c r="B24" s="6" t="s">
        <v>12</v>
      </c>
      <c r="C24" s="6" t="s">
        <v>5</v>
      </c>
      <c r="D24" s="7">
        <v>1161000</v>
      </c>
    </row>
    <row r="25" spans="2:4" x14ac:dyDescent="0.25">
      <c r="B25" s="6" t="s">
        <v>12</v>
      </c>
      <c r="C25" s="6" t="s">
        <v>4</v>
      </c>
      <c r="D25" s="7">
        <v>808000</v>
      </c>
    </row>
    <row r="26" spans="2:4" x14ac:dyDescent="0.25">
      <c r="B26" s="6" t="s">
        <v>12</v>
      </c>
      <c r="C26" s="6" t="s">
        <v>3</v>
      </c>
      <c r="D26" s="7">
        <v>1269000</v>
      </c>
    </row>
    <row r="27" spans="2:4" x14ac:dyDescent="0.25">
      <c r="B27" s="6" t="s">
        <v>12</v>
      </c>
      <c r="C27" s="6" t="s">
        <v>2</v>
      </c>
      <c r="D27" s="7">
        <v>843000</v>
      </c>
    </row>
    <row r="28" spans="2:4" x14ac:dyDescent="0.25">
      <c r="B28" s="6" t="s">
        <v>12</v>
      </c>
      <c r="C28" s="6" t="s">
        <v>0</v>
      </c>
      <c r="D28" s="7">
        <v>991000</v>
      </c>
    </row>
    <row r="29" spans="2:4" x14ac:dyDescent="0.25">
      <c r="B29" s="6" t="s">
        <v>11</v>
      </c>
      <c r="C29" s="6" t="s">
        <v>5</v>
      </c>
      <c r="D29" s="7">
        <v>913000</v>
      </c>
    </row>
    <row r="30" spans="2:4" x14ac:dyDescent="0.25">
      <c r="B30" s="6" t="s">
        <v>11</v>
      </c>
      <c r="C30" s="6" t="s">
        <v>4</v>
      </c>
      <c r="D30" s="7">
        <v>1305000</v>
      </c>
    </row>
    <row r="31" spans="2:4" x14ac:dyDescent="0.25">
      <c r="B31" s="6" t="s">
        <v>11</v>
      </c>
      <c r="C31" s="6" t="s">
        <v>3</v>
      </c>
      <c r="D31" s="7">
        <v>885000</v>
      </c>
    </row>
    <row r="32" spans="2:4" x14ac:dyDescent="0.25">
      <c r="B32" s="6" t="s">
        <v>11</v>
      </c>
      <c r="C32" s="6" t="s">
        <v>2</v>
      </c>
      <c r="D32" s="7">
        <v>691000</v>
      </c>
    </row>
    <row r="33" spans="2:4" x14ac:dyDescent="0.25">
      <c r="B33" s="6" t="s">
        <v>11</v>
      </c>
      <c r="C33" s="6" t="s">
        <v>0</v>
      </c>
      <c r="D33" s="7">
        <v>1455000</v>
      </c>
    </row>
    <row r="34" spans="2:4" x14ac:dyDescent="0.25">
      <c r="B34" s="6" t="s">
        <v>10</v>
      </c>
      <c r="C34" s="6" t="s">
        <v>5</v>
      </c>
      <c r="D34" s="7">
        <v>776000</v>
      </c>
    </row>
    <row r="35" spans="2:4" x14ac:dyDescent="0.25">
      <c r="B35" s="6" t="s">
        <v>10</v>
      </c>
      <c r="C35" s="6" t="s">
        <v>4</v>
      </c>
      <c r="D35" s="7">
        <v>660000</v>
      </c>
    </row>
    <row r="36" spans="2:4" x14ac:dyDescent="0.25">
      <c r="B36" s="6" t="s">
        <v>10</v>
      </c>
      <c r="C36" s="6" t="s">
        <v>3</v>
      </c>
      <c r="D36" s="7">
        <v>959000</v>
      </c>
    </row>
    <row r="37" spans="2:4" x14ac:dyDescent="0.25">
      <c r="B37" s="6" t="s">
        <v>10</v>
      </c>
      <c r="C37" s="6" t="s">
        <v>2</v>
      </c>
      <c r="D37" s="7">
        <v>813000</v>
      </c>
    </row>
    <row r="38" spans="2:4" x14ac:dyDescent="0.25">
      <c r="B38" s="6" t="s">
        <v>10</v>
      </c>
      <c r="C38" s="6" t="s">
        <v>0</v>
      </c>
      <c r="D38" s="7">
        <v>521000</v>
      </c>
    </row>
    <row r="39" spans="2:4" x14ac:dyDescent="0.25">
      <c r="B39" s="6" t="s">
        <v>9</v>
      </c>
      <c r="C39" s="6" t="s">
        <v>5</v>
      </c>
      <c r="D39" s="7">
        <v>752000</v>
      </c>
    </row>
    <row r="40" spans="2:4" x14ac:dyDescent="0.25">
      <c r="B40" s="6" t="s">
        <v>9</v>
      </c>
      <c r="C40" s="6" t="s">
        <v>4</v>
      </c>
      <c r="D40" s="7">
        <v>1247000</v>
      </c>
    </row>
    <row r="41" spans="2:4" x14ac:dyDescent="0.25">
      <c r="B41" s="6" t="s">
        <v>9</v>
      </c>
      <c r="C41" s="6" t="s">
        <v>3</v>
      </c>
      <c r="D41" s="7">
        <v>1356000</v>
      </c>
    </row>
    <row r="42" spans="2:4" x14ac:dyDescent="0.25">
      <c r="B42" s="6" t="s">
        <v>9</v>
      </c>
      <c r="C42" s="6" t="s">
        <v>2</v>
      </c>
      <c r="D42" s="7">
        <v>1060000</v>
      </c>
    </row>
    <row r="43" spans="2:4" x14ac:dyDescent="0.25">
      <c r="B43" s="6" t="s">
        <v>9</v>
      </c>
      <c r="C43" s="6" t="s">
        <v>0</v>
      </c>
      <c r="D43" s="7">
        <v>974000</v>
      </c>
    </row>
    <row r="44" spans="2:4" x14ac:dyDescent="0.25">
      <c r="B44" s="6" t="s">
        <v>8</v>
      </c>
      <c r="C44" s="6" t="s">
        <v>5</v>
      </c>
      <c r="D44" s="7">
        <v>558000</v>
      </c>
    </row>
    <row r="45" spans="2:4" x14ac:dyDescent="0.25">
      <c r="B45" s="6" t="s">
        <v>8</v>
      </c>
      <c r="C45" s="6" t="s">
        <v>4</v>
      </c>
      <c r="D45" s="7">
        <v>1010000</v>
      </c>
    </row>
    <row r="46" spans="2:4" x14ac:dyDescent="0.25">
      <c r="B46" s="6" t="s">
        <v>8</v>
      </c>
      <c r="C46" s="6" t="s">
        <v>3</v>
      </c>
      <c r="D46" s="7">
        <v>1181000</v>
      </c>
    </row>
    <row r="47" spans="2:4" x14ac:dyDescent="0.25">
      <c r="B47" s="6" t="s">
        <v>8</v>
      </c>
      <c r="C47" s="6" t="s">
        <v>2</v>
      </c>
      <c r="D47" s="7">
        <v>975000</v>
      </c>
    </row>
    <row r="48" spans="2:4" x14ac:dyDescent="0.25">
      <c r="B48" s="6" t="s">
        <v>8</v>
      </c>
      <c r="C48" s="6" t="s">
        <v>0</v>
      </c>
      <c r="D48" s="7">
        <v>1199000</v>
      </c>
    </row>
    <row r="49" spans="2:4" x14ac:dyDescent="0.25">
      <c r="B49" s="6" t="s">
        <v>7</v>
      </c>
      <c r="C49" s="6" t="s">
        <v>5</v>
      </c>
      <c r="D49" s="7">
        <v>1475000</v>
      </c>
    </row>
    <row r="50" spans="2:4" x14ac:dyDescent="0.25">
      <c r="B50" s="6" t="s">
        <v>7</v>
      </c>
      <c r="C50" s="6" t="s">
        <v>4</v>
      </c>
      <c r="D50" s="7">
        <v>1282000</v>
      </c>
    </row>
    <row r="51" spans="2:4" x14ac:dyDescent="0.25">
      <c r="B51" s="6" t="s">
        <v>7</v>
      </c>
      <c r="C51" s="6" t="s">
        <v>3</v>
      </c>
      <c r="D51" s="7">
        <v>689000</v>
      </c>
    </row>
    <row r="52" spans="2:4" x14ac:dyDescent="0.25">
      <c r="B52" s="6" t="s">
        <v>7</v>
      </c>
      <c r="C52" s="6" t="s">
        <v>2</v>
      </c>
      <c r="D52" s="7">
        <v>1457000</v>
      </c>
    </row>
    <row r="53" spans="2:4" x14ac:dyDescent="0.25">
      <c r="B53" s="6" t="s">
        <v>7</v>
      </c>
      <c r="C53" s="6" t="s">
        <v>0</v>
      </c>
      <c r="D53" s="7">
        <v>1186000</v>
      </c>
    </row>
    <row r="54" spans="2:4" x14ac:dyDescent="0.25">
      <c r="B54" s="6" t="s">
        <v>6</v>
      </c>
      <c r="C54" s="6" t="s">
        <v>5</v>
      </c>
      <c r="D54" s="7">
        <v>1457000</v>
      </c>
    </row>
    <row r="55" spans="2:4" x14ac:dyDescent="0.25">
      <c r="B55" s="6" t="s">
        <v>6</v>
      </c>
      <c r="C55" s="6" t="s">
        <v>4</v>
      </c>
      <c r="D55" s="7">
        <v>1062000</v>
      </c>
    </row>
    <row r="56" spans="2:4" x14ac:dyDescent="0.25">
      <c r="B56" s="6" t="s">
        <v>6</v>
      </c>
      <c r="C56" s="6" t="s">
        <v>3</v>
      </c>
      <c r="D56" s="7">
        <v>1375000</v>
      </c>
    </row>
    <row r="57" spans="2:4" x14ac:dyDescent="0.25">
      <c r="B57" s="6" t="s">
        <v>6</v>
      </c>
      <c r="C57" s="6" t="s">
        <v>2</v>
      </c>
      <c r="D57" s="7">
        <v>1066000</v>
      </c>
    </row>
    <row r="58" spans="2:4" x14ac:dyDescent="0.25">
      <c r="B58" s="6" t="s">
        <v>6</v>
      </c>
      <c r="C58" s="6" t="s">
        <v>0</v>
      </c>
      <c r="D58" s="7">
        <v>743000</v>
      </c>
    </row>
    <row r="59" spans="2:4" x14ac:dyDescent="0.25">
      <c r="B59" s="6" t="s">
        <v>1</v>
      </c>
      <c r="C59" s="6" t="s">
        <v>5</v>
      </c>
      <c r="D59" s="7">
        <v>1331000</v>
      </c>
    </row>
    <row r="60" spans="2:4" x14ac:dyDescent="0.25">
      <c r="B60" s="6" t="s">
        <v>1</v>
      </c>
      <c r="C60" s="6" t="s">
        <v>4</v>
      </c>
      <c r="D60" s="7">
        <v>1004000</v>
      </c>
    </row>
    <row r="61" spans="2:4" x14ac:dyDescent="0.25">
      <c r="B61" s="6" t="s">
        <v>1</v>
      </c>
      <c r="C61" s="6" t="s">
        <v>3</v>
      </c>
      <c r="D61" s="7">
        <v>630000</v>
      </c>
    </row>
    <row r="62" spans="2:4" x14ac:dyDescent="0.25">
      <c r="B62" s="6" t="s">
        <v>1</v>
      </c>
      <c r="C62" s="6" t="s">
        <v>2</v>
      </c>
      <c r="D62" s="7">
        <v>984000</v>
      </c>
    </row>
    <row r="63" spans="2:4" x14ac:dyDescent="0.25">
      <c r="B63" s="6" t="s">
        <v>1</v>
      </c>
      <c r="C63" s="6" t="s">
        <v>0</v>
      </c>
      <c r="D63" s="7">
        <v>1318000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1" sqref="B1"/>
    </sheetView>
  </sheetViews>
  <sheetFormatPr defaultRowHeight="15" x14ac:dyDescent="0.25"/>
  <cols>
    <col min="1" max="1" width="17.5703125" bestFit="1" customWidth="1"/>
    <col min="2" max="2" width="19" style="5" bestFit="1" customWidth="1"/>
  </cols>
  <sheetData>
    <row r="1" spans="1:4" x14ac:dyDescent="0.25">
      <c r="B1" s="46">
        <f>SUBTOTAL(9,B3:B14)</f>
        <v>58410000</v>
      </c>
    </row>
    <row r="2" spans="1:4" x14ac:dyDescent="0.25">
      <c r="A2" s="1" t="s">
        <v>21</v>
      </c>
      <c r="B2" s="4" t="s">
        <v>20</v>
      </c>
      <c r="C2" t="s">
        <v>55</v>
      </c>
      <c r="D2" t="s">
        <v>56</v>
      </c>
    </row>
    <row r="3" spans="1:4" x14ac:dyDescent="0.25">
      <c r="A3" s="8">
        <v>45017</v>
      </c>
      <c r="B3" s="7">
        <v>4273000</v>
      </c>
      <c r="C3">
        <f>SUMIF('Monthly Product Revenue'!B:B,'Monthly Summary'!A3,'Monthly Product Revenue'!D:D)</f>
        <v>4273000</v>
      </c>
      <c r="D3" s="9">
        <f>B3-C3</f>
        <v>0</v>
      </c>
    </row>
    <row r="4" spans="1:4" x14ac:dyDescent="0.25">
      <c r="A4" s="8">
        <v>45139</v>
      </c>
      <c r="B4" s="7">
        <v>5072000</v>
      </c>
      <c r="C4">
        <f>SUMIF('Monthly Product Revenue'!B:B,'Monthly Summary'!A4,'Monthly Product Revenue'!D:D)</f>
        <v>5072000</v>
      </c>
      <c r="D4" s="9">
        <f t="shared" ref="D4:D14" si="0">B4-C4</f>
        <v>0</v>
      </c>
    </row>
    <row r="5" spans="1:4" x14ac:dyDescent="0.25">
      <c r="A5" s="8">
        <v>45261</v>
      </c>
      <c r="B5" s="7">
        <v>4923000</v>
      </c>
      <c r="C5">
        <f>SUMIF('Monthly Product Revenue'!B:B,'Monthly Summary'!A5,'Monthly Product Revenue'!D:D)</f>
        <v>4923000</v>
      </c>
      <c r="D5" s="9">
        <f t="shared" si="0"/>
        <v>0</v>
      </c>
    </row>
    <row r="6" spans="1:4" x14ac:dyDescent="0.25">
      <c r="A6" s="8">
        <v>45323</v>
      </c>
      <c r="B6" s="7">
        <v>5703000</v>
      </c>
      <c r="C6">
        <f>SUMIF('Monthly Product Revenue'!B:B,'Monthly Summary'!A6,'Monthly Product Revenue'!D:D)</f>
        <v>5703000</v>
      </c>
      <c r="D6" s="9">
        <f t="shared" si="0"/>
        <v>0</v>
      </c>
    </row>
    <row r="7" spans="1:4" x14ac:dyDescent="0.25">
      <c r="A7" s="8">
        <v>45292</v>
      </c>
      <c r="B7" s="7">
        <v>6089000</v>
      </c>
      <c r="C7">
        <f>SUMIF('Monthly Product Revenue'!B:B,'Monthly Summary'!A7,'Monthly Product Revenue'!D:D)</f>
        <v>6089000</v>
      </c>
      <c r="D7" s="9">
        <f t="shared" si="0"/>
        <v>0</v>
      </c>
    </row>
    <row r="8" spans="1:4" x14ac:dyDescent="0.25">
      <c r="A8" s="8">
        <v>45108</v>
      </c>
      <c r="B8" s="7">
        <v>4635000</v>
      </c>
      <c r="C8">
        <f>SUMIF('Monthly Product Revenue'!B:B,'Monthly Summary'!A8,'Monthly Product Revenue'!D:D)</f>
        <v>4635000</v>
      </c>
      <c r="D8" s="9">
        <f t="shared" si="0"/>
        <v>0</v>
      </c>
    </row>
    <row r="9" spans="1:4" x14ac:dyDescent="0.25">
      <c r="A9" s="8">
        <v>45078</v>
      </c>
      <c r="B9" s="7">
        <v>4055000</v>
      </c>
      <c r="C9">
        <f>SUMIF('Monthly Product Revenue'!B:B,'Monthly Summary'!A9,'Monthly Product Revenue'!D:D)</f>
        <v>4055000</v>
      </c>
      <c r="D9" s="9">
        <f t="shared" si="0"/>
        <v>0</v>
      </c>
    </row>
    <row r="10" spans="1:4" x14ac:dyDescent="0.25">
      <c r="A10" s="8">
        <v>45352</v>
      </c>
      <c r="B10" s="7">
        <v>5267000</v>
      </c>
      <c r="C10">
        <f>SUMIF('Monthly Product Revenue'!B:B,'Monthly Summary'!A10,'Monthly Product Revenue'!D:D)</f>
        <v>5267000</v>
      </c>
      <c r="D10" s="9">
        <f t="shared" si="0"/>
        <v>0</v>
      </c>
    </row>
    <row r="11" spans="1:4" x14ac:dyDescent="0.25">
      <c r="A11" s="8">
        <v>45047</v>
      </c>
      <c r="B11" s="7">
        <v>4026000</v>
      </c>
      <c r="C11">
        <f>SUMIF('Monthly Product Revenue'!B:B,'Monthly Summary'!A11,'Monthly Product Revenue'!D:D)</f>
        <v>4026000</v>
      </c>
      <c r="D11" s="9">
        <f t="shared" si="0"/>
        <v>0</v>
      </c>
    </row>
    <row r="12" spans="1:4" x14ac:dyDescent="0.25">
      <c r="A12" s="8">
        <v>45231</v>
      </c>
      <c r="B12" s="7">
        <v>5389000</v>
      </c>
      <c r="C12">
        <f>SUMIF('Monthly Product Revenue'!B:B,'Monthly Summary'!A12,'Monthly Product Revenue'!D:D)</f>
        <v>5389000</v>
      </c>
      <c r="D12" s="9">
        <f t="shared" si="0"/>
        <v>0</v>
      </c>
    </row>
    <row r="13" spans="1:4" x14ac:dyDescent="0.25">
      <c r="A13" s="8">
        <v>45200</v>
      </c>
      <c r="B13" s="7">
        <v>3729000</v>
      </c>
      <c r="C13">
        <f>SUMIF('Monthly Product Revenue'!B:B,'Monthly Summary'!A13,'Monthly Product Revenue'!D:D)</f>
        <v>3729000</v>
      </c>
      <c r="D13" s="9">
        <f t="shared" si="0"/>
        <v>0</v>
      </c>
    </row>
    <row r="14" spans="1:4" x14ac:dyDescent="0.25">
      <c r="A14" s="8">
        <v>45170</v>
      </c>
      <c r="B14" s="7">
        <v>5249000</v>
      </c>
      <c r="C14">
        <f>SUMIF('Monthly Product Revenue'!B:B,'Monthly Summary'!A14,'Monthly Product Revenue'!D:D)</f>
        <v>5249000</v>
      </c>
      <c r="D14" s="9">
        <f t="shared" si="0"/>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6"/>
  <sheetViews>
    <sheetView workbookViewId="0">
      <selection activeCell="H18" sqref="H18"/>
    </sheetView>
  </sheetViews>
  <sheetFormatPr defaultRowHeight="15" x14ac:dyDescent="0.25"/>
  <cols>
    <col min="1" max="1" width="3.7109375" customWidth="1"/>
    <col min="2" max="2" width="16.7109375" style="11" customWidth="1"/>
    <col min="3" max="3" width="14.7109375" style="11" customWidth="1"/>
    <col min="4" max="4" width="17.85546875" style="12" customWidth="1"/>
    <col min="5" max="5" width="19.7109375" style="12" customWidth="1"/>
    <col min="6" max="6" width="19.140625" style="12" customWidth="1"/>
    <col min="7" max="8" width="16.85546875" style="12" customWidth="1"/>
    <col min="9" max="9" width="3.7109375" customWidth="1"/>
    <col min="10" max="10" width="9.7109375" bestFit="1" customWidth="1"/>
  </cols>
  <sheetData>
    <row r="1" spans="2:18" ht="9.9499999999999993" customHeight="1" x14ac:dyDescent="0.25"/>
    <row r="2" spans="2:18" ht="22.5" customHeight="1" x14ac:dyDescent="0.25">
      <c r="B2" t="s">
        <v>89</v>
      </c>
    </row>
    <row r="3" spans="2:18" ht="12" customHeight="1" x14ac:dyDescent="0.25">
      <c r="B3"/>
    </row>
    <row r="4" spans="2:18" x14ac:dyDescent="0.25">
      <c r="B4"/>
      <c r="D4" s="45">
        <f>SUBTOTAL(9,Table1[Actual Revenue])</f>
        <v>95360789.138811171</v>
      </c>
      <c r="E4" s="45">
        <f>SUBTOTAL(9,Table1[Forecast Revenue])</f>
        <v>36971937.062937059</v>
      </c>
      <c r="F4" s="45"/>
      <c r="G4" s="45">
        <f>SUBTOTAL(9,Table1[Variance])</f>
        <v>-21147.924125874415</v>
      </c>
      <c r="H4" s="45"/>
    </row>
    <row r="5" spans="2:18" ht="15" customHeight="1" x14ac:dyDescent="0.25">
      <c r="B5" s="31" t="s">
        <v>52</v>
      </c>
      <c r="C5" s="32" t="s">
        <v>19</v>
      </c>
      <c r="D5" s="33" t="s">
        <v>53</v>
      </c>
      <c r="E5" s="33" t="s">
        <v>54</v>
      </c>
      <c r="F5" s="34" t="s">
        <v>63</v>
      </c>
      <c r="G5" s="39" t="s">
        <v>60</v>
      </c>
      <c r="H5" s="35" t="s">
        <v>61</v>
      </c>
      <c r="J5" s="21"/>
      <c r="K5" s="21"/>
      <c r="L5" s="21"/>
      <c r="M5" s="21"/>
      <c r="N5" s="21"/>
      <c r="O5" s="21"/>
      <c r="P5" s="21"/>
      <c r="Q5" s="21"/>
    </row>
    <row r="6" spans="2:18" x14ac:dyDescent="0.25">
      <c r="B6" s="27">
        <v>1</v>
      </c>
      <c r="C6" s="13">
        <v>45017</v>
      </c>
      <c r="D6" s="14">
        <f>VLOOKUP(C6,'Monthly Summary'!A2:B14,2,0)</f>
        <v>4273000</v>
      </c>
      <c r="E6" s="14"/>
      <c r="F6" s="17"/>
      <c r="G6" s="14"/>
      <c r="H6" s="29"/>
      <c r="J6" s="22" t="s">
        <v>57</v>
      </c>
      <c r="K6" s="21"/>
      <c r="L6" s="22"/>
      <c r="M6" s="22"/>
      <c r="N6" s="22"/>
      <c r="O6" s="22"/>
      <c r="P6" s="22"/>
      <c r="Q6" s="22"/>
      <c r="R6" s="10"/>
    </row>
    <row r="7" spans="2:18" x14ac:dyDescent="0.25">
      <c r="B7" s="27">
        <v>2</v>
      </c>
      <c r="C7" s="13">
        <v>45047</v>
      </c>
      <c r="D7" s="14">
        <f>VLOOKUP(C7,'Monthly Summary'!A3:B15,2,0)</f>
        <v>4026000</v>
      </c>
      <c r="E7" s="14"/>
      <c r="F7" s="17"/>
      <c r="G7" s="14"/>
      <c r="H7" s="29"/>
      <c r="J7" s="23"/>
      <c r="K7" s="21"/>
      <c r="L7" s="22"/>
      <c r="M7" s="22"/>
      <c r="N7" s="22"/>
      <c r="O7" s="22"/>
      <c r="P7" s="22"/>
      <c r="Q7" s="22"/>
      <c r="R7" s="10"/>
    </row>
    <row r="8" spans="2:18" x14ac:dyDescent="0.25">
      <c r="B8" s="27">
        <v>3</v>
      </c>
      <c r="C8" s="13">
        <v>45078</v>
      </c>
      <c r="D8" s="14">
        <f>VLOOKUP(C8,'Monthly Summary'!A4:B16,2,0)</f>
        <v>4055000</v>
      </c>
      <c r="E8" s="14"/>
      <c r="F8" s="17"/>
      <c r="G8" s="14"/>
      <c r="H8" s="29"/>
      <c r="J8" s="24" t="s">
        <v>58</v>
      </c>
      <c r="K8" s="21"/>
      <c r="L8" s="22"/>
      <c r="M8" s="22"/>
      <c r="N8" s="22"/>
      <c r="O8" s="22"/>
      <c r="P8" s="22"/>
      <c r="Q8" s="22"/>
      <c r="R8" s="10"/>
    </row>
    <row r="9" spans="2:18" x14ac:dyDescent="0.25">
      <c r="B9" s="27">
        <v>4</v>
      </c>
      <c r="C9" s="13">
        <v>45108</v>
      </c>
      <c r="D9" s="14">
        <f>VLOOKUP(C9,'Monthly Summary'!A5:B17,2,0)</f>
        <v>4635000</v>
      </c>
      <c r="E9" s="14"/>
      <c r="F9" s="17"/>
      <c r="G9" s="14"/>
      <c r="H9" s="29"/>
      <c r="J9" s="24"/>
      <c r="K9" s="21"/>
      <c r="L9" s="22"/>
      <c r="M9" s="22"/>
      <c r="N9" s="22"/>
      <c r="O9" s="22"/>
      <c r="P9" s="22"/>
      <c r="Q9" s="22"/>
      <c r="R9" s="10"/>
    </row>
    <row r="10" spans="2:18" x14ac:dyDescent="0.25">
      <c r="B10" s="27">
        <v>5</v>
      </c>
      <c r="C10" s="13">
        <v>45139</v>
      </c>
      <c r="D10" s="14">
        <f>VLOOKUP(C10,'Monthly Summary'!A2:B14,2,0)</f>
        <v>5072000</v>
      </c>
      <c r="E10" s="14"/>
      <c r="F10" s="17"/>
      <c r="G10" s="14"/>
      <c r="H10" s="29"/>
      <c r="J10" s="24" t="s">
        <v>59</v>
      </c>
      <c r="K10" s="21"/>
      <c r="L10" s="22"/>
      <c r="M10" s="22"/>
      <c r="N10" s="22"/>
      <c r="O10" s="22"/>
      <c r="P10" s="22"/>
      <c r="Q10" s="22"/>
      <c r="R10" s="10"/>
    </row>
    <row r="11" spans="2:18" x14ac:dyDescent="0.25">
      <c r="B11" s="27">
        <v>6</v>
      </c>
      <c r="C11" s="13">
        <v>45170</v>
      </c>
      <c r="D11" s="14">
        <f>VLOOKUP(C11,'Monthly Summary'!A7:B19,2,0)</f>
        <v>5249000</v>
      </c>
      <c r="E11" s="14"/>
      <c r="F11" s="17"/>
      <c r="G11" s="14"/>
      <c r="H11" s="29"/>
      <c r="J11" s="25"/>
      <c r="K11" s="21"/>
      <c r="L11" s="22"/>
      <c r="M11" s="22"/>
      <c r="N11" s="22"/>
      <c r="O11" s="22"/>
      <c r="P11" s="22"/>
      <c r="Q11" s="22"/>
      <c r="R11" s="10"/>
    </row>
    <row r="12" spans="2:18" x14ac:dyDescent="0.25">
      <c r="B12" s="27">
        <v>7</v>
      </c>
      <c r="C12" s="13">
        <v>45200</v>
      </c>
      <c r="D12" s="14">
        <f>VLOOKUP(C12,'Monthly Summary'!A8:B20,2,0)</f>
        <v>3729000</v>
      </c>
      <c r="E12" s="14"/>
      <c r="F12" s="17"/>
      <c r="G12" s="14"/>
      <c r="H12" s="29"/>
      <c r="J12" s="26" t="s">
        <v>66</v>
      </c>
      <c r="K12" s="21"/>
      <c r="L12" s="22"/>
      <c r="M12" s="22"/>
      <c r="N12" s="22"/>
      <c r="O12" s="22"/>
      <c r="P12" s="22"/>
      <c r="Q12" s="22"/>
      <c r="R12" s="10"/>
    </row>
    <row r="13" spans="2:18" x14ac:dyDescent="0.25">
      <c r="B13" s="27">
        <v>8</v>
      </c>
      <c r="C13" s="13">
        <v>45231</v>
      </c>
      <c r="D13" s="14">
        <f>VLOOKUP(C13,'Monthly Summary'!A9:B21,2,0)</f>
        <v>5389000</v>
      </c>
      <c r="E13" s="14"/>
      <c r="F13" s="17"/>
      <c r="G13" s="14"/>
      <c r="H13" s="29"/>
      <c r="J13" s="25"/>
      <c r="K13" s="21"/>
      <c r="L13" s="22"/>
      <c r="M13" s="22"/>
      <c r="N13" s="22"/>
      <c r="O13" s="22"/>
      <c r="P13" s="22"/>
      <c r="Q13" s="22"/>
      <c r="R13" s="10"/>
    </row>
    <row r="14" spans="2:18" x14ac:dyDescent="0.25">
      <c r="B14" s="27">
        <v>9</v>
      </c>
      <c r="C14" s="13">
        <v>45261</v>
      </c>
      <c r="D14" s="14">
        <f>VLOOKUP(C14,'Monthly Summary'!A2:B14,2,0)</f>
        <v>4923000</v>
      </c>
      <c r="E14" s="14"/>
      <c r="F14" s="17"/>
      <c r="G14" s="14"/>
      <c r="H14" s="29"/>
      <c r="J14" s="26" t="s">
        <v>67</v>
      </c>
      <c r="K14" s="21"/>
      <c r="L14" s="22"/>
      <c r="M14" s="22"/>
      <c r="N14" s="22"/>
      <c r="O14" s="22"/>
      <c r="P14" s="22"/>
      <c r="Q14" s="22"/>
      <c r="R14" s="10"/>
    </row>
    <row r="15" spans="2:18" x14ac:dyDescent="0.25">
      <c r="B15" s="27">
        <v>10</v>
      </c>
      <c r="C15" s="13">
        <v>45292</v>
      </c>
      <c r="D15" s="14">
        <f>VLOOKUP(C15,'Monthly Summary'!A2:B14,2,0)</f>
        <v>6089000</v>
      </c>
      <c r="E15" s="14"/>
      <c r="F15" s="17"/>
      <c r="G15" s="14"/>
      <c r="H15" s="29"/>
      <c r="J15" s="25"/>
      <c r="K15" s="21"/>
      <c r="L15" s="22"/>
      <c r="M15" s="22"/>
      <c r="N15" s="22"/>
      <c r="O15" s="22"/>
      <c r="P15" s="22"/>
      <c r="Q15" s="22"/>
      <c r="R15" s="10"/>
    </row>
    <row r="16" spans="2:18" x14ac:dyDescent="0.25">
      <c r="B16" s="27">
        <v>11</v>
      </c>
      <c r="C16" s="13">
        <v>45323</v>
      </c>
      <c r="D16" s="14">
        <f>VLOOKUP(C16,'Monthly Summary'!A3:B15,2,0)</f>
        <v>5703000</v>
      </c>
      <c r="E16" s="14"/>
      <c r="F16" s="17"/>
      <c r="G16" s="14"/>
      <c r="H16" s="29"/>
      <c r="J16" s="26" t="s">
        <v>68</v>
      </c>
      <c r="K16" s="21"/>
      <c r="L16" s="22"/>
      <c r="M16" s="22"/>
      <c r="N16" s="22"/>
      <c r="O16" s="22"/>
      <c r="P16" s="22"/>
      <c r="Q16" s="22"/>
      <c r="R16" s="10"/>
    </row>
    <row r="17" spans="2:18" x14ac:dyDescent="0.25">
      <c r="B17" s="27">
        <v>12</v>
      </c>
      <c r="C17" s="13">
        <v>45352</v>
      </c>
      <c r="D17" s="14">
        <f>VLOOKUP(C17,'Monthly Summary'!A4:B16,2,0)</f>
        <v>5267000</v>
      </c>
      <c r="E17" s="14"/>
      <c r="F17" s="17"/>
      <c r="G17" s="14"/>
      <c r="H17" s="29"/>
      <c r="J17" s="22"/>
      <c r="K17" s="21"/>
      <c r="L17" s="22"/>
      <c r="M17" s="22"/>
      <c r="N17" s="22"/>
      <c r="O17" s="22"/>
      <c r="P17" s="22"/>
      <c r="Q17" s="22"/>
      <c r="R17" s="10"/>
    </row>
    <row r="18" spans="2:18" x14ac:dyDescent="0.25">
      <c r="B18" s="27">
        <v>13</v>
      </c>
      <c r="C18" s="13">
        <v>45383</v>
      </c>
      <c r="D18" s="14">
        <f t="shared" ref="D18:D23" si="0">E18*(1+F18)</f>
        <v>5700286.6909090914</v>
      </c>
      <c r="E18" s="14">
        <f>FORECAST(B18,D$6:D$17,B$6:B$17)</f>
        <v>5802409.0909090908</v>
      </c>
      <c r="F18" s="18">
        <v>-1.7600000000000001E-2</v>
      </c>
      <c r="G18" s="14">
        <f>D18-E18</f>
        <v>-102122.39999999944</v>
      </c>
      <c r="H18" s="30">
        <f>IF(E18=0,0,G18/E18)</f>
        <v>-1.7599999999999904E-2</v>
      </c>
      <c r="J18" s="21" t="s">
        <v>62</v>
      </c>
      <c r="K18" s="21"/>
      <c r="L18" s="21"/>
      <c r="M18" s="21"/>
      <c r="N18" s="21"/>
      <c r="O18" s="21"/>
      <c r="P18" s="21"/>
      <c r="Q18" s="21"/>
    </row>
    <row r="19" spans="2:18" x14ac:dyDescent="0.25">
      <c r="B19" s="27">
        <v>14</v>
      </c>
      <c r="C19" s="13">
        <v>45413</v>
      </c>
      <c r="D19" s="14">
        <f t="shared" si="0"/>
        <v>6100248.9073426574</v>
      </c>
      <c r="E19" s="14">
        <f t="shared" ref="E19:E23" si="1">FORECAST(B19,D$6:D$17,B$6:B$17)</f>
        <v>5946241.2587412586</v>
      </c>
      <c r="F19" s="19">
        <v>2.5899999999999999E-2</v>
      </c>
      <c r="G19" s="14">
        <f t="shared" ref="G19:G23" si="2">D19-E19</f>
        <v>154007.6486013988</v>
      </c>
      <c r="H19" s="30">
        <f t="shared" ref="H19:H23" si="3">IF(E19=0,0,G19/E19)</f>
        <v>2.5900000000000034E-2</v>
      </c>
      <c r="J19" s="21"/>
      <c r="K19" s="21"/>
      <c r="L19" s="21"/>
      <c r="M19" s="21"/>
      <c r="N19" s="21"/>
      <c r="O19" s="21"/>
      <c r="P19" s="21"/>
      <c r="Q19" s="21"/>
    </row>
    <row r="20" spans="2:18" x14ac:dyDescent="0.25">
      <c r="B20" s="27">
        <v>15</v>
      </c>
      <c r="C20" s="13">
        <v>45444</v>
      </c>
      <c r="D20" s="14">
        <f t="shared" si="0"/>
        <v>5900063.1356643355</v>
      </c>
      <c r="E20" s="14">
        <f t="shared" si="1"/>
        <v>6090073.4265734265</v>
      </c>
      <c r="F20" s="19">
        <v>-3.1199999999999999E-2</v>
      </c>
      <c r="G20" s="14">
        <f t="shared" si="2"/>
        <v>-190010.29090909101</v>
      </c>
      <c r="H20" s="30">
        <f t="shared" si="3"/>
        <v>-3.1200000000000016E-2</v>
      </c>
      <c r="J20" s="21" t="s">
        <v>64</v>
      </c>
      <c r="K20" s="21"/>
      <c r="L20" s="21"/>
      <c r="M20" s="21"/>
      <c r="N20" s="21"/>
      <c r="O20" s="21"/>
      <c r="P20" s="21"/>
      <c r="Q20" s="21"/>
    </row>
    <row r="21" spans="2:18" x14ac:dyDescent="0.25">
      <c r="B21" s="27">
        <v>16</v>
      </c>
      <c r="C21" s="13">
        <v>45474</v>
      </c>
      <c r="D21" s="14">
        <f t="shared" si="0"/>
        <v>6299984.9937062934</v>
      </c>
      <c r="E21" s="14">
        <f t="shared" si="1"/>
        <v>6233905.5944055943</v>
      </c>
      <c r="F21" s="19">
        <v>1.06E-2</v>
      </c>
      <c r="G21" s="14">
        <f t="shared" si="2"/>
        <v>66079.399300699122</v>
      </c>
      <c r="H21" s="30">
        <f t="shared" si="3"/>
        <v>1.0599999999999972E-2</v>
      </c>
      <c r="J21" s="21"/>
      <c r="K21" s="21"/>
      <c r="L21" s="21"/>
      <c r="M21" s="21"/>
      <c r="N21" s="21"/>
      <c r="O21" s="21"/>
      <c r="P21" s="21"/>
      <c r="Q21" s="21"/>
    </row>
    <row r="22" spans="2:18" x14ac:dyDescent="0.25">
      <c r="B22" s="27">
        <v>17</v>
      </c>
      <c r="C22" s="13">
        <v>45505</v>
      </c>
      <c r="D22" s="14">
        <f t="shared" si="0"/>
        <v>6549936.6818181807</v>
      </c>
      <c r="E22" s="14">
        <f t="shared" si="1"/>
        <v>6377737.7622377621</v>
      </c>
      <c r="F22" s="19">
        <v>2.7E-2</v>
      </c>
      <c r="G22" s="14">
        <f t="shared" si="2"/>
        <v>172198.91958041862</v>
      </c>
      <c r="H22" s="30">
        <f t="shared" si="3"/>
        <v>2.6999999999999851E-2</v>
      </c>
      <c r="J22" s="21"/>
      <c r="K22" s="21" t="s">
        <v>65</v>
      </c>
      <c r="L22" s="21"/>
      <c r="M22" s="21"/>
      <c r="N22" s="21"/>
      <c r="O22" s="21"/>
      <c r="P22" s="21"/>
      <c r="Q22" s="21"/>
    </row>
    <row r="23" spans="2:18" ht="15.75" thickBot="1" x14ac:dyDescent="0.3">
      <c r="B23" s="28">
        <v>18</v>
      </c>
      <c r="C23" s="15">
        <v>45536</v>
      </c>
      <c r="D23" s="16">
        <f t="shared" si="0"/>
        <v>6400268.7293706294</v>
      </c>
      <c r="E23" s="16">
        <f t="shared" si="1"/>
        <v>6521569.9300699299</v>
      </c>
      <c r="F23" s="20">
        <v>-1.8599999999999998E-2</v>
      </c>
      <c r="G23" s="14">
        <f t="shared" si="2"/>
        <v>-121301.20069930051</v>
      </c>
      <c r="H23" s="30">
        <f t="shared" si="3"/>
        <v>-1.8599999999999971E-2</v>
      </c>
      <c r="J23" s="21"/>
      <c r="K23" s="21"/>
      <c r="L23" s="21"/>
      <c r="M23" s="21"/>
      <c r="N23" s="21"/>
      <c r="O23" s="21"/>
      <c r="P23" s="21"/>
      <c r="Q23" s="21"/>
    </row>
    <row r="24" spans="2:18" x14ac:dyDescent="0.25">
      <c r="J24" s="21" t="s">
        <v>87</v>
      </c>
    </row>
    <row r="25" spans="2:18" x14ac:dyDescent="0.25">
      <c r="J25" t="s">
        <v>88</v>
      </c>
      <c r="K25" s="21"/>
    </row>
    <row r="26" spans="2:18" x14ac:dyDescent="0.25">
      <c r="B26"/>
    </row>
  </sheetData>
  <conditionalFormatting sqref="G1:G3 G6:G1048576">
    <cfRule type="cellIs" dxfId="11" priority="1" operator="lessThan">
      <formula>0</formula>
    </cfRule>
    <cfRule type="cellIs" dxfId="10" priority="2" operator="greaterThanOrEqual">
      <formula>0</formula>
    </cfRule>
  </conditionalFormatting>
  <pageMargins left="0.7" right="0.7" top="0.75" bottom="0.75" header="0.3" footer="0.3"/>
  <pageSetup orientation="portrait" r:id="rId1"/>
  <drawing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7"/>
  <sheetViews>
    <sheetView tabSelected="1" workbookViewId="0">
      <selection activeCell="D1" sqref="D1"/>
    </sheetView>
  </sheetViews>
  <sheetFormatPr defaultRowHeight="15" x14ac:dyDescent="0.25"/>
  <cols>
    <col min="1" max="1" width="3.7109375" customWidth="1"/>
    <col min="2" max="2" width="9.140625" style="11"/>
    <col min="3" max="3" width="37.42578125" customWidth="1"/>
    <col min="4" max="4" width="13.85546875" customWidth="1"/>
  </cols>
  <sheetData>
    <row r="1" spans="2:4" ht="12" customHeight="1" x14ac:dyDescent="0.25"/>
    <row r="2" spans="2:4" x14ac:dyDescent="0.25">
      <c r="C2" s="42" t="s">
        <v>73</v>
      </c>
    </row>
    <row r="4" spans="2:4" x14ac:dyDescent="0.25">
      <c r="B4" s="11">
        <v>1</v>
      </c>
      <c r="C4" s="2" t="s">
        <v>74</v>
      </c>
      <c r="D4" s="2" t="s">
        <v>75</v>
      </c>
    </row>
    <row r="5" spans="2:4" ht="27" customHeight="1" x14ac:dyDescent="0.25">
      <c r="C5" s="3" t="s">
        <v>76</v>
      </c>
      <c r="D5" s="44">
        <f>SUM('Forecasting &amp; Variance Model'!E18:E23)</f>
        <v>36971937.062937059</v>
      </c>
    </row>
    <row r="6" spans="2:4" ht="24.75" customHeight="1" x14ac:dyDescent="0.25">
      <c r="C6" s="3" t="s">
        <v>77</v>
      </c>
      <c r="D6" s="44">
        <f>'Forecasting &amp; Variance Model'!E4</f>
        <v>36971937.062937059</v>
      </c>
    </row>
    <row r="7" spans="2:4" ht="21.75" customHeight="1" x14ac:dyDescent="0.25">
      <c r="C7" s="3" t="s">
        <v>78</v>
      </c>
      <c r="D7" s="44">
        <f>'Forecasting &amp; Variance Model'!G4</f>
        <v>-21147.924125874415</v>
      </c>
    </row>
    <row r="8" spans="2:4" ht="27.75" customHeight="1" x14ac:dyDescent="0.25">
      <c r="C8" s="3" t="s">
        <v>79</v>
      </c>
      <c r="D8" s="43">
        <f>'Forecasting &amp; Variance Model'!G4/'Forecasting &amp; Variance Model'!E4</f>
        <v>-5.7199935426359883E-4</v>
      </c>
    </row>
    <row r="10" spans="2:4" x14ac:dyDescent="0.25">
      <c r="C10" s="40" t="s">
        <v>80</v>
      </c>
    </row>
    <row r="11" spans="2:4" x14ac:dyDescent="0.25">
      <c r="C11" s="41"/>
    </row>
    <row r="12" spans="2:4" x14ac:dyDescent="0.25">
      <c r="C12" s="41" t="s">
        <v>81</v>
      </c>
    </row>
    <row r="13" spans="2:4" x14ac:dyDescent="0.25">
      <c r="C13" s="41"/>
    </row>
    <row r="14" spans="2:4" x14ac:dyDescent="0.25">
      <c r="C14" s="41" t="s">
        <v>83</v>
      </c>
    </row>
    <row r="15" spans="2:4" x14ac:dyDescent="0.25">
      <c r="C15" s="41"/>
    </row>
    <row r="16" spans="2:4" x14ac:dyDescent="0.25">
      <c r="C16" s="41" t="s">
        <v>82</v>
      </c>
    </row>
    <row r="18" spans="2:5" x14ac:dyDescent="0.25">
      <c r="B18" s="11">
        <v>2</v>
      </c>
      <c r="C18" t="s">
        <v>84</v>
      </c>
    </row>
    <row r="20" spans="2:5" x14ac:dyDescent="0.25">
      <c r="C20" t="s">
        <v>85</v>
      </c>
    </row>
    <row r="22" spans="2:5" x14ac:dyDescent="0.25">
      <c r="C22" t="s">
        <v>86</v>
      </c>
    </row>
    <row r="24" spans="2:5" x14ac:dyDescent="0.25">
      <c r="C24" s="2"/>
      <c r="D24" s="2"/>
      <c r="E24" s="2"/>
    </row>
    <row r="25" spans="2:5" x14ac:dyDescent="0.25">
      <c r="C25" s="3"/>
      <c r="D25" s="3"/>
      <c r="E25" s="3"/>
    </row>
    <row r="26" spans="2:5" x14ac:dyDescent="0.25">
      <c r="C26" s="3"/>
      <c r="D26" s="3"/>
      <c r="E26" s="3"/>
    </row>
    <row r="27" spans="2:5" x14ac:dyDescent="0.25">
      <c r="C27" s="3"/>
      <c r="D27" s="3"/>
      <c r="E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Monthly Product Revenue</vt:lpstr>
      <vt:lpstr>Monthly Summary</vt:lpstr>
      <vt:lpstr>Forecasting &amp; Variance Model</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2025-10-28T04:58:47Z</dcterms:modified>
</cp:coreProperties>
</file>