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okup_Lists" sheetId="4" r:id="rId1"/>
    <sheet name="Raw Data" sheetId="1" r:id="rId2"/>
    <sheet name="Analysis" sheetId="2" r:id="rId3"/>
    <sheet name="Dashboard" sheetId="3" r:id="rId4"/>
    <sheet name="Summary" sheetId="5" r:id="rId5"/>
  </sheets>
  <definedNames>
    <definedName name="_xlnm._FilterDatabase" localSheetId="2" hidden="1">Analysis!$A$32:$AE$43</definedName>
    <definedName name="_xlnm._FilterDatabase" localSheetId="1" hidden="1">'Raw Data'!$B$2:$F$2</definedName>
  </definedNames>
  <calcPr calcId="152511"/>
</workbook>
</file>

<file path=xl/calcChain.xml><?xml version="1.0" encoding="utf-8"?>
<calcChain xmlns="http://schemas.openxmlformats.org/spreadsheetml/2006/main">
  <c r="D24" i="5" l="1"/>
  <c r="C24" i="5"/>
  <c r="E24" i="5"/>
  <c r="E23" i="5"/>
  <c r="E22" i="5"/>
  <c r="D23" i="5"/>
  <c r="D22" i="5"/>
  <c r="C23" i="5"/>
  <c r="C22" i="5"/>
  <c r="F16" i="5"/>
  <c r="F14" i="5"/>
  <c r="F12" i="5"/>
  <c r="F10" i="5"/>
  <c r="F15" i="5"/>
  <c r="F13" i="5"/>
  <c r="F11" i="5"/>
  <c r="F9" i="5"/>
  <c r="F8" i="5"/>
  <c r="D16" i="5"/>
  <c r="D15" i="5"/>
  <c r="D14" i="5"/>
  <c r="D13" i="5"/>
  <c r="D12" i="5"/>
  <c r="D11" i="5"/>
  <c r="D10" i="5"/>
  <c r="D9" i="5"/>
  <c r="D8" i="5"/>
  <c r="E7" i="5"/>
  <c r="D7" i="5"/>
  <c r="K10" i="3"/>
  <c r="K11" i="3"/>
  <c r="K12" i="3"/>
  <c r="K13" i="3"/>
  <c r="K14" i="3"/>
  <c r="Q41" i="2"/>
  <c r="Q39" i="2"/>
  <c r="Q37" i="2"/>
  <c r="Q35" i="2"/>
  <c r="Q33" i="2"/>
  <c r="R19" i="2"/>
  <c r="O42" i="2"/>
  <c r="N42" i="2"/>
  <c r="M42" i="2"/>
  <c r="L42" i="2"/>
  <c r="K42" i="2"/>
  <c r="J42" i="2"/>
  <c r="I42" i="2"/>
  <c r="H42" i="2"/>
  <c r="G42" i="2"/>
  <c r="F42" i="2"/>
  <c r="E42" i="2"/>
  <c r="D42" i="2"/>
  <c r="P42" i="2" s="1"/>
  <c r="O40" i="2"/>
  <c r="N40" i="2"/>
  <c r="M40" i="2"/>
  <c r="L40" i="2"/>
  <c r="K40" i="2"/>
  <c r="J40" i="2"/>
  <c r="I40" i="2"/>
  <c r="H40" i="2"/>
  <c r="G40" i="2"/>
  <c r="F40" i="2"/>
  <c r="E40" i="2"/>
  <c r="D40" i="2"/>
  <c r="P40" i="2" s="1"/>
  <c r="O38" i="2"/>
  <c r="N38" i="2"/>
  <c r="M38" i="2"/>
  <c r="L38" i="2"/>
  <c r="K38" i="2"/>
  <c r="J38" i="2"/>
  <c r="I38" i="2"/>
  <c r="H38" i="2"/>
  <c r="G38" i="2"/>
  <c r="F38" i="2"/>
  <c r="E38" i="2"/>
  <c r="D38" i="2"/>
  <c r="P38" i="2" s="1"/>
  <c r="O36" i="2"/>
  <c r="N36" i="2"/>
  <c r="M36" i="2"/>
  <c r="L36" i="2"/>
  <c r="K36" i="2"/>
  <c r="J36" i="2"/>
  <c r="I36" i="2"/>
  <c r="H36" i="2"/>
  <c r="G36" i="2"/>
  <c r="F36" i="2"/>
  <c r="E36" i="2"/>
  <c r="D36" i="2"/>
  <c r="P36" i="2" s="1"/>
  <c r="O34" i="2"/>
  <c r="N34" i="2"/>
  <c r="M34" i="2"/>
  <c r="L34" i="2"/>
  <c r="K34" i="2"/>
  <c r="J34" i="2"/>
  <c r="I34" i="2"/>
  <c r="H34" i="2"/>
  <c r="G34" i="2"/>
  <c r="F34" i="2"/>
  <c r="E34" i="2"/>
  <c r="D34" i="2"/>
  <c r="P41" i="2"/>
  <c r="P39" i="2"/>
  <c r="P37" i="2"/>
  <c r="P35" i="2"/>
  <c r="R27" i="2"/>
  <c r="R25" i="2"/>
  <c r="R23" i="2"/>
  <c r="R21" i="2"/>
  <c r="J3" i="3"/>
  <c r="J4" i="3"/>
  <c r="J5" i="3"/>
  <c r="J6" i="3"/>
  <c r="J7" i="3"/>
  <c r="E3" i="3"/>
  <c r="E4" i="3"/>
  <c r="E5" i="3"/>
  <c r="E6" i="3"/>
  <c r="E7" i="3"/>
  <c r="E8" i="3"/>
  <c r="E9" i="3"/>
  <c r="E10" i="3"/>
  <c r="E11" i="3"/>
  <c r="E12" i="3"/>
  <c r="E13" i="3"/>
  <c r="E14" i="3"/>
  <c r="O41" i="2"/>
  <c r="N41" i="2"/>
  <c r="M41" i="2"/>
  <c r="L41" i="2"/>
  <c r="K41" i="2"/>
  <c r="J41" i="2"/>
  <c r="I41" i="2"/>
  <c r="H41" i="2"/>
  <c r="G41" i="2"/>
  <c r="F41" i="2"/>
  <c r="E41" i="2"/>
  <c r="O39" i="2"/>
  <c r="N39" i="2"/>
  <c r="M39" i="2"/>
  <c r="L39" i="2"/>
  <c r="K39" i="2"/>
  <c r="J39" i="2"/>
  <c r="I39" i="2"/>
  <c r="H39" i="2"/>
  <c r="G39" i="2"/>
  <c r="F39" i="2"/>
  <c r="E39" i="2"/>
  <c r="O37" i="2"/>
  <c r="N37" i="2"/>
  <c r="M37" i="2"/>
  <c r="L37" i="2"/>
  <c r="K37" i="2"/>
  <c r="J37" i="2"/>
  <c r="I37" i="2"/>
  <c r="H37" i="2"/>
  <c r="G37" i="2"/>
  <c r="F37" i="2"/>
  <c r="E37" i="2"/>
  <c r="O35" i="2"/>
  <c r="N35" i="2"/>
  <c r="M35" i="2"/>
  <c r="L35" i="2"/>
  <c r="K35" i="2"/>
  <c r="J35" i="2"/>
  <c r="I35" i="2"/>
  <c r="H35" i="2"/>
  <c r="G35" i="2"/>
  <c r="F35" i="2"/>
  <c r="E35" i="2"/>
  <c r="O33" i="2"/>
  <c r="N33" i="2"/>
  <c r="M33" i="2"/>
  <c r="L33" i="2"/>
  <c r="K33" i="2"/>
  <c r="J33" i="2"/>
  <c r="I33" i="2"/>
  <c r="H33" i="2"/>
  <c r="G33" i="2"/>
  <c r="F33" i="2"/>
  <c r="E33" i="2"/>
  <c r="D41" i="2"/>
  <c r="D39" i="2"/>
  <c r="D37" i="2"/>
  <c r="D35" i="2"/>
  <c r="D33" i="2"/>
  <c r="O28" i="2"/>
  <c r="N28" i="2"/>
  <c r="M28" i="2"/>
  <c r="L28" i="2"/>
  <c r="K28" i="2"/>
  <c r="J28" i="2"/>
  <c r="I28" i="2"/>
  <c r="H28" i="2"/>
  <c r="G28" i="2"/>
  <c r="F28" i="2"/>
  <c r="E28" i="2"/>
  <c r="D28" i="2"/>
  <c r="P28" i="2" s="1"/>
  <c r="J12" i="3" s="1"/>
  <c r="O27" i="2"/>
  <c r="N27" i="2"/>
  <c r="M27" i="2"/>
  <c r="L27" i="2"/>
  <c r="K27" i="2"/>
  <c r="J27" i="2"/>
  <c r="I27" i="2"/>
  <c r="H27" i="2"/>
  <c r="G27" i="2"/>
  <c r="F27" i="2"/>
  <c r="E27" i="2"/>
  <c r="D27" i="2"/>
  <c r="I7" i="3" s="1"/>
  <c r="O26" i="2"/>
  <c r="N26" i="2"/>
  <c r="M26" i="2"/>
  <c r="L26" i="2"/>
  <c r="K26" i="2"/>
  <c r="J26" i="2"/>
  <c r="I26" i="2"/>
  <c r="H26" i="2"/>
  <c r="G26" i="2"/>
  <c r="F26" i="2"/>
  <c r="P26" i="2" s="1"/>
  <c r="J11" i="3" s="1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P25" i="2" s="1"/>
  <c r="Q25" i="2" s="1"/>
  <c r="O24" i="2"/>
  <c r="N24" i="2"/>
  <c r="M24" i="2"/>
  <c r="L24" i="2"/>
  <c r="K24" i="2"/>
  <c r="J24" i="2"/>
  <c r="I24" i="2"/>
  <c r="H24" i="2"/>
  <c r="G24" i="2"/>
  <c r="F24" i="2"/>
  <c r="E24" i="2"/>
  <c r="D24" i="2"/>
  <c r="P24" i="2" s="1"/>
  <c r="J14" i="3" s="1"/>
  <c r="O23" i="2"/>
  <c r="N23" i="2"/>
  <c r="M23" i="2"/>
  <c r="L23" i="2"/>
  <c r="K23" i="2"/>
  <c r="J23" i="2"/>
  <c r="I23" i="2"/>
  <c r="H23" i="2"/>
  <c r="G23" i="2"/>
  <c r="F23" i="2"/>
  <c r="I5" i="3" s="1"/>
  <c r="E23" i="2"/>
  <c r="D23" i="2"/>
  <c r="P23" i="2" s="1"/>
  <c r="Q23" i="2" s="1"/>
  <c r="O22" i="2"/>
  <c r="N22" i="2"/>
  <c r="M22" i="2"/>
  <c r="L22" i="2"/>
  <c r="K22" i="2"/>
  <c r="J22" i="2"/>
  <c r="I22" i="2"/>
  <c r="H22" i="2"/>
  <c r="G22" i="2"/>
  <c r="F22" i="2"/>
  <c r="P22" i="2" s="1"/>
  <c r="J10" i="3" s="1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P21" i="2" s="1"/>
  <c r="Q21" i="2" s="1"/>
  <c r="O20" i="2"/>
  <c r="N20" i="2"/>
  <c r="M20" i="2"/>
  <c r="L20" i="2"/>
  <c r="K20" i="2"/>
  <c r="J20" i="2"/>
  <c r="I20" i="2"/>
  <c r="H20" i="2"/>
  <c r="G20" i="2"/>
  <c r="F20" i="2"/>
  <c r="E20" i="2"/>
  <c r="D20" i="2"/>
  <c r="P20" i="2" s="1"/>
  <c r="J13" i="3" s="1"/>
  <c r="O19" i="2"/>
  <c r="O29" i="2" s="1"/>
  <c r="D14" i="3" s="1"/>
  <c r="N19" i="2"/>
  <c r="M19" i="2"/>
  <c r="M29" i="2" s="1"/>
  <c r="D12" i="3" s="1"/>
  <c r="L19" i="2"/>
  <c r="L29" i="2" s="1"/>
  <c r="D11" i="3" s="1"/>
  <c r="K19" i="2"/>
  <c r="K29" i="2" s="1"/>
  <c r="D10" i="3" s="1"/>
  <c r="J19" i="2"/>
  <c r="J29" i="2" s="1"/>
  <c r="D9" i="3" s="1"/>
  <c r="I19" i="2"/>
  <c r="I29" i="2" s="1"/>
  <c r="D8" i="3" s="1"/>
  <c r="H19" i="2"/>
  <c r="G19" i="2"/>
  <c r="G29" i="2" s="1"/>
  <c r="D6" i="3" s="1"/>
  <c r="F19" i="2"/>
  <c r="F29" i="2" s="1"/>
  <c r="D5" i="3" s="1"/>
  <c r="E19" i="2"/>
  <c r="E29" i="2" s="1"/>
  <c r="D4" i="3" s="1"/>
  <c r="O14" i="2"/>
  <c r="N14" i="2"/>
  <c r="M14" i="2"/>
  <c r="L14" i="2"/>
  <c r="K14" i="2"/>
  <c r="J14" i="2"/>
  <c r="I14" i="2"/>
  <c r="H14" i="2"/>
  <c r="G14" i="2"/>
  <c r="O13" i="2"/>
  <c r="N13" i="2"/>
  <c r="M13" i="2"/>
  <c r="L13" i="2"/>
  <c r="K13" i="2"/>
  <c r="J13" i="2"/>
  <c r="I13" i="2"/>
  <c r="H13" i="2"/>
  <c r="G13" i="2"/>
  <c r="O12" i="2"/>
  <c r="N12" i="2"/>
  <c r="M12" i="2"/>
  <c r="L12" i="2"/>
  <c r="K12" i="2"/>
  <c r="J12" i="2"/>
  <c r="I12" i="2"/>
  <c r="H12" i="2"/>
  <c r="G12" i="2"/>
  <c r="O11" i="2"/>
  <c r="N11" i="2"/>
  <c r="M11" i="2"/>
  <c r="L11" i="2"/>
  <c r="K11" i="2"/>
  <c r="J11" i="2"/>
  <c r="I11" i="2"/>
  <c r="H11" i="2"/>
  <c r="G11" i="2"/>
  <c r="O10" i="2"/>
  <c r="N10" i="2"/>
  <c r="M10" i="2"/>
  <c r="L10" i="2"/>
  <c r="K10" i="2"/>
  <c r="J10" i="2"/>
  <c r="I10" i="2"/>
  <c r="H10" i="2"/>
  <c r="G10" i="2"/>
  <c r="O9" i="2"/>
  <c r="N9" i="2"/>
  <c r="M9" i="2"/>
  <c r="L9" i="2"/>
  <c r="K9" i="2"/>
  <c r="J9" i="2"/>
  <c r="I9" i="2"/>
  <c r="H9" i="2"/>
  <c r="G9" i="2"/>
  <c r="O8" i="2"/>
  <c r="N8" i="2"/>
  <c r="M8" i="2"/>
  <c r="L8" i="2"/>
  <c r="K8" i="2"/>
  <c r="J8" i="2"/>
  <c r="I8" i="2"/>
  <c r="H8" i="2"/>
  <c r="G8" i="2"/>
  <c r="O7" i="2"/>
  <c r="N7" i="2"/>
  <c r="M7" i="2"/>
  <c r="L7" i="2"/>
  <c r="K7" i="2"/>
  <c r="J7" i="2"/>
  <c r="I7" i="2"/>
  <c r="H7" i="2"/>
  <c r="G7" i="2"/>
  <c r="O6" i="2"/>
  <c r="N6" i="2"/>
  <c r="M6" i="2"/>
  <c r="L6" i="2"/>
  <c r="K6" i="2"/>
  <c r="J6" i="2"/>
  <c r="I6" i="2"/>
  <c r="H6" i="2"/>
  <c r="G6" i="2"/>
  <c r="O5" i="2"/>
  <c r="N5" i="2"/>
  <c r="M5" i="2"/>
  <c r="L5" i="2"/>
  <c r="K5" i="2"/>
  <c r="J5" i="2"/>
  <c r="I5" i="2"/>
  <c r="H5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D6" i="2"/>
  <c r="P6" i="2" s="1"/>
  <c r="I13" i="3" s="1"/>
  <c r="D5" i="2"/>
  <c r="P5" i="2" s="1"/>
  <c r="Q5" i="2" s="1"/>
  <c r="D19" i="2"/>
  <c r="I3" i="3" s="1"/>
  <c r="E5" i="2"/>
  <c r="D14" i="2"/>
  <c r="P14" i="2" s="1"/>
  <c r="I12" i="3" s="1"/>
  <c r="D13" i="2"/>
  <c r="H7" i="3" s="1"/>
  <c r="D12" i="2"/>
  <c r="P12" i="2" s="1"/>
  <c r="I11" i="3" s="1"/>
  <c r="D11" i="2"/>
  <c r="D10" i="2"/>
  <c r="P10" i="2" s="1"/>
  <c r="I14" i="3" s="1"/>
  <c r="D9" i="2"/>
  <c r="H5" i="3" s="1"/>
  <c r="D8" i="2"/>
  <c r="P8" i="2" s="1"/>
  <c r="I10" i="3" s="1"/>
  <c r="D7" i="2"/>
  <c r="P19" i="2" l="1"/>
  <c r="Q19" i="2" s="1"/>
  <c r="H3" i="3"/>
  <c r="H6" i="3"/>
  <c r="P9" i="2"/>
  <c r="Q9" i="2" s="1"/>
  <c r="P13" i="2"/>
  <c r="Q13" i="2" s="1"/>
  <c r="I6" i="3"/>
  <c r="P27" i="2"/>
  <c r="Q27" i="2" s="1"/>
  <c r="N29" i="2"/>
  <c r="D13" i="3" s="1"/>
  <c r="H4" i="3"/>
  <c r="P7" i="2"/>
  <c r="Q7" i="2" s="1"/>
  <c r="P11" i="2"/>
  <c r="Q11" i="2" s="1"/>
  <c r="I4" i="3"/>
  <c r="K7" i="3"/>
  <c r="K5" i="3"/>
  <c r="H29" i="2"/>
  <c r="D7" i="3" s="1"/>
  <c r="E15" i="2"/>
  <c r="C4" i="3" s="1"/>
  <c r="G15" i="2"/>
  <c r="C6" i="3" s="1"/>
  <c r="K15" i="2"/>
  <c r="C10" i="3" s="1"/>
  <c r="O15" i="2"/>
  <c r="C14" i="3" s="1"/>
  <c r="D29" i="2"/>
  <c r="D3" i="3" s="1"/>
  <c r="D15" i="2"/>
  <c r="N15" i="2"/>
  <c r="C13" i="3" s="1"/>
  <c r="J15" i="2"/>
  <c r="C9" i="3" s="1"/>
  <c r="F15" i="2"/>
  <c r="M15" i="2"/>
  <c r="C12" i="3" s="1"/>
  <c r="I15" i="2"/>
  <c r="C8" i="3" s="1"/>
  <c r="L15" i="2"/>
  <c r="C11" i="3" s="1"/>
  <c r="H15" i="2"/>
  <c r="C7" i="3" s="1"/>
  <c r="H43" i="2"/>
  <c r="I43" i="2"/>
  <c r="J43" i="2"/>
  <c r="L43" i="2"/>
  <c r="E43" i="2"/>
  <c r="G43" i="2"/>
  <c r="K3" i="3" l="1"/>
  <c r="K6" i="3"/>
  <c r="P33" i="2"/>
  <c r="O43" i="2"/>
  <c r="N43" i="2"/>
  <c r="P34" i="2"/>
  <c r="K4" i="3"/>
  <c r="K43" i="2"/>
  <c r="F43" i="2"/>
  <c r="C5" i="3"/>
  <c r="C3" i="3"/>
  <c r="D43" i="2"/>
  <c r="M43" i="2"/>
</calcChain>
</file>

<file path=xl/sharedStrings.xml><?xml version="1.0" encoding="utf-8"?>
<sst xmlns="http://schemas.openxmlformats.org/spreadsheetml/2006/main" count="600" uniqueCount="120">
  <si>
    <t>Month</t>
  </si>
  <si>
    <t>Category</t>
  </si>
  <si>
    <t>Budget (₹)</t>
  </si>
  <si>
    <t>Actual (₹)</t>
  </si>
  <si>
    <t>Jan</t>
  </si>
  <si>
    <t>Sales</t>
  </si>
  <si>
    <t>Marketing</t>
  </si>
  <si>
    <t>Feb</t>
  </si>
  <si>
    <t>Expense</t>
  </si>
  <si>
    <t>HR</t>
  </si>
  <si>
    <t>Dec</t>
  </si>
  <si>
    <t>Revenue</t>
  </si>
  <si>
    <t>IT</t>
  </si>
  <si>
    <t>Operations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</si>
  <si>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</si>
  <si>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</si>
  <si>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</si>
  <si>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</si>
  <si>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</si>
  <si>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</si>
  <si>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</si>
  <si>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</si>
  <si>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</si>
  <si>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Actual Amount</t>
  </si>
  <si>
    <t>Budget Amount</t>
  </si>
  <si>
    <t>Department</t>
  </si>
  <si>
    <t>Jan Budget</t>
  </si>
  <si>
    <t>Jan Actual</t>
  </si>
  <si>
    <t>Jan Variance</t>
  </si>
  <si>
    <t>Feb Budget</t>
  </si>
  <si>
    <t xml:space="preserve">Feb Actual </t>
  </si>
  <si>
    <t>Feb Variance</t>
  </si>
  <si>
    <t>Mar Budget</t>
  </si>
  <si>
    <t xml:space="preserve">Mar Actual </t>
  </si>
  <si>
    <t>Mar Variance</t>
  </si>
  <si>
    <t>Apr Budget</t>
  </si>
  <si>
    <t xml:space="preserve">Apr Actual </t>
  </si>
  <si>
    <t>Apr Variance</t>
  </si>
  <si>
    <t>May Budget</t>
  </si>
  <si>
    <t xml:space="preserve">May Actual </t>
  </si>
  <si>
    <t>May Variance</t>
  </si>
  <si>
    <t>Jun Budget</t>
  </si>
  <si>
    <t xml:space="preserve">Jun Actual </t>
  </si>
  <si>
    <t>Jun Variance</t>
  </si>
  <si>
    <t xml:space="preserve">Jul Actual </t>
  </si>
  <si>
    <t>Aug Budget</t>
  </si>
  <si>
    <t xml:space="preserve">Aug Actual </t>
  </si>
  <si>
    <t>Aug Variance</t>
  </si>
  <si>
    <t xml:space="preserve">Sept Actual </t>
  </si>
  <si>
    <t>Oct Budget</t>
  </si>
  <si>
    <t xml:space="preserve">Oct Actual </t>
  </si>
  <si>
    <t>Oct Variance</t>
  </si>
  <si>
    <t>Nov Budget</t>
  </si>
  <si>
    <t xml:space="preserve">Nov Actual </t>
  </si>
  <si>
    <t>Nov Variance</t>
  </si>
  <si>
    <t>Dec Budget</t>
  </si>
  <si>
    <t xml:space="preserve">Dec Actual </t>
  </si>
  <si>
    <t>Dec Variance</t>
  </si>
  <si>
    <t>Expenses</t>
  </si>
  <si>
    <t>Grand Total</t>
  </si>
  <si>
    <t>July Budget</t>
  </si>
  <si>
    <t xml:space="preserve">Sept Budget </t>
  </si>
  <si>
    <t>Variance</t>
  </si>
  <si>
    <t>July Variance</t>
  </si>
  <si>
    <t>Sep Variance</t>
  </si>
  <si>
    <t>Budget Report</t>
  </si>
  <si>
    <t>Actual Report</t>
  </si>
  <si>
    <t>Variance Report</t>
  </si>
  <si>
    <t>Total</t>
  </si>
  <si>
    <t>Budget</t>
  </si>
  <si>
    <t>Actual</t>
  </si>
  <si>
    <t>Depatment</t>
  </si>
  <si>
    <t>Total Budget</t>
  </si>
  <si>
    <t>Total Actual</t>
  </si>
  <si>
    <t>Dynamic Values</t>
  </si>
  <si>
    <t>Drop Down List</t>
  </si>
  <si>
    <t>|--------------------------------------------|</t>
  </si>
  <si>
    <t>|     Dashboard Title and Period Info        |</t>
  </si>
  <si>
    <t>| Chart 1: Monthly Budget vs Actual          |</t>
  </si>
  <si>
    <t>| Chart 2: Monthly Variance Trend            |</t>
  </si>
  <si>
    <t>| Chart 3: Department-wise Comparison        |</t>
  </si>
  <si>
    <t>| Chart 4: Top Overspent Depts (optional)    |</t>
  </si>
  <si>
    <t>| Summary Box: Key Highlights                |</t>
  </si>
  <si>
    <t>BUDGET VS ACTUAL ANALYSIS / JAN TO DEC 2025</t>
  </si>
  <si>
    <t>REFER ANALYSIS AND DASHBOARD SHEET</t>
  </si>
  <si>
    <t>REFER SUMMARY SHEET</t>
  </si>
  <si>
    <t>Project Title: Budget vs Actual Analysis — FY 2025</t>
  </si>
  <si>
    <t>Check</t>
  </si>
  <si>
    <t xml:space="preserve">Check </t>
  </si>
  <si>
    <t>Double Check</t>
  </si>
  <si>
    <t>✅ 1. Cleaned Summary Table (Full-Year Totals)</t>
  </si>
  <si>
    <t>Variance (₹)</t>
  </si>
  <si>
    <t>📊 2. Total Company-Wide Summary</t>
  </si>
  <si>
    <t>Metric</t>
  </si>
  <si>
    <t>Budget Total (₹)</t>
  </si>
  <si>
    <t>Actual Total (₹)</t>
  </si>
  <si>
    <t>Variance Total (₹)</t>
  </si>
  <si>
    <t>Total Revenue</t>
  </si>
  <si>
    <t>Total Expense</t>
  </si>
  <si>
    <t>📌 3. Key Insights &amp; Observations</t>
  </si>
  <si>
    <t>📉 Underperformance Departments (Revenue below Budget):</t>
  </si>
  <si>
    <r>
      <t>IT:</t>
    </r>
    <r>
      <rPr>
        <sz val="11"/>
        <color theme="1"/>
        <rFont val="Calibri"/>
        <family val="2"/>
        <scheme val="minor"/>
      </rPr>
      <t xml:space="preserve"> ₹2.38 Lakhs shortfall</t>
    </r>
  </si>
  <si>
    <r>
      <t>Sales:</t>
    </r>
    <r>
      <rPr>
        <sz val="11"/>
        <color theme="1"/>
        <rFont val="Calibri"/>
        <family val="2"/>
        <scheme val="minor"/>
      </rPr>
      <t xml:space="preserve"> ₹2.76 Lakhs shortfall</t>
    </r>
  </si>
  <si>
    <r>
      <t>Operations:</t>
    </r>
    <r>
      <rPr>
        <sz val="11"/>
        <color theme="1"/>
        <rFont val="Calibri"/>
        <family val="2"/>
        <scheme val="minor"/>
      </rPr>
      <t xml:space="preserve"> ₹1.81 Lakhs shortfall</t>
    </r>
  </si>
  <si>
    <r>
      <t>HR:</t>
    </r>
    <r>
      <rPr>
        <sz val="11"/>
        <color theme="1"/>
        <rFont val="Calibri"/>
        <family val="2"/>
        <scheme val="minor"/>
      </rPr>
      <t xml:space="preserve"> ₹1.36 Lakhs shortfall</t>
    </r>
  </si>
  <si>
    <t>These four departments collectively fell short by ₹8.31 Lakhs in revenue.</t>
  </si>
  <si>
    <t>📈 Only Positive Performer (Revenue above Budget):</t>
  </si>
  <si>
    <r>
      <t>Marketing:</t>
    </r>
    <r>
      <rPr>
        <sz val="11"/>
        <color theme="1"/>
        <rFont val="Calibri"/>
        <family val="2"/>
        <scheme val="minor"/>
      </rPr>
      <t xml:space="preserve"> Surpassed by ₹1.20 Lakhs</t>
    </r>
  </si>
  <si>
    <t>💸 Expense Overruns (Departments exceeding budget):</t>
  </si>
  <si>
    <t>All departments showed expense overruns.</t>
  </si>
  <si>
    <r>
      <t xml:space="preserve">Largest overrun was in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(₹1.20 Lakhs), followed by </t>
    </r>
    <r>
      <rPr>
        <b/>
        <sz val="11"/>
        <color theme="1"/>
        <rFont val="Calibri"/>
        <family val="2"/>
        <scheme val="minor"/>
      </rPr>
      <t>Operations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.</t>
    </r>
  </si>
  <si>
    <t>📌 4. Recommendations (based on analysis)</t>
  </si>
  <si>
    <t>🔧 Cost Control Required:</t>
  </si>
  <si>
    <t>IT, Operations, and Sales need tighter expense controls — they’ve exceeded budgets consistently.</t>
  </si>
  <si>
    <t>📈 Improve Forecast Accuracy:</t>
  </si>
  <si>
    <t>Revenue forecasting in IT and Sales needs refinement — shortfalls in most months.</t>
  </si>
  <si>
    <t>✅ Marketing Revenue Planning Model is Strong:</t>
  </si>
  <si>
    <t>Marketing consistently met/exceeded targets and should serve as a forecasting model.</t>
  </si>
  <si>
    <r>
      <t xml:space="preserve">  🟢 Maintain </t>
    </r>
    <r>
      <rPr>
        <b/>
        <sz val="11"/>
        <color theme="1"/>
        <rFont val="Calibri"/>
        <family val="2"/>
        <scheme val="minor"/>
      </rPr>
      <t>dashboard-based tracking</t>
    </r>
    <r>
      <rPr>
        <sz val="11"/>
        <color theme="1"/>
        <rFont val="Calibri"/>
        <family val="2"/>
        <scheme val="minor"/>
      </rPr>
      <t xml:space="preserve">, and consider introducing </t>
    </r>
    <r>
      <rPr>
        <b/>
        <sz val="11"/>
        <color theme="1"/>
        <rFont val="Calibri"/>
        <family val="2"/>
        <scheme val="minor"/>
      </rPr>
      <t>quarterly budgeting</t>
    </r>
    <r>
      <rPr>
        <sz val="11"/>
        <color theme="1"/>
        <rFont val="Calibri"/>
        <family val="2"/>
        <scheme val="minor"/>
      </rPr>
      <t xml:space="preserve"> to reduce monthly shocks.</t>
    </r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</si>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</sst>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 * #,##0_ ;_ * \-#,##0_ ;_ * &quot;-&quot;??_ ;_ @_ "/>
    <numFmt numFmtId="167" formatCode="\+\ &quot;₹&quot;#,##0;\−\ &quot;₹&quot;#,##0;&quot;₹&quot;0"/>
    <numFmt numFmtId="169" formatCode="\+\ #,##0;\-\ #,##0;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1" fillId="0" borderId="1" xfId="1" applyNumberFormat="1" applyFont="1" applyBorder="1" applyAlignment="1">
      <alignment horizontal="center" vertical="top"/>
    </xf>
    <xf numFmtId="165" fontId="0" fillId="0" borderId="1" xfId="1" applyNumberFormat="1" applyFont="1" applyBorder="1"/>
    <xf numFmtId="165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2" applyNumberFormat="1" applyFont="1"/>
    <xf numFmtId="165" fontId="3" fillId="0" borderId="0" xfId="1" applyNumberFormat="1" applyFont="1"/>
    <xf numFmtId="165" fontId="5" fillId="0" borderId="3" xfId="1" applyNumberFormat="1" applyFont="1" applyBorder="1"/>
    <xf numFmtId="165" fontId="5" fillId="0" borderId="4" xfId="1" applyNumberFormat="1" applyFont="1" applyBorder="1"/>
    <xf numFmtId="165" fontId="5" fillId="0" borderId="1" xfId="1" applyNumberFormat="1" applyFont="1" applyBorder="1"/>
    <xf numFmtId="165" fontId="5" fillId="0" borderId="6" xfId="1" applyNumberFormat="1" applyFont="1" applyBorder="1"/>
    <xf numFmtId="165" fontId="3" fillId="0" borderId="1" xfId="1" applyNumberFormat="1" applyFont="1" applyBorder="1"/>
    <xf numFmtId="165" fontId="3" fillId="0" borderId="6" xfId="1" applyNumberFormat="1" applyFont="1" applyBorder="1"/>
    <xf numFmtId="165" fontId="3" fillId="0" borderId="8" xfId="1" applyNumberFormat="1" applyFont="1" applyBorder="1"/>
    <xf numFmtId="165" fontId="3" fillId="0" borderId="9" xfId="1" applyNumberFormat="1" applyFont="1" applyBorder="1"/>
    <xf numFmtId="0" fontId="0" fillId="0" borderId="12" xfId="0" applyBorder="1"/>
    <xf numFmtId="165" fontId="3" fillId="0" borderId="0" xfId="1" applyNumberFormat="1" applyFont="1" applyBorder="1"/>
    <xf numFmtId="165" fontId="5" fillId="0" borderId="0" xfId="1" applyNumberFormat="1" applyFont="1" applyBorder="1"/>
    <xf numFmtId="0" fontId="4" fillId="0" borderId="15" xfId="0" applyFont="1" applyBorder="1" applyAlignment="1">
      <alignment horizontal="center"/>
    </xf>
    <xf numFmtId="165" fontId="5" fillId="0" borderId="13" xfId="1" applyNumberFormat="1" applyFont="1" applyBorder="1"/>
    <xf numFmtId="165" fontId="5" fillId="0" borderId="16" xfId="1" applyNumberFormat="1" applyFont="1" applyBorder="1"/>
    <xf numFmtId="0" fontId="3" fillId="0" borderId="17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7" fontId="3" fillId="0" borderId="0" xfId="1" applyNumberFormat="1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7" fontId="3" fillId="0" borderId="19" xfId="1" applyNumberFormat="1" applyFont="1" applyBorder="1"/>
    <xf numFmtId="167" fontId="3" fillId="0" borderId="20" xfId="1" applyNumberFormat="1" applyFont="1" applyBorder="1"/>
    <xf numFmtId="165" fontId="0" fillId="0" borderId="0" xfId="1" applyNumberFormat="1" applyFont="1" applyBorder="1"/>
    <xf numFmtId="0" fontId="0" fillId="0" borderId="0" xfId="0" applyAlignment="1">
      <alignment horizontal="left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/>
    <xf numFmtId="0" fontId="4" fillId="0" borderId="16" xfId="0" applyFont="1" applyBorder="1" applyAlignment="1">
      <alignment horizontal="center"/>
    </xf>
    <xf numFmtId="0" fontId="3" fillId="0" borderId="14" xfId="0" applyFont="1" applyBorder="1"/>
    <xf numFmtId="0" fontId="5" fillId="0" borderId="23" xfId="0" applyFont="1" applyBorder="1" applyAlignment="1"/>
    <xf numFmtId="0" fontId="0" fillId="0" borderId="0" xfId="0" applyNumberFormat="1"/>
    <xf numFmtId="165" fontId="3" fillId="0" borderId="0" xfId="0" applyNumberFormat="1" applyFont="1"/>
    <xf numFmtId="169" fontId="0" fillId="0" borderId="0" xfId="1" applyNumberFormat="1" applyFont="1" applyBorder="1"/>
    <xf numFmtId="0" fontId="0" fillId="0" borderId="12" xfId="0" applyFill="1" applyBorder="1"/>
    <xf numFmtId="0" fontId="0" fillId="2" borderId="0" xfId="0" applyFill="1"/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3" fontId="1" fillId="0" borderId="0" xfId="0" applyNumberFormat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1" fillId="0" borderId="0" xfId="1" applyNumberFormat="1" applyFont="1" applyAlignment="1">
      <alignment vertical="center" wrapText="1"/>
    </xf>
    <xf numFmtId="3" fontId="10" fillId="3" borderId="0" xfId="0" applyNumberFormat="1" applyFont="1" applyFill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_ * #,##0_ ;_ * \-#,##0_ ;_ * &quot;-&quot;??_ ;_ 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\+\ #,##0;\-\ #,##0;0"/>
    </dxf>
    <dxf>
      <numFmt numFmtId="165" formatCode="_ * #,##0_ ;_ * \-#,##0_ ;_ * &quot;-&quot;??_ ;_ @_ "/>
    </dxf>
    <dxf>
      <numFmt numFmtId="165" formatCode="_ * #,##0_ ;_ * \-#,##0_ ;_ * &quot;-&quot;??_ ;_ @_ 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 * #,##0_ ;_ * \-#,##0_ ;_ * &quot;-&quot;??_ ;_ @_ 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 Vs Actual Analysis Dashboard</a:t>
            </a:r>
          </a:p>
          <a:p>
            <a:pPr>
              <a:defRPr/>
            </a:pPr>
            <a:r>
              <a:rPr lang="en-IN"/>
              <a:t>Jan 2025 to Dec 2025</a:t>
            </a:r>
          </a:p>
        </c:rich>
      </c:tx>
      <c:layout>
        <c:manualLayout>
          <c:xMode val="edge"/>
          <c:yMode val="edge"/>
          <c:x val="0.22499622959156831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Dashboard!$C$3:$C$14</c:f>
              <c:numCache>
                <c:formatCode>_ * #,##0_ ;_ * \-#,##0_ ;_ * "-"??_ ;_ @_ </c:formatCode>
                <c:ptCount val="12"/>
                <c:pt idx="0">
                  <c:v>2999516</c:v>
                </c:pt>
                <c:pt idx="1">
                  <c:v>3142378</c:v>
                </c:pt>
                <c:pt idx="2">
                  <c:v>3205621</c:v>
                </c:pt>
                <c:pt idx="3">
                  <c:v>2910130</c:v>
                </c:pt>
                <c:pt idx="4">
                  <c:v>3135717</c:v>
                </c:pt>
                <c:pt idx="5">
                  <c:v>3366088</c:v>
                </c:pt>
                <c:pt idx="6">
                  <c:v>2931634</c:v>
                </c:pt>
                <c:pt idx="7">
                  <c:v>2539939</c:v>
                </c:pt>
                <c:pt idx="8">
                  <c:v>3271095</c:v>
                </c:pt>
                <c:pt idx="9">
                  <c:v>2709525</c:v>
                </c:pt>
                <c:pt idx="10">
                  <c:v>2877324</c:v>
                </c:pt>
                <c:pt idx="11">
                  <c:v>3143400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Dashboard!$D$3:$D$14</c:f>
              <c:numCache>
                <c:formatCode>_ * #,##0_ ;_ * \-#,##0_ ;_ * "-"??_ ;_ @_ </c:formatCode>
                <c:ptCount val="12"/>
                <c:pt idx="0">
                  <c:v>2917318</c:v>
                </c:pt>
                <c:pt idx="1">
                  <c:v>3073198</c:v>
                </c:pt>
                <c:pt idx="2">
                  <c:v>3149405</c:v>
                </c:pt>
                <c:pt idx="3">
                  <c:v>2856400</c:v>
                </c:pt>
                <c:pt idx="4">
                  <c:v>3129060</c:v>
                </c:pt>
                <c:pt idx="5">
                  <c:v>3336199</c:v>
                </c:pt>
                <c:pt idx="6">
                  <c:v>2817777</c:v>
                </c:pt>
                <c:pt idx="7">
                  <c:v>2540694</c:v>
                </c:pt>
                <c:pt idx="8">
                  <c:v>3269004</c:v>
                </c:pt>
                <c:pt idx="9">
                  <c:v>2719441</c:v>
                </c:pt>
                <c:pt idx="10">
                  <c:v>2939293</c:v>
                </c:pt>
                <c:pt idx="11">
                  <c:v>3216398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85120"/>
        <c:axId val="1114081856"/>
      </c:barChart>
      <c:catAx>
        <c:axId val="11140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81856"/>
        <c:crosses val="autoZero"/>
        <c:auto val="1"/>
        <c:lblAlgn val="ctr"/>
        <c:lblOffset val="100"/>
        <c:noMultiLvlLbl val="0"/>
      </c:catAx>
      <c:valAx>
        <c:axId val="1114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Vaiance Trend</a:t>
            </a:r>
          </a:p>
        </c:rich>
      </c:tx>
      <c:layout>
        <c:manualLayout>
          <c:xMode val="edge"/>
          <c:yMode val="edge"/>
          <c:x val="0.3892550703889286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Dashboard!$E$2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Dashboard!$E$3:$E$14</c:f>
              <c:numCache>
                <c:formatCode>\+\ #,##0;\-\ #,##0;0</c:formatCode>
                <c:ptCount val="12"/>
                <c:pt idx="0">
                  <c:v>-82198</c:v>
                </c:pt>
                <c:pt idx="1">
                  <c:v>-69180</c:v>
                </c:pt>
                <c:pt idx="2">
                  <c:v>-56216</c:v>
                </c:pt>
                <c:pt idx="3">
                  <c:v>-53730</c:v>
                </c:pt>
                <c:pt idx="4">
                  <c:v>-6657</c:v>
                </c:pt>
                <c:pt idx="5">
                  <c:v>-29889</c:v>
                </c:pt>
                <c:pt idx="6">
                  <c:v>-113857</c:v>
                </c:pt>
                <c:pt idx="7">
                  <c:v>755</c:v>
                </c:pt>
                <c:pt idx="8">
                  <c:v>-2091</c:v>
                </c:pt>
                <c:pt idx="9">
                  <c:v>9916</c:v>
                </c:pt>
                <c:pt idx="10">
                  <c:v>61969</c:v>
                </c:pt>
                <c:pt idx="11">
                  <c:v>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19424"/>
        <c:axId val="1118220512"/>
      </c:lineChart>
      <c:catAx>
        <c:axId val="1118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20512"/>
        <c:crosses val="autoZero"/>
        <c:auto val="1"/>
        <c:lblAlgn val="ctr"/>
        <c:lblOffset val="100"/>
        <c:noMultiLvlLbl val="0"/>
      </c:catAx>
      <c:valAx>
        <c:axId val="111822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+\ #,##0;\-\ #,##0;0" sourceLinked="1"/>
        <c:majorTickMark val="none"/>
        <c:minorTickMark val="none"/>
        <c:tickLblPos val="nextTo"/>
        <c:crossAx val="11182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Department-Wise Total Budget vs Actual</a:t>
            </a:r>
            <a:endParaRPr lang="en-IN"/>
          </a:p>
        </c:rich>
      </c:tx>
      <c:layout>
        <c:manualLayout>
          <c:xMode val="edge"/>
          <c:yMode val="edge"/>
          <c:x val="0.268717730373354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Dashboard!$K$2</c:f>
              <c:strCache>
                <c:ptCount val="1"/>
                <c:pt idx="0">
                  <c:v>Dynamic Values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Dashboard!$G$3:$G$7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Dashboard!$K$3:$K$7</c:f>
              <c:numCache>
                <c:formatCode>General</c:formatCode>
                <c:ptCount val="5"/>
                <c:pt idx="0">
                  <c:v>5858545</c:v>
                </c:pt>
                <c:pt idx="1">
                  <c:v>5952610</c:v>
                </c:pt>
                <c:pt idx="2">
                  <c:v>5434951</c:v>
                </c:pt>
                <c:pt idx="3">
                  <c:v>5661177</c:v>
                </c:pt>
                <c:pt idx="4">
                  <c:v>5494642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Overspent Departments</a:t>
            </a:r>
            <a:endParaRPr lang="en-US"/>
          </a:p>
        </c:rich>
      </c:tx>
      <c:layout>
        <c:manualLayout>
          <c:xMode val="edge"/>
          <c:yMode val="edge"/>
          <c:x val="0.23205981477249177"/>
          <c:y val="4.252087062080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Dashboard!$K$9</c:f>
              <c:strCache>
                <c:ptCount val="1"/>
                <c:pt idx="0">
                  <c:v>Variance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Dashboard!$G$10:$G$14</c:f>
              <c:strCache>
                <c:ptCount val="5"/>
                <c:pt idx="0">
                  <c:v>IT</c:v>
                </c:pt>
                <c:pt idx="1">
                  <c:v>Operations</c:v>
                </c:pt>
                <c:pt idx="2">
                  <c:v>Sales</c:v>
                </c:pt>
                <c:pt idx="3">
                  <c:v>HR</c:v>
                </c:pt>
                <c:pt idx="4">
                  <c:v>Marketing</c:v>
                </c:pt>
              </c:strCache>
            </c:strRef>
          </c:cat>
          <c:val>
            <c:numRef>
              <c:f>Dashboard!$K$10:$K$14</c:f>
              <c:numCache>
                <c:formatCode>_ * #,##0_ ;_ * \-#,##0_ ;_ * "-"??_ ;_ @_ </c:formatCode>
                <c:ptCount val="5"/>
                <c:pt idx="0">
                  <c:v>-120942</c:v>
                </c:pt>
                <c:pt idx="1">
                  <c:v>-105643</c:v>
                </c:pt>
                <c:pt idx="2">
                  <c:v>-99111</c:v>
                </c:pt>
                <c:pt idx="3">
                  <c:v>-72592</c:v>
                </c:pt>
                <c:pt idx="4">
                  <c:v>-46170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18213984"/>
        <c:axId val="1118221600"/>
        <c:axId val="0"/>
      </c:bar3DChart>
      <c:catAx>
        <c:axId val="111821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21600"/>
        <c:crosses val="autoZero"/>
        <c:auto val="1"/>
        <c:lblAlgn val="ctr"/>
        <c:lblOffset val="100"/>
        <c:noMultiLvlLbl val="0"/>
      </c:catAx>
      <c:valAx>
        <c:axId val="1118221600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1182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1</xdr:row>
      <xdr:rowOff>104774</xdr:rowOff>
    </xdr:from>
    <xdr:to>
      <xdr:col>11</xdr:col>
      <xdr:colOff>533401</xdr:colOff>
      <xdr:row>21</xdr:row>
      <xdr:rowOff>142875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6715126" y="295274"/>
          <a:ext cx="4857750" cy="38481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Total Budgeted Revenue: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Sum of Revenue from all departments (HR, IT, Marketing, Operations, Sales)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Total Actual Revenue: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Sum of Actual Revenue from all departments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Revenue Variance = Actual Revenue – Budgeted Revenue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Total Budgeted Expense: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Sum of all department expenses budgeted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Total Actual Expense: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Sum of all department actual expenses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Expense Variance = Budgeted Expense – Actual Expense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1" u="none" strike="noStrike" baseline="0">
              <a:solidFill>
                <a:srgbClr val="00B0F0"/>
              </a:solidFill>
              <a:latin typeface="Calibri"/>
              <a:cs typeface="Calibri"/>
            </a:rPr>
            <a:t>Net Annual Variance = Revenue Variance + Expense Variance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15</xdr:row>
      <xdr:rowOff>157162</xdr:rowOff>
    </xdr:from>
    <xdr:to>
      <xdr:col>5</xdr:col>
      <xdr:colOff>190500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161925</xdr:rowOff>
    </xdr:from>
    <xdr:to>
      <xdr:col>11</xdr:col>
      <xdr:colOff>257175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119063</xdr:colOff>
      <xdr:row>0</xdr:row>
      <xdr:rowOff>157162</xdr:rowOff>
    </xdr:from>
    <xdr:to>
      <xdr:col>13</xdr:col>
      <xdr:colOff>1390651</xdr:colOff>
      <xdr:row>13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15</xdr:row>
      <xdr:rowOff>166686</xdr:rowOff>
    </xdr:from>
    <xdr:to>
      <xdr:col>13</xdr:col>
      <xdr:colOff>1419225</xdr:colOff>
      <xdr:row>29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0.02586</cdr:y>
    </cdr:from>
    <cdr:to>
      <cdr:x>0.20352</cdr:x>
      <cdr:y>0.12931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63182" y="71193"/>
          <a:ext cx="708342" cy="284764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CHART 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0.01183</cdr:x>
      <cdr:y>0.01852</cdr:y>
    </cdr:from>
    <cdr:to>
      <cdr:x>0.17211</cdr:x>
      <cdr:y>0.12269</cdr:y>
    </cdr:to>
    <cdr:sp macro="" textlink="">
      <cdr:nvSpPr>
        <cdr:cNvPr id="3" name="Rounded Rectangle 2"/>
        <cdr:cNvSpPr/>
      </cdr:nvSpPr>
      <cdr:spPr>
        <a:xfrm xmlns:a="http://schemas.openxmlformats.org/drawingml/2006/main">
          <a:off x="51701" y="49742"/>
          <a:ext cx="700774" cy="279797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CHART 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0.01202</cdr:x>
      <cdr:y>0.14398</cdr:y>
    </cdr:from>
    <cdr:to>
      <cdr:x>0.26524</cdr:x>
      <cdr:y>0.25956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34742" y="340794"/>
          <a:ext cx="732020" cy="27356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CHART 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</cdr:x>
      <cdr:y>0.01994</cdr:y>
    </cdr:from>
    <cdr:to>
      <cdr:x>0.21833</cdr:x>
      <cdr:y>0.13646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53006" y="53661"/>
          <a:ext cx="718519" cy="313528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CHART 4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G2:L7" totalsRowShown="0">
  <tableColumns count="6">
    <tableColumn id="1" name="Depatment"/>
    <tableColumn id="2" name="Total Budget"/>
    <tableColumn id="3" name="Total Actual"/>
    <tableColumn id="4" name="Grand Total" dataDxfId="6">
      <calculatedColumnFormula>Table2[[#This Row],[Total Actual]]-Table2[[#This Row],[Total Budget]]</calculatedColumnFormula>
    </tableColumn>
    <tableColumn id="5" name="Dynamic Values" dataDxfId="11">
      <calculatedColumnFormula>IF(L$3=Table2[[#Headers],[Total Budget]],Table2[[#This Row],[Total Budget]],Table2[[#This Row],[Total Actual]])</calculatedColumnFormula>
    </tableColumn>
    <tableColumn id="6" name="Drop Down List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E14" totalsRowShown="0" dataDxfId="12" headerRowBorderDxfId="16" tableBorderDxfId="17" dataCellStyle="Comma">
  <autoFilter ref="B2:E14"/>
  <tableColumns count="4">
    <tableColumn id="1" name="Month" dataDxfId="15" dataCellStyle="Comma"/>
    <tableColumn id="2" name="Budget" dataDxfId="14" dataCellStyle="Comma"/>
    <tableColumn id="3" name="Actual" dataDxfId="13" dataCellStyle="Comma"/>
    <tableColumn id="4" name="Variance" dataDxfId="7" dataCellStyle="Comma">
      <calculatedColumnFormula>Table3[[#This Row],[Actual]]-Table3[[#This Row],[Budget]]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9:K14" totalsRowShown="0">
  <autoFilter ref="G9:K14"/>
  <sortState ref="G10:K14">
    <sortCondition descending="1" ref="K9:K14"/>
  </sortState>
  <tableColumns count="5">
    <tableColumn id="1" name="Depatment"/>
    <tableColumn id="2" name="Category"/>
    <tableColumn id="3" name="Total Budget" dataDxfId="9" dataCellStyle="Comma"/>
    <tableColumn id="4" name="Total Actual" dataDxfId="8" dataCellStyle="Comma"/>
    <tableColumn id="5" name="Variance" dataDxfId="5" dataCellStyle="Comma">
      <calculatedColumnFormula>Table5[[#This Row],[Total Budget]]-Table5[[#This Row],[Total Actual]]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2" workbookViewId="0">
      <selection activeCell="B17" sqref="B17"/>
    </sheetView>
  </sheetViews>
  <sheetFormatPr defaultColWidth="8.42578125" defaultRowHeight="15" customHeight="1" x14ac:dyDescent="0.25"/>
  <cols>
    <col min="1" max="1" width="41.5703125" bestFit="1" customWidth="1"/>
    <col min="2" max="2" width="48.140625" bestFit="1" customWidth="1"/>
  </cols>
  <sheetData>
    <row r="1" spans="1:4" ht="15" customHeight="1" x14ac:dyDescent="0.25">
      <c r="A1" s="1"/>
      <c r="B1" s="1"/>
      <c r="C1" s="1"/>
      <c r="D1" s="1"/>
    </row>
    <row r="2" spans="1:4" ht="15" customHeight="1" x14ac:dyDescent="0.25">
      <c r="A2" s="2" t="s">
        <v>76</v>
      </c>
      <c r="B2" s="2"/>
      <c r="C2" s="3"/>
      <c r="D2" s="3"/>
    </row>
    <row r="3" spans="1:4" ht="15" customHeight="1" x14ac:dyDescent="0.25">
      <c r="A3" s="2" t="s">
        <v>77</v>
      </c>
      <c r="B3" s="61" t="s">
        <v>83</v>
      </c>
      <c r="C3" s="3"/>
      <c r="D3" s="3"/>
    </row>
    <row r="4" spans="1:4" ht="15" customHeight="1" x14ac:dyDescent="0.25">
      <c r="A4" s="2" t="s">
        <v>76</v>
      </c>
      <c r="B4" s="62"/>
      <c r="C4" s="3"/>
      <c r="D4" s="3"/>
    </row>
    <row r="5" spans="1:4" ht="15" customHeight="1" x14ac:dyDescent="0.25">
      <c r="A5" s="2" t="s">
        <v>78</v>
      </c>
      <c r="B5" s="61" t="s">
        <v>84</v>
      </c>
      <c r="C5" s="3"/>
      <c r="D5" s="3"/>
    </row>
    <row r="6" spans="1:4" ht="15" customHeight="1" x14ac:dyDescent="0.25">
      <c r="A6" s="2" t="s">
        <v>76</v>
      </c>
      <c r="B6" s="62"/>
      <c r="C6" s="3"/>
      <c r="D6" s="3"/>
    </row>
    <row r="7" spans="1:4" ht="15" customHeight="1" x14ac:dyDescent="0.25">
      <c r="A7" s="2" t="s">
        <v>79</v>
      </c>
      <c r="B7" s="61" t="s">
        <v>84</v>
      </c>
      <c r="C7" s="2"/>
      <c r="D7" s="2"/>
    </row>
    <row r="8" spans="1:4" ht="15" customHeight="1" x14ac:dyDescent="0.25">
      <c r="A8" t="s">
        <v>76</v>
      </c>
      <c r="B8" s="63"/>
    </row>
    <row r="9" spans="1:4" ht="15" customHeight="1" x14ac:dyDescent="0.25">
      <c r="A9" t="s">
        <v>80</v>
      </c>
      <c r="B9" s="61" t="s">
        <v>84</v>
      </c>
    </row>
    <row r="10" spans="1:4" ht="15" customHeight="1" x14ac:dyDescent="0.25">
      <c r="A10" t="s">
        <v>76</v>
      </c>
      <c r="B10" s="63"/>
    </row>
    <row r="11" spans="1:4" ht="15" customHeight="1" x14ac:dyDescent="0.25">
      <c r="A11" t="s">
        <v>81</v>
      </c>
      <c r="B11" s="61" t="s">
        <v>84</v>
      </c>
    </row>
    <row r="12" spans="1:4" ht="15" customHeight="1" x14ac:dyDescent="0.25">
      <c r="A12" t="s">
        <v>76</v>
      </c>
      <c r="B12" s="63"/>
    </row>
    <row r="13" spans="1:4" ht="15" customHeight="1" x14ac:dyDescent="0.25">
      <c r="A13" t="s">
        <v>82</v>
      </c>
      <c r="B13" s="61" t="s">
        <v>85</v>
      </c>
    </row>
    <row r="14" spans="1:4" ht="15" customHeight="1" x14ac:dyDescent="0.25">
      <c r="A14" t="s">
        <v>76</v>
      </c>
      <c r="B14" s="6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workbookViewId="0">
      <selection activeCell="J6" sqref="J6"/>
    </sheetView>
  </sheetViews>
  <sheetFormatPr defaultRowHeight="15" x14ac:dyDescent="0.25"/>
  <cols>
    <col min="1" max="1" width="3.7109375" customWidth="1"/>
    <col min="2" max="2" width="7" bestFit="1" customWidth="1"/>
    <col min="3" max="3" width="11.7109375" bestFit="1" customWidth="1"/>
    <col min="4" max="4" width="8.85546875" bestFit="1" customWidth="1"/>
    <col min="5" max="5" width="15" style="8" bestFit="1" customWidth="1"/>
    <col min="6" max="6" width="14.28515625" style="8" bestFit="1" customWidth="1"/>
  </cols>
  <sheetData>
    <row r="2" spans="2:6" x14ac:dyDescent="0.25">
      <c r="B2" s="4" t="s">
        <v>0</v>
      </c>
      <c r="C2" s="4" t="s">
        <v>25</v>
      </c>
      <c r="D2" s="4" t="s">
        <v>1</v>
      </c>
      <c r="E2" s="6" t="s">
        <v>24</v>
      </c>
      <c r="F2" s="6" t="s">
        <v>23</v>
      </c>
    </row>
    <row r="3" spans="2:6" x14ac:dyDescent="0.25">
      <c r="B3" s="5" t="s">
        <v>4</v>
      </c>
      <c r="C3" s="5" t="s">
        <v>5</v>
      </c>
      <c r="D3" s="5" t="s">
        <v>11</v>
      </c>
      <c r="E3" s="7">
        <v>521958</v>
      </c>
      <c r="F3" s="7">
        <v>547604</v>
      </c>
    </row>
    <row r="4" spans="2:6" x14ac:dyDescent="0.25">
      <c r="B4" s="5" t="s">
        <v>4</v>
      </c>
      <c r="C4" s="5" t="s">
        <v>5</v>
      </c>
      <c r="D4" s="5" t="s">
        <v>8</v>
      </c>
      <c r="E4" s="7">
        <v>84886</v>
      </c>
      <c r="F4" s="7">
        <v>91535</v>
      </c>
    </row>
    <row r="5" spans="2:6" x14ac:dyDescent="0.25">
      <c r="B5" s="5" t="s">
        <v>4</v>
      </c>
      <c r="C5" s="5" t="s">
        <v>6</v>
      </c>
      <c r="D5" s="5" t="s">
        <v>11</v>
      </c>
      <c r="E5" s="7">
        <v>487498</v>
      </c>
      <c r="F5" s="7">
        <v>519938</v>
      </c>
    </row>
    <row r="6" spans="2:6" x14ac:dyDescent="0.25">
      <c r="B6" s="5" t="s">
        <v>4</v>
      </c>
      <c r="C6" s="5" t="s">
        <v>6</v>
      </c>
      <c r="D6" s="5" t="s">
        <v>8</v>
      </c>
      <c r="E6" s="7">
        <v>74131</v>
      </c>
      <c r="F6" s="7">
        <v>70954</v>
      </c>
    </row>
    <row r="7" spans="2:6" x14ac:dyDescent="0.25">
      <c r="B7" s="5" t="s">
        <v>4</v>
      </c>
      <c r="C7" s="5" t="s">
        <v>13</v>
      </c>
      <c r="D7" s="5" t="s">
        <v>11</v>
      </c>
      <c r="E7" s="7">
        <v>441090</v>
      </c>
      <c r="F7" s="7">
        <v>377196</v>
      </c>
    </row>
    <row r="8" spans="2:6" x14ac:dyDescent="0.25">
      <c r="B8" s="5" t="s">
        <v>4</v>
      </c>
      <c r="C8" s="5" t="s">
        <v>13</v>
      </c>
      <c r="D8" s="5" t="s">
        <v>8</v>
      </c>
      <c r="E8" s="7">
        <v>30769</v>
      </c>
      <c r="F8" s="7">
        <v>36578</v>
      </c>
    </row>
    <row r="9" spans="2:6" x14ac:dyDescent="0.25">
      <c r="B9" s="5" t="s">
        <v>4</v>
      </c>
      <c r="C9" s="5" t="s">
        <v>12</v>
      </c>
      <c r="D9" s="5" t="s">
        <v>11</v>
      </c>
      <c r="E9" s="7">
        <v>652709</v>
      </c>
      <c r="F9" s="7">
        <v>554929</v>
      </c>
    </row>
    <row r="10" spans="2:6" x14ac:dyDescent="0.25">
      <c r="B10" s="5" t="s">
        <v>4</v>
      </c>
      <c r="C10" s="5" t="s">
        <v>12</v>
      </c>
      <c r="D10" s="5" t="s">
        <v>8</v>
      </c>
      <c r="E10" s="7">
        <v>83707</v>
      </c>
      <c r="F10" s="7">
        <v>95816</v>
      </c>
    </row>
    <row r="11" spans="2:6" x14ac:dyDescent="0.25">
      <c r="B11" s="5" t="s">
        <v>4</v>
      </c>
      <c r="C11" s="5" t="s">
        <v>9</v>
      </c>
      <c r="D11" s="5" t="s">
        <v>11</v>
      </c>
      <c r="E11" s="7">
        <v>658795</v>
      </c>
      <c r="F11" s="7">
        <v>563774</v>
      </c>
    </row>
    <row r="12" spans="2:6" x14ac:dyDescent="0.25">
      <c r="B12" s="5" t="s">
        <v>4</v>
      </c>
      <c r="C12" s="5" t="s">
        <v>9</v>
      </c>
      <c r="D12" s="5" t="s">
        <v>8</v>
      </c>
      <c r="E12" s="7">
        <v>55658</v>
      </c>
      <c r="F12" s="7">
        <v>58994</v>
      </c>
    </row>
    <row r="13" spans="2:6" x14ac:dyDescent="0.25">
      <c r="B13" s="5" t="s">
        <v>7</v>
      </c>
      <c r="C13" s="5" t="s">
        <v>5</v>
      </c>
      <c r="D13" s="5" t="s">
        <v>11</v>
      </c>
      <c r="E13" s="7">
        <v>549503</v>
      </c>
      <c r="F13" s="7">
        <v>507211</v>
      </c>
    </row>
    <row r="14" spans="2:6" x14ac:dyDescent="0.25">
      <c r="B14" s="5" t="s">
        <v>7</v>
      </c>
      <c r="C14" s="5" t="s">
        <v>5</v>
      </c>
      <c r="D14" s="5" t="s">
        <v>8</v>
      </c>
      <c r="E14" s="7">
        <v>89150</v>
      </c>
      <c r="F14" s="7">
        <v>96498</v>
      </c>
    </row>
    <row r="15" spans="2:6" x14ac:dyDescent="0.25">
      <c r="B15" s="5" t="s">
        <v>7</v>
      </c>
      <c r="C15" s="5" t="s">
        <v>6</v>
      </c>
      <c r="D15" s="5" t="s">
        <v>11</v>
      </c>
      <c r="E15" s="7">
        <v>484654</v>
      </c>
      <c r="F15" s="7">
        <v>486881</v>
      </c>
    </row>
    <row r="16" spans="2:6" x14ac:dyDescent="0.25">
      <c r="B16" s="5" t="s">
        <v>7</v>
      </c>
      <c r="C16" s="5" t="s">
        <v>6</v>
      </c>
      <c r="D16" s="5" t="s">
        <v>8</v>
      </c>
      <c r="E16" s="7">
        <v>97435</v>
      </c>
      <c r="F16" s="7">
        <v>107733</v>
      </c>
    </row>
    <row r="17" spans="2:6" x14ac:dyDescent="0.25">
      <c r="B17" s="5" t="s">
        <v>7</v>
      </c>
      <c r="C17" s="5" t="s">
        <v>13</v>
      </c>
      <c r="D17" s="5" t="s">
        <v>11</v>
      </c>
      <c r="E17" s="7">
        <v>431551</v>
      </c>
      <c r="F17" s="7">
        <v>417176</v>
      </c>
    </row>
    <row r="18" spans="2:6" x14ac:dyDescent="0.25">
      <c r="B18" s="5" t="s">
        <v>7</v>
      </c>
      <c r="C18" s="5" t="s">
        <v>13</v>
      </c>
      <c r="D18" s="5" t="s">
        <v>8</v>
      </c>
      <c r="E18" s="7">
        <v>99092</v>
      </c>
      <c r="F18" s="7">
        <v>113263</v>
      </c>
    </row>
    <row r="19" spans="2:6" x14ac:dyDescent="0.25">
      <c r="B19" s="5" t="s">
        <v>7</v>
      </c>
      <c r="C19" s="5" t="s">
        <v>12</v>
      </c>
      <c r="D19" s="5" t="s">
        <v>11</v>
      </c>
      <c r="E19" s="7">
        <v>656840</v>
      </c>
      <c r="F19" s="7">
        <v>568996</v>
      </c>
    </row>
    <row r="20" spans="2:6" x14ac:dyDescent="0.25">
      <c r="B20" s="5" t="s">
        <v>7</v>
      </c>
      <c r="C20" s="5" t="s">
        <v>12</v>
      </c>
      <c r="D20" s="5" t="s">
        <v>8</v>
      </c>
      <c r="E20" s="7">
        <v>40627</v>
      </c>
      <c r="F20" s="7">
        <v>51875</v>
      </c>
    </row>
    <row r="21" spans="2:6" x14ac:dyDescent="0.25">
      <c r="B21" s="5" t="s">
        <v>7</v>
      </c>
      <c r="C21" s="5" t="s">
        <v>9</v>
      </c>
      <c r="D21" s="5" t="s">
        <v>11</v>
      </c>
      <c r="E21" s="7">
        <v>639629</v>
      </c>
      <c r="F21" s="7">
        <v>672953</v>
      </c>
    </row>
    <row r="22" spans="2:6" x14ac:dyDescent="0.25">
      <c r="B22" s="5" t="s">
        <v>7</v>
      </c>
      <c r="C22" s="5" t="s">
        <v>9</v>
      </c>
      <c r="D22" s="5" t="s">
        <v>8</v>
      </c>
      <c r="E22" s="7">
        <v>53897</v>
      </c>
      <c r="F22" s="7">
        <v>50612</v>
      </c>
    </row>
    <row r="23" spans="2:6" x14ac:dyDescent="0.25">
      <c r="B23" s="5" t="s">
        <v>22</v>
      </c>
      <c r="C23" s="5" t="s">
        <v>5</v>
      </c>
      <c r="D23" s="5" t="s">
        <v>11</v>
      </c>
      <c r="E23" s="7">
        <v>524243</v>
      </c>
      <c r="F23" s="7">
        <v>477195</v>
      </c>
    </row>
    <row r="24" spans="2:6" x14ac:dyDescent="0.25">
      <c r="B24" s="5" t="s">
        <v>22</v>
      </c>
      <c r="C24" s="5" t="s">
        <v>5</v>
      </c>
      <c r="D24" s="5" t="s">
        <v>8</v>
      </c>
      <c r="E24" s="7">
        <v>53483</v>
      </c>
      <c r="F24" s="7">
        <v>50745</v>
      </c>
    </row>
    <row r="25" spans="2:6" x14ac:dyDescent="0.25">
      <c r="B25" s="5" t="s">
        <v>22</v>
      </c>
      <c r="C25" s="5" t="s">
        <v>6</v>
      </c>
      <c r="D25" s="5" t="s">
        <v>11</v>
      </c>
      <c r="E25" s="7">
        <v>656508</v>
      </c>
      <c r="F25" s="7">
        <v>694781</v>
      </c>
    </row>
    <row r="26" spans="2:6" x14ac:dyDescent="0.25">
      <c r="B26" s="5" t="s">
        <v>22</v>
      </c>
      <c r="C26" s="5" t="s">
        <v>6</v>
      </c>
      <c r="D26" s="5" t="s">
        <v>8</v>
      </c>
      <c r="E26" s="7">
        <v>65920</v>
      </c>
      <c r="F26" s="7">
        <v>66151</v>
      </c>
    </row>
    <row r="27" spans="2:6" x14ac:dyDescent="0.25">
      <c r="B27" s="5" t="s">
        <v>22</v>
      </c>
      <c r="C27" s="5" t="s">
        <v>13</v>
      </c>
      <c r="D27" s="5" t="s">
        <v>11</v>
      </c>
      <c r="E27" s="7">
        <v>600551</v>
      </c>
      <c r="F27" s="7">
        <v>623876</v>
      </c>
    </row>
    <row r="28" spans="2:6" x14ac:dyDescent="0.25">
      <c r="B28" s="5" t="s">
        <v>22</v>
      </c>
      <c r="C28" s="5" t="s">
        <v>13</v>
      </c>
      <c r="D28" s="5" t="s">
        <v>8</v>
      </c>
      <c r="E28" s="7">
        <v>96557</v>
      </c>
      <c r="F28" s="7">
        <v>106987</v>
      </c>
    </row>
    <row r="29" spans="2:6" x14ac:dyDescent="0.25">
      <c r="B29" s="5" t="s">
        <v>22</v>
      </c>
      <c r="C29" s="5" t="s">
        <v>12</v>
      </c>
      <c r="D29" s="5" t="s">
        <v>11</v>
      </c>
      <c r="E29" s="7">
        <v>571829</v>
      </c>
      <c r="F29" s="7">
        <v>490531</v>
      </c>
    </row>
    <row r="30" spans="2:6" x14ac:dyDescent="0.25">
      <c r="B30" s="5" t="s">
        <v>22</v>
      </c>
      <c r="C30" s="5" t="s">
        <v>12</v>
      </c>
      <c r="D30" s="5" t="s">
        <v>8</v>
      </c>
      <c r="E30" s="7">
        <v>95697</v>
      </c>
      <c r="F30" s="7">
        <v>101253</v>
      </c>
    </row>
    <row r="31" spans="2:6" x14ac:dyDescent="0.25">
      <c r="B31" s="5" t="s">
        <v>22</v>
      </c>
      <c r="C31" s="5" t="s">
        <v>9</v>
      </c>
      <c r="D31" s="5" t="s">
        <v>11</v>
      </c>
      <c r="E31" s="7">
        <v>499299</v>
      </c>
      <c r="F31" s="7">
        <v>499036</v>
      </c>
    </row>
    <row r="32" spans="2:6" x14ac:dyDescent="0.25">
      <c r="B32" s="5" t="s">
        <v>22</v>
      </c>
      <c r="C32" s="5" t="s">
        <v>9</v>
      </c>
      <c r="D32" s="5" t="s">
        <v>8</v>
      </c>
      <c r="E32" s="7">
        <v>41534</v>
      </c>
      <c r="F32" s="7">
        <v>38850</v>
      </c>
    </row>
    <row r="33" spans="2:6" x14ac:dyDescent="0.25">
      <c r="B33" s="5" t="s">
        <v>21</v>
      </c>
      <c r="C33" s="5" t="s">
        <v>5</v>
      </c>
      <c r="D33" s="5" t="s">
        <v>11</v>
      </c>
      <c r="E33" s="7">
        <v>657750</v>
      </c>
      <c r="F33" s="7">
        <v>644732</v>
      </c>
    </row>
    <row r="34" spans="2:6" x14ac:dyDescent="0.25">
      <c r="B34" s="5" t="s">
        <v>21</v>
      </c>
      <c r="C34" s="5" t="s">
        <v>5</v>
      </c>
      <c r="D34" s="5" t="s">
        <v>8</v>
      </c>
      <c r="E34" s="7">
        <v>85591</v>
      </c>
      <c r="F34" s="7">
        <v>105945</v>
      </c>
    </row>
    <row r="35" spans="2:6" x14ac:dyDescent="0.25">
      <c r="B35" s="5" t="s">
        <v>21</v>
      </c>
      <c r="C35" s="5" t="s">
        <v>6</v>
      </c>
      <c r="D35" s="5" t="s">
        <v>11</v>
      </c>
      <c r="E35" s="7">
        <v>424300</v>
      </c>
      <c r="F35" s="7">
        <v>389438</v>
      </c>
    </row>
    <row r="36" spans="2:6" x14ac:dyDescent="0.25">
      <c r="B36" s="5" t="s">
        <v>21</v>
      </c>
      <c r="C36" s="5" t="s">
        <v>6</v>
      </c>
      <c r="D36" s="5" t="s">
        <v>8</v>
      </c>
      <c r="E36" s="7">
        <v>39268</v>
      </c>
      <c r="F36" s="7">
        <v>44557</v>
      </c>
    </row>
    <row r="37" spans="2:6" x14ac:dyDescent="0.25">
      <c r="B37" s="5" t="s">
        <v>21</v>
      </c>
      <c r="C37" s="5" t="s">
        <v>13</v>
      </c>
      <c r="D37" s="5" t="s">
        <v>11</v>
      </c>
      <c r="E37" s="7">
        <v>594776</v>
      </c>
      <c r="F37" s="7">
        <v>547332</v>
      </c>
    </row>
    <row r="38" spans="2:6" x14ac:dyDescent="0.25">
      <c r="B38" s="5" t="s">
        <v>21</v>
      </c>
      <c r="C38" s="5" t="s">
        <v>13</v>
      </c>
      <c r="D38" s="5" t="s">
        <v>8</v>
      </c>
      <c r="E38" s="7">
        <v>38571</v>
      </c>
      <c r="F38" s="7">
        <v>38972</v>
      </c>
    </row>
    <row r="39" spans="2:6" x14ac:dyDescent="0.25">
      <c r="B39" s="5" t="s">
        <v>21</v>
      </c>
      <c r="C39" s="5" t="s">
        <v>12</v>
      </c>
      <c r="D39" s="5" t="s">
        <v>11</v>
      </c>
      <c r="E39" s="7">
        <v>438044</v>
      </c>
      <c r="F39" s="7">
        <v>460186</v>
      </c>
    </row>
    <row r="40" spans="2:6" x14ac:dyDescent="0.25">
      <c r="B40" s="5" t="s">
        <v>21</v>
      </c>
      <c r="C40" s="5" t="s">
        <v>12</v>
      </c>
      <c r="D40" s="5" t="s">
        <v>8</v>
      </c>
      <c r="E40" s="7">
        <v>78984</v>
      </c>
      <c r="F40" s="7">
        <v>102264</v>
      </c>
    </row>
    <row r="41" spans="2:6" x14ac:dyDescent="0.25">
      <c r="B41" s="5" t="s">
        <v>21</v>
      </c>
      <c r="C41" s="5" t="s">
        <v>9</v>
      </c>
      <c r="D41" s="5" t="s">
        <v>11</v>
      </c>
      <c r="E41" s="7">
        <v>520151</v>
      </c>
      <c r="F41" s="7">
        <v>493477</v>
      </c>
    </row>
    <row r="42" spans="2:6" x14ac:dyDescent="0.25">
      <c r="B42" s="5" t="s">
        <v>21</v>
      </c>
      <c r="C42" s="5" t="s">
        <v>9</v>
      </c>
      <c r="D42" s="5" t="s">
        <v>8</v>
      </c>
      <c r="E42" s="7">
        <v>32695</v>
      </c>
      <c r="F42" s="7">
        <v>29497</v>
      </c>
    </row>
    <row r="43" spans="2:6" x14ac:dyDescent="0.25">
      <c r="B43" s="5" t="s">
        <v>20</v>
      </c>
      <c r="C43" s="5" t="s">
        <v>5</v>
      </c>
      <c r="D43" s="5" t="s">
        <v>11</v>
      </c>
      <c r="E43" s="7">
        <v>536330</v>
      </c>
      <c r="F43" s="7">
        <v>482541</v>
      </c>
    </row>
    <row r="44" spans="2:6" x14ac:dyDescent="0.25">
      <c r="B44" s="5" t="s">
        <v>20</v>
      </c>
      <c r="C44" s="5" t="s">
        <v>5</v>
      </c>
      <c r="D44" s="5" t="s">
        <v>8</v>
      </c>
      <c r="E44" s="7">
        <v>63159</v>
      </c>
      <c r="F44" s="7">
        <v>75260</v>
      </c>
    </row>
    <row r="45" spans="2:6" x14ac:dyDescent="0.25">
      <c r="B45" s="5" t="s">
        <v>20</v>
      </c>
      <c r="C45" s="5" t="s">
        <v>6</v>
      </c>
      <c r="D45" s="5" t="s">
        <v>11</v>
      </c>
      <c r="E45" s="7">
        <v>529312</v>
      </c>
      <c r="F45" s="7">
        <v>530100</v>
      </c>
    </row>
    <row r="46" spans="2:6" x14ac:dyDescent="0.25">
      <c r="B46" s="5" t="s">
        <v>20</v>
      </c>
      <c r="C46" s="5" t="s">
        <v>6</v>
      </c>
      <c r="D46" s="5" t="s">
        <v>8</v>
      </c>
      <c r="E46" s="7">
        <v>33561</v>
      </c>
      <c r="F46" s="7">
        <v>35017</v>
      </c>
    </row>
    <row r="47" spans="2:6" x14ac:dyDescent="0.25">
      <c r="B47" s="5" t="s">
        <v>20</v>
      </c>
      <c r="C47" s="5" t="s">
        <v>13</v>
      </c>
      <c r="D47" s="5" t="s">
        <v>11</v>
      </c>
      <c r="E47" s="7">
        <v>504488</v>
      </c>
      <c r="F47" s="7">
        <v>544211</v>
      </c>
    </row>
    <row r="48" spans="2:6" x14ac:dyDescent="0.25">
      <c r="B48" s="5" t="s">
        <v>20</v>
      </c>
      <c r="C48" s="5" t="s">
        <v>13</v>
      </c>
      <c r="D48" s="5" t="s">
        <v>8</v>
      </c>
      <c r="E48" s="7">
        <v>38392</v>
      </c>
      <c r="F48" s="7">
        <v>44124</v>
      </c>
    </row>
    <row r="49" spans="2:6" x14ac:dyDescent="0.25">
      <c r="B49" s="5" t="s">
        <v>20</v>
      </c>
      <c r="C49" s="5" t="s">
        <v>12</v>
      </c>
      <c r="D49" s="5" t="s">
        <v>11</v>
      </c>
      <c r="E49" s="7">
        <v>697366</v>
      </c>
      <c r="F49" s="7">
        <v>709367</v>
      </c>
    </row>
    <row r="50" spans="2:6" x14ac:dyDescent="0.25">
      <c r="B50" s="5" t="s">
        <v>20</v>
      </c>
      <c r="C50" s="5" t="s">
        <v>12</v>
      </c>
      <c r="D50" s="5" t="s">
        <v>8</v>
      </c>
      <c r="E50" s="7">
        <v>93335</v>
      </c>
      <c r="F50" s="7">
        <v>94257</v>
      </c>
    </row>
    <row r="51" spans="2:6" x14ac:dyDescent="0.25">
      <c r="B51" s="5" t="s">
        <v>20</v>
      </c>
      <c r="C51" s="5" t="s">
        <v>9</v>
      </c>
      <c r="D51" s="5" t="s">
        <v>11</v>
      </c>
      <c r="E51" s="7">
        <v>601664</v>
      </c>
      <c r="F51" s="7">
        <v>569012</v>
      </c>
    </row>
    <row r="52" spans="2:6" x14ac:dyDescent="0.25">
      <c r="B52" s="5" t="s">
        <v>20</v>
      </c>
      <c r="C52" s="5" t="s">
        <v>9</v>
      </c>
      <c r="D52" s="5" t="s">
        <v>8</v>
      </c>
      <c r="E52" s="7">
        <v>38110</v>
      </c>
      <c r="F52" s="7">
        <v>45171</v>
      </c>
    </row>
    <row r="53" spans="2:6" x14ac:dyDescent="0.25">
      <c r="B53" s="5" t="s">
        <v>19</v>
      </c>
      <c r="C53" s="5" t="s">
        <v>5</v>
      </c>
      <c r="D53" s="5" t="s">
        <v>11</v>
      </c>
      <c r="E53" s="7">
        <v>584064</v>
      </c>
      <c r="F53" s="7">
        <v>601838</v>
      </c>
    </row>
    <row r="54" spans="2:6" x14ac:dyDescent="0.25">
      <c r="B54" s="5" t="s">
        <v>19</v>
      </c>
      <c r="C54" s="5" t="s">
        <v>5</v>
      </c>
      <c r="D54" s="5" t="s">
        <v>8</v>
      </c>
      <c r="E54" s="7">
        <v>36910</v>
      </c>
      <c r="F54" s="7">
        <v>36999</v>
      </c>
    </row>
    <row r="55" spans="2:6" x14ac:dyDescent="0.25">
      <c r="B55" s="5" t="s">
        <v>19</v>
      </c>
      <c r="C55" s="5" t="s">
        <v>6</v>
      </c>
      <c r="D55" s="5" t="s">
        <v>11</v>
      </c>
      <c r="E55" s="7">
        <v>521626</v>
      </c>
      <c r="F55" s="7">
        <v>511549</v>
      </c>
    </row>
    <row r="56" spans="2:6" x14ac:dyDescent="0.25">
      <c r="B56" s="5" t="s">
        <v>19</v>
      </c>
      <c r="C56" s="5" t="s">
        <v>6</v>
      </c>
      <c r="D56" s="5" t="s">
        <v>8</v>
      </c>
      <c r="E56" s="7">
        <v>53419</v>
      </c>
      <c r="F56" s="7">
        <v>50382</v>
      </c>
    </row>
    <row r="57" spans="2:6" x14ac:dyDescent="0.25">
      <c r="B57" s="5" t="s">
        <v>19</v>
      </c>
      <c r="C57" s="5" t="s">
        <v>13</v>
      </c>
      <c r="D57" s="5" t="s">
        <v>11</v>
      </c>
      <c r="E57" s="7">
        <v>645310</v>
      </c>
      <c r="F57" s="7">
        <v>693024</v>
      </c>
    </row>
    <row r="58" spans="2:6" x14ac:dyDescent="0.25">
      <c r="B58" s="5" t="s">
        <v>19</v>
      </c>
      <c r="C58" s="5" t="s">
        <v>13</v>
      </c>
      <c r="D58" s="5" t="s">
        <v>8</v>
      </c>
      <c r="E58" s="7">
        <v>84268</v>
      </c>
      <c r="F58" s="7">
        <v>92983</v>
      </c>
    </row>
    <row r="59" spans="2:6" x14ac:dyDescent="0.25">
      <c r="B59" s="5" t="s">
        <v>19</v>
      </c>
      <c r="C59" s="5" t="s">
        <v>12</v>
      </c>
      <c r="D59" s="5" t="s">
        <v>11</v>
      </c>
      <c r="E59" s="7">
        <v>611428</v>
      </c>
      <c r="F59" s="7">
        <v>557819</v>
      </c>
    </row>
    <row r="60" spans="2:6" x14ac:dyDescent="0.25">
      <c r="B60" s="5" t="s">
        <v>19</v>
      </c>
      <c r="C60" s="5" t="s">
        <v>12</v>
      </c>
      <c r="D60" s="5" t="s">
        <v>8</v>
      </c>
      <c r="E60" s="7">
        <v>86044</v>
      </c>
      <c r="F60" s="7">
        <v>96019</v>
      </c>
    </row>
    <row r="61" spans="2:6" x14ac:dyDescent="0.25">
      <c r="B61" s="5" t="s">
        <v>19</v>
      </c>
      <c r="C61" s="5" t="s">
        <v>9</v>
      </c>
      <c r="D61" s="5" t="s">
        <v>11</v>
      </c>
      <c r="E61" s="7">
        <v>650396</v>
      </c>
      <c r="F61" s="7">
        <v>590038</v>
      </c>
    </row>
    <row r="62" spans="2:6" x14ac:dyDescent="0.25">
      <c r="B62" s="5" t="s">
        <v>19</v>
      </c>
      <c r="C62" s="5" t="s">
        <v>9</v>
      </c>
      <c r="D62" s="5" t="s">
        <v>8</v>
      </c>
      <c r="E62" s="7">
        <v>92623</v>
      </c>
      <c r="F62" s="7">
        <v>105548</v>
      </c>
    </row>
    <row r="63" spans="2:6" x14ac:dyDescent="0.25">
      <c r="B63" s="5" t="s">
        <v>18</v>
      </c>
      <c r="C63" s="5" t="s">
        <v>5</v>
      </c>
      <c r="D63" s="5" t="s">
        <v>11</v>
      </c>
      <c r="E63" s="7">
        <v>443585</v>
      </c>
      <c r="F63" s="7">
        <v>446285</v>
      </c>
    </row>
    <row r="64" spans="2:6" x14ac:dyDescent="0.25">
      <c r="B64" s="5" t="s">
        <v>18</v>
      </c>
      <c r="C64" s="5" t="s">
        <v>5</v>
      </c>
      <c r="D64" s="5" t="s">
        <v>8</v>
      </c>
      <c r="E64" s="7">
        <v>72557</v>
      </c>
      <c r="F64" s="7">
        <v>83684</v>
      </c>
    </row>
    <row r="65" spans="2:6" x14ac:dyDescent="0.25">
      <c r="B65" s="5" t="s">
        <v>18</v>
      </c>
      <c r="C65" s="5" t="s">
        <v>6</v>
      </c>
      <c r="D65" s="5" t="s">
        <v>11</v>
      </c>
      <c r="E65" s="7">
        <v>402693</v>
      </c>
      <c r="F65" s="7">
        <v>388249</v>
      </c>
    </row>
    <row r="66" spans="2:6" x14ac:dyDescent="0.25">
      <c r="B66" s="5" t="s">
        <v>18</v>
      </c>
      <c r="C66" s="5" t="s">
        <v>6</v>
      </c>
      <c r="D66" s="5" t="s">
        <v>8</v>
      </c>
      <c r="E66" s="7">
        <v>99163</v>
      </c>
      <c r="F66" s="7">
        <v>105767</v>
      </c>
    </row>
    <row r="67" spans="2:6" x14ac:dyDescent="0.25">
      <c r="B67" s="5" t="s">
        <v>18</v>
      </c>
      <c r="C67" s="5" t="s">
        <v>13</v>
      </c>
      <c r="D67" s="5" t="s">
        <v>11</v>
      </c>
      <c r="E67" s="7">
        <v>552906</v>
      </c>
      <c r="F67" s="7">
        <v>514803</v>
      </c>
    </row>
    <row r="68" spans="2:6" x14ac:dyDescent="0.25">
      <c r="B68" s="5" t="s">
        <v>18</v>
      </c>
      <c r="C68" s="5" t="s">
        <v>13</v>
      </c>
      <c r="D68" s="5" t="s">
        <v>8</v>
      </c>
      <c r="E68" s="7">
        <v>45707</v>
      </c>
      <c r="F68" s="7">
        <v>47650</v>
      </c>
    </row>
    <row r="69" spans="2:6" x14ac:dyDescent="0.25">
      <c r="B69" s="5" t="s">
        <v>18</v>
      </c>
      <c r="C69" s="5" t="s">
        <v>12</v>
      </c>
      <c r="D69" s="5" t="s">
        <v>11</v>
      </c>
      <c r="E69" s="7">
        <v>685920</v>
      </c>
      <c r="F69" s="7">
        <v>629697</v>
      </c>
    </row>
    <row r="70" spans="2:6" x14ac:dyDescent="0.25">
      <c r="B70" s="5" t="s">
        <v>18</v>
      </c>
      <c r="C70" s="5" t="s">
        <v>12</v>
      </c>
      <c r="D70" s="5" t="s">
        <v>8</v>
      </c>
      <c r="E70" s="7">
        <v>96842</v>
      </c>
      <c r="F70" s="7">
        <v>103702</v>
      </c>
    </row>
    <row r="71" spans="2:6" x14ac:dyDescent="0.25">
      <c r="B71" s="5" t="s">
        <v>18</v>
      </c>
      <c r="C71" s="5" t="s">
        <v>9</v>
      </c>
      <c r="D71" s="5" t="s">
        <v>11</v>
      </c>
      <c r="E71" s="7">
        <v>492787</v>
      </c>
      <c r="F71" s="7">
        <v>462304</v>
      </c>
    </row>
    <row r="72" spans="2:6" x14ac:dyDescent="0.25">
      <c r="B72" s="5" t="s">
        <v>18</v>
      </c>
      <c r="C72" s="5" t="s">
        <v>9</v>
      </c>
      <c r="D72" s="5" t="s">
        <v>8</v>
      </c>
      <c r="E72" s="7">
        <v>39474</v>
      </c>
      <c r="F72" s="7">
        <v>35636</v>
      </c>
    </row>
    <row r="73" spans="2:6" x14ac:dyDescent="0.25">
      <c r="B73" s="5" t="s">
        <v>17</v>
      </c>
      <c r="C73" s="5" t="s">
        <v>5</v>
      </c>
      <c r="D73" s="5" t="s">
        <v>11</v>
      </c>
      <c r="E73" s="7">
        <v>421959</v>
      </c>
      <c r="F73" s="7">
        <v>415006</v>
      </c>
    </row>
    <row r="74" spans="2:6" x14ac:dyDescent="0.25">
      <c r="B74" s="5" t="s">
        <v>17</v>
      </c>
      <c r="C74" s="5" t="s">
        <v>5</v>
      </c>
      <c r="D74" s="5" t="s">
        <v>8</v>
      </c>
      <c r="E74" s="7">
        <v>33748</v>
      </c>
      <c r="F74" s="7">
        <v>39720</v>
      </c>
    </row>
    <row r="75" spans="2:6" x14ac:dyDescent="0.25">
      <c r="B75" s="5" t="s">
        <v>17</v>
      </c>
      <c r="C75" s="5" t="s">
        <v>6</v>
      </c>
      <c r="D75" s="5" t="s">
        <v>11</v>
      </c>
      <c r="E75" s="7">
        <v>413545</v>
      </c>
      <c r="F75" s="7">
        <v>386418</v>
      </c>
    </row>
    <row r="76" spans="2:6" x14ac:dyDescent="0.25">
      <c r="B76" s="5" t="s">
        <v>17</v>
      </c>
      <c r="C76" s="5" t="s">
        <v>6</v>
      </c>
      <c r="D76" s="5" t="s">
        <v>8</v>
      </c>
      <c r="E76" s="7">
        <v>64766</v>
      </c>
      <c r="F76" s="7">
        <v>62649</v>
      </c>
    </row>
    <row r="77" spans="2:6" x14ac:dyDescent="0.25">
      <c r="B77" s="5" t="s">
        <v>17</v>
      </c>
      <c r="C77" s="5" t="s">
        <v>13</v>
      </c>
      <c r="D77" s="5" t="s">
        <v>11</v>
      </c>
      <c r="E77" s="7">
        <v>461087</v>
      </c>
      <c r="F77" s="7">
        <v>451725</v>
      </c>
    </row>
    <row r="78" spans="2:6" x14ac:dyDescent="0.25">
      <c r="B78" s="5" t="s">
        <v>17</v>
      </c>
      <c r="C78" s="5" t="s">
        <v>13</v>
      </c>
      <c r="D78" s="5" t="s">
        <v>8</v>
      </c>
      <c r="E78" s="7">
        <v>98840</v>
      </c>
      <c r="F78" s="7">
        <v>104922</v>
      </c>
    </row>
    <row r="79" spans="2:6" x14ac:dyDescent="0.25">
      <c r="B79" s="5" t="s">
        <v>17</v>
      </c>
      <c r="C79" s="5" t="s">
        <v>12</v>
      </c>
      <c r="D79" s="5" t="s">
        <v>11</v>
      </c>
      <c r="E79" s="7">
        <v>439353</v>
      </c>
      <c r="F79" s="7">
        <v>479163</v>
      </c>
    </row>
    <row r="80" spans="2:6" x14ac:dyDescent="0.25">
      <c r="B80" s="5" t="s">
        <v>17</v>
      </c>
      <c r="C80" s="5" t="s">
        <v>12</v>
      </c>
      <c r="D80" s="5" t="s">
        <v>8</v>
      </c>
      <c r="E80" s="7">
        <v>82733</v>
      </c>
      <c r="F80" s="7">
        <v>97502</v>
      </c>
    </row>
    <row r="81" spans="2:6" x14ac:dyDescent="0.25">
      <c r="B81" s="5" t="s">
        <v>17</v>
      </c>
      <c r="C81" s="5" t="s">
        <v>9</v>
      </c>
      <c r="D81" s="5" t="s">
        <v>11</v>
      </c>
      <c r="E81" s="7">
        <v>467172</v>
      </c>
      <c r="F81" s="7">
        <v>430363</v>
      </c>
    </row>
    <row r="82" spans="2:6" x14ac:dyDescent="0.25">
      <c r="B82" s="5" t="s">
        <v>17</v>
      </c>
      <c r="C82" s="5" t="s">
        <v>9</v>
      </c>
      <c r="D82" s="5" t="s">
        <v>8</v>
      </c>
      <c r="E82" s="7">
        <v>56736</v>
      </c>
      <c r="F82" s="7">
        <v>73226</v>
      </c>
    </row>
    <row r="83" spans="2:6" x14ac:dyDescent="0.25">
      <c r="B83" s="5" t="s">
        <v>16</v>
      </c>
      <c r="C83" s="5" t="s">
        <v>5</v>
      </c>
      <c r="D83" s="5" t="s">
        <v>11</v>
      </c>
      <c r="E83" s="7">
        <v>512859</v>
      </c>
      <c r="F83" s="7">
        <v>442530</v>
      </c>
    </row>
    <row r="84" spans="2:6" x14ac:dyDescent="0.25">
      <c r="B84" s="5" t="s">
        <v>16</v>
      </c>
      <c r="C84" s="5" t="s">
        <v>5</v>
      </c>
      <c r="D84" s="5" t="s">
        <v>8</v>
      </c>
      <c r="E84" s="7">
        <v>68623</v>
      </c>
      <c r="F84" s="7">
        <v>86691</v>
      </c>
    </row>
    <row r="85" spans="2:6" x14ac:dyDescent="0.25">
      <c r="B85" s="5" t="s">
        <v>16</v>
      </c>
      <c r="C85" s="5" t="s">
        <v>6</v>
      </c>
      <c r="D85" s="5" t="s">
        <v>11</v>
      </c>
      <c r="E85" s="7">
        <v>657426</v>
      </c>
      <c r="F85" s="7">
        <v>670690</v>
      </c>
    </row>
    <row r="86" spans="2:6" x14ac:dyDescent="0.25">
      <c r="B86" s="5" t="s">
        <v>16</v>
      </c>
      <c r="C86" s="5" t="s">
        <v>6</v>
      </c>
      <c r="D86" s="5" t="s">
        <v>8</v>
      </c>
      <c r="E86" s="7">
        <v>80859</v>
      </c>
      <c r="F86" s="7">
        <v>87256</v>
      </c>
    </row>
    <row r="87" spans="2:6" x14ac:dyDescent="0.25">
      <c r="B87" s="5" t="s">
        <v>16</v>
      </c>
      <c r="C87" s="5" t="s">
        <v>13</v>
      </c>
      <c r="D87" s="5" t="s">
        <v>11</v>
      </c>
      <c r="E87" s="7">
        <v>557381</v>
      </c>
      <c r="F87" s="7">
        <v>507503</v>
      </c>
    </row>
    <row r="88" spans="2:6" x14ac:dyDescent="0.25">
      <c r="B88" s="5" t="s">
        <v>16</v>
      </c>
      <c r="C88" s="5" t="s">
        <v>13</v>
      </c>
      <c r="D88" s="5" t="s">
        <v>8</v>
      </c>
      <c r="E88" s="7">
        <v>82662</v>
      </c>
      <c r="F88" s="7">
        <v>99578</v>
      </c>
    </row>
    <row r="89" spans="2:6" x14ac:dyDescent="0.25">
      <c r="B89" s="5" t="s">
        <v>16</v>
      </c>
      <c r="C89" s="5" t="s">
        <v>12</v>
      </c>
      <c r="D89" s="5" t="s">
        <v>11</v>
      </c>
      <c r="E89" s="7">
        <v>687486</v>
      </c>
      <c r="F89" s="7">
        <v>722399</v>
      </c>
    </row>
    <row r="90" spans="2:6" x14ac:dyDescent="0.25">
      <c r="B90" s="5" t="s">
        <v>16</v>
      </c>
      <c r="C90" s="5" t="s">
        <v>12</v>
      </c>
      <c r="D90" s="5" t="s">
        <v>8</v>
      </c>
      <c r="E90" s="7">
        <v>82083</v>
      </c>
      <c r="F90" s="7">
        <v>106163</v>
      </c>
    </row>
    <row r="91" spans="2:6" x14ac:dyDescent="0.25">
      <c r="B91" s="5" t="s">
        <v>16</v>
      </c>
      <c r="C91" s="5" t="s">
        <v>9</v>
      </c>
      <c r="D91" s="5" t="s">
        <v>11</v>
      </c>
      <c r="E91" s="7">
        <v>489045</v>
      </c>
      <c r="F91" s="7">
        <v>481192</v>
      </c>
    </row>
    <row r="92" spans="2:6" x14ac:dyDescent="0.25">
      <c r="B92" s="5" t="s">
        <v>16</v>
      </c>
      <c r="C92" s="5" t="s">
        <v>9</v>
      </c>
      <c r="D92" s="5" t="s">
        <v>8</v>
      </c>
      <c r="E92" s="7">
        <v>52671</v>
      </c>
      <c r="F92" s="7">
        <v>65002</v>
      </c>
    </row>
    <row r="93" spans="2:6" x14ac:dyDescent="0.25">
      <c r="B93" s="5" t="s">
        <v>15</v>
      </c>
      <c r="C93" s="5" t="s">
        <v>5</v>
      </c>
      <c r="D93" s="5" t="s">
        <v>11</v>
      </c>
      <c r="E93" s="7">
        <v>486202</v>
      </c>
      <c r="F93" s="7">
        <v>435943</v>
      </c>
    </row>
    <row r="94" spans="2:6" x14ac:dyDescent="0.25">
      <c r="B94" s="5" t="s">
        <v>15</v>
      </c>
      <c r="C94" s="5" t="s">
        <v>5</v>
      </c>
      <c r="D94" s="5" t="s">
        <v>8</v>
      </c>
      <c r="E94" s="7">
        <v>45708</v>
      </c>
      <c r="F94" s="7">
        <v>56830</v>
      </c>
    </row>
    <row r="95" spans="2:6" x14ac:dyDescent="0.25">
      <c r="B95" s="5" t="s">
        <v>15</v>
      </c>
      <c r="C95" s="5" t="s">
        <v>6</v>
      </c>
      <c r="D95" s="5" t="s">
        <v>11</v>
      </c>
      <c r="E95" s="7">
        <v>533883</v>
      </c>
      <c r="F95" s="7">
        <v>544235</v>
      </c>
    </row>
    <row r="96" spans="2:6" x14ac:dyDescent="0.25">
      <c r="B96" s="5" t="s">
        <v>15</v>
      </c>
      <c r="C96" s="5" t="s">
        <v>6</v>
      </c>
      <c r="D96" s="5" t="s">
        <v>8</v>
      </c>
      <c r="E96" s="7">
        <v>64754</v>
      </c>
      <c r="F96" s="7">
        <v>79245</v>
      </c>
    </row>
    <row r="97" spans="2:6" x14ac:dyDescent="0.25">
      <c r="B97" s="5" t="s">
        <v>15</v>
      </c>
      <c r="C97" s="5" t="s">
        <v>13</v>
      </c>
      <c r="D97" s="5" t="s">
        <v>11</v>
      </c>
      <c r="E97" s="7">
        <v>542483</v>
      </c>
      <c r="F97" s="7">
        <v>548609</v>
      </c>
    </row>
    <row r="98" spans="2:6" x14ac:dyDescent="0.25">
      <c r="B98" s="5" t="s">
        <v>15</v>
      </c>
      <c r="C98" s="5" t="s">
        <v>13</v>
      </c>
      <c r="D98" s="5" t="s">
        <v>8</v>
      </c>
      <c r="E98" s="7">
        <v>38680</v>
      </c>
      <c r="F98" s="7">
        <v>45502</v>
      </c>
    </row>
    <row r="99" spans="2:6" x14ac:dyDescent="0.25">
      <c r="B99" s="5" t="s">
        <v>15</v>
      </c>
      <c r="C99" s="5" t="s">
        <v>12</v>
      </c>
      <c r="D99" s="5" t="s">
        <v>11</v>
      </c>
      <c r="E99" s="7">
        <v>471295</v>
      </c>
      <c r="F99" s="7">
        <v>461604</v>
      </c>
    </row>
    <row r="100" spans="2:6" x14ac:dyDescent="0.25">
      <c r="B100" s="5" t="s">
        <v>15</v>
      </c>
      <c r="C100" s="5" t="s">
        <v>12</v>
      </c>
      <c r="D100" s="5" t="s">
        <v>8</v>
      </c>
      <c r="E100" s="7">
        <v>41111</v>
      </c>
      <c r="F100" s="7">
        <v>39261</v>
      </c>
    </row>
    <row r="101" spans="2:6" x14ac:dyDescent="0.25">
      <c r="B101" s="5" t="s">
        <v>15</v>
      </c>
      <c r="C101" s="5" t="s">
        <v>9</v>
      </c>
      <c r="D101" s="5" t="s">
        <v>11</v>
      </c>
      <c r="E101" s="7">
        <v>408155</v>
      </c>
      <c r="F101" s="7">
        <v>421952</v>
      </c>
    </row>
    <row r="102" spans="2:6" x14ac:dyDescent="0.25">
      <c r="B102" s="5" t="s">
        <v>15</v>
      </c>
      <c r="C102" s="5" t="s">
        <v>9</v>
      </c>
      <c r="D102" s="5" t="s">
        <v>8</v>
      </c>
      <c r="E102" s="7">
        <v>77254</v>
      </c>
      <c r="F102" s="7">
        <v>86260</v>
      </c>
    </row>
    <row r="103" spans="2:6" x14ac:dyDescent="0.25">
      <c r="B103" s="5" t="s">
        <v>14</v>
      </c>
      <c r="C103" s="5" t="s">
        <v>5</v>
      </c>
      <c r="D103" s="5" t="s">
        <v>11</v>
      </c>
      <c r="E103" s="7">
        <v>430306</v>
      </c>
      <c r="F103" s="7">
        <v>390346</v>
      </c>
    </row>
    <row r="104" spans="2:6" x14ac:dyDescent="0.25">
      <c r="B104" s="5" t="s">
        <v>14</v>
      </c>
      <c r="C104" s="5" t="s">
        <v>5</v>
      </c>
      <c r="D104" s="5" t="s">
        <v>8</v>
      </c>
      <c r="E104" s="7">
        <v>46371</v>
      </c>
      <c r="F104" s="7">
        <v>51558</v>
      </c>
    </row>
    <row r="105" spans="2:6" x14ac:dyDescent="0.25">
      <c r="B105" s="5" t="s">
        <v>14</v>
      </c>
      <c r="C105" s="5" t="s">
        <v>6</v>
      </c>
      <c r="D105" s="5" t="s">
        <v>11</v>
      </c>
      <c r="E105" s="7">
        <v>533121</v>
      </c>
      <c r="F105" s="7">
        <v>585933</v>
      </c>
    </row>
    <row r="106" spans="2:6" x14ac:dyDescent="0.25">
      <c r="B106" s="5" t="s">
        <v>14</v>
      </c>
      <c r="C106" s="5" t="s">
        <v>6</v>
      </c>
      <c r="D106" s="5" t="s">
        <v>8</v>
      </c>
      <c r="E106" s="7">
        <v>50932</v>
      </c>
      <c r="F106" s="7">
        <v>64182</v>
      </c>
    </row>
    <row r="107" spans="2:6" x14ac:dyDescent="0.25">
      <c r="B107" s="5" t="s">
        <v>14</v>
      </c>
      <c r="C107" s="5" t="s">
        <v>13</v>
      </c>
      <c r="D107" s="5" t="s">
        <v>11</v>
      </c>
      <c r="E107" s="7">
        <v>592506</v>
      </c>
      <c r="F107" s="7">
        <v>531582</v>
      </c>
    </row>
    <row r="108" spans="2:6" x14ac:dyDescent="0.25">
      <c r="B108" s="5" t="s">
        <v>14</v>
      </c>
      <c r="C108" s="5" t="s">
        <v>13</v>
      </c>
      <c r="D108" s="5" t="s">
        <v>8</v>
      </c>
      <c r="E108" s="7">
        <v>37400</v>
      </c>
      <c r="F108" s="7">
        <v>38884</v>
      </c>
    </row>
    <row r="109" spans="2:6" x14ac:dyDescent="0.25">
      <c r="B109" s="5" t="s">
        <v>14</v>
      </c>
      <c r="C109" s="5" t="s">
        <v>12</v>
      </c>
      <c r="D109" s="5" t="s">
        <v>11</v>
      </c>
      <c r="E109" s="7">
        <v>415151</v>
      </c>
      <c r="F109" s="7">
        <v>440751</v>
      </c>
    </row>
    <row r="110" spans="2:6" x14ac:dyDescent="0.25">
      <c r="B110" s="5" t="s">
        <v>14</v>
      </c>
      <c r="C110" s="5" t="s">
        <v>12</v>
      </c>
      <c r="D110" s="5" t="s">
        <v>8</v>
      </c>
      <c r="E110" s="7">
        <v>34499</v>
      </c>
      <c r="F110" s="7">
        <v>43290</v>
      </c>
    </row>
    <row r="111" spans="2:6" x14ac:dyDescent="0.25">
      <c r="B111" s="5" t="s">
        <v>14</v>
      </c>
      <c r="C111" s="5" t="s">
        <v>9</v>
      </c>
      <c r="D111" s="5" t="s">
        <v>11</v>
      </c>
      <c r="E111" s="7">
        <v>674327</v>
      </c>
      <c r="F111" s="7">
        <v>716628</v>
      </c>
    </row>
    <row r="112" spans="2:6" x14ac:dyDescent="0.25">
      <c r="B112" s="5" t="s">
        <v>14</v>
      </c>
      <c r="C112" s="5" t="s">
        <v>9</v>
      </c>
      <c r="D112" s="5" t="s">
        <v>8</v>
      </c>
      <c r="E112" s="7">
        <v>62711</v>
      </c>
      <c r="F112" s="7">
        <v>76139</v>
      </c>
    </row>
    <row r="113" spans="2:6" x14ac:dyDescent="0.25">
      <c r="B113" s="5" t="s">
        <v>10</v>
      </c>
      <c r="C113" s="5" t="s">
        <v>5</v>
      </c>
      <c r="D113" s="5" t="s">
        <v>11</v>
      </c>
      <c r="E113" s="7">
        <v>584423</v>
      </c>
      <c r="F113" s="7">
        <v>585362</v>
      </c>
    </row>
    <row r="114" spans="2:6" x14ac:dyDescent="0.25">
      <c r="B114" s="5" t="s">
        <v>10</v>
      </c>
      <c r="C114" s="5" t="s">
        <v>5</v>
      </c>
      <c r="D114" s="5" t="s">
        <v>8</v>
      </c>
      <c r="E114" s="7">
        <v>78354</v>
      </c>
      <c r="F114" s="7">
        <v>82186</v>
      </c>
    </row>
    <row r="115" spans="2:6" x14ac:dyDescent="0.25">
      <c r="B115" s="5" t="s">
        <v>10</v>
      </c>
      <c r="C115" s="5" t="s">
        <v>6</v>
      </c>
      <c r="D115" s="5" t="s">
        <v>11</v>
      </c>
      <c r="E115" s="7">
        <v>613090</v>
      </c>
      <c r="F115" s="7">
        <v>670362</v>
      </c>
    </row>
    <row r="116" spans="2:6" x14ac:dyDescent="0.25">
      <c r="B116" s="5" t="s">
        <v>10</v>
      </c>
      <c r="C116" s="5" t="s">
        <v>6</v>
      </c>
      <c r="D116" s="5" t="s">
        <v>8</v>
      </c>
      <c r="E116" s="7">
        <v>98497</v>
      </c>
      <c r="F116" s="7">
        <v>94982</v>
      </c>
    </row>
    <row r="117" spans="2:6" x14ac:dyDescent="0.25">
      <c r="B117" s="5" t="s">
        <v>10</v>
      </c>
      <c r="C117" s="5" t="s">
        <v>13</v>
      </c>
      <c r="D117" s="5" t="s">
        <v>11</v>
      </c>
      <c r="E117" s="7">
        <v>519121</v>
      </c>
      <c r="F117" s="7">
        <v>504275</v>
      </c>
    </row>
    <row r="118" spans="2:6" x14ac:dyDescent="0.25">
      <c r="B118" s="5" t="s">
        <v>10</v>
      </c>
      <c r="C118" s="5" t="s">
        <v>13</v>
      </c>
      <c r="D118" s="5" t="s">
        <v>8</v>
      </c>
      <c r="E118" s="7">
        <v>91135</v>
      </c>
      <c r="F118" s="7">
        <v>118273</v>
      </c>
    </row>
    <row r="119" spans="2:6" x14ac:dyDescent="0.25">
      <c r="B119" s="5" t="s">
        <v>10</v>
      </c>
      <c r="C119" s="5" t="s">
        <v>12</v>
      </c>
      <c r="D119" s="5" t="s">
        <v>11</v>
      </c>
      <c r="E119" s="7">
        <v>494179</v>
      </c>
      <c r="F119" s="7">
        <v>508038</v>
      </c>
    </row>
    <row r="120" spans="2:6" x14ac:dyDescent="0.25">
      <c r="B120" s="5" t="s">
        <v>10</v>
      </c>
      <c r="C120" s="5" t="s">
        <v>12</v>
      </c>
      <c r="D120" s="5" t="s">
        <v>8</v>
      </c>
      <c r="E120" s="7">
        <v>53328</v>
      </c>
      <c r="F120" s="7">
        <v>58530</v>
      </c>
    </row>
    <row r="121" spans="2:6" x14ac:dyDescent="0.25">
      <c r="B121" s="5" t="s">
        <v>10</v>
      </c>
      <c r="C121" s="5" t="s">
        <v>9</v>
      </c>
      <c r="D121" s="5" t="s">
        <v>11</v>
      </c>
      <c r="E121" s="7">
        <v>535059</v>
      </c>
      <c r="F121" s="7">
        <v>503820</v>
      </c>
    </row>
    <row r="122" spans="2:6" x14ac:dyDescent="0.25">
      <c r="B122" s="5" t="s">
        <v>10</v>
      </c>
      <c r="C122" s="5" t="s">
        <v>9</v>
      </c>
      <c r="D122" s="5" t="s">
        <v>8</v>
      </c>
      <c r="E122" s="7">
        <v>76214</v>
      </c>
      <c r="F122" s="7">
        <v>90570</v>
      </c>
    </row>
  </sheetData>
  <autoFilter ref="B2:F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showGridLines="0" topLeftCell="B18" workbookViewId="0">
      <selection activeCell="P44" sqref="P44"/>
    </sheetView>
  </sheetViews>
  <sheetFormatPr defaultRowHeight="12.75" x14ac:dyDescent="0.2"/>
  <cols>
    <col min="1" max="1" width="2.140625" style="14" customWidth="1"/>
    <col min="2" max="2" width="11.7109375" style="9" bestFit="1" customWidth="1"/>
    <col min="3" max="3" width="8.85546875" style="9" bestFit="1" customWidth="1"/>
    <col min="4" max="4" width="12" style="15" bestFit="1" customWidth="1"/>
    <col min="5" max="5" width="12.42578125" style="15" bestFit="1" customWidth="1"/>
    <col min="6" max="6" width="12.5703125" style="15" bestFit="1" customWidth="1"/>
    <col min="7" max="7" width="12.28515625" style="15" bestFit="1" customWidth="1"/>
    <col min="8" max="8" width="12.85546875" style="15" bestFit="1" customWidth="1"/>
    <col min="9" max="9" width="12.140625" style="15" bestFit="1" customWidth="1"/>
    <col min="10" max="11" width="12.5703125" style="15" bestFit="1" customWidth="1"/>
    <col min="12" max="12" width="12.42578125" style="15" bestFit="1" customWidth="1"/>
    <col min="13" max="13" width="12.140625" style="15" bestFit="1" customWidth="1"/>
    <col min="14" max="14" width="12.7109375" style="15" bestFit="1" customWidth="1"/>
    <col min="15" max="15" width="12.42578125" style="15" bestFit="1" customWidth="1"/>
    <col min="16" max="16" width="9.85546875" style="9" customWidth="1"/>
    <col min="17" max="17" width="10.7109375" style="9" customWidth="1"/>
    <col min="18" max="18" width="10.85546875" style="9" customWidth="1"/>
    <col min="19" max="19" width="10.5703125" style="9" bestFit="1" customWidth="1"/>
    <col min="20" max="20" width="11.140625" style="9" bestFit="1" customWidth="1"/>
    <col min="21" max="21" width="10.42578125" style="9" bestFit="1" customWidth="1"/>
    <col min="22" max="22" width="9.85546875" style="9" bestFit="1" customWidth="1"/>
    <col min="23" max="23" width="10.85546875" style="9" bestFit="1" customWidth="1"/>
    <col min="24" max="24" width="11.42578125" style="9" bestFit="1" customWidth="1"/>
    <col min="25" max="25" width="10.42578125" style="9" bestFit="1" customWidth="1"/>
    <col min="26" max="26" width="11" style="9" bestFit="1" customWidth="1"/>
    <col min="27" max="27" width="10.7109375" style="9" bestFit="1" customWidth="1"/>
    <col min="28" max="16384" width="9.140625" style="9"/>
  </cols>
  <sheetData>
    <row r="1" spans="2:31" ht="10.5" customHeight="1" thickBot="1" x14ac:dyDescent="0.25"/>
    <row r="2" spans="2:31" ht="14.25" customHeight="1" thickBot="1" x14ac:dyDescent="0.25">
      <c r="B2" s="12" t="s">
        <v>65</v>
      </c>
      <c r="C2" s="13"/>
    </row>
    <row r="3" spans="2:31" ht="15" customHeight="1" x14ac:dyDescent="0.2">
      <c r="B3" s="40" t="s">
        <v>25</v>
      </c>
      <c r="C3" s="41" t="s">
        <v>1</v>
      </c>
      <c r="D3" s="16" t="s">
        <v>4</v>
      </c>
      <c r="E3" s="16" t="s">
        <v>7</v>
      </c>
      <c r="F3" s="16" t="s">
        <v>22</v>
      </c>
      <c r="G3" s="16" t="s">
        <v>21</v>
      </c>
      <c r="H3" s="16" t="s">
        <v>20</v>
      </c>
      <c r="I3" s="16" t="s">
        <v>19</v>
      </c>
      <c r="J3" s="16" t="s">
        <v>18</v>
      </c>
      <c r="K3" s="16" t="s">
        <v>17</v>
      </c>
      <c r="L3" s="16" t="s">
        <v>16</v>
      </c>
      <c r="M3" s="16" t="s">
        <v>15</v>
      </c>
      <c r="N3" s="16" t="s">
        <v>14</v>
      </c>
      <c r="O3" s="17" t="s">
        <v>10</v>
      </c>
      <c r="AD3" s="10"/>
      <c r="AE3" s="10"/>
    </row>
    <row r="4" spans="2:31" x14ac:dyDescent="0.2">
      <c r="B4" s="42"/>
      <c r="C4" s="43"/>
      <c r="D4" s="18" t="s">
        <v>26</v>
      </c>
      <c r="E4" s="18" t="s">
        <v>29</v>
      </c>
      <c r="F4" s="18" t="s">
        <v>32</v>
      </c>
      <c r="G4" s="18" t="s">
        <v>35</v>
      </c>
      <c r="H4" s="18" t="s">
        <v>38</v>
      </c>
      <c r="I4" s="18" t="s">
        <v>41</v>
      </c>
      <c r="J4" s="18" t="s">
        <v>60</v>
      </c>
      <c r="K4" s="18" t="s">
        <v>45</v>
      </c>
      <c r="L4" s="18" t="s">
        <v>61</v>
      </c>
      <c r="M4" s="18" t="s">
        <v>49</v>
      </c>
      <c r="N4" s="18" t="s">
        <v>52</v>
      </c>
      <c r="O4" s="19" t="s">
        <v>55</v>
      </c>
      <c r="P4" s="9" t="s">
        <v>87</v>
      </c>
      <c r="Q4" s="9" t="s">
        <v>88</v>
      </c>
      <c r="R4" s="9" t="s">
        <v>89</v>
      </c>
    </row>
    <row r="5" spans="2:31" x14ac:dyDescent="0.2">
      <c r="B5" s="11" t="s">
        <v>9</v>
      </c>
      <c r="C5" s="10" t="s">
        <v>11</v>
      </c>
      <c r="D5" s="20">
        <f>SUMIFS('Raw Data'!$F:$F,'Raw Data'!$B:$B,Analysis!D$3,'Raw Data'!$C:$C,Analysis!$B5,'Raw Data'!$D:$D,Analysis!$C5)</f>
        <v>563774</v>
      </c>
      <c r="E5" s="20">
        <f>SUMIFS('Raw Data'!$E:$E,'Raw Data'!$B:$B,Analysis!E$3,'Raw Data'!$C:$C,Analysis!$B5,'Raw Data'!$D:$D,Analysis!$C5)</f>
        <v>639629</v>
      </c>
      <c r="F5" s="20">
        <f>SUMIFS('Raw Data'!$E:$E,'Raw Data'!$B:$B,Analysis!F$3,'Raw Data'!$C:$C,Analysis!$B5,'Raw Data'!$D:$D,Analysis!$C5)</f>
        <v>499299</v>
      </c>
      <c r="G5" s="20">
        <f>SUMIFS('Raw Data'!$E:$E,'Raw Data'!$B:$B,Analysis!G$3,'Raw Data'!$C:$C,Analysis!$B5,'Raw Data'!$D:$D,Analysis!$C5)</f>
        <v>520151</v>
      </c>
      <c r="H5" s="20">
        <f>SUMIFS('Raw Data'!$E:$E,'Raw Data'!$B:$B,Analysis!H$3,'Raw Data'!$C:$C,Analysis!$B5,'Raw Data'!$D:$D,Analysis!$C5)</f>
        <v>601664</v>
      </c>
      <c r="I5" s="20">
        <f>SUMIFS('Raw Data'!$E:$E,'Raw Data'!$B:$B,Analysis!I$3,'Raw Data'!$C:$C,Analysis!$B5,'Raw Data'!$D:$D,Analysis!$C5)</f>
        <v>650396</v>
      </c>
      <c r="J5" s="20">
        <f>SUMIFS('Raw Data'!$E:$E,'Raw Data'!$B:$B,Analysis!J$3,'Raw Data'!$C:$C,Analysis!$B5,'Raw Data'!$D:$D,Analysis!$C5)</f>
        <v>492787</v>
      </c>
      <c r="K5" s="20">
        <f>SUMIFS('Raw Data'!$E:$E,'Raw Data'!$B:$B,Analysis!K$3,'Raw Data'!$C:$C,Analysis!$B5,'Raw Data'!$D:$D,Analysis!$C5)</f>
        <v>467172</v>
      </c>
      <c r="L5" s="20">
        <f>SUMIFS('Raw Data'!$E:$E,'Raw Data'!$B:$B,Analysis!L$3,'Raw Data'!$C:$C,Analysis!$B5,'Raw Data'!$D:$D,Analysis!$C5)</f>
        <v>489045</v>
      </c>
      <c r="M5" s="20">
        <f>SUMIFS('Raw Data'!$E:$E,'Raw Data'!$B:$B,Analysis!M$3,'Raw Data'!$C:$C,Analysis!$B5,'Raw Data'!$D:$D,Analysis!$C5)</f>
        <v>408155</v>
      </c>
      <c r="N5" s="20">
        <f>SUMIFS('Raw Data'!$E:$E,'Raw Data'!$B:$B,Analysis!N$3,'Raw Data'!$C:$C,Analysis!$B5,'Raw Data'!$D:$D,Analysis!$C5)</f>
        <v>674327</v>
      </c>
      <c r="O5" s="21">
        <f>SUMIFS('Raw Data'!$E:$E,'Raw Data'!$B:$B,Analysis!O$3,'Raw Data'!$C:$C,Analysis!$B5,'Raw Data'!$D:$D,Analysis!$C5)</f>
        <v>535059</v>
      </c>
      <c r="P5" s="52">
        <f>SUM(D5:O5)</f>
        <v>6541458</v>
      </c>
      <c r="Q5" s="52">
        <f>P5-P6</f>
        <v>5858545</v>
      </c>
    </row>
    <row r="6" spans="2:31" x14ac:dyDescent="0.2">
      <c r="B6" s="11" t="s">
        <v>9</v>
      </c>
      <c r="C6" s="10" t="s">
        <v>8</v>
      </c>
      <c r="D6" s="20">
        <f>SUMIFS('Raw Data'!$F:$F,'Raw Data'!$B:$B,Analysis!D$3,'Raw Data'!$C:$C,Analysis!$B6,'Raw Data'!$D:$D,Analysis!$C6)</f>
        <v>58994</v>
      </c>
      <c r="E6" s="20">
        <f>SUMIFS('Raw Data'!$E:$E,'Raw Data'!$B:$B,Analysis!E$3,'Raw Data'!$C:$C,Analysis!$B6,'Raw Data'!$D:$D,Analysis!$C6)</f>
        <v>53897</v>
      </c>
      <c r="F6" s="20">
        <f>SUMIFS('Raw Data'!$E:$E,'Raw Data'!$B:$B,Analysis!F$3,'Raw Data'!$C:$C,Analysis!$B6,'Raw Data'!$D:$D,Analysis!$C6)</f>
        <v>41534</v>
      </c>
      <c r="G6" s="20">
        <f>SUMIFS('Raw Data'!$E:$E,'Raw Data'!$B:$B,Analysis!G$3,'Raw Data'!$C:$C,Analysis!$B6,'Raw Data'!$D:$D,Analysis!$C6)</f>
        <v>32695</v>
      </c>
      <c r="H6" s="20">
        <f>SUMIFS('Raw Data'!$E:$E,'Raw Data'!$B:$B,Analysis!H$3,'Raw Data'!$C:$C,Analysis!$B6,'Raw Data'!$D:$D,Analysis!$C6)</f>
        <v>38110</v>
      </c>
      <c r="I6" s="20">
        <f>SUMIFS('Raw Data'!$E:$E,'Raw Data'!$B:$B,Analysis!I$3,'Raw Data'!$C:$C,Analysis!$B6,'Raw Data'!$D:$D,Analysis!$C6)</f>
        <v>92623</v>
      </c>
      <c r="J6" s="20">
        <f>SUMIFS('Raw Data'!$E:$E,'Raw Data'!$B:$B,Analysis!J$3,'Raw Data'!$C:$C,Analysis!$B6,'Raw Data'!$D:$D,Analysis!$C6)</f>
        <v>39474</v>
      </c>
      <c r="K6" s="20">
        <f>SUMIFS('Raw Data'!$E:$E,'Raw Data'!$B:$B,Analysis!K$3,'Raw Data'!$C:$C,Analysis!$B6,'Raw Data'!$D:$D,Analysis!$C6)</f>
        <v>56736</v>
      </c>
      <c r="L6" s="20">
        <f>SUMIFS('Raw Data'!$E:$E,'Raw Data'!$B:$B,Analysis!L$3,'Raw Data'!$C:$C,Analysis!$B6,'Raw Data'!$D:$D,Analysis!$C6)</f>
        <v>52671</v>
      </c>
      <c r="M6" s="20">
        <f>SUMIFS('Raw Data'!$E:$E,'Raw Data'!$B:$B,Analysis!M$3,'Raw Data'!$C:$C,Analysis!$B6,'Raw Data'!$D:$D,Analysis!$C6)</f>
        <v>77254</v>
      </c>
      <c r="N6" s="20">
        <f>SUMIFS('Raw Data'!$E:$E,'Raw Data'!$B:$B,Analysis!N$3,'Raw Data'!$C:$C,Analysis!$B6,'Raw Data'!$D:$D,Analysis!$C6)</f>
        <v>62711</v>
      </c>
      <c r="O6" s="21">
        <f>SUMIFS('Raw Data'!$E:$E,'Raw Data'!$B:$B,Analysis!O$3,'Raw Data'!$C:$C,Analysis!$B6,'Raw Data'!$D:$D,Analysis!$C6)</f>
        <v>76214</v>
      </c>
      <c r="P6" s="52">
        <f>SUM(D6:O6)</f>
        <v>682913</v>
      </c>
    </row>
    <row r="7" spans="2:31" x14ac:dyDescent="0.2">
      <c r="B7" s="11" t="s">
        <v>12</v>
      </c>
      <c r="C7" s="10" t="s">
        <v>11</v>
      </c>
      <c r="D7" s="20">
        <f>SUMIFS('Raw Data'!E:E,'Raw Data'!B:B,"Jan",'Raw Data'!C:C,$B7,'Raw Data'!D:D,$C7)</f>
        <v>652709</v>
      </c>
      <c r="E7" s="20">
        <f>SUMIFS('Raw Data'!$E:$E,'Raw Data'!$B:$B,Analysis!E$3,'Raw Data'!$C:$C,Analysis!$B7,'Raw Data'!$D:$D,Analysis!$C7)</f>
        <v>656840</v>
      </c>
      <c r="F7" s="20">
        <f>SUMIFS('Raw Data'!$E:$E,'Raw Data'!$B:$B,Analysis!F$3,'Raw Data'!$C:$C,Analysis!$B7,'Raw Data'!$D:$D,Analysis!$C7)</f>
        <v>571829</v>
      </c>
      <c r="G7" s="20">
        <f>SUMIFS('Raw Data'!$E:$E,'Raw Data'!$B:$B,Analysis!G$3,'Raw Data'!$C:$C,Analysis!$B7,'Raw Data'!$D:$D,Analysis!$C7)</f>
        <v>438044</v>
      </c>
      <c r="H7" s="20">
        <f>SUMIFS('Raw Data'!$E:$E,'Raw Data'!$B:$B,Analysis!H$3,'Raw Data'!$C:$C,Analysis!$B7,'Raw Data'!$D:$D,Analysis!$C7)</f>
        <v>697366</v>
      </c>
      <c r="I7" s="20">
        <f>SUMIFS('Raw Data'!$E:$E,'Raw Data'!$B:$B,Analysis!I$3,'Raw Data'!$C:$C,Analysis!$B7,'Raw Data'!$D:$D,Analysis!$C7)</f>
        <v>611428</v>
      </c>
      <c r="J7" s="20">
        <f>SUMIFS('Raw Data'!$E:$E,'Raw Data'!$B:$B,Analysis!J$3,'Raw Data'!$C:$C,Analysis!$B7,'Raw Data'!$D:$D,Analysis!$C7)</f>
        <v>685920</v>
      </c>
      <c r="K7" s="20">
        <f>SUMIFS('Raw Data'!$E:$E,'Raw Data'!$B:$B,Analysis!K$3,'Raw Data'!$C:$C,Analysis!$B7,'Raw Data'!$D:$D,Analysis!$C7)</f>
        <v>439353</v>
      </c>
      <c r="L7" s="20">
        <f>SUMIFS('Raw Data'!$E:$E,'Raw Data'!$B:$B,Analysis!L$3,'Raw Data'!$C:$C,Analysis!$B7,'Raw Data'!$D:$D,Analysis!$C7)</f>
        <v>687486</v>
      </c>
      <c r="M7" s="20">
        <f>SUMIFS('Raw Data'!$E:$E,'Raw Data'!$B:$B,Analysis!M$3,'Raw Data'!$C:$C,Analysis!$B7,'Raw Data'!$D:$D,Analysis!$C7)</f>
        <v>471295</v>
      </c>
      <c r="N7" s="20">
        <f>SUMIFS('Raw Data'!$E:$E,'Raw Data'!$B:$B,Analysis!N$3,'Raw Data'!$C:$C,Analysis!$B7,'Raw Data'!$D:$D,Analysis!$C7)</f>
        <v>415151</v>
      </c>
      <c r="O7" s="21">
        <f>SUMIFS('Raw Data'!$E:$E,'Raw Data'!$B:$B,Analysis!O$3,'Raw Data'!$C:$C,Analysis!$B7,'Raw Data'!$D:$D,Analysis!$C7)</f>
        <v>494179</v>
      </c>
      <c r="P7" s="52">
        <f t="shared" ref="P7:P14" si="0">SUM(D7:O7)</f>
        <v>6821600</v>
      </c>
      <c r="Q7" s="52">
        <f>P7-P8</f>
        <v>5952610</v>
      </c>
    </row>
    <row r="8" spans="2:31" x14ac:dyDescent="0.2">
      <c r="B8" s="11" t="s">
        <v>12</v>
      </c>
      <c r="C8" s="10" t="s">
        <v>8</v>
      </c>
      <c r="D8" s="20">
        <f>SUMIFS('Raw Data'!E:E,'Raw Data'!B:B,"Jan",'Raw Data'!C:C,$B8,'Raw Data'!D:D,$C8)</f>
        <v>83707</v>
      </c>
      <c r="E8" s="20">
        <f>SUMIFS('Raw Data'!$E:$E,'Raw Data'!$B:$B,Analysis!E$3,'Raw Data'!$C:$C,Analysis!$B8,'Raw Data'!$D:$D,Analysis!$C8)</f>
        <v>40627</v>
      </c>
      <c r="F8" s="20">
        <f>SUMIFS('Raw Data'!$E:$E,'Raw Data'!$B:$B,Analysis!F$3,'Raw Data'!$C:$C,Analysis!$B8,'Raw Data'!$D:$D,Analysis!$C8)</f>
        <v>95697</v>
      </c>
      <c r="G8" s="20">
        <f>SUMIFS('Raw Data'!$E:$E,'Raw Data'!$B:$B,Analysis!G$3,'Raw Data'!$C:$C,Analysis!$B8,'Raw Data'!$D:$D,Analysis!$C8)</f>
        <v>78984</v>
      </c>
      <c r="H8" s="20">
        <f>SUMIFS('Raw Data'!$E:$E,'Raw Data'!$B:$B,Analysis!H$3,'Raw Data'!$C:$C,Analysis!$B8,'Raw Data'!$D:$D,Analysis!$C8)</f>
        <v>93335</v>
      </c>
      <c r="I8" s="20">
        <f>SUMIFS('Raw Data'!$E:$E,'Raw Data'!$B:$B,Analysis!I$3,'Raw Data'!$C:$C,Analysis!$B8,'Raw Data'!$D:$D,Analysis!$C8)</f>
        <v>86044</v>
      </c>
      <c r="J8" s="20">
        <f>SUMIFS('Raw Data'!$E:$E,'Raw Data'!$B:$B,Analysis!J$3,'Raw Data'!$C:$C,Analysis!$B8,'Raw Data'!$D:$D,Analysis!$C8)</f>
        <v>96842</v>
      </c>
      <c r="K8" s="20">
        <f>SUMIFS('Raw Data'!$E:$E,'Raw Data'!$B:$B,Analysis!K$3,'Raw Data'!$C:$C,Analysis!$B8,'Raw Data'!$D:$D,Analysis!$C8)</f>
        <v>82733</v>
      </c>
      <c r="L8" s="20">
        <f>SUMIFS('Raw Data'!$E:$E,'Raw Data'!$B:$B,Analysis!L$3,'Raw Data'!$C:$C,Analysis!$B8,'Raw Data'!$D:$D,Analysis!$C8)</f>
        <v>82083</v>
      </c>
      <c r="M8" s="20">
        <f>SUMIFS('Raw Data'!$E:$E,'Raw Data'!$B:$B,Analysis!M$3,'Raw Data'!$C:$C,Analysis!$B8,'Raw Data'!$D:$D,Analysis!$C8)</f>
        <v>41111</v>
      </c>
      <c r="N8" s="20">
        <f>SUMIFS('Raw Data'!$E:$E,'Raw Data'!$B:$B,Analysis!N$3,'Raw Data'!$C:$C,Analysis!$B8,'Raw Data'!$D:$D,Analysis!$C8)</f>
        <v>34499</v>
      </c>
      <c r="O8" s="21">
        <f>SUMIFS('Raw Data'!$E:$E,'Raw Data'!$B:$B,Analysis!O$3,'Raw Data'!$C:$C,Analysis!$B8,'Raw Data'!$D:$D,Analysis!$C8)</f>
        <v>53328</v>
      </c>
      <c r="P8" s="52">
        <f t="shared" si="0"/>
        <v>868990</v>
      </c>
    </row>
    <row r="9" spans="2:31" x14ac:dyDescent="0.2">
      <c r="B9" s="11" t="s">
        <v>6</v>
      </c>
      <c r="C9" s="10" t="s">
        <v>11</v>
      </c>
      <c r="D9" s="20">
        <f>SUMIFS('Raw Data'!E:E,'Raw Data'!B:B,"Jan",'Raw Data'!C:C,$B9,'Raw Data'!D:D,$C9)</f>
        <v>487498</v>
      </c>
      <c r="E9" s="20">
        <f>SUMIFS('Raw Data'!$E:$E,'Raw Data'!$B:$B,Analysis!E$3,'Raw Data'!$C:$C,Analysis!$B9,'Raw Data'!$D:$D,Analysis!$C9)</f>
        <v>484654</v>
      </c>
      <c r="F9" s="20">
        <f>SUMIFS('Raw Data'!$E:$E,'Raw Data'!$B:$B,Analysis!F$3,'Raw Data'!$C:$C,Analysis!$B9,'Raw Data'!$D:$D,Analysis!$C9)</f>
        <v>656508</v>
      </c>
      <c r="G9" s="20">
        <f>SUMIFS('Raw Data'!$E:$E,'Raw Data'!$B:$B,Analysis!G$3,'Raw Data'!$C:$C,Analysis!$B9,'Raw Data'!$D:$D,Analysis!$C9)</f>
        <v>424300</v>
      </c>
      <c r="H9" s="20">
        <f>SUMIFS('Raw Data'!$E:$E,'Raw Data'!$B:$B,Analysis!H$3,'Raw Data'!$C:$C,Analysis!$B9,'Raw Data'!$D:$D,Analysis!$C9)</f>
        <v>529312</v>
      </c>
      <c r="I9" s="20">
        <f>SUMIFS('Raw Data'!$E:$E,'Raw Data'!$B:$B,Analysis!I$3,'Raw Data'!$C:$C,Analysis!$B9,'Raw Data'!$D:$D,Analysis!$C9)</f>
        <v>521626</v>
      </c>
      <c r="J9" s="20">
        <f>SUMIFS('Raw Data'!$E:$E,'Raw Data'!$B:$B,Analysis!J$3,'Raw Data'!$C:$C,Analysis!$B9,'Raw Data'!$D:$D,Analysis!$C9)</f>
        <v>402693</v>
      </c>
      <c r="K9" s="20">
        <f>SUMIFS('Raw Data'!$E:$E,'Raw Data'!$B:$B,Analysis!K$3,'Raw Data'!$C:$C,Analysis!$B9,'Raw Data'!$D:$D,Analysis!$C9)</f>
        <v>413545</v>
      </c>
      <c r="L9" s="20">
        <f>SUMIFS('Raw Data'!$E:$E,'Raw Data'!$B:$B,Analysis!L$3,'Raw Data'!$C:$C,Analysis!$B9,'Raw Data'!$D:$D,Analysis!$C9)</f>
        <v>657426</v>
      </c>
      <c r="M9" s="20">
        <f>SUMIFS('Raw Data'!$E:$E,'Raw Data'!$B:$B,Analysis!M$3,'Raw Data'!$C:$C,Analysis!$B9,'Raw Data'!$D:$D,Analysis!$C9)</f>
        <v>533883</v>
      </c>
      <c r="N9" s="20">
        <f>SUMIFS('Raw Data'!$E:$E,'Raw Data'!$B:$B,Analysis!N$3,'Raw Data'!$C:$C,Analysis!$B9,'Raw Data'!$D:$D,Analysis!$C9)</f>
        <v>533121</v>
      </c>
      <c r="O9" s="21">
        <f>SUMIFS('Raw Data'!$E:$E,'Raw Data'!$B:$B,Analysis!O$3,'Raw Data'!$C:$C,Analysis!$B9,'Raw Data'!$D:$D,Analysis!$C9)</f>
        <v>613090</v>
      </c>
      <c r="P9" s="52">
        <f t="shared" si="0"/>
        <v>6257656</v>
      </c>
      <c r="Q9" s="52">
        <f>P9-P10</f>
        <v>5434951</v>
      </c>
    </row>
    <row r="10" spans="2:31" x14ac:dyDescent="0.2">
      <c r="B10" s="11" t="s">
        <v>6</v>
      </c>
      <c r="C10" s="10" t="s">
        <v>8</v>
      </c>
      <c r="D10" s="20">
        <f>SUMIFS('Raw Data'!E:E,'Raw Data'!B:B,"Jan",'Raw Data'!C:C,$B10,'Raw Data'!D:D,$C10)</f>
        <v>74131</v>
      </c>
      <c r="E10" s="20">
        <f>SUMIFS('Raw Data'!$E:$E,'Raw Data'!$B:$B,Analysis!E$3,'Raw Data'!$C:$C,Analysis!$B10,'Raw Data'!$D:$D,Analysis!$C10)</f>
        <v>97435</v>
      </c>
      <c r="F10" s="20">
        <f>SUMIFS('Raw Data'!$E:$E,'Raw Data'!$B:$B,Analysis!F$3,'Raw Data'!$C:$C,Analysis!$B10,'Raw Data'!$D:$D,Analysis!$C10)</f>
        <v>65920</v>
      </c>
      <c r="G10" s="20">
        <f>SUMIFS('Raw Data'!$E:$E,'Raw Data'!$B:$B,Analysis!G$3,'Raw Data'!$C:$C,Analysis!$B10,'Raw Data'!$D:$D,Analysis!$C10)</f>
        <v>39268</v>
      </c>
      <c r="H10" s="20">
        <f>SUMIFS('Raw Data'!$E:$E,'Raw Data'!$B:$B,Analysis!H$3,'Raw Data'!$C:$C,Analysis!$B10,'Raw Data'!$D:$D,Analysis!$C10)</f>
        <v>33561</v>
      </c>
      <c r="I10" s="20">
        <f>SUMIFS('Raw Data'!$E:$E,'Raw Data'!$B:$B,Analysis!I$3,'Raw Data'!$C:$C,Analysis!$B10,'Raw Data'!$D:$D,Analysis!$C10)</f>
        <v>53419</v>
      </c>
      <c r="J10" s="20">
        <f>SUMIFS('Raw Data'!$E:$E,'Raw Data'!$B:$B,Analysis!J$3,'Raw Data'!$C:$C,Analysis!$B10,'Raw Data'!$D:$D,Analysis!$C10)</f>
        <v>99163</v>
      </c>
      <c r="K10" s="20">
        <f>SUMIFS('Raw Data'!$E:$E,'Raw Data'!$B:$B,Analysis!K$3,'Raw Data'!$C:$C,Analysis!$B10,'Raw Data'!$D:$D,Analysis!$C10)</f>
        <v>64766</v>
      </c>
      <c r="L10" s="20">
        <f>SUMIFS('Raw Data'!$E:$E,'Raw Data'!$B:$B,Analysis!L$3,'Raw Data'!$C:$C,Analysis!$B10,'Raw Data'!$D:$D,Analysis!$C10)</f>
        <v>80859</v>
      </c>
      <c r="M10" s="20">
        <f>SUMIFS('Raw Data'!$E:$E,'Raw Data'!$B:$B,Analysis!M$3,'Raw Data'!$C:$C,Analysis!$B10,'Raw Data'!$D:$D,Analysis!$C10)</f>
        <v>64754</v>
      </c>
      <c r="N10" s="20">
        <f>SUMIFS('Raw Data'!$E:$E,'Raw Data'!$B:$B,Analysis!N$3,'Raw Data'!$C:$C,Analysis!$B10,'Raw Data'!$D:$D,Analysis!$C10)</f>
        <v>50932</v>
      </c>
      <c r="O10" s="21">
        <f>SUMIFS('Raw Data'!$E:$E,'Raw Data'!$B:$B,Analysis!O$3,'Raw Data'!$C:$C,Analysis!$B10,'Raw Data'!$D:$D,Analysis!$C10)</f>
        <v>98497</v>
      </c>
      <c r="P10" s="52">
        <f t="shared" si="0"/>
        <v>822705</v>
      </c>
    </row>
    <row r="11" spans="2:31" x14ac:dyDescent="0.2">
      <c r="B11" s="11" t="s">
        <v>13</v>
      </c>
      <c r="C11" s="10" t="s">
        <v>11</v>
      </c>
      <c r="D11" s="20">
        <f>SUMIFS('Raw Data'!E:E,'Raw Data'!B:B,"Jan",'Raw Data'!C:C,$B11,'Raw Data'!D:D,$C11)</f>
        <v>441090</v>
      </c>
      <c r="E11" s="20">
        <f>SUMIFS('Raw Data'!$E:$E,'Raw Data'!$B:$B,Analysis!E$3,'Raw Data'!$C:$C,Analysis!$B11,'Raw Data'!$D:$D,Analysis!$C11)</f>
        <v>431551</v>
      </c>
      <c r="F11" s="20">
        <f>SUMIFS('Raw Data'!$E:$E,'Raw Data'!$B:$B,Analysis!F$3,'Raw Data'!$C:$C,Analysis!$B11,'Raw Data'!$D:$D,Analysis!$C11)</f>
        <v>600551</v>
      </c>
      <c r="G11" s="20">
        <f>SUMIFS('Raw Data'!$E:$E,'Raw Data'!$B:$B,Analysis!G$3,'Raw Data'!$C:$C,Analysis!$B11,'Raw Data'!$D:$D,Analysis!$C11)</f>
        <v>594776</v>
      </c>
      <c r="H11" s="20">
        <f>SUMIFS('Raw Data'!$E:$E,'Raw Data'!$B:$B,Analysis!H$3,'Raw Data'!$C:$C,Analysis!$B11,'Raw Data'!$D:$D,Analysis!$C11)</f>
        <v>504488</v>
      </c>
      <c r="I11" s="20">
        <f>SUMIFS('Raw Data'!$E:$E,'Raw Data'!$B:$B,Analysis!I$3,'Raw Data'!$C:$C,Analysis!$B11,'Raw Data'!$D:$D,Analysis!$C11)</f>
        <v>645310</v>
      </c>
      <c r="J11" s="20">
        <f>SUMIFS('Raw Data'!$E:$E,'Raw Data'!$B:$B,Analysis!J$3,'Raw Data'!$C:$C,Analysis!$B11,'Raw Data'!$D:$D,Analysis!$C11)</f>
        <v>552906</v>
      </c>
      <c r="K11" s="20">
        <f>SUMIFS('Raw Data'!$E:$E,'Raw Data'!$B:$B,Analysis!K$3,'Raw Data'!$C:$C,Analysis!$B11,'Raw Data'!$D:$D,Analysis!$C11)</f>
        <v>461087</v>
      </c>
      <c r="L11" s="20">
        <f>SUMIFS('Raw Data'!$E:$E,'Raw Data'!$B:$B,Analysis!L$3,'Raw Data'!$C:$C,Analysis!$B11,'Raw Data'!$D:$D,Analysis!$C11)</f>
        <v>557381</v>
      </c>
      <c r="M11" s="20">
        <f>SUMIFS('Raw Data'!$E:$E,'Raw Data'!$B:$B,Analysis!M$3,'Raw Data'!$C:$C,Analysis!$B11,'Raw Data'!$D:$D,Analysis!$C11)</f>
        <v>542483</v>
      </c>
      <c r="N11" s="20">
        <f>SUMIFS('Raw Data'!$E:$E,'Raw Data'!$B:$B,Analysis!N$3,'Raw Data'!$C:$C,Analysis!$B11,'Raw Data'!$D:$D,Analysis!$C11)</f>
        <v>592506</v>
      </c>
      <c r="O11" s="21">
        <f>SUMIFS('Raw Data'!$E:$E,'Raw Data'!$B:$B,Analysis!O$3,'Raw Data'!$C:$C,Analysis!$B11,'Raw Data'!$D:$D,Analysis!$C11)</f>
        <v>519121</v>
      </c>
      <c r="P11" s="52">
        <f t="shared" si="0"/>
        <v>6443250</v>
      </c>
      <c r="Q11" s="52">
        <f>P11-P12</f>
        <v>5661177</v>
      </c>
    </row>
    <row r="12" spans="2:31" x14ac:dyDescent="0.2">
      <c r="B12" s="11" t="s">
        <v>13</v>
      </c>
      <c r="C12" s="10" t="s">
        <v>8</v>
      </c>
      <c r="D12" s="20">
        <f>SUMIFS('Raw Data'!E:E,'Raw Data'!B:B,"Jan",'Raw Data'!C:C,$B12,'Raw Data'!D:D,$C12)</f>
        <v>30769</v>
      </c>
      <c r="E12" s="20">
        <f>SUMIFS('Raw Data'!$E:$E,'Raw Data'!$B:$B,Analysis!E$3,'Raw Data'!$C:$C,Analysis!$B12,'Raw Data'!$D:$D,Analysis!$C12)</f>
        <v>99092</v>
      </c>
      <c r="F12" s="20">
        <f>SUMIFS('Raw Data'!$E:$E,'Raw Data'!$B:$B,Analysis!F$3,'Raw Data'!$C:$C,Analysis!$B12,'Raw Data'!$D:$D,Analysis!$C12)</f>
        <v>96557</v>
      </c>
      <c r="G12" s="20">
        <f>SUMIFS('Raw Data'!$E:$E,'Raw Data'!$B:$B,Analysis!G$3,'Raw Data'!$C:$C,Analysis!$B12,'Raw Data'!$D:$D,Analysis!$C12)</f>
        <v>38571</v>
      </c>
      <c r="H12" s="20">
        <f>SUMIFS('Raw Data'!$E:$E,'Raw Data'!$B:$B,Analysis!H$3,'Raw Data'!$C:$C,Analysis!$B12,'Raw Data'!$D:$D,Analysis!$C12)</f>
        <v>38392</v>
      </c>
      <c r="I12" s="20">
        <f>SUMIFS('Raw Data'!$E:$E,'Raw Data'!$B:$B,Analysis!I$3,'Raw Data'!$C:$C,Analysis!$B12,'Raw Data'!$D:$D,Analysis!$C12)</f>
        <v>84268</v>
      </c>
      <c r="J12" s="20">
        <f>SUMIFS('Raw Data'!$E:$E,'Raw Data'!$B:$B,Analysis!J$3,'Raw Data'!$C:$C,Analysis!$B12,'Raw Data'!$D:$D,Analysis!$C12)</f>
        <v>45707</v>
      </c>
      <c r="K12" s="20">
        <f>SUMIFS('Raw Data'!$E:$E,'Raw Data'!$B:$B,Analysis!K$3,'Raw Data'!$C:$C,Analysis!$B12,'Raw Data'!$D:$D,Analysis!$C12)</f>
        <v>98840</v>
      </c>
      <c r="L12" s="20">
        <f>SUMIFS('Raw Data'!$E:$E,'Raw Data'!$B:$B,Analysis!L$3,'Raw Data'!$C:$C,Analysis!$B12,'Raw Data'!$D:$D,Analysis!$C12)</f>
        <v>82662</v>
      </c>
      <c r="M12" s="20">
        <f>SUMIFS('Raw Data'!$E:$E,'Raw Data'!$B:$B,Analysis!M$3,'Raw Data'!$C:$C,Analysis!$B12,'Raw Data'!$D:$D,Analysis!$C12)</f>
        <v>38680</v>
      </c>
      <c r="N12" s="20">
        <f>SUMIFS('Raw Data'!$E:$E,'Raw Data'!$B:$B,Analysis!N$3,'Raw Data'!$C:$C,Analysis!$B12,'Raw Data'!$D:$D,Analysis!$C12)</f>
        <v>37400</v>
      </c>
      <c r="O12" s="21">
        <f>SUMIFS('Raw Data'!$E:$E,'Raw Data'!$B:$B,Analysis!O$3,'Raw Data'!$C:$C,Analysis!$B12,'Raw Data'!$D:$D,Analysis!$C12)</f>
        <v>91135</v>
      </c>
      <c r="P12" s="52">
        <f t="shared" si="0"/>
        <v>782073</v>
      </c>
    </row>
    <row r="13" spans="2:31" x14ac:dyDescent="0.2">
      <c r="B13" s="11" t="s">
        <v>5</v>
      </c>
      <c r="C13" s="10" t="s">
        <v>11</v>
      </c>
      <c r="D13" s="20">
        <f>SUMIFS('Raw Data'!E:E,'Raw Data'!B:B,"Jan",'Raw Data'!C:C,$B13,'Raw Data'!D:D,$C13)</f>
        <v>521958</v>
      </c>
      <c r="E13" s="20">
        <f>SUMIFS('Raw Data'!$E:$E,'Raw Data'!$B:$B,Analysis!E$3,'Raw Data'!$C:$C,Analysis!$B13,'Raw Data'!$D:$D,Analysis!$C13)</f>
        <v>549503</v>
      </c>
      <c r="F13" s="20">
        <f>SUMIFS('Raw Data'!$E:$E,'Raw Data'!$B:$B,Analysis!F$3,'Raw Data'!$C:$C,Analysis!$B13,'Raw Data'!$D:$D,Analysis!$C13)</f>
        <v>524243</v>
      </c>
      <c r="G13" s="20">
        <f>SUMIFS('Raw Data'!$E:$E,'Raw Data'!$B:$B,Analysis!G$3,'Raw Data'!$C:$C,Analysis!$B13,'Raw Data'!$D:$D,Analysis!$C13)</f>
        <v>657750</v>
      </c>
      <c r="H13" s="20">
        <f>SUMIFS('Raw Data'!$E:$E,'Raw Data'!$B:$B,Analysis!H$3,'Raw Data'!$C:$C,Analysis!$B13,'Raw Data'!$D:$D,Analysis!$C13)</f>
        <v>536330</v>
      </c>
      <c r="I13" s="20">
        <f>SUMIFS('Raw Data'!$E:$E,'Raw Data'!$B:$B,Analysis!I$3,'Raw Data'!$C:$C,Analysis!$B13,'Raw Data'!$D:$D,Analysis!$C13)</f>
        <v>584064</v>
      </c>
      <c r="J13" s="20">
        <f>SUMIFS('Raw Data'!$E:$E,'Raw Data'!$B:$B,Analysis!J$3,'Raw Data'!$C:$C,Analysis!$B13,'Raw Data'!$D:$D,Analysis!$C13)</f>
        <v>443585</v>
      </c>
      <c r="K13" s="20">
        <f>SUMIFS('Raw Data'!$E:$E,'Raw Data'!$B:$B,Analysis!K$3,'Raw Data'!$C:$C,Analysis!$B13,'Raw Data'!$D:$D,Analysis!$C13)</f>
        <v>421959</v>
      </c>
      <c r="L13" s="20">
        <f>SUMIFS('Raw Data'!$E:$E,'Raw Data'!$B:$B,Analysis!L$3,'Raw Data'!$C:$C,Analysis!$B13,'Raw Data'!$D:$D,Analysis!$C13)</f>
        <v>512859</v>
      </c>
      <c r="M13" s="20">
        <f>SUMIFS('Raw Data'!$E:$E,'Raw Data'!$B:$B,Analysis!M$3,'Raw Data'!$C:$C,Analysis!$B13,'Raw Data'!$D:$D,Analysis!$C13)</f>
        <v>486202</v>
      </c>
      <c r="N13" s="20">
        <f>SUMIFS('Raw Data'!$E:$E,'Raw Data'!$B:$B,Analysis!N$3,'Raw Data'!$C:$C,Analysis!$B13,'Raw Data'!$D:$D,Analysis!$C13)</f>
        <v>430306</v>
      </c>
      <c r="O13" s="21">
        <f>SUMIFS('Raw Data'!$E:$E,'Raw Data'!$B:$B,Analysis!O$3,'Raw Data'!$C:$C,Analysis!$B13,'Raw Data'!$D:$D,Analysis!$C13)</f>
        <v>584423</v>
      </c>
      <c r="P13" s="52">
        <f t="shared" si="0"/>
        <v>6253182</v>
      </c>
      <c r="Q13" s="52">
        <f>P13-P14</f>
        <v>5494642</v>
      </c>
    </row>
    <row r="14" spans="2:31" x14ac:dyDescent="0.2">
      <c r="B14" s="11" t="s">
        <v>5</v>
      </c>
      <c r="C14" s="10" t="s">
        <v>8</v>
      </c>
      <c r="D14" s="20">
        <f>SUMIFS('Raw Data'!E:E,'Raw Data'!B:B,"Jan",'Raw Data'!C:C,$B14,'Raw Data'!D:D,$C14)</f>
        <v>84886</v>
      </c>
      <c r="E14" s="20">
        <f>SUMIFS('Raw Data'!$E:$E,'Raw Data'!$B:$B,Analysis!E$3,'Raw Data'!$C:$C,Analysis!$B14,'Raw Data'!$D:$D,Analysis!$C14)</f>
        <v>89150</v>
      </c>
      <c r="F14" s="20">
        <f>SUMIFS('Raw Data'!$E:$E,'Raw Data'!$B:$B,Analysis!F$3,'Raw Data'!$C:$C,Analysis!$B14,'Raw Data'!$D:$D,Analysis!$C14)</f>
        <v>53483</v>
      </c>
      <c r="G14" s="20">
        <f>SUMIFS('Raw Data'!$E:$E,'Raw Data'!$B:$B,Analysis!G$3,'Raw Data'!$C:$C,Analysis!$B14,'Raw Data'!$D:$D,Analysis!$C14)</f>
        <v>85591</v>
      </c>
      <c r="H14" s="20">
        <f>SUMIFS('Raw Data'!$E:$E,'Raw Data'!$B:$B,Analysis!H$3,'Raw Data'!$C:$C,Analysis!$B14,'Raw Data'!$D:$D,Analysis!$C14)</f>
        <v>63159</v>
      </c>
      <c r="I14" s="20">
        <f>SUMIFS('Raw Data'!$E:$E,'Raw Data'!$B:$B,Analysis!I$3,'Raw Data'!$C:$C,Analysis!$B14,'Raw Data'!$D:$D,Analysis!$C14)</f>
        <v>36910</v>
      </c>
      <c r="J14" s="20">
        <f>SUMIFS('Raw Data'!$E:$E,'Raw Data'!$B:$B,Analysis!J$3,'Raw Data'!$C:$C,Analysis!$B14,'Raw Data'!$D:$D,Analysis!$C14)</f>
        <v>72557</v>
      </c>
      <c r="K14" s="20">
        <f>SUMIFS('Raw Data'!$E:$E,'Raw Data'!$B:$B,Analysis!K$3,'Raw Data'!$C:$C,Analysis!$B14,'Raw Data'!$D:$D,Analysis!$C14)</f>
        <v>33748</v>
      </c>
      <c r="L14" s="20">
        <f>SUMIFS('Raw Data'!$E:$E,'Raw Data'!$B:$B,Analysis!L$3,'Raw Data'!$C:$C,Analysis!$B14,'Raw Data'!$D:$D,Analysis!$C14)</f>
        <v>68623</v>
      </c>
      <c r="M14" s="20">
        <f>SUMIFS('Raw Data'!$E:$E,'Raw Data'!$B:$B,Analysis!M$3,'Raw Data'!$C:$C,Analysis!$B14,'Raw Data'!$D:$D,Analysis!$C14)</f>
        <v>45708</v>
      </c>
      <c r="N14" s="20">
        <f>SUMIFS('Raw Data'!$E:$E,'Raw Data'!$B:$B,Analysis!N$3,'Raw Data'!$C:$C,Analysis!$B14,'Raw Data'!$D:$D,Analysis!$C14)</f>
        <v>46371</v>
      </c>
      <c r="O14" s="21">
        <f>SUMIFS('Raw Data'!$E:$E,'Raw Data'!$B:$B,Analysis!O$3,'Raw Data'!$C:$C,Analysis!$B14,'Raw Data'!$D:$D,Analysis!$C14)</f>
        <v>78354</v>
      </c>
      <c r="P14" s="52">
        <f t="shared" si="0"/>
        <v>758540</v>
      </c>
    </row>
    <row r="15" spans="2:31" ht="13.5" thickBot="1" x14ac:dyDescent="0.25">
      <c r="B15" s="31" t="s">
        <v>68</v>
      </c>
      <c r="C15" s="32"/>
      <c r="D15" s="22">
        <f>SUM(D5:D14)</f>
        <v>2999516</v>
      </c>
      <c r="E15" s="22">
        <f t="shared" ref="E15:O15" si="1">SUM(E5:E14)</f>
        <v>3142378</v>
      </c>
      <c r="F15" s="22">
        <f t="shared" si="1"/>
        <v>3205621</v>
      </c>
      <c r="G15" s="22">
        <f t="shared" si="1"/>
        <v>2910130</v>
      </c>
      <c r="H15" s="22">
        <f t="shared" si="1"/>
        <v>3135717</v>
      </c>
      <c r="I15" s="22">
        <f t="shared" si="1"/>
        <v>3366088</v>
      </c>
      <c r="J15" s="22">
        <f t="shared" si="1"/>
        <v>2931634</v>
      </c>
      <c r="K15" s="22">
        <f t="shared" si="1"/>
        <v>2539939</v>
      </c>
      <c r="L15" s="22">
        <f t="shared" si="1"/>
        <v>3271095</v>
      </c>
      <c r="M15" s="22">
        <f t="shared" si="1"/>
        <v>2709525</v>
      </c>
      <c r="N15" s="22">
        <f t="shared" si="1"/>
        <v>2877324</v>
      </c>
      <c r="O15" s="23">
        <f t="shared" si="1"/>
        <v>3143400</v>
      </c>
    </row>
    <row r="16" spans="2:31" ht="13.5" thickBot="1" x14ac:dyDescent="0.25"/>
    <row r="17" spans="2:18" ht="13.5" thickBot="1" x14ac:dyDescent="0.25">
      <c r="B17" s="12" t="s">
        <v>66</v>
      </c>
      <c r="C17" s="13"/>
    </row>
    <row r="18" spans="2:18" x14ac:dyDescent="0.2">
      <c r="B18" s="44" t="s">
        <v>25</v>
      </c>
      <c r="C18" s="45" t="s">
        <v>1</v>
      </c>
      <c r="D18" s="16" t="s">
        <v>27</v>
      </c>
      <c r="E18" s="16" t="s">
        <v>30</v>
      </c>
      <c r="F18" s="16" t="s">
        <v>33</v>
      </c>
      <c r="G18" s="16" t="s">
        <v>36</v>
      </c>
      <c r="H18" s="16" t="s">
        <v>39</v>
      </c>
      <c r="I18" s="16" t="s">
        <v>42</v>
      </c>
      <c r="J18" s="16" t="s">
        <v>44</v>
      </c>
      <c r="K18" s="16" t="s">
        <v>46</v>
      </c>
      <c r="L18" s="16" t="s">
        <v>48</v>
      </c>
      <c r="M18" s="16" t="s">
        <v>50</v>
      </c>
      <c r="N18" s="16" t="s">
        <v>53</v>
      </c>
      <c r="O18" s="17" t="s">
        <v>56</v>
      </c>
    </row>
    <row r="19" spans="2:18" x14ac:dyDescent="0.2">
      <c r="B19" s="11" t="s">
        <v>9</v>
      </c>
      <c r="C19" s="10" t="s">
        <v>11</v>
      </c>
      <c r="D19" s="20">
        <f>SUMIFS('Raw Data'!$F:$F,'Raw Data'!$B:$B,Analysis!D$3,'Raw Data'!$C:$C,Analysis!$B5,'Raw Data'!$D:$D,Analysis!$C5)</f>
        <v>563774</v>
      </c>
      <c r="E19" s="20">
        <f>SUMIFS('Raw Data'!$F:$F,'Raw Data'!$B:$B,Analysis!E$3,'Raw Data'!$C:$C,Analysis!$B5,'Raw Data'!$D:$D,Analysis!$C5)</f>
        <v>672953</v>
      </c>
      <c r="F19" s="20">
        <f>SUMIFS('Raw Data'!$F:$F,'Raw Data'!$B:$B,Analysis!F$3,'Raw Data'!$C:$C,Analysis!$B5,'Raw Data'!$D:$D,Analysis!$C5)</f>
        <v>499036</v>
      </c>
      <c r="G19" s="20">
        <f>SUMIFS('Raw Data'!$F:$F,'Raw Data'!$B:$B,Analysis!G$3,'Raw Data'!$C:$C,Analysis!$B5,'Raw Data'!$D:$D,Analysis!$C5)</f>
        <v>493477</v>
      </c>
      <c r="H19" s="20">
        <f>SUMIFS('Raw Data'!$F:$F,'Raw Data'!$B:$B,Analysis!H$3,'Raw Data'!$C:$C,Analysis!$B5,'Raw Data'!$D:$D,Analysis!$C5)</f>
        <v>569012</v>
      </c>
      <c r="I19" s="20">
        <f>SUMIFS('Raw Data'!$F:$F,'Raw Data'!$B:$B,Analysis!I$3,'Raw Data'!$C:$C,Analysis!$B5,'Raw Data'!$D:$D,Analysis!$C5)</f>
        <v>590038</v>
      </c>
      <c r="J19" s="20">
        <f>SUMIFS('Raw Data'!$F:$F,'Raw Data'!$B:$B,Analysis!J$3,'Raw Data'!$C:$C,Analysis!$B5,'Raw Data'!$D:$D,Analysis!$C5)</f>
        <v>462304</v>
      </c>
      <c r="K19" s="20">
        <f>SUMIFS('Raw Data'!$F:$F,'Raw Data'!$B:$B,Analysis!K$3,'Raw Data'!$C:$C,Analysis!$B5,'Raw Data'!$D:$D,Analysis!$C5)</f>
        <v>430363</v>
      </c>
      <c r="L19" s="20">
        <f>SUMIFS('Raw Data'!$F:$F,'Raw Data'!$B:$B,Analysis!L$3,'Raw Data'!$C:$C,Analysis!$B5,'Raw Data'!$D:$D,Analysis!$C5)</f>
        <v>481192</v>
      </c>
      <c r="M19" s="20">
        <f>SUMIFS('Raw Data'!$F:$F,'Raw Data'!$B:$B,Analysis!M$3,'Raw Data'!$C:$C,Analysis!$B5,'Raw Data'!$D:$D,Analysis!$C5)</f>
        <v>421952</v>
      </c>
      <c r="N19" s="20">
        <f>SUMIFS('Raw Data'!$F:$F,'Raw Data'!$B:$B,Analysis!N$3,'Raw Data'!$C:$C,Analysis!$B5,'Raw Data'!$D:$D,Analysis!$C5)</f>
        <v>716628</v>
      </c>
      <c r="O19" s="21">
        <f>SUMIFS('Raw Data'!$F:$F,'Raw Data'!$B:$B,Analysis!O$3,'Raw Data'!$C:$C,Analysis!$B5,'Raw Data'!$D:$D,Analysis!$C5)</f>
        <v>503820</v>
      </c>
      <c r="P19" s="52">
        <f>SUM(D19:O19)</f>
        <v>6404549</v>
      </c>
      <c r="Q19" s="52">
        <f>P19-P20</f>
        <v>5649044</v>
      </c>
      <c r="R19" s="52">
        <f>Q19-Q5</f>
        <v>-209501</v>
      </c>
    </row>
    <row r="20" spans="2:18" x14ac:dyDescent="0.2">
      <c r="B20" s="11" t="s">
        <v>9</v>
      </c>
      <c r="C20" s="10" t="s">
        <v>8</v>
      </c>
      <c r="D20" s="20">
        <f>SUMIFS('Raw Data'!$F:$F,'Raw Data'!$B:$B,Analysis!D$3,'Raw Data'!$C:$C,Analysis!$B6,'Raw Data'!$D:$D,Analysis!$C6)</f>
        <v>58994</v>
      </c>
      <c r="E20" s="20">
        <f>SUMIFS('Raw Data'!$F:$F,'Raw Data'!$B:$B,Analysis!E$3,'Raw Data'!$C:$C,Analysis!$B6,'Raw Data'!$D:$D,Analysis!$C6)</f>
        <v>50612</v>
      </c>
      <c r="F20" s="20">
        <f>SUMIFS('Raw Data'!$F:$F,'Raw Data'!$B:$B,Analysis!F$3,'Raw Data'!$C:$C,Analysis!$B6,'Raw Data'!$D:$D,Analysis!$C6)</f>
        <v>38850</v>
      </c>
      <c r="G20" s="20">
        <f>SUMIFS('Raw Data'!$F:$F,'Raw Data'!$B:$B,Analysis!G$3,'Raw Data'!$C:$C,Analysis!$B6,'Raw Data'!$D:$D,Analysis!$C6)</f>
        <v>29497</v>
      </c>
      <c r="H20" s="20">
        <f>SUMIFS('Raw Data'!$F:$F,'Raw Data'!$B:$B,Analysis!H$3,'Raw Data'!$C:$C,Analysis!$B6,'Raw Data'!$D:$D,Analysis!$C6)</f>
        <v>45171</v>
      </c>
      <c r="I20" s="20">
        <f>SUMIFS('Raw Data'!$F:$F,'Raw Data'!$B:$B,Analysis!I$3,'Raw Data'!$C:$C,Analysis!$B6,'Raw Data'!$D:$D,Analysis!$C6)</f>
        <v>105548</v>
      </c>
      <c r="J20" s="20">
        <f>SUMIFS('Raw Data'!$F:$F,'Raw Data'!$B:$B,Analysis!J$3,'Raw Data'!$C:$C,Analysis!$B6,'Raw Data'!$D:$D,Analysis!$C6)</f>
        <v>35636</v>
      </c>
      <c r="K20" s="20">
        <f>SUMIFS('Raw Data'!$F:$F,'Raw Data'!$B:$B,Analysis!K$3,'Raw Data'!$C:$C,Analysis!$B6,'Raw Data'!$D:$D,Analysis!$C6)</f>
        <v>73226</v>
      </c>
      <c r="L20" s="20">
        <f>SUMIFS('Raw Data'!$F:$F,'Raw Data'!$B:$B,Analysis!L$3,'Raw Data'!$C:$C,Analysis!$B6,'Raw Data'!$D:$D,Analysis!$C6)</f>
        <v>65002</v>
      </c>
      <c r="M20" s="20">
        <f>SUMIFS('Raw Data'!$F:$F,'Raw Data'!$B:$B,Analysis!M$3,'Raw Data'!$C:$C,Analysis!$B6,'Raw Data'!$D:$D,Analysis!$C6)</f>
        <v>86260</v>
      </c>
      <c r="N20" s="20">
        <f>SUMIFS('Raw Data'!$F:$F,'Raw Data'!$B:$B,Analysis!N$3,'Raw Data'!$C:$C,Analysis!$B6,'Raw Data'!$D:$D,Analysis!$C6)</f>
        <v>76139</v>
      </c>
      <c r="O20" s="21">
        <f>SUMIFS('Raw Data'!$F:$F,'Raw Data'!$B:$B,Analysis!O$3,'Raw Data'!$C:$C,Analysis!$B6,'Raw Data'!$D:$D,Analysis!$C6)</f>
        <v>90570</v>
      </c>
      <c r="P20" s="52">
        <f>SUM(D20:O20)</f>
        <v>755505</v>
      </c>
    </row>
    <row r="21" spans="2:18" x14ac:dyDescent="0.2">
      <c r="B21" s="11" t="s">
        <v>12</v>
      </c>
      <c r="C21" s="10" t="s">
        <v>11</v>
      </c>
      <c r="D21" s="20">
        <f>SUMIFS('Raw Data'!$F:$F,'Raw Data'!$B:$B,Analysis!D$3,'Raw Data'!$C:$C,Analysis!$B7,'Raw Data'!$D:$D,Analysis!$C7)</f>
        <v>554929</v>
      </c>
      <c r="E21" s="20">
        <f>SUMIFS('Raw Data'!$F:$F,'Raw Data'!$B:$B,Analysis!E$3,'Raw Data'!$C:$C,Analysis!$B7,'Raw Data'!$D:$D,Analysis!$C7)</f>
        <v>568996</v>
      </c>
      <c r="F21" s="20">
        <f>SUMIFS('Raw Data'!$F:$F,'Raw Data'!$B:$B,Analysis!F$3,'Raw Data'!$C:$C,Analysis!$B7,'Raw Data'!$D:$D,Analysis!$C7)</f>
        <v>490531</v>
      </c>
      <c r="G21" s="20">
        <f>SUMIFS('Raw Data'!$F:$F,'Raw Data'!$B:$B,Analysis!G$3,'Raw Data'!$C:$C,Analysis!$B7,'Raw Data'!$D:$D,Analysis!$C7)</f>
        <v>460186</v>
      </c>
      <c r="H21" s="20">
        <f>SUMIFS('Raw Data'!$F:$F,'Raw Data'!$B:$B,Analysis!H$3,'Raw Data'!$C:$C,Analysis!$B7,'Raw Data'!$D:$D,Analysis!$C7)</f>
        <v>709367</v>
      </c>
      <c r="I21" s="20">
        <f>SUMIFS('Raw Data'!$F:$F,'Raw Data'!$B:$B,Analysis!I$3,'Raw Data'!$C:$C,Analysis!$B7,'Raw Data'!$D:$D,Analysis!$C7)</f>
        <v>557819</v>
      </c>
      <c r="J21" s="20">
        <f>SUMIFS('Raw Data'!$F:$F,'Raw Data'!$B:$B,Analysis!J$3,'Raw Data'!$C:$C,Analysis!$B7,'Raw Data'!$D:$D,Analysis!$C7)</f>
        <v>629697</v>
      </c>
      <c r="K21" s="20">
        <f>SUMIFS('Raw Data'!$F:$F,'Raw Data'!$B:$B,Analysis!K$3,'Raw Data'!$C:$C,Analysis!$B7,'Raw Data'!$D:$D,Analysis!$C7)</f>
        <v>479163</v>
      </c>
      <c r="L21" s="20">
        <f>SUMIFS('Raw Data'!$F:$F,'Raw Data'!$B:$B,Analysis!L$3,'Raw Data'!$C:$C,Analysis!$B7,'Raw Data'!$D:$D,Analysis!$C7)</f>
        <v>722399</v>
      </c>
      <c r="M21" s="20">
        <f>SUMIFS('Raw Data'!$F:$F,'Raw Data'!$B:$B,Analysis!M$3,'Raw Data'!$C:$C,Analysis!$B7,'Raw Data'!$D:$D,Analysis!$C7)</f>
        <v>461604</v>
      </c>
      <c r="N21" s="20">
        <f>SUMIFS('Raw Data'!$F:$F,'Raw Data'!$B:$B,Analysis!N$3,'Raw Data'!$C:$C,Analysis!$B7,'Raw Data'!$D:$D,Analysis!$C7)</f>
        <v>440751</v>
      </c>
      <c r="O21" s="21">
        <f>SUMIFS('Raw Data'!$F:$F,'Raw Data'!$B:$B,Analysis!O$3,'Raw Data'!$C:$C,Analysis!$B7,'Raw Data'!$D:$D,Analysis!$C7)</f>
        <v>508038</v>
      </c>
      <c r="P21" s="52">
        <f t="shared" ref="P21:P28" si="2">SUM(D21:O21)</f>
        <v>6583480</v>
      </c>
      <c r="Q21" s="52">
        <f>P21-P22</f>
        <v>5593548</v>
      </c>
      <c r="R21" s="52">
        <f>Q21-Q7</f>
        <v>-359062</v>
      </c>
    </row>
    <row r="22" spans="2:18" x14ac:dyDescent="0.2">
      <c r="B22" s="11" t="s">
        <v>12</v>
      </c>
      <c r="C22" s="10" t="s">
        <v>8</v>
      </c>
      <c r="D22" s="20">
        <f>SUMIFS('Raw Data'!$F:$F,'Raw Data'!$B:$B,Analysis!D$3,'Raw Data'!$C:$C,Analysis!$B8,'Raw Data'!$D:$D,Analysis!$C8)</f>
        <v>95816</v>
      </c>
      <c r="E22" s="20">
        <f>SUMIFS('Raw Data'!$F:$F,'Raw Data'!$B:$B,Analysis!E$3,'Raw Data'!$C:$C,Analysis!$B8,'Raw Data'!$D:$D,Analysis!$C8)</f>
        <v>51875</v>
      </c>
      <c r="F22" s="20">
        <f>SUMIFS('Raw Data'!$F:$F,'Raw Data'!$B:$B,Analysis!F$3,'Raw Data'!$C:$C,Analysis!$B8,'Raw Data'!$D:$D,Analysis!$C8)</f>
        <v>101253</v>
      </c>
      <c r="G22" s="20">
        <f>SUMIFS('Raw Data'!$F:$F,'Raw Data'!$B:$B,Analysis!G$3,'Raw Data'!$C:$C,Analysis!$B8,'Raw Data'!$D:$D,Analysis!$C8)</f>
        <v>102264</v>
      </c>
      <c r="H22" s="20">
        <f>SUMIFS('Raw Data'!$F:$F,'Raw Data'!$B:$B,Analysis!H$3,'Raw Data'!$C:$C,Analysis!$B8,'Raw Data'!$D:$D,Analysis!$C8)</f>
        <v>94257</v>
      </c>
      <c r="I22" s="20">
        <f>SUMIFS('Raw Data'!$F:$F,'Raw Data'!$B:$B,Analysis!I$3,'Raw Data'!$C:$C,Analysis!$B8,'Raw Data'!$D:$D,Analysis!$C8)</f>
        <v>96019</v>
      </c>
      <c r="J22" s="20">
        <f>SUMIFS('Raw Data'!$F:$F,'Raw Data'!$B:$B,Analysis!J$3,'Raw Data'!$C:$C,Analysis!$B8,'Raw Data'!$D:$D,Analysis!$C8)</f>
        <v>103702</v>
      </c>
      <c r="K22" s="20">
        <f>SUMIFS('Raw Data'!$F:$F,'Raw Data'!$B:$B,Analysis!K$3,'Raw Data'!$C:$C,Analysis!$B8,'Raw Data'!$D:$D,Analysis!$C8)</f>
        <v>97502</v>
      </c>
      <c r="L22" s="20">
        <f>SUMIFS('Raw Data'!$F:$F,'Raw Data'!$B:$B,Analysis!L$3,'Raw Data'!$C:$C,Analysis!$B8,'Raw Data'!$D:$D,Analysis!$C8)</f>
        <v>106163</v>
      </c>
      <c r="M22" s="20">
        <f>SUMIFS('Raw Data'!$F:$F,'Raw Data'!$B:$B,Analysis!M$3,'Raw Data'!$C:$C,Analysis!$B8,'Raw Data'!$D:$D,Analysis!$C8)</f>
        <v>39261</v>
      </c>
      <c r="N22" s="20">
        <f>SUMIFS('Raw Data'!$F:$F,'Raw Data'!$B:$B,Analysis!N$3,'Raw Data'!$C:$C,Analysis!$B8,'Raw Data'!$D:$D,Analysis!$C8)</f>
        <v>43290</v>
      </c>
      <c r="O22" s="21">
        <f>SUMIFS('Raw Data'!$F:$F,'Raw Data'!$B:$B,Analysis!O$3,'Raw Data'!$C:$C,Analysis!$B8,'Raw Data'!$D:$D,Analysis!$C8)</f>
        <v>58530</v>
      </c>
      <c r="P22" s="52">
        <f t="shared" si="2"/>
        <v>989932</v>
      </c>
    </row>
    <row r="23" spans="2:18" x14ac:dyDescent="0.2">
      <c r="B23" s="11" t="s">
        <v>6</v>
      </c>
      <c r="C23" s="10" t="s">
        <v>11</v>
      </c>
      <c r="D23" s="20">
        <f>SUMIFS('Raw Data'!$F:$F,'Raw Data'!$B:$B,Analysis!D$3,'Raw Data'!$C:$C,Analysis!$B9,'Raw Data'!$D:$D,Analysis!$C9)</f>
        <v>519938</v>
      </c>
      <c r="E23" s="20">
        <f>SUMIFS('Raw Data'!$F:$F,'Raw Data'!$B:$B,Analysis!E$3,'Raw Data'!$C:$C,Analysis!$B9,'Raw Data'!$D:$D,Analysis!$C9)</f>
        <v>486881</v>
      </c>
      <c r="F23" s="20">
        <f>SUMIFS('Raw Data'!$F:$F,'Raw Data'!$B:$B,Analysis!F$3,'Raw Data'!$C:$C,Analysis!$B9,'Raw Data'!$D:$D,Analysis!$C9)</f>
        <v>694781</v>
      </c>
      <c r="G23" s="20">
        <f>SUMIFS('Raw Data'!$F:$F,'Raw Data'!$B:$B,Analysis!G$3,'Raw Data'!$C:$C,Analysis!$B9,'Raw Data'!$D:$D,Analysis!$C9)</f>
        <v>389438</v>
      </c>
      <c r="H23" s="20">
        <f>SUMIFS('Raw Data'!$F:$F,'Raw Data'!$B:$B,Analysis!H$3,'Raw Data'!$C:$C,Analysis!$B9,'Raw Data'!$D:$D,Analysis!$C9)</f>
        <v>530100</v>
      </c>
      <c r="I23" s="20">
        <f>SUMIFS('Raw Data'!$F:$F,'Raw Data'!$B:$B,Analysis!I$3,'Raw Data'!$C:$C,Analysis!$B9,'Raw Data'!$D:$D,Analysis!$C9)</f>
        <v>511549</v>
      </c>
      <c r="J23" s="20">
        <f>SUMIFS('Raw Data'!$F:$F,'Raw Data'!$B:$B,Analysis!J$3,'Raw Data'!$C:$C,Analysis!$B9,'Raw Data'!$D:$D,Analysis!$C9)</f>
        <v>388249</v>
      </c>
      <c r="K23" s="20">
        <f>SUMIFS('Raw Data'!$F:$F,'Raw Data'!$B:$B,Analysis!K$3,'Raw Data'!$C:$C,Analysis!$B9,'Raw Data'!$D:$D,Analysis!$C9)</f>
        <v>386418</v>
      </c>
      <c r="L23" s="20">
        <f>SUMIFS('Raw Data'!$F:$F,'Raw Data'!$B:$B,Analysis!L$3,'Raw Data'!$C:$C,Analysis!$B9,'Raw Data'!$D:$D,Analysis!$C9)</f>
        <v>670690</v>
      </c>
      <c r="M23" s="20">
        <f>SUMIFS('Raw Data'!$F:$F,'Raw Data'!$B:$B,Analysis!M$3,'Raw Data'!$C:$C,Analysis!$B9,'Raw Data'!$D:$D,Analysis!$C9)</f>
        <v>544235</v>
      </c>
      <c r="N23" s="20">
        <f>SUMIFS('Raw Data'!$F:$F,'Raw Data'!$B:$B,Analysis!N$3,'Raw Data'!$C:$C,Analysis!$B9,'Raw Data'!$D:$D,Analysis!$C9)</f>
        <v>585933</v>
      </c>
      <c r="O23" s="21">
        <f>SUMIFS('Raw Data'!$F:$F,'Raw Data'!$B:$B,Analysis!O$3,'Raw Data'!$C:$C,Analysis!$B9,'Raw Data'!$D:$D,Analysis!$C9)</f>
        <v>670362</v>
      </c>
      <c r="P23" s="52">
        <f t="shared" si="2"/>
        <v>6378574</v>
      </c>
      <c r="Q23" s="52">
        <f>P23-P24</f>
        <v>5509699</v>
      </c>
      <c r="R23" s="52">
        <f>Q23-Q9</f>
        <v>74748</v>
      </c>
    </row>
    <row r="24" spans="2:18" x14ac:dyDescent="0.2">
      <c r="B24" s="11" t="s">
        <v>6</v>
      </c>
      <c r="C24" s="10" t="s">
        <v>8</v>
      </c>
      <c r="D24" s="20">
        <f>SUMIFS('Raw Data'!$F:$F,'Raw Data'!$B:$B,Analysis!D$3,'Raw Data'!$C:$C,Analysis!$B10,'Raw Data'!$D:$D,Analysis!$C10)</f>
        <v>70954</v>
      </c>
      <c r="E24" s="20">
        <f>SUMIFS('Raw Data'!$F:$F,'Raw Data'!$B:$B,Analysis!E$3,'Raw Data'!$C:$C,Analysis!$B10,'Raw Data'!$D:$D,Analysis!$C10)</f>
        <v>107733</v>
      </c>
      <c r="F24" s="20">
        <f>SUMIFS('Raw Data'!$F:$F,'Raw Data'!$B:$B,Analysis!F$3,'Raw Data'!$C:$C,Analysis!$B10,'Raw Data'!$D:$D,Analysis!$C10)</f>
        <v>66151</v>
      </c>
      <c r="G24" s="20">
        <f>SUMIFS('Raw Data'!$F:$F,'Raw Data'!$B:$B,Analysis!G$3,'Raw Data'!$C:$C,Analysis!$B10,'Raw Data'!$D:$D,Analysis!$C10)</f>
        <v>44557</v>
      </c>
      <c r="H24" s="20">
        <f>SUMIFS('Raw Data'!$F:$F,'Raw Data'!$B:$B,Analysis!H$3,'Raw Data'!$C:$C,Analysis!$B10,'Raw Data'!$D:$D,Analysis!$C10)</f>
        <v>35017</v>
      </c>
      <c r="I24" s="20">
        <f>SUMIFS('Raw Data'!$F:$F,'Raw Data'!$B:$B,Analysis!I$3,'Raw Data'!$C:$C,Analysis!$B10,'Raw Data'!$D:$D,Analysis!$C10)</f>
        <v>50382</v>
      </c>
      <c r="J24" s="20">
        <f>SUMIFS('Raw Data'!$F:$F,'Raw Data'!$B:$B,Analysis!J$3,'Raw Data'!$C:$C,Analysis!$B10,'Raw Data'!$D:$D,Analysis!$C10)</f>
        <v>105767</v>
      </c>
      <c r="K24" s="20">
        <f>SUMIFS('Raw Data'!$F:$F,'Raw Data'!$B:$B,Analysis!K$3,'Raw Data'!$C:$C,Analysis!$B10,'Raw Data'!$D:$D,Analysis!$C10)</f>
        <v>62649</v>
      </c>
      <c r="L24" s="20">
        <f>SUMIFS('Raw Data'!$F:$F,'Raw Data'!$B:$B,Analysis!L$3,'Raw Data'!$C:$C,Analysis!$B10,'Raw Data'!$D:$D,Analysis!$C10)</f>
        <v>87256</v>
      </c>
      <c r="M24" s="20">
        <f>SUMIFS('Raw Data'!$F:$F,'Raw Data'!$B:$B,Analysis!M$3,'Raw Data'!$C:$C,Analysis!$B10,'Raw Data'!$D:$D,Analysis!$C10)</f>
        <v>79245</v>
      </c>
      <c r="N24" s="20">
        <f>SUMIFS('Raw Data'!$F:$F,'Raw Data'!$B:$B,Analysis!N$3,'Raw Data'!$C:$C,Analysis!$B10,'Raw Data'!$D:$D,Analysis!$C10)</f>
        <v>64182</v>
      </c>
      <c r="O24" s="21">
        <f>SUMIFS('Raw Data'!$F:$F,'Raw Data'!$B:$B,Analysis!O$3,'Raw Data'!$C:$C,Analysis!$B10,'Raw Data'!$D:$D,Analysis!$C10)</f>
        <v>94982</v>
      </c>
      <c r="P24" s="52">
        <f t="shared" si="2"/>
        <v>868875</v>
      </c>
    </row>
    <row r="25" spans="2:18" x14ac:dyDescent="0.2">
      <c r="B25" s="11" t="s">
        <v>13</v>
      </c>
      <c r="C25" s="10" t="s">
        <v>11</v>
      </c>
      <c r="D25" s="20">
        <f>SUMIFS('Raw Data'!$F:$F,'Raw Data'!$B:$B,Analysis!D$3,'Raw Data'!$C:$C,Analysis!$B11,'Raw Data'!$D:$D,Analysis!$C11)</f>
        <v>377196</v>
      </c>
      <c r="E25" s="20">
        <f>SUMIFS('Raw Data'!$F:$F,'Raw Data'!$B:$B,Analysis!E$3,'Raw Data'!$C:$C,Analysis!$B11,'Raw Data'!$D:$D,Analysis!$C11)</f>
        <v>417176</v>
      </c>
      <c r="F25" s="20">
        <f>SUMIFS('Raw Data'!$F:$F,'Raw Data'!$B:$B,Analysis!F$3,'Raw Data'!$C:$C,Analysis!$B11,'Raw Data'!$D:$D,Analysis!$C11)</f>
        <v>623876</v>
      </c>
      <c r="G25" s="20">
        <f>SUMIFS('Raw Data'!$F:$F,'Raw Data'!$B:$B,Analysis!G$3,'Raw Data'!$C:$C,Analysis!$B11,'Raw Data'!$D:$D,Analysis!$C11)</f>
        <v>547332</v>
      </c>
      <c r="H25" s="20">
        <f>SUMIFS('Raw Data'!$F:$F,'Raw Data'!$B:$B,Analysis!H$3,'Raw Data'!$C:$C,Analysis!$B11,'Raw Data'!$D:$D,Analysis!$C11)</f>
        <v>544211</v>
      </c>
      <c r="I25" s="20">
        <f>SUMIFS('Raw Data'!$F:$F,'Raw Data'!$B:$B,Analysis!I$3,'Raw Data'!$C:$C,Analysis!$B11,'Raw Data'!$D:$D,Analysis!$C11)</f>
        <v>693024</v>
      </c>
      <c r="J25" s="20">
        <f>SUMIFS('Raw Data'!$F:$F,'Raw Data'!$B:$B,Analysis!J$3,'Raw Data'!$C:$C,Analysis!$B11,'Raw Data'!$D:$D,Analysis!$C11)</f>
        <v>514803</v>
      </c>
      <c r="K25" s="20">
        <f>SUMIFS('Raw Data'!$F:$F,'Raw Data'!$B:$B,Analysis!K$3,'Raw Data'!$C:$C,Analysis!$B11,'Raw Data'!$D:$D,Analysis!$C11)</f>
        <v>451725</v>
      </c>
      <c r="L25" s="20">
        <f>SUMIFS('Raw Data'!$F:$F,'Raw Data'!$B:$B,Analysis!L$3,'Raw Data'!$C:$C,Analysis!$B11,'Raw Data'!$D:$D,Analysis!$C11)</f>
        <v>507503</v>
      </c>
      <c r="M25" s="20">
        <f>SUMIFS('Raw Data'!$F:$F,'Raw Data'!$B:$B,Analysis!M$3,'Raw Data'!$C:$C,Analysis!$B11,'Raw Data'!$D:$D,Analysis!$C11)</f>
        <v>548609</v>
      </c>
      <c r="N25" s="20">
        <f>SUMIFS('Raw Data'!$F:$F,'Raw Data'!$B:$B,Analysis!N$3,'Raw Data'!$C:$C,Analysis!$B11,'Raw Data'!$D:$D,Analysis!$C11)</f>
        <v>531582</v>
      </c>
      <c r="O25" s="21">
        <f>SUMIFS('Raw Data'!$F:$F,'Raw Data'!$B:$B,Analysis!O$3,'Raw Data'!$C:$C,Analysis!$B11,'Raw Data'!$D:$D,Analysis!$C11)</f>
        <v>504275</v>
      </c>
      <c r="P25" s="52">
        <f t="shared" si="2"/>
        <v>6261312</v>
      </c>
      <c r="Q25" s="52">
        <f>P25-P26</f>
        <v>5373596</v>
      </c>
      <c r="R25" s="52">
        <f>Q25-Q11</f>
        <v>-287581</v>
      </c>
    </row>
    <row r="26" spans="2:18" x14ac:dyDescent="0.2">
      <c r="B26" s="11" t="s">
        <v>13</v>
      </c>
      <c r="C26" s="10" t="s">
        <v>8</v>
      </c>
      <c r="D26" s="20">
        <f>SUMIFS('Raw Data'!$F:$F,'Raw Data'!$B:$B,Analysis!D$3,'Raw Data'!$C:$C,Analysis!$B12,'Raw Data'!$D:$D,Analysis!$C12)</f>
        <v>36578</v>
      </c>
      <c r="E26" s="20">
        <f>SUMIFS('Raw Data'!$F:$F,'Raw Data'!$B:$B,Analysis!E$3,'Raw Data'!$C:$C,Analysis!$B12,'Raw Data'!$D:$D,Analysis!$C12)</f>
        <v>113263</v>
      </c>
      <c r="F26" s="20">
        <f>SUMIFS('Raw Data'!$F:$F,'Raw Data'!$B:$B,Analysis!F$3,'Raw Data'!$C:$C,Analysis!$B12,'Raw Data'!$D:$D,Analysis!$C12)</f>
        <v>106987</v>
      </c>
      <c r="G26" s="20">
        <f>SUMIFS('Raw Data'!$F:$F,'Raw Data'!$B:$B,Analysis!G$3,'Raw Data'!$C:$C,Analysis!$B12,'Raw Data'!$D:$D,Analysis!$C12)</f>
        <v>38972</v>
      </c>
      <c r="H26" s="20">
        <f>SUMIFS('Raw Data'!$F:$F,'Raw Data'!$B:$B,Analysis!H$3,'Raw Data'!$C:$C,Analysis!$B12,'Raw Data'!$D:$D,Analysis!$C12)</f>
        <v>44124</v>
      </c>
      <c r="I26" s="20">
        <f>SUMIFS('Raw Data'!$F:$F,'Raw Data'!$B:$B,Analysis!I$3,'Raw Data'!$C:$C,Analysis!$B12,'Raw Data'!$D:$D,Analysis!$C12)</f>
        <v>92983</v>
      </c>
      <c r="J26" s="20">
        <f>SUMIFS('Raw Data'!$F:$F,'Raw Data'!$B:$B,Analysis!J$3,'Raw Data'!$C:$C,Analysis!$B12,'Raw Data'!$D:$D,Analysis!$C12)</f>
        <v>47650</v>
      </c>
      <c r="K26" s="20">
        <f>SUMIFS('Raw Data'!$F:$F,'Raw Data'!$B:$B,Analysis!K$3,'Raw Data'!$C:$C,Analysis!$B12,'Raw Data'!$D:$D,Analysis!$C12)</f>
        <v>104922</v>
      </c>
      <c r="L26" s="20">
        <f>SUMIFS('Raw Data'!$F:$F,'Raw Data'!$B:$B,Analysis!L$3,'Raw Data'!$C:$C,Analysis!$B12,'Raw Data'!$D:$D,Analysis!$C12)</f>
        <v>99578</v>
      </c>
      <c r="M26" s="20">
        <f>SUMIFS('Raw Data'!$F:$F,'Raw Data'!$B:$B,Analysis!M$3,'Raw Data'!$C:$C,Analysis!$B12,'Raw Data'!$D:$D,Analysis!$C12)</f>
        <v>45502</v>
      </c>
      <c r="N26" s="20">
        <f>SUMIFS('Raw Data'!$F:$F,'Raw Data'!$B:$B,Analysis!N$3,'Raw Data'!$C:$C,Analysis!$B12,'Raw Data'!$D:$D,Analysis!$C12)</f>
        <v>38884</v>
      </c>
      <c r="O26" s="21">
        <f>SUMIFS('Raw Data'!$F:$F,'Raw Data'!$B:$B,Analysis!O$3,'Raw Data'!$C:$C,Analysis!$B12,'Raw Data'!$D:$D,Analysis!$C12)</f>
        <v>118273</v>
      </c>
      <c r="P26" s="52">
        <f t="shared" si="2"/>
        <v>887716</v>
      </c>
    </row>
    <row r="27" spans="2:18" x14ac:dyDescent="0.2">
      <c r="B27" s="11" t="s">
        <v>5</v>
      </c>
      <c r="C27" s="10" t="s">
        <v>11</v>
      </c>
      <c r="D27" s="20">
        <f>SUMIFS('Raw Data'!$F:$F,'Raw Data'!$B:$B,Analysis!D$3,'Raw Data'!$C:$C,Analysis!$B13,'Raw Data'!$D:$D,Analysis!$C13)</f>
        <v>547604</v>
      </c>
      <c r="E27" s="20">
        <f>SUMIFS('Raw Data'!$F:$F,'Raw Data'!$B:$B,Analysis!E$3,'Raw Data'!$C:$C,Analysis!$B13,'Raw Data'!$D:$D,Analysis!$C13)</f>
        <v>507211</v>
      </c>
      <c r="F27" s="20">
        <f>SUMIFS('Raw Data'!$F:$F,'Raw Data'!$B:$B,Analysis!F$3,'Raw Data'!$C:$C,Analysis!$B13,'Raw Data'!$D:$D,Analysis!$C13)</f>
        <v>477195</v>
      </c>
      <c r="G27" s="20">
        <f>SUMIFS('Raw Data'!$F:$F,'Raw Data'!$B:$B,Analysis!G$3,'Raw Data'!$C:$C,Analysis!$B13,'Raw Data'!$D:$D,Analysis!$C13)</f>
        <v>644732</v>
      </c>
      <c r="H27" s="20">
        <f>SUMIFS('Raw Data'!$F:$F,'Raw Data'!$B:$B,Analysis!H$3,'Raw Data'!$C:$C,Analysis!$B13,'Raw Data'!$D:$D,Analysis!$C13)</f>
        <v>482541</v>
      </c>
      <c r="I27" s="20">
        <f>SUMIFS('Raw Data'!$F:$F,'Raw Data'!$B:$B,Analysis!I$3,'Raw Data'!$C:$C,Analysis!$B13,'Raw Data'!$D:$D,Analysis!$C13)</f>
        <v>601838</v>
      </c>
      <c r="J27" s="20">
        <f>SUMIFS('Raw Data'!$F:$F,'Raw Data'!$B:$B,Analysis!J$3,'Raw Data'!$C:$C,Analysis!$B13,'Raw Data'!$D:$D,Analysis!$C13)</f>
        <v>446285</v>
      </c>
      <c r="K27" s="20">
        <f>SUMIFS('Raw Data'!$F:$F,'Raw Data'!$B:$B,Analysis!K$3,'Raw Data'!$C:$C,Analysis!$B13,'Raw Data'!$D:$D,Analysis!$C13)</f>
        <v>415006</v>
      </c>
      <c r="L27" s="20">
        <f>SUMIFS('Raw Data'!$F:$F,'Raw Data'!$B:$B,Analysis!L$3,'Raw Data'!$C:$C,Analysis!$B13,'Raw Data'!$D:$D,Analysis!$C13)</f>
        <v>442530</v>
      </c>
      <c r="M27" s="20">
        <f>SUMIFS('Raw Data'!$F:$F,'Raw Data'!$B:$B,Analysis!M$3,'Raw Data'!$C:$C,Analysis!$B13,'Raw Data'!$D:$D,Analysis!$C13)</f>
        <v>435943</v>
      </c>
      <c r="N27" s="20">
        <f>SUMIFS('Raw Data'!$F:$F,'Raw Data'!$B:$B,Analysis!N$3,'Raw Data'!$C:$C,Analysis!$B13,'Raw Data'!$D:$D,Analysis!$C13)</f>
        <v>390346</v>
      </c>
      <c r="O27" s="21">
        <f>SUMIFS('Raw Data'!$F:$F,'Raw Data'!$B:$B,Analysis!O$3,'Raw Data'!$C:$C,Analysis!$B13,'Raw Data'!$D:$D,Analysis!$C13)</f>
        <v>585362</v>
      </c>
      <c r="P27" s="52">
        <f t="shared" si="2"/>
        <v>5976593</v>
      </c>
      <c r="Q27" s="52">
        <f>P27-P28</f>
        <v>5118942</v>
      </c>
      <c r="R27" s="52">
        <f>Q27-Q13</f>
        <v>-375700</v>
      </c>
    </row>
    <row r="28" spans="2:18" x14ac:dyDescent="0.2">
      <c r="B28" s="11" t="s">
        <v>5</v>
      </c>
      <c r="C28" s="10" t="s">
        <v>8</v>
      </c>
      <c r="D28" s="20">
        <f>SUMIFS('Raw Data'!$F:$F,'Raw Data'!$B:$B,Analysis!D$3,'Raw Data'!$C:$C,Analysis!$B14,'Raw Data'!$D:$D,Analysis!$C14)</f>
        <v>91535</v>
      </c>
      <c r="E28" s="20">
        <f>SUMIFS('Raw Data'!$F:$F,'Raw Data'!$B:$B,Analysis!E$3,'Raw Data'!$C:$C,Analysis!$B14,'Raw Data'!$D:$D,Analysis!$C14)</f>
        <v>96498</v>
      </c>
      <c r="F28" s="20">
        <f>SUMIFS('Raw Data'!$F:$F,'Raw Data'!$B:$B,Analysis!F$3,'Raw Data'!$C:$C,Analysis!$B14,'Raw Data'!$D:$D,Analysis!$C14)</f>
        <v>50745</v>
      </c>
      <c r="G28" s="20">
        <f>SUMIFS('Raw Data'!$F:$F,'Raw Data'!$B:$B,Analysis!G$3,'Raw Data'!$C:$C,Analysis!$B14,'Raw Data'!$D:$D,Analysis!$C14)</f>
        <v>105945</v>
      </c>
      <c r="H28" s="20">
        <f>SUMIFS('Raw Data'!$F:$F,'Raw Data'!$B:$B,Analysis!H$3,'Raw Data'!$C:$C,Analysis!$B14,'Raw Data'!$D:$D,Analysis!$C14)</f>
        <v>75260</v>
      </c>
      <c r="I28" s="20">
        <f>SUMIFS('Raw Data'!$F:$F,'Raw Data'!$B:$B,Analysis!I$3,'Raw Data'!$C:$C,Analysis!$B14,'Raw Data'!$D:$D,Analysis!$C14)</f>
        <v>36999</v>
      </c>
      <c r="J28" s="20">
        <f>SUMIFS('Raw Data'!$F:$F,'Raw Data'!$B:$B,Analysis!J$3,'Raw Data'!$C:$C,Analysis!$B14,'Raw Data'!$D:$D,Analysis!$C14)</f>
        <v>83684</v>
      </c>
      <c r="K28" s="20">
        <f>SUMIFS('Raw Data'!$F:$F,'Raw Data'!$B:$B,Analysis!K$3,'Raw Data'!$C:$C,Analysis!$B14,'Raw Data'!$D:$D,Analysis!$C14)</f>
        <v>39720</v>
      </c>
      <c r="L28" s="20">
        <f>SUMIFS('Raw Data'!$F:$F,'Raw Data'!$B:$B,Analysis!L$3,'Raw Data'!$C:$C,Analysis!$B14,'Raw Data'!$D:$D,Analysis!$C14)</f>
        <v>86691</v>
      </c>
      <c r="M28" s="20">
        <f>SUMIFS('Raw Data'!$F:$F,'Raw Data'!$B:$B,Analysis!M$3,'Raw Data'!$C:$C,Analysis!$B14,'Raw Data'!$D:$D,Analysis!$C14)</f>
        <v>56830</v>
      </c>
      <c r="N28" s="20">
        <f>SUMIFS('Raw Data'!$F:$F,'Raw Data'!$B:$B,Analysis!N$3,'Raw Data'!$C:$C,Analysis!$B14,'Raw Data'!$D:$D,Analysis!$C14)</f>
        <v>51558</v>
      </c>
      <c r="O28" s="21">
        <f>SUMIFS('Raw Data'!$F:$F,'Raw Data'!$B:$B,Analysis!O$3,'Raw Data'!$C:$C,Analysis!$B14,'Raw Data'!$D:$D,Analysis!$C14)</f>
        <v>82186</v>
      </c>
      <c r="P28" s="52">
        <f t="shared" si="2"/>
        <v>857651</v>
      </c>
    </row>
    <row r="29" spans="2:18" ht="13.5" thickBot="1" x14ac:dyDescent="0.25">
      <c r="B29" s="31" t="s">
        <v>68</v>
      </c>
      <c r="C29" s="32"/>
      <c r="D29" s="22">
        <f>SUM(D19:D28)</f>
        <v>2917318</v>
      </c>
      <c r="E29" s="22">
        <f t="shared" ref="E29:O29" si="3">SUM(E19:E28)</f>
        <v>3073198</v>
      </c>
      <c r="F29" s="22">
        <f t="shared" si="3"/>
        <v>3149405</v>
      </c>
      <c r="G29" s="22">
        <f t="shared" si="3"/>
        <v>2856400</v>
      </c>
      <c r="H29" s="22">
        <f t="shared" si="3"/>
        <v>3129060</v>
      </c>
      <c r="I29" s="22">
        <f t="shared" si="3"/>
        <v>3336199</v>
      </c>
      <c r="J29" s="22">
        <f t="shared" si="3"/>
        <v>2817777</v>
      </c>
      <c r="K29" s="22">
        <f t="shared" si="3"/>
        <v>2540694</v>
      </c>
      <c r="L29" s="22">
        <f t="shared" si="3"/>
        <v>3269004</v>
      </c>
      <c r="M29" s="22">
        <f t="shared" si="3"/>
        <v>2719441</v>
      </c>
      <c r="N29" s="22">
        <f t="shared" si="3"/>
        <v>2939293</v>
      </c>
      <c r="O29" s="23">
        <f t="shared" si="3"/>
        <v>3216398</v>
      </c>
    </row>
    <row r="30" spans="2:18" ht="13.5" thickBot="1" x14ac:dyDescent="0.25">
      <c r="B30" s="46"/>
      <c r="C30" s="4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2:18" ht="13.5" thickBot="1" x14ac:dyDescent="0.25">
      <c r="B31" s="27" t="s">
        <v>67</v>
      </c>
      <c r="C31" s="48"/>
    </row>
    <row r="32" spans="2:18" x14ac:dyDescent="0.2">
      <c r="B32" s="47" t="s">
        <v>25</v>
      </c>
      <c r="C32" s="50" t="s">
        <v>1</v>
      </c>
      <c r="D32" s="28" t="s">
        <v>28</v>
      </c>
      <c r="E32" s="28" t="s">
        <v>31</v>
      </c>
      <c r="F32" s="28" t="s">
        <v>34</v>
      </c>
      <c r="G32" s="28" t="s">
        <v>37</v>
      </c>
      <c r="H32" s="28" t="s">
        <v>40</v>
      </c>
      <c r="I32" s="28" t="s">
        <v>43</v>
      </c>
      <c r="J32" s="28" t="s">
        <v>63</v>
      </c>
      <c r="K32" s="28" t="s">
        <v>47</v>
      </c>
      <c r="L32" s="28" t="s">
        <v>64</v>
      </c>
      <c r="M32" s="28" t="s">
        <v>51</v>
      </c>
      <c r="N32" s="28" t="s">
        <v>54</v>
      </c>
      <c r="O32" s="29" t="s">
        <v>57</v>
      </c>
    </row>
    <row r="33" spans="2:17" x14ac:dyDescent="0.2">
      <c r="B33" s="30" t="s">
        <v>9</v>
      </c>
      <c r="C33" s="49" t="s">
        <v>11</v>
      </c>
      <c r="D33" s="33">
        <f>D19-D5</f>
        <v>0</v>
      </c>
      <c r="E33" s="33">
        <f>E19-E5</f>
        <v>33324</v>
      </c>
      <c r="F33" s="33">
        <f t="shared" ref="F33:O33" si="4">F19-F5</f>
        <v>-263</v>
      </c>
      <c r="G33" s="33">
        <f t="shared" si="4"/>
        <v>-26674</v>
      </c>
      <c r="H33" s="33">
        <f t="shared" si="4"/>
        <v>-32652</v>
      </c>
      <c r="I33" s="33">
        <f t="shared" si="4"/>
        <v>-60358</v>
      </c>
      <c r="J33" s="33">
        <f t="shared" si="4"/>
        <v>-30483</v>
      </c>
      <c r="K33" s="33">
        <f t="shared" si="4"/>
        <v>-36809</v>
      </c>
      <c r="L33" s="33">
        <f t="shared" si="4"/>
        <v>-7853</v>
      </c>
      <c r="M33" s="33">
        <f t="shared" si="4"/>
        <v>13797</v>
      </c>
      <c r="N33" s="33">
        <f t="shared" si="4"/>
        <v>42301</v>
      </c>
      <c r="O33" s="33">
        <f t="shared" si="4"/>
        <v>-31239</v>
      </c>
      <c r="P33" s="52">
        <f>SUM(D33:O33)</f>
        <v>-136909</v>
      </c>
      <c r="Q33" s="52">
        <f>P33+P34</f>
        <v>-209501</v>
      </c>
    </row>
    <row r="34" spans="2:17" x14ac:dyDescent="0.2">
      <c r="B34" s="30" t="s">
        <v>9</v>
      </c>
      <c r="C34" s="49" t="s">
        <v>8</v>
      </c>
      <c r="D34" s="33">
        <f>D6-D20</f>
        <v>0</v>
      </c>
      <c r="E34" s="33">
        <f t="shared" ref="E34:O34" si="5">E6-E20</f>
        <v>3285</v>
      </c>
      <c r="F34" s="33">
        <f t="shared" si="5"/>
        <v>2684</v>
      </c>
      <c r="G34" s="33">
        <f t="shared" si="5"/>
        <v>3198</v>
      </c>
      <c r="H34" s="33">
        <f t="shared" si="5"/>
        <v>-7061</v>
      </c>
      <c r="I34" s="33">
        <f t="shared" si="5"/>
        <v>-12925</v>
      </c>
      <c r="J34" s="33">
        <f t="shared" si="5"/>
        <v>3838</v>
      </c>
      <c r="K34" s="33">
        <f t="shared" si="5"/>
        <v>-16490</v>
      </c>
      <c r="L34" s="33">
        <f t="shared" si="5"/>
        <v>-12331</v>
      </c>
      <c r="M34" s="33">
        <f t="shared" si="5"/>
        <v>-9006</v>
      </c>
      <c r="N34" s="33">
        <f t="shared" si="5"/>
        <v>-13428</v>
      </c>
      <c r="O34" s="33">
        <f t="shared" si="5"/>
        <v>-14356</v>
      </c>
      <c r="P34" s="52">
        <f>SUM(D34:O34)</f>
        <v>-72592</v>
      </c>
    </row>
    <row r="35" spans="2:17" x14ac:dyDescent="0.2">
      <c r="B35" s="30" t="s">
        <v>12</v>
      </c>
      <c r="C35" s="49" t="s">
        <v>11</v>
      </c>
      <c r="D35" s="33">
        <f t="shared" ref="D34:O42" si="6">D21-D7</f>
        <v>-97780</v>
      </c>
      <c r="E35" s="33">
        <f t="shared" si="6"/>
        <v>-87844</v>
      </c>
      <c r="F35" s="33">
        <f t="shared" si="6"/>
        <v>-81298</v>
      </c>
      <c r="G35" s="33">
        <f t="shared" si="6"/>
        <v>22142</v>
      </c>
      <c r="H35" s="33">
        <f t="shared" si="6"/>
        <v>12001</v>
      </c>
      <c r="I35" s="33">
        <f t="shared" si="6"/>
        <v>-53609</v>
      </c>
      <c r="J35" s="33">
        <f t="shared" si="6"/>
        <v>-56223</v>
      </c>
      <c r="K35" s="33">
        <f t="shared" si="6"/>
        <v>39810</v>
      </c>
      <c r="L35" s="33">
        <f t="shared" si="6"/>
        <v>34913</v>
      </c>
      <c r="M35" s="33">
        <f t="shared" si="6"/>
        <v>-9691</v>
      </c>
      <c r="N35" s="33">
        <f t="shared" si="6"/>
        <v>25600</v>
      </c>
      <c r="O35" s="33">
        <f t="shared" si="6"/>
        <v>13859</v>
      </c>
      <c r="P35" s="52">
        <f>SUM(D35:O35)</f>
        <v>-238120</v>
      </c>
      <c r="Q35" s="52">
        <f>P35+P36</f>
        <v>-359062</v>
      </c>
    </row>
    <row r="36" spans="2:17" x14ac:dyDescent="0.2">
      <c r="B36" s="30" t="s">
        <v>12</v>
      </c>
      <c r="C36" s="49" t="s">
        <v>8</v>
      </c>
      <c r="D36" s="33">
        <f t="shared" ref="D36:O36" si="7">D8-D22</f>
        <v>-12109</v>
      </c>
      <c r="E36" s="33">
        <f t="shared" si="7"/>
        <v>-11248</v>
      </c>
      <c r="F36" s="33">
        <f t="shared" si="7"/>
        <v>-5556</v>
      </c>
      <c r="G36" s="33">
        <f t="shared" si="7"/>
        <v>-23280</v>
      </c>
      <c r="H36" s="33">
        <f t="shared" si="7"/>
        <v>-922</v>
      </c>
      <c r="I36" s="33">
        <f t="shared" si="7"/>
        <v>-9975</v>
      </c>
      <c r="J36" s="33">
        <f t="shared" si="7"/>
        <v>-6860</v>
      </c>
      <c r="K36" s="33">
        <f t="shared" si="7"/>
        <v>-14769</v>
      </c>
      <c r="L36" s="33">
        <f t="shared" si="7"/>
        <v>-24080</v>
      </c>
      <c r="M36" s="33">
        <f t="shared" si="7"/>
        <v>1850</v>
      </c>
      <c r="N36" s="33">
        <f t="shared" si="7"/>
        <v>-8791</v>
      </c>
      <c r="O36" s="33">
        <f t="shared" si="7"/>
        <v>-5202</v>
      </c>
      <c r="P36" s="52">
        <f>SUM(D36:O36)</f>
        <v>-120942</v>
      </c>
    </row>
    <row r="37" spans="2:17" x14ac:dyDescent="0.2">
      <c r="B37" s="30" t="s">
        <v>6</v>
      </c>
      <c r="C37" s="49" t="s">
        <v>11</v>
      </c>
      <c r="D37" s="33">
        <f t="shared" si="6"/>
        <v>32440</v>
      </c>
      <c r="E37" s="33">
        <f t="shared" si="6"/>
        <v>2227</v>
      </c>
      <c r="F37" s="33">
        <f t="shared" si="6"/>
        <v>38273</v>
      </c>
      <c r="G37" s="33">
        <f t="shared" si="6"/>
        <v>-34862</v>
      </c>
      <c r="H37" s="33">
        <f t="shared" si="6"/>
        <v>788</v>
      </c>
      <c r="I37" s="33">
        <f t="shared" si="6"/>
        <v>-10077</v>
      </c>
      <c r="J37" s="33">
        <f t="shared" si="6"/>
        <v>-14444</v>
      </c>
      <c r="K37" s="33">
        <f t="shared" si="6"/>
        <v>-27127</v>
      </c>
      <c r="L37" s="33">
        <f t="shared" si="6"/>
        <v>13264</v>
      </c>
      <c r="M37" s="33">
        <f t="shared" si="6"/>
        <v>10352</v>
      </c>
      <c r="N37" s="33">
        <f t="shared" si="6"/>
        <v>52812</v>
      </c>
      <c r="O37" s="33">
        <f t="shared" si="6"/>
        <v>57272</v>
      </c>
      <c r="P37" s="52">
        <f>SUM(D37:O37)</f>
        <v>120918</v>
      </c>
      <c r="Q37" s="52">
        <f>P37+P38</f>
        <v>74748</v>
      </c>
    </row>
    <row r="38" spans="2:17" x14ac:dyDescent="0.2">
      <c r="B38" s="30" t="s">
        <v>6</v>
      </c>
      <c r="C38" s="49" t="s">
        <v>8</v>
      </c>
      <c r="D38" s="33">
        <f t="shared" ref="D38:O38" si="8">D10-D24</f>
        <v>3177</v>
      </c>
      <c r="E38" s="33">
        <f t="shared" si="8"/>
        <v>-10298</v>
      </c>
      <c r="F38" s="33">
        <f t="shared" si="8"/>
        <v>-231</v>
      </c>
      <c r="G38" s="33">
        <f t="shared" si="8"/>
        <v>-5289</v>
      </c>
      <c r="H38" s="33">
        <f t="shared" si="8"/>
        <v>-1456</v>
      </c>
      <c r="I38" s="33">
        <f t="shared" si="8"/>
        <v>3037</v>
      </c>
      <c r="J38" s="33">
        <f t="shared" si="8"/>
        <v>-6604</v>
      </c>
      <c r="K38" s="33">
        <f t="shared" si="8"/>
        <v>2117</v>
      </c>
      <c r="L38" s="33">
        <f t="shared" si="8"/>
        <v>-6397</v>
      </c>
      <c r="M38" s="33">
        <f t="shared" si="8"/>
        <v>-14491</v>
      </c>
      <c r="N38" s="33">
        <f t="shared" si="8"/>
        <v>-13250</v>
      </c>
      <c r="O38" s="33">
        <f t="shared" si="8"/>
        <v>3515</v>
      </c>
      <c r="P38" s="52">
        <f>SUM(D38:O38)</f>
        <v>-46170</v>
      </c>
    </row>
    <row r="39" spans="2:17" x14ac:dyDescent="0.2">
      <c r="B39" s="30" t="s">
        <v>13</v>
      </c>
      <c r="C39" s="49" t="s">
        <v>11</v>
      </c>
      <c r="D39" s="33">
        <f t="shared" si="6"/>
        <v>-63894</v>
      </c>
      <c r="E39" s="33">
        <f t="shared" si="6"/>
        <v>-14375</v>
      </c>
      <c r="F39" s="33">
        <f t="shared" si="6"/>
        <v>23325</v>
      </c>
      <c r="G39" s="33">
        <f t="shared" si="6"/>
        <v>-47444</v>
      </c>
      <c r="H39" s="33">
        <f t="shared" si="6"/>
        <v>39723</v>
      </c>
      <c r="I39" s="33">
        <f t="shared" si="6"/>
        <v>47714</v>
      </c>
      <c r="J39" s="33">
        <f t="shared" si="6"/>
        <v>-38103</v>
      </c>
      <c r="K39" s="33">
        <f t="shared" si="6"/>
        <v>-9362</v>
      </c>
      <c r="L39" s="33">
        <f t="shared" si="6"/>
        <v>-49878</v>
      </c>
      <c r="M39" s="33">
        <f t="shared" si="6"/>
        <v>6126</v>
      </c>
      <c r="N39" s="33">
        <f t="shared" si="6"/>
        <v>-60924</v>
      </c>
      <c r="O39" s="33">
        <f t="shared" si="6"/>
        <v>-14846</v>
      </c>
      <c r="P39" s="52">
        <f>SUM(D39:O39)</f>
        <v>-181938</v>
      </c>
      <c r="Q39" s="52">
        <f>P39+P40</f>
        <v>-287581</v>
      </c>
    </row>
    <row r="40" spans="2:17" x14ac:dyDescent="0.2">
      <c r="B40" s="30" t="s">
        <v>13</v>
      </c>
      <c r="C40" s="49" t="s">
        <v>8</v>
      </c>
      <c r="D40" s="33">
        <f t="shared" ref="D40:O40" si="9">D12-D26</f>
        <v>-5809</v>
      </c>
      <c r="E40" s="33">
        <f t="shared" si="9"/>
        <v>-14171</v>
      </c>
      <c r="F40" s="33">
        <f t="shared" si="9"/>
        <v>-10430</v>
      </c>
      <c r="G40" s="33">
        <f t="shared" si="9"/>
        <v>-401</v>
      </c>
      <c r="H40" s="33">
        <f t="shared" si="9"/>
        <v>-5732</v>
      </c>
      <c r="I40" s="33">
        <f t="shared" si="9"/>
        <v>-8715</v>
      </c>
      <c r="J40" s="33">
        <f t="shared" si="9"/>
        <v>-1943</v>
      </c>
      <c r="K40" s="33">
        <f t="shared" si="9"/>
        <v>-6082</v>
      </c>
      <c r="L40" s="33">
        <f t="shared" si="9"/>
        <v>-16916</v>
      </c>
      <c r="M40" s="33">
        <f t="shared" si="9"/>
        <v>-6822</v>
      </c>
      <c r="N40" s="33">
        <f t="shared" si="9"/>
        <v>-1484</v>
      </c>
      <c r="O40" s="33">
        <f t="shared" si="9"/>
        <v>-27138</v>
      </c>
      <c r="P40" s="52">
        <f>SUM(D40:O40)</f>
        <v>-105643</v>
      </c>
    </row>
    <row r="41" spans="2:17" x14ac:dyDescent="0.2">
      <c r="B41" s="30" t="s">
        <v>5</v>
      </c>
      <c r="C41" s="49" t="s">
        <v>11</v>
      </c>
      <c r="D41" s="33">
        <f t="shared" si="6"/>
        <v>25646</v>
      </c>
      <c r="E41" s="33">
        <f t="shared" si="6"/>
        <v>-42292</v>
      </c>
      <c r="F41" s="33">
        <f t="shared" si="6"/>
        <v>-47048</v>
      </c>
      <c r="G41" s="33">
        <f t="shared" si="6"/>
        <v>-13018</v>
      </c>
      <c r="H41" s="33">
        <f t="shared" si="6"/>
        <v>-53789</v>
      </c>
      <c r="I41" s="33">
        <f t="shared" si="6"/>
        <v>17774</v>
      </c>
      <c r="J41" s="33">
        <f t="shared" si="6"/>
        <v>2700</v>
      </c>
      <c r="K41" s="33">
        <f t="shared" si="6"/>
        <v>-6953</v>
      </c>
      <c r="L41" s="33">
        <f t="shared" si="6"/>
        <v>-70329</v>
      </c>
      <c r="M41" s="33">
        <f t="shared" si="6"/>
        <v>-50259</v>
      </c>
      <c r="N41" s="33">
        <f t="shared" si="6"/>
        <v>-39960</v>
      </c>
      <c r="O41" s="33">
        <f t="shared" si="6"/>
        <v>939</v>
      </c>
      <c r="P41" s="52">
        <f>SUM(D41:O41)</f>
        <v>-276589</v>
      </c>
      <c r="Q41" s="52">
        <f>P41+P42</f>
        <v>-375700</v>
      </c>
    </row>
    <row r="42" spans="2:17" ht="13.5" thickBot="1" x14ac:dyDescent="0.25">
      <c r="B42" s="30" t="s">
        <v>5</v>
      </c>
      <c r="C42" s="49" t="s">
        <v>8</v>
      </c>
      <c r="D42" s="33">
        <f t="shared" ref="D42:O42" si="10">D14-D28</f>
        <v>-6649</v>
      </c>
      <c r="E42" s="33">
        <f t="shared" si="10"/>
        <v>-7348</v>
      </c>
      <c r="F42" s="33">
        <f t="shared" si="10"/>
        <v>2738</v>
      </c>
      <c r="G42" s="33">
        <f t="shared" si="10"/>
        <v>-20354</v>
      </c>
      <c r="H42" s="33">
        <f t="shared" si="10"/>
        <v>-12101</v>
      </c>
      <c r="I42" s="33">
        <f t="shared" si="10"/>
        <v>-89</v>
      </c>
      <c r="J42" s="33">
        <f t="shared" si="10"/>
        <v>-11127</v>
      </c>
      <c r="K42" s="33">
        <f t="shared" si="10"/>
        <v>-5972</v>
      </c>
      <c r="L42" s="33">
        <f t="shared" si="10"/>
        <v>-18068</v>
      </c>
      <c r="M42" s="33">
        <f t="shared" si="10"/>
        <v>-11122</v>
      </c>
      <c r="N42" s="33">
        <f t="shared" si="10"/>
        <v>-5187</v>
      </c>
      <c r="O42" s="33">
        <f t="shared" si="10"/>
        <v>-3832</v>
      </c>
      <c r="P42" s="52">
        <f>SUM(D42:O42)</f>
        <v>-99111</v>
      </c>
    </row>
    <row r="43" spans="2:17" ht="13.5" thickBot="1" x14ac:dyDescent="0.25">
      <c r="B43" s="34" t="s">
        <v>68</v>
      </c>
      <c r="C43" s="35"/>
      <c r="D43" s="36">
        <f>D15-D29</f>
        <v>82198</v>
      </c>
      <c r="E43" s="36">
        <f t="shared" ref="E43:O43" si="11">E15-E29</f>
        <v>69180</v>
      </c>
      <c r="F43" s="36">
        <f t="shared" si="11"/>
        <v>56216</v>
      </c>
      <c r="G43" s="36">
        <f t="shared" si="11"/>
        <v>53730</v>
      </c>
      <c r="H43" s="36">
        <f t="shared" si="11"/>
        <v>6657</v>
      </c>
      <c r="I43" s="36">
        <f t="shared" si="11"/>
        <v>29889</v>
      </c>
      <c r="J43" s="36">
        <f t="shared" si="11"/>
        <v>113857</v>
      </c>
      <c r="K43" s="36">
        <f t="shared" si="11"/>
        <v>-755</v>
      </c>
      <c r="L43" s="36">
        <f t="shared" si="11"/>
        <v>2091</v>
      </c>
      <c r="M43" s="36">
        <f t="shared" si="11"/>
        <v>-9916</v>
      </c>
      <c r="N43" s="36">
        <f t="shared" si="11"/>
        <v>-61969</v>
      </c>
      <c r="O43" s="37">
        <f t="shared" si="11"/>
        <v>-72998</v>
      </c>
    </row>
  </sheetData>
  <mergeCells count="8">
    <mergeCell ref="B2:C2"/>
    <mergeCell ref="B3:B4"/>
    <mergeCell ref="C3:C4"/>
    <mergeCell ref="B17:C17"/>
    <mergeCell ref="B29:C29"/>
    <mergeCell ref="B15:C15"/>
    <mergeCell ref="B43:C43"/>
    <mergeCell ref="B31:C31"/>
  </mergeCells>
  <conditionalFormatting sqref="D33:O43">
    <cfRule type="cellIs" dxfId="4" priority="1" operator="greaterThanOrEqual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D34 E34:O34 D36:O42 D35:O3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J3" sqref="J3"/>
    </sheetView>
  </sheetViews>
  <sheetFormatPr defaultRowHeight="15" x14ac:dyDescent="0.25"/>
  <cols>
    <col min="1" max="1" width="2.7109375" customWidth="1"/>
    <col min="2" max="2" width="13.140625" customWidth="1"/>
    <col min="3" max="3" width="12.5703125" bestFit="1" customWidth="1"/>
    <col min="4" max="4" width="14.28515625" customWidth="1"/>
    <col min="5" max="5" width="13.5703125" customWidth="1"/>
    <col min="6" max="6" width="4.5703125" customWidth="1"/>
    <col min="7" max="7" width="14" customWidth="1"/>
    <col min="8" max="8" width="13.28515625" customWidth="1"/>
    <col min="9" max="9" width="11.140625" customWidth="1"/>
    <col min="10" max="10" width="13.7109375" bestFit="1" customWidth="1"/>
    <col min="11" max="11" width="15.140625" bestFit="1" customWidth="1"/>
    <col min="12" max="12" width="13.85546875" customWidth="1"/>
    <col min="13" max="13" width="24.28515625" customWidth="1"/>
    <col min="14" max="14" width="23.85546875" customWidth="1"/>
    <col min="15" max="15" width="10.7109375" customWidth="1"/>
    <col min="16" max="16" width="9.140625" customWidth="1"/>
    <col min="17" max="17" width="3.140625" customWidth="1"/>
    <col min="18" max="19" width="9.140625" customWidth="1"/>
    <col min="20" max="20" width="13.85546875" customWidth="1"/>
    <col min="21" max="21" width="11.28515625" customWidth="1"/>
    <col min="22" max="22" width="24.140625" customWidth="1"/>
    <col min="23" max="23" width="24.5703125" customWidth="1"/>
    <col min="24" max="24" width="24.28515625" bestFit="1" customWidth="1"/>
    <col min="25" max="25" width="24.140625" bestFit="1" customWidth="1"/>
    <col min="26" max="26" width="24.5703125" bestFit="1" customWidth="1"/>
  </cols>
  <sheetData>
    <row r="2" spans="2:12" ht="15.75" thickBot="1" x14ac:dyDescent="0.3">
      <c r="B2" s="24" t="s">
        <v>0</v>
      </c>
      <c r="C2" s="24" t="s">
        <v>69</v>
      </c>
      <c r="D2" s="24" t="s">
        <v>70</v>
      </c>
      <c r="E2" s="54" t="s">
        <v>62</v>
      </c>
      <c r="G2" t="s">
        <v>71</v>
      </c>
      <c r="H2" t="s">
        <v>72</v>
      </c>
      <c r="I2" t="s">
        <v>73</v>
      </c>
      <c r="J2" t="s">
        <v>59</v>
      </c>
      <c r="K2" t="s">
        <v>74</v>
      </c>
      <c r="L2" s="55" t="s">
        <v>75</v>
      </c>
    </row>
    <row r="3" spans="2:12" x14ac:dyDescent="0.25">
      <c r="B3" s="26" t="s">
        <v>4</v>
      </c>
      <c r="C3" s="38">
        <f>Analysis!D15</f>
        <v>2999516</v>
      </c>
      <c r="D3" s="38">
        <f>Analysis!D29</f>
        <v>2917318</v>
      </c>
      <c r="E3" s="53">
        <f>Table3[[#This Row],[Actual]]-Table3[[#This Row],[Budget]]</f>
        <v>-82198</v>
      </c>
      <c r="G3" t="s">
        <v>9</v>
      </c>
      <c r="H3">
        <f>SUM(Analysis!D5:O5)-SUM(Analysis!D6:O6)</f>
        <v>5858545</v>
      </c>
      <c r="I3">
        <f>SUM(Analysis!D19:O19)-SUM(Analysis!D20:O20)</f>
        <v>5649044</v>
      </c>
      <c r="J3">
        <f>Table2[[#This Row],[Total Actual]]-Table2[[#This Row],[Total Budget]]</f>
        <v>-209501</v>
      </c>
      <c r="K3">
        <f>IF(L$3=Table2[[#Headers],[Total Budget]],Table2[[#This Row],[Total Budget]],Table2[[#This Row],[Total Actual]])</f>
        <v>5858545</v>
      </c>
      <c r="L3" s="55" t="s">
        <v>72</v>
      </c>
    </row>
    <row r="4" spans="2:12" x14ac:dyDescent="0.25">
      <c r="B4" s="26" t="s">
        <v>7</v>
      </c>
      <c r="C4" s="38">
        <f>Analysis!E15</f>
        <v>3142378</v>
      </c>
      <c r="D4" s="38">
        <f>Analysis!E29</f>
        <v>3073198</v>
      </c>
      <c r="E4" s="53">
        <f>Table3[[#This Row],[Actual]]-Table3[[#This Row],[Budget]]</f>
        <v>-69180</v>
      </c>
      <c r="G4" t="s">
        <v>12</v>
      </c>
      <c r="H4">
        <f>SUM(Analysis!D7:O7)-SUM(Analysis!D8:O8)</f>
        <v>5952610</v>
      </c>
      <c r="I4">
        <f>SUM(Analysis!D21:O21)-SUM(Analysis!D22:O22)</f>
        <v>5593548</v>
      </c>
      <c r="J4">
        <f>Table2[[#This Row],[Total Actual]]-Table2[[#This Row],[Total Budget]]</f>
        <v>-359062</v>
      </c>
      <c r="K4">
        <f>IF(L$3=Table2[[#Headers],[Total Budget]],Table2[[#This Row],[Total Budget]],Table2[[#This Row],[Total Actual]])</f>
        <v>5952610</v>
      </c>
      <c r="L4" s="55"/>
    </row>
    <row r="5" spans="2:12" x14ac:dyDescent="0.25">
      <c r="B5" s="26" t="s">
        <v>22</v>
      </c>
      <c r="C5" s="38">
        <f>Analysis!F15</f>
        <v>3205621</v>
      </c>
      <c r="D5" s="38">
        <f>Analysis!F29</f>
        <v>3149405</v>
      </c>
      <c r="E5" s="53">
        <f>Table3[[#This Row],[Actual]]-Table3[[#This Row],[Budget]]</f>
        <v>-56216</v>
      </c>
      <c r="G5" t="s">
        <v>6</v>
      </c>
      <c r="H5">
        <f>SUM(Analysis!D9:O9)-SUM(Analysis!D10:O10)</f>
        <v>5434951</v>
      </c>
      <c r="I5">
        <f>SUM(Analysis!D23:O23)-SUM(Analysis!D24:O24)</f>
        <v>5509699</v>
      </c>
      <c r="J5">
        <f>Table2[[#This Row],[Total Actual]]-Table2[[#This Row],[Total Budget]]</f>
        <v>74748</v>
      </c>
      <c r="K5">
        <f>IF(L$3=Table2[[#Headers],[Total Budget]],Table2[[#This Row],[Total Budget]],Table2[[#This Row],[Total Actual]])</f>
        <v>5434951</v>
      </c>
      <c r="L5" s="55"/>
    </row>
    <row r="6" spans="2:12" x14ac:dyDescent="0.25">
      <c r="B6" s="26" t="s">
        <v>21</v>
      </c>
      <c r="C6" s="38">
        <f>Analysis!G15</f>
        <v>2910130</v>
      </c>
      <c r="D6" s="38">
        <f>Analysis!G29</f>
        <v>2856400</v>
      </c>
      <c r="E6" s="53">
        <f>Table3[[#This Row],[Actual]]-Table3[[#This Row],[Budget]]</f>
        <v>-53730</v>
      </c>
      <c r="G6" t="s">
        <v>13</v>
      </c>
      <c r="H6">
        <f>SUM(Analysis!D11:O11)-SUM(Analysis!D12:O12)</f>
        <v>5661177</v>
      </c>
      <c r="I6">
        <f>SUM(Analysis!D25:O25)-SUM(Analysis!D26:O26)</f>
        <v>5373596</v>
      </c>
      <c r="J6">
        <f>Table2[[#This Row],[Total Actual]]-Table2[[#This Row],[Total Budget]]</f>
        <v>-287581</v>
      </c>
      <c r="K6">
        <f>IF(L$3=Table2[[#Headers],[Total Budget]],Table2[[#This Row],[Total Budget]],Table2[[#This Row],[Total Actual]])</f>
        <v>5661177</v>
      </c>
      <c r="L6" s="55"/>
    </row>
    <row r="7" spans="2:12" x14ac:dyDescent="0.25">
      <c r="B7" s="26" t="s">
        <v>20</v>
      </c>
      <c r="C7" s="38">
        <f>Analysis!H15</f>
        <v>3135717</v>
      </c>
      <c r="D7" s="38">
        <f>Analysis!H29</f>
        <v>3129060</v>
      </c>
      <c r="E7" s="53">
        <f>Table3[[#This Row],[Actual]]-Table3[[#This Row],[Budget]]</f>
        <v>-6657</v>
      </c>
      <c r="G7" t="s">
        <v>5</v>
      </c>
      <c r="H7">
        <f>SUM(Analysis!D13:O13)-SUM(Analysis!D14:O14)</f>
        <v>5494642</v>
      </c>
      <c r="I7">
        <f>SUM(Analysis!D27:O27)-SUM(Analysis!D28:O28)</f>
        <v>5118942</v>
      </c>
      <c r="J7">
        <f>Table2[[#This Row],[Total Actual]]-Table2[[#This Row],[Total Budget]]</f>
        <v>-375700</v>
      </c>
      <c r="K7">
        <f>IF(L$3=Table2[[#Headers],[Total Budget]],Table2[[#This Row],[Total Budget]],Table2[[#This Row],[Total Actual]])</f>
        <v>5494642</v>
      </c>
      <c r="L7" s="55"/>
    </row>
    <row r="8" spans="2:12" x14ac:dyDescent="0.25">
      <c r="B8" s="26" t="s">
        <v>19</v>
      </c>
      <c r="C8" s="38">
        <f>Analysis!I15</f>
        <v>3366088</v>
      </c>
      <c r="D8" s="38">
        <f>Analysis!I29</f>
        <v>3336199</v>
      </c>
      <c r="E8" s="53">
        <f>Table3[[#This Row],[Actual]]-Table3[[#This Row],[Budget]]</f>
        <v>-29889</v>
      </c>
    </row>
    <row r="9" spans="2:12" x14ac:dyDescent="0.25">
      <c r="B9" s="26" t="s">
        <v>18</v>
      </c>
      <c r="C9" s="38">
        <f>Analysis!J15</f>
        <v>2931634</v>
      </c>
      <c r="D9" s="38">
        <f>Analysis!J29</f>
        <v>2817777</v>
      </c>
      <c r="E9" s="53">
        <f>Table3[[#This Row],[Actual]]-Table3[[#This Row],[Budget]]</f>
        <v>-113857</v>
      </c>
      <c r="G9" t="s">
        <v>71</v>
      </c>
      <c r="H9" t="s">
        <v>1</v>
      </c>
      <c r="I9" t="s">
        <v>72</v>
      </c>
      <c r="J9" t="s">
        <v>73</v>
      </c>
      <c r="K9" t="s">
        <v>62</v>
      </c>
    </row>
    <row r="10" spans="2:12" x14ac:dyDescent="0.25">
      <c r="B10" s="26" t="s">
        <v>17</v>
      </c>
      <c r="C10" s="38">
        <f>Analysis!K15</f>
        <v>2539939</v>
      </c>
      <c r="D10" s="38">
        <f>Analysis!K29</f>
        <v>2540694</v>
      </c>
      <c r="E10" s="53">
        <f>Table3[[#This Row],[Actual]]-Table3[[#This Row],[Budget]]</f>
        <v>755</v>
      </c>
      <c r="G10" t="s">
        <v>12</v>
      </c>
      <c r="H10" t="s">
        <v>58</v>
      </c>
      <c r="I10" s="8">
        <f>Analysis!P8</f>
        <v>868990</v>
      </c>
      <c r="J10" s="8">
        <f>Analysis!P22</f>
        <v>989932</v>
      </c>
      <c r="K10" s="8">
        <f>Table5[[#This Row],[Total Budget]]-Table5[[#This Row],[Total Actual]]</f>
        <v>-120942</v>
      </c>
    </row>
    <row r="11" spans="2:12" x14ac:dyDescent="0.25">
      <c r="B11" s="26" t="s">
        <v>16</v>
      </c>
      <c r="C11" s="38">
        <f>Analysis!L15</f>
        <v>3271095</v>
      </c>
      <c r="D11" s="38">
        <f>Analysis!L29</f>
        <v>3269004</v>
      </c>
      <c r="E11" s="53">
        <f>Table3[[#This Row],[Actual]]-Table3[[#This Row],[Budget]]</f>
        <v>-2091</v>
      </c>
      <c r="G11" t="s">
        <v>13</v>
      </c>
      <c r="H11" t="s">
        <v>58</v>
      </c>
      <c r="I11" s="8">
        <f>Analysis!P12</f>
        <v>782073</v>
      </c>
      <c r="J11" s="8">
        <f>Analysis!P26</f>
        <v>887716</v>
      </c>
      <c r="K11" s="8">
        <f>Table5[[#This Row],[Total Budget]]-Table5[[#This Row],[Total Actual]]</f>
        <v>-105643</v>
      </c>
    </row>
    <row r="12" spans="2:12" x14ac:dyDescent="0.25">
      <c r="B12" s="26" t="s">
        <v>15</v>
      </c>
      <c r="C12" s="38">
        <f>Analysis!M15</f>
        <v>2709525</v>
      </c>
      <c r="D12" s="38">
        <f>Analysis!M29</f>
        <v>2719441</v>
      </c>
      <c r="E12" s="53">
        <f>Table3[[#This Row],[Actual]]-Table3[[#This Row],[Budget]]</f>
        <v>9916</v>
      </c>
      <c r="G12" t="s">
        <v>5</v>
      </c>
      <c r="H12" t="s">
        <v>58</v>
      </c>
      <c r="I12" s="8">
        <f>Analysis!P14</f>
        <v>758540</v>
      </c>
      <c r="J12" s="8">
        <f>Analysis!P28</f>
        <v>857651</v>
      </c>
      <c r="K12" s="8">
        <f>Table5[[#This Row],[Total Budget]]-Table5[[#This Row],[Total Actual]]</f>
        <v>-99111</v>
      </c>
    </row>
    <row r="13" spans="2:12" x14ac:dyDescent="0.25">
      <c r="B13" s="26" t="s">
        <v>14</v>
      </c>
      <c r="C13" s="38">
        <f>Analysis!N15</f>
        <v>2877324</v>
      </c>
      <c r="D13" s="38">
        <f>Analysis!N29</f>
        <v>2939293</v>
      </c>
      <c r="E13" s="53">
        <f>Table3[[#This Row],[Actual]]-Table3[[#This Row],[Budget]]</f>
        <v>61969</v>
      </c>
      <c r="G13" t="s">
        <v>9</v>
      </c>
      <c r="H13" t="s">
        <v>58</v>
      </c>
      <c r="I13" s="8">
        <f>Analysis!P6</f>
        <v>682913</v>
      </c>
      <c r="J13" s="8">
        <f>Analysis!P20</f>
        <v>755505</v>
      </c>
      <c r="K13" s="8">
        <f>Table5[[#This Row],[Total Budget]]-Table5[[#This Row],[Total Actual]]</f>
        <v>-72592</v>
      </c>
    </row>
    <row r="14" spans="2:12" x14ac:dyDescent="0.25">
      <c r="B14" s="26" t="s">
        <v>10</v>
      </c>
      <c r="C14" s="38">
        <f>Analysis!O15</f>
        <v>3143400</v>
      </c>
      <c r="D14" s="38">
        <f>Analysis!O29</f>
        <v>3216398</v>
      </c>
      <c r="E14" s="53">
        <f>Table3[[#This Row],[Actual]]-Table3[[#This Row],[Budget]]</f>
        <v>72998</v>
      </c>
      <c r="G14" t="s">
        <v>6</v>
      </c>
      <c r="H14" t="s">
        <v>58</v>
      </c>
      <c r="I14" s="8">
        <f>Analysis!P10</f>
        <v>822705</v>
      </c>
      <c r="J14" s="8">
        <f>Analysis!P24</f>
        <v>868875</v>
      </c>
      <c r="K14" s="8">
        <f>Table5[[#This Row],[Total Budget]]-Table5[[#This Row],[Total Actual]]</f>
        <v>-46170</v>
      </c>
    </row>
    <row r="18" spans="8:11" x14ac:dyDescent="0.25">
      <c r="H18" s="39"/>
      <c r="I18" s="51"/>
      <c r="J18" s="51"/>
      <c r="K18" s="51"/>
    </row>
    <row r="19" spans="8:11" x14ac:dyDescent="0.25">
      <c r="H19" s="39"/>
      <c r="I19" s="51"/>
      <c r="J19" s="51"/>
      <c r="K19" s="51"/>
    </row>
    <row r="20" spans="8:11" x14ac:dyDescent="0.25">
      <c r="H20" s="39"/>
      <c r="I20" s="51"/>
      <c r="J20" s="51"/>
      <c r="K20" s="51"/>
    </row>
    <row r="21" spans="8:11" x14ac:dyDescent="0.25">
      <c r="H21" s="39"/>
      <c r="I21" s="51"/>
      <c r="J21" s="51"/>
      <c r="K21" s="51"/>
    </row>
    <row r="22" spans="8:11" x14ac:dyDescent="0.25">
      <c r="H22" s="39"/>
      <c r="I22" s="51"/>
      <c r="J22" s="51"/>
      <c r="K22" s="51"/>
    </row>
  </sheetData>
  <conditionalFormatting sqref="E3:E14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dataValidations count="1">
    <dataValidation type="list" allowBlank="1" showInputMessage="1" showErrorMessage="1" sqref="L3:L6">
      <formula1>$H$2:$I$2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showGridLines="0" topLeftCell="A18" workbookViewId="0">
      <selection activeCell="F29" sqref="F29"/>
    </sheetView>
  </sheetViews>
  <sheetFormatPr defaultRowHeight="15" x14ac:dyDescent="0.25"/>
  <cols>
    <col min="1" max="1" width="2.7109375" customWidth="1"/>
    <col min="2" max="2" width="15.85546875" customWidth="1"/>
    <col min="3" max="3" width="15" customWidth="1"/>
    <col min="4" max="4" width="14.85546875" customWidth="1"/>
    <col min="5" max="5" width="16.7109375" customWidth="1"/>
    <col min="6" max="6" width="16.42578125" customWidth="1"/>
  </cols>
  <sheetData>
    <row r="1" spans="2:6" ht="9.9499999999999993" customHeight="1" x14ac:dyDescent="0.25"/>
    <row r="2" spans="2:6" ht="23.25" x14ac:dyDescent="0.25">
      <c r="B2" s="57" t="s">
        <v>86</v>
      </c>
    </row>
    <row r="4" spans="2:6" ht="23.25" x14ac:dyDescent="0.25">
      <c r="B4" s="57" t="s">
        <v>90</v>
      </c>
    </row>
    <row r="6" spans="2:6" x14ac:dyDescent="0.25">
      <c r="B6" s="1" t="s">
        <v>25</v>
      </c>
      <c r="C6" s="1" t="s">
        <v>1</v>
      </c>
      <c r="D6" s="1" t="s">
        <v>2</v>
      </c>
      <c r="E6" s="1" t="s">
        <v>3</v>
      </c>
      <c r="F6" s="1" t="s">
        <v>91</v>
      </c>
    </row>
    <row r="7" spans="2:6" x14ac:dyDescent="0.25">
      <c r="B7" s="56" t="s">
        <v>9</v>
      </c>
      <c r="C7" s="2" t="s">
        <v>11</v>
      </c>
      <c r="D7" s="65">
        <f>Analysis!P5</f>
        <v>6541458</v>
      </c>
      <c r="E7" s="65">
        <f>Analysis!P19</f>
        <v>6404549</v>
      </c>
      <c r="F7" s="66">
        <v>-136909</v>
      </c>
    </row>
    <row r="8" spans="2:6" x14ac:dyDescent="0.25">
      <c r="B8" s="2"/>
      <c r="C8" s="2" t="s">
        <v>8</v>
      </c>
      <c r="D8" s="65">
        <f>Analysis!P6</f>
        <v>682913</v>
      </c>
      <c r="E8" s="65">
        <v>755505</v>
      </c>
      <c r="F8" s="66">
        <f>D8-E8</f>
        <v>-72592</v>
      </c>
    </row>
    <row r="9" spans="2:6" x14ac:dyDescent="0.25">
      <c r="B9" s="56" t="s">
        <v>12</v>
      </c>
      <c r="C9" s="2" t="s">
        <v>11</v>
      </c>
      <c r="D9" s="65">
        <f>Analysis!P7</f>
        <v>6821600</v>
      </c>
      <c r="E9" s="65">
        <v>6583480</v>
      </c>
      <c r="F9" s="66">
        <f>E9-D9</f>
        <v>-238120</v>
      </c>
    </row>
    <row r="10" spans="2:6" x14ac:dyDescent="0.25">
      <c r="B10" s="2"/>
      <c r="C10" s="2" t="s">
        <v>8</v>
      </c>
      <c r="D10" s="65">
        <f>Analysis!P8</f>
        <v>868990</v>
      </c>
      <c r="E10" s="65">
        <v>989932</v>
      </c>
      <c r="F10" s="66">
        <f>D10-E10</f>
        <v>-120942</v>
      </c>
    </row>
    <row r="11" spans="2:6" x14ac:dyDescent="0.25">
      <c r="B11" s="56" t="s">
        <v>6</v>
      </c>
      <c r="C11" s="2" t="s">
        <v>11</v>
      </c>
      <c r="D11" s="65">
        <f>Analysis!P9</f>
        <v>6257656</v>
      </c>
      <c r="E11" s="65">
        <v>6378574</v>
      </c>
      <c r="F11" s="66">
        <f>E11-D11</f>
        <v>120918</v>
      </c>
    </row>
    <row r="12" spans="2:6" x14ac:dyDescent="0.25">
      <c r="B12" s="2"/>
      <c r="C12" s="2" t="s">
        <v>8</v>
      </c>
      <c r="D12" s="65">
        <f>Analysis!P10</f>
        <v>822705</v>
      </c>
      <c r="E12" s="65">
        <v>868875</v>
      </c>
      <c r="F12" s="66">
        <f>D12-E12</f>
        <v>-46170</v>
      </c>
    </row>
    <row r="13" spans="2:6" x14ac:dyDescent="0.25">
      <c r="B13" s="56" t="s">
        <v>13</v>
      </c>
      <c r="C13" s="2" t="s">
        <v>11</v>
      </c>
      <c r="D13" s="65">
        <f>Analysis!P11</f>
        <v>6443250</v>
      </c>
      <c r="E13" s="65">
        <v>6261312</v>
      </c>
      <c r="F13" s="66">
        <f>E13-D13</f>
        <v>-181938</v>
      </c>
    </row>
    <row r="14" spans="2:6" x14ac:dyDescent="0.25">
      <c r="B14" s="2"/>
      <c r="C14" s="2" t="s">
        <v>8</v>
      </c>
      <c r="D14" s="65">
        <f>Analysis!P12</f>
        <v>782073</v>
      </c>
      <c r="E14" s="65">
        <v>887716</v>
      </c>
      <c r="F14" s="66">
        <f>D14-E14</f>
        <v>-105643</v>
      </c>
    </row>
    <row r="15" spans="2:6" x14ac:dyDescent="0.25">
      <c r="B15" s="56" t="s">
        <v>5</v>
      </c>
      <c r="C15" s="2" t="s">
        <v>11</v>
      </c>
      <c r="D15" s="65">
        <f>Analysis!P13</f>
        <v>6253182</v>
      </c>
      <c r="E15" s="65">
        <v>5976593</v>
      </c>
      <c r="F15" s="66">
        <f>E15-D15</f>
        <v>-276589</v>
      </c>
    </row>
    <row r="16" spans="2:6" x14ac:dyDescent="0.25">
      <c r="B16" s="2"/>
      <c r="C16" s="2" t="s">
        <v>8</v>
      </c>
      <c r="D16" s="65">
        <f>Analysis!P14</f>
        <v>758540</v>
      </c>
      <c r="E16" s="65">
        <v>857651</v>
      </c>
      <c r="F16" s="66">
        <f>D16-E16</f>
        <v>-99111</v>
      </c>
    </row>
    <row r="19" spans="2:5" ht="23.25" x14ac:dyDescent="0.25">
      <c r="B19" s="57" t="s">
        <v>92</v>
      </c>
    </row>
    <row r="21" spans="2:5" ht="30" x14ac:dyDescent="0.25">
      <c r="B21" s="1" t="s">
        <v>93</v>
      </c>
      <c r="C21" s="1" t="s">
        <v>94</v>
      </c>
      <c r="D21" s="1" t="s">
        <v>95</v>
      </c>
      <c r="E21" s="1" t="s">
        <v>96</v>
      </c>
    </row>
    <row r="22" spans="2:5" ht="22.5" customHeight="1" x14ac:dyDescent="0.25">
      <c r="B22" s="56" t="s">
        <v>97</v>
      </c>
      <c r="C22" s="3">
        <f>D7+D9+D11+D13+D15</f>
        <v>32317146</v>
      </c>
      <c r="D22" s="3">
        <f>E7+E9+E11+E13+E15</f>
        <v>31604508</v>
      </c>
      <c r="E22" s="64">
        <f>D22-C22</f>
        <v>-712638</v>
      </c>
    </row>
    <row r="23" spans="2:5" ht="21.75" customHeight="1" x14ac:dyDescent="0.25">
      <c r="B23" s="56" t="s">
        <v>98</v>
      </c>
      <c r="C23" s="3">
        <f>D8+D10+D12+D14+D16</f>
        <v>3915221</v>
      </c>
      <c r="D23" s="3">
        <f>E8+E10+E12+E14+E16</f>
        <v>4359679</v>
      </c>
      <c r="E23" s="64">
        <f>C23-D23</f>
        <v>-444458</v>
      </c>
    </row>
    <row r="24" spans="2:5" ht="26.25" customHeight="1" x14ac:dyDescent="0.25">
      <c r="B24" s="56" t="s">
        <v>119</v>
      </c>
      <c r="C24" s="3">
        <f>C22-C23</f>
        <v>28401925</v>
      </c>
      <c r="D24" s="3">
        <f>D22-D23</f>
        <v>27244829</v>
      </c>
      <c r="E24" s="67">
        <f>E22+E23</f>
        <v>-1157096</v>
      </c>
    </row>
    <row r="27" spans="2:5" ht="23.25" x14ac:dyDescent="0.25">
      <c r="B27" s="57" t="s">
        <v>99</v>
      </c>
    </row>
    <row r="29" spans="2:5" ht="18" x14ac:dyDescent="0.25">
      <c r="B29" s="58" t="s">
        <v>100</v>
      </c>
    </row>
    <row r="30" spans="2:5" x14ac:dyDescent="0.25">
      <c r="B30" s="59"/>
    </row>
    <row r="31" spans="2:5" x14ac:dyDescent="0.25">
      <c r="B31" s="60" t="s">
        <v>101</v>
      </c>
    </row>
    <row r="32" spans="2:5" x14ac:dyDescent="0.25">
      <c r="B32" s="59"/>
    </row>
    <row r="33" spans="2:2" x14ac:dyDescent="0.25">
      <c r="B33" s="60" t="s">
        <v>102</v>
      </c>
    </row>
    <row r="34" spans="2:2" x14ac:dyDescent="0.25">
      <c r="B34" s="59"/>
    </row>
    <row r="35" spans="2:2" x14ac:dyDescent="0.25">
      <c r="B35" s="60" t="s">
        <v>103</v>
      </c>
    </row>
    <row r="36" spans="2:2" x14ac:dyDescent="0.25">
      <c r="B36" s="59"/>
    </row>
    <row r="37" spans="2:2" x14ac:dyDescent="0.25">
      <c r="B37" s="60" t="s">
        <v>104</v>
      </c>
    </row>
    <row r="38" spans="2:2" ht="16.5" customHeight="1" x14ac:dyDescent="0.25">
      <c r="B38" s="59"/>
    </row>
    <row r="39" spans="2:2" ht="29.25" customHeight="1" x14ac:dyDescent="0.25">
      <c r="B39" s="59" t="s">
        <v>105</v>
      </c>
    </row>
    <row r="41" spans="2:2" ht="18" x14ac:dyDescent="0.25">
      <c r="B41" s="58" t="s">
        <v>106</v>
      </c>
    </row>
    <row r="42" spans="2:2" x14ac:dyDescent="0.25">
      <c r="B42" s="59"/>
    </row>
    <row r="43" spans="2:2" x14ac:dyDescent="0.25">
      <c r="B43" s="60" t="s">
        <v>107</v>
      </c>
    </row>
    <row r="45" spans="2:2" ht="18" x14ac:dyDescent="0.25">
      <c r="B45" s="58" t="s">
        <v>108</v>
      </c>
    </row>
    <row r="46" spans="2:2" x14ac:dyDescent="0.25">
      <c r="B46" s="59"/>
    </row>
    <row r="47" spans="2:2" x14ac:dyDescent="0.25">
      <c r="B47" s="59" t="s">
        <v>109</v>
      </c>
    </row>
    <row r="48" spans="2:2" x14ac:dyDescent="0.25">
      <c r="B48" s="59"/>
    </row>
    <row r="49" spans="2:2" x14ac:dyDescent="0.25">
      <c r="B49" s="59" t="s">
        <v>110</v>
      </c>
    </row>
    <row r="53" spans="2:2" ht="23.25" x14ac:dyDescent="0.25">
      <c r="B53" s="57" t="s">
        <v>111</v>
      </c>
    </row>
    <row r="55" spans="2:2" ht="18" x14ac:dyDescent="0.25">
      <c r="B55" s="58" t="s">
        <v>112</v>
      </c>
    </row>
    <row r="56" spans="2:2" x14ac:dyDescent="0.25">
      <c r="B56" s="59"/>
    </row>
    <row r="57" spans="2:2" x14ac:dyDescent="0.25">
      <c r="B57" s="59" t="s">
        <v>113</v>
      </c>
    </row>
    <row r="59" spans="2:2" ht="18" x14ac:dyDescent="0.25">
      <c r="B59" s="58" t="s">
        <v>114</v>
      </c>
    </row>
    <row r="60" spans="2:2" x14ac:dyDescent="0.25">
      <c r="B60" s="59"/>
    </row>
    <row r="61" spans="2:2" x14ac:dyDescent="0.25">
      <c r="B61" s="59" t="s">
        <v>115</v>
      </c>
    </row>
    <row r="63" spans="2:2" ht="18" x14ac:dyDescent="0.25">
      <c r="B63" s="58" t="s">
        <v>116</v>
      </c>
    </row>
    <row r="64" spans="2:2" x14ac:dyDescent="0.25">
      <c r="B64" s="59"/>
    </row>
    <row r="65" spans="2:3" x14ac:dyDescent="0.25">
      <c r="B65" s="59" t="s">
        <v>117</v>
      </c>
    </row>
    <row r="66" spans="2:3" x14ac:dyDescent="0.25">
      <c r="C66" s="59"/>
    </row>
    <row r="67" spans="2:3" x14ac:dyDescent="0.25">
      <c r="B67" t="s">
        <v>118</v>
      </c>
    </row>
  </sheetData>
  <pageMargins left="0.7" right="0.7" top="0.75" bottom="0.75" header="0.3" footer="0.3"/>
  <ignoredErrors>
    <ignoredError sqref="F9: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Lookup_Lists</vt:lpstr>
      <vt:lpstr>Raw Data</vt:lpstr>
      <vt:lpstr>Analysis</vt:lpstr>
      <vt:lpstr>Dashboard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2025-07-08T06:07:12Z</dcterms:modified>
</cp:coreProperties>
</file>