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Kandpal\Downloads\"/>
    </mc:Choice>
  </mc:AlternateContent>
  <xr:revisionPtr revIDLastSave="0" documentId="13_ncr:1_{C2B47C32-EA3A-433B-AAE5-7F9E8C081C50}" xr6:coauthVersionLast="47" xr6:coauthVersionMax="47" xr10:uidLastSave="{00000000-0000-0000-0000-000000000000}"/>
  <bookViews>
    <workbookView xWindow="-110" yWindow="-110" windowWidth="19420" windowHeight="11500" activeTab="1" xr2:uid="{F07265A0-35DD-4CA3-9EF1-FE0582F17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2" l="1"/>
  <c r="W16" i="2"/>
  <c r="W15" i="2"/>
  <c r="W11" i="2"/>
  <c r="W5" i="2"/>
  <c r="W4" i="2"/>
  <c r="V16" i="2"/>
  <c r="V15" i="2"/>
  <c r="V11" i="2"/>
  <c r="V5" i="2"/>
  <c r="V4" i="2"/>
  <c r="L23" i="2"/>
  <c r="M23" i="2"/>
  <c r="N23" i="2"/>
  <c r="O23" i="2"/>
  <c r="K23" i="2"/>
  <c r="O17" i="2"/>
  <c r="O6" i="2"/>
  <c r="O12" i="2" s="1"/>
  <c r="G17" i="2"/>
  <c r="G6" i="2"/>
  <c r="G12" i="2" s="1"/>
  <c r="K17" i="2"/>
  <c r="O22" i="2" s="1"/>
  <c r="K6" i="2"/>
  <c r="K12" i="2" s="1"/>
  <c r="H17" i="2"/>
  <c r="H6" i="2"/>
  <c r="H12" i="2" s="1"/>
  <c r="L17" i="2"/>
  <c r="P17" i="2" s="1"/>
  <c r="L6" i="2"/>
  <c r="L12" i="2" s="1"/>
  <c r="I17" i="2"/>
  <c r="I6" i="2"/>
  <c r="I12" i="2" s="1"/>
  <c r="M17" i="2"/>
  <c r="M22" i="2" s="1"/>
  <c r="M6" i="2"/>
  <c r="M12" i="2" s="1"/>
  <c r="J17" i="2"/>
  <c r="J6" i="2"/>
  <c r="J12" i="2" s="1"/>
  <c r="N17" i="2"/>
  <c r="N22" i="2" s="1"/>
  <c r="N6" i="2"/>
  <c r="N12" i="2" s="1"/>
  <c r="X17" i="2" l="1"/>
  <c r="Q6" i="2"/>
  <c r="X6" i="2" s="1"/>
  <c r="L22" i="2"/>
  <c r="Q17" i="2"/>
  <c r="K22" i="2"/>
  <c r="R17" i="2"/>
  <c r="K21" i="2"/>
  <c r="V6" i="2"/>
  <c r="V12" i="2" s="1"/>
  <c r="L21" i="2"/>
  <c r="O21" i="2"/>
  <c r="N21" i="2"/>
  <c r="M21" i="2"/>
  <c r="P6" i="2"/>
  <c r="R6" i="2"/>
  <c r="W17" i="2"/>
  <c r="W6" i="2"/>
  <c r="W21" i="2" s="1"/>
  <c r="V17" i="2"/>
  <c r="N5" i="1"/>
  <c r="N7" i="1" s="1"/>
  <c r="N4" i="1"/>
  <c r="Y6" i="2" l="1"/>
  <c r="X21" i="2"/>
  <c r="X22" i="2"/>
  <c r="Y17" i="2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W22" i="2"/>
  <c r="W12" i="2"/>
  <c r="AG28" i="2" l="1"/>
  <c r="AG30" i="2" s="1"/>
  <c r="AG31" i="2" s="1"/>
  <c r="Y21" i="2"/>
  <c r="Z6" i="2"/>
  <c r="AA6" i="2" l="1"/>
  <c r="Z21" i="2"/>
  <c r="AA21" i="2" l="1"/>
  <c r="AB6" i="2"/>
  <c r="AC21" i="2" l="1"/>
  <c r="AB21" i="2"/>
</calcChain>
</file>

<file path=xl/sharedStrings.xml><?xml version="1.0" encoding="utf-8"?>
<sst xmlns="http://schemas.openxmlformats.org/spreadsheetml/2006/main" count="54" uniqueCount="54">
  <si>
    <t>Price</t>
  </si>
  <si>
    <t>Share</t>
  </si>
  <si>
    <t>MC</t>
  </si>
  <si>
    <t>Cash</t>
  </si>
  <si>
    <t>Debt</t>
  </si>
  <si>
    <t>EV</t>
  </si>
  <si>
    <t>Vales in lakh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</si>
  <si>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</si>
  <si>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</si>
  <si>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</si>
  <si>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</si>
  <si>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</si>
  <si>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</si>
  <si>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</si>
  <si>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</si>
  <si>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</si>
  <si>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</si>
  <si>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</si>
  <si>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</si>
  <si>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Hospitals</t>
  </si>
  <si>
    <t>Revenue</t>
  </si>
  <si>
    <t>COGS</t>
  </si>
  <si>
    <t>Gross Profit</t>
  </si>
  <si>
    <t>R&amp;D</t>
  </si>
  <si>
    <t>SG&amp;A</t>
  </si>
  <si>
    <t>Operating Expenses</t>
  </si>
  <si>
    <t>Operating Profit</t>
  </si>
  <si>
    <t>Interest Income</t>
  </si>
  <si>
    <t>Pretax Income</t>
  </si>
  <si>
    <t>Taxes</t>
  </si>
  <si>
    <t>Net Income</t>
  </si>
  <si>
    <t>Shares</t>
  </si>
  <si>
    <t>EPS</t>
  </si>
  <si>
    <t xml:space="preserve">Operations </t>
  </si>
  <si>
    <t>other inc</t>
  </si>
  <si>
    <t>Other Income</t>
  </si>
  <si>
    <t>Q124</t>
  </si>
  <si>
    <t>Revenue Growth</t>
  </si>
  <si>
    <t>in lakhs</t>
  </si>
  <si>
    <t>Consolidated</t>
  </si>
  <si>
    <t>Forcasted</t>
  </si>
  <si>
    <t>Q224</t>
  </si>
  <si>
    <t>Q324</t>
  </si>
  <si>
    <t>Q424</t>
  </si>
  <si>
    <t>Net Income Growth</t>
  </si>
  <si>
    <t>Expenses Growth</t>
  </si>
  <si>
    <t>Maturity</t>
  </si>
  <si>
    <t>Discount rate</t>
  </si>
  <si>
    <t>written in Annual Report 2023</t>
  </si>
  <si>
    <t>npv</t>
  </si>
  <si>
    <t>Total Val</t>
  </si>
  <si>
    <t>Total Assets</t>
  </si>
  <si>
    <t>we intend to add over 2,800 beds in ? Years</t>
  </si>
  <si>
    <t>Per Share 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</si>
</sst>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1" xfId="1"/>
    <xf numFmtId="0" fontId="1" fillId="0" borderId="0" xfId="2"/>
    <xf numFmtId="0" fontId="1" fillId="0" borderId="1" xfId="2" applyBorder="1"/>
    <xf numFmtId="3" fontId="3" fillId="0" borderId="0" xfId="3" applyNumberFormat="1"/>
    <xf numFmtId="3" fontId="4" fillId="0" borderId="0" xfId="3" applyNumberFormat="1" applyFont="1"/>
    <xf numFmtId="3" fontId="1" fillId="0" borderId="1" xfId="1" applyNumberFormat="1"/>
    <xf numFmtId="0" fontId="0" fillId="2" borderId="0" xfId="0" applyFill="1"/>
    <xf numFmtId="3" fontId="3" fillId="2" borderId="0" xfId="3" applyNumberFormat="1" applyFill="1"/>
    <xf numFmtId="3" fontId="0" fillId="2" borderId="0" xfId="0" applyNumberFormat="1" applyFill="1"/>
    <xf numFmtId="3" fontId="2" fillId="0" borderId="0" xfId="0" applyNumberFormat="1" applyFont="1"/>
    <xf numFmtId="164" fontId="0" fillId="0" borderId="0" xfId="0" applyNumberFormat="1"/>
    <xf numFmtId="164" fontId="1" fillId="0" borderId="0" xfId="2" applyNumberFormat="1"/>
    <xf numFmtId="10" fontId="0" fillId="0" borderId="0" xfId="0" applyNumberFormat="1"/>
    <xf numFmtId="10" fontId="1" fillId="0" borderId="0" xfId="2" applyNumberFormat="1"/>
    <xf numFmtId="9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</cellXfs>
  <cellStyles count="4">
    <cellStyle name="Heading 3" xfId="1" builtinId="18"/>
    <cellStyle name="Heading 4" xfId="2" builtinId="19"/>
    <cellStyle name="Normal" xfId="0" builtinId="0"/>
    <cellStyle name="Normal 2" xfId="3" xr:uid="{99056297-F509-4834-958E-F689E3AE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30480</xdr:rowOff>
    </xdr:from>
    <xdr:to>
      <xdr:col>15</xdr:col>
      <xdr:colOff>15240</xdr:colOff>
      <xdr:row>33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DF6DC76-4FCC-2ACA-D35B-02D109B3A9FD}"/>
            </a:ext>
          </a:extLst>
        </xdr:cNvPr>
        <xdr:cNvCxnSpPr/>
      </xdr:nvCxnSpPr>
      <xdr:spPr>
        <a:xfrm>
          <a:off x="11612880" y="3048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C4-D936-4484-984E-F1FCD9132130}">
  <dimension ref="M1:P13"/>
  <sheetViews>
    <sheetView workbookViewId="0">
      <selection activeCell="M14" sqref="M14"/>
    </sheetView>
  </sheetViews>
  <sheetFormatPr defaultRowHeight="14.5" x14ac:dyDescent="0.35"/>
  <cols>
    <col min="14" max="15" width="11" bestFit="1" customWidth="1"/>
    <col min="16" max="16" width="21.6328125" bestFit="1" customWidth="1"/>
    <col min="18" max="18" width="14.90625" customWidth="1"/>
  </cols>
  <sheetData>
    <row r="1" spans="13:16" x14ac:dyDescent="0.35">
      <c r="O1" t="s">
        <v>6</v>
      </c>
    </row>
    <row r="2" spans="13:16" x14ac:dyDescent="0.35">
      <c r="M2" t="s">
        <v>0</v>
      </c>
      <c r="N2">
        <v>912.6</v>
      </c>
    </row>
    <row r="3" spans="13:16" x14ac:dyDescent="0.35">
      <c r="M3" t="s">
        <v>1</v>
      </c>
      <c r="N3" s="1">
        <v>97092</v>
      </c>
    </row>
    <row r="4" spans="13:16" x14ac:dyDescent="0.35">
      <c r="M4" t="s">
        <v>2</v>
      </c>
      <c r="N4" s="1">
        <f>N3*N2</f>
        <v>88606159.200000003</v>
      </c>
    </row>
    <row r="5" spans="13:16" x14ac:dyDescent="0.35">
      <c r="M5" t="s">
        <v>3</v>
      </c>
      <c r="N5">
        <f>-4275+142532</f>
        <v>138257</v>
      </c>
    </row>
    <row r="6" spans="13:16" x14ac:dyDescent="0.35">
      <c r="M6" t="s">
        <v>4</v>
      </c>
      <c r="N6">
        <v>104557</v>
      </c>
    </row>
    <row r="7" spans="13:16" x14ac:dyDescent="0.35">
      <c r="M7" t="s">
        <v>5</v>
      </c>
      <c r="N7" s="1">
        <f>N4-N5+N6</f>
        <v>88572459.200000003</v>
      </c>
      <c r="P7" s="2"/>
    </row>
    <row r="13" spans="13:16" x14ac:dyDescent="0.35">
      <c r="M1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3978-9DA2-4198-9DD5-FF08E4B6772F}">
  <dimension ref="A1:BX33"/>
  <sheetViews>
    <sheetView tabSelected="1" zoomScale="42" zoomScaleNormal="52" workbookViewId="0">
      <selection activeCell="AF21" sqref="AF21"/>
    </sheetView>
  </sheetViews>
  <sheetFormatPr defaultRowHeight="14.5" x14ac:dyDescent="0.35"/>
  <cols>
    <col min="1" max="1" width="11.6328125" bestFit="1" customWidth="1"/>
    <col min="2" max="2" width="17.453125" style="4" bestFit="1" customWidth="1"/>
    <col min="7" max="7" width="10.81640625" customWidth="1"/>
    <col min="9" max="9" width="12.453125" customWidth="1"/>
    <col min="11" max="11" width="12.453125" customWidth="1"/>
    <col min="12" max="12" width="12.08984375" customWidth="1"/>
    <col min="13" max="13" width="13.1796875" customWidth="1"/>
    <col min="14" max="14" width="13.453125" style="1" customWidth="1"/>
    <col min="15" max="15" width="12.1796875" customWidth="1"/>
    <col min="22" max="22" width="13.453125" customWidth="1"/>
    <col min="25" max="25" width="9.08984375" bestFit="1" customWidth="1"/>
    <col min="26" max="26" width="11" bestFit="1" customWidth="1"/>
    <col min="27" max="27" width="12" bestFit="1" customWidth="1"/>
    <col min="28" max="28" width="13.36328125" bestFit="1" customWidth="1"/>
    <col min="29" max="30" width="9" bestFit="1" customWidth="1"/>
    <col min="31" max="31" width="10.08984375" bestFit="1" customWidth="1"/>
    <col min="32" max="32" width="14.6328125" customWidth="1"/>
    <col min="33" max="33" width="21.453125" customWidth="1"/>
    <col min="34" max="34" width="25.90625" bestFit="1" customWidth="1"/>
    <col min="35" max="35" width="11.1796875" bestFit="1" customWidth="1"/>
    <col min="36" max="36" width="13.90625" bestFit="1" customWidth="1"/>
    <col min="37" max="37" width="10.90625" bestFit="1" customWidth="1"/>
    <col min="38" max="38" width="11.1796875" bestFit="1" customWidth="1"/>
    <col min="39" max="39" width="10.90625" bestFit="1" customWidth="1"/>
    <col min="40" max="40" width="11.453125" bestFit="1" customWidth="1"/>
    <col min="41" max="43" width="12.1796875" bestFit="1" customWidth="1"/>
    <col min="44" max="44" width="11.453125" bestFit="1" customWidth="1"/>
    <col min="45" max="46" width="12.54296875" bestFit="1" customWidth="1"/>
    <col min="47" max="49" width="12.1796875" bestFit="1" customWidth="1"/>
    <col min="50" max="51" width="11.81640625" bestFit="1" customWidth="1"/>
    <col min="52" max="52" width="12.54296875" bestFit="1" customWidth="1"/>
    <col min="53" max="53" width="11.81640625" bestFit="1" customWidth="1"/>
    <col min="54" max="54" width="12.1796875" bestFit="1" customWidth="1"/>
    <col min="55" max="55" width="12.54296875" bestFit="1" customWidth="1"/>
    <col min="56" max="56" width="14.36328125" bestFit="1" customWidth="1"/>
    <col min="57" max="57" width="13.90625" bestFit="1" customWidth="1"/>
    <col min="58" max="60" width="14.36328125" bestFit="1" customWidth="1"/>
    <col min="61" max="66" width="10.6328125" bestFit="1" customWidth="1"/>
    <col min="67" max="67" width="11.90625" customWidth="1"/>
    <col min="68" max="68" width="13.08984375" customWidth="1"/>
    <col min="69" max="69" width="11.6328125" customWidth="1"/>
    <col min="70" max="70" width="12.453125" customWidth="1"/>
    <col min="71" max="71" width="13.81640625" customWidth="1"/>
    <col min="72" max="72" width="16.6328125" customWidth="1"/>
    <col min="73" max="73" width="16.54296875" customWidth="1"/>
    <col min="74" max="74" width="14.1796875" customWidth="1"/>
    <col min="75" max="75" width="13.54296875" customWidth="1"/>
    <col min="76" max="76" width="17" customWidth="1"/>
  </cols>
  <sheetData>
    <row r="1" spans="1:28" x14ac:dyDescent="0.35">
      <c r="A1" t="s">
        <v>39</v>
      </c>
      <c r="P1" t="s">
        <v>40</v>
      </c>
    </row>
    <row r="2" spans="1:28" s="3" customFormat="1" ht="15" thickBot="1" x14ac:dyDescent="0.4">
      <c r="A2" s="3" t="s">
        <v>38</v>
      </c>
      <c r="B2" s="5"/>
      <c r="C2" s="3" t="s">
        <v>18</v>
      </c>
      <c r="D2" s="3" t="s">
        <v>17</v>
      </c>
      <c r="E2" s="3" t="s">
        <v>16</v>
      </c>
      <c r="F2" s="3" t="s">
        <v>15</v>
      </c>
      <c r="G2" s="3" t="s">
        <v>14</v>
      </c>
      <c r="H2" s="3" t="s">
        <v>13</v>
      </c>
      <c r="I2" s="3" t="s">
        <v>12</v>
      </c>
      <c r="J2" s="3" t="s">
        <v>11</v>
      </c>
      <c r="K2" s="3" t="s">
        <v>10</v>
      </c>
      <c r="L2" s="3" t="s">
        <v>9</v>
      </c>
      <c r="M2" s="3" t="s">
        <v>8</v>
      </c>
      <c r="N2" s="8" t="s">
        <v>7</v>
      </c>
      <c r="O2" s="3" t="s">
        <v>36</v>
      </c>
      <c r="P2" s="3" t="s">
        <v>41</v>
      </c>
      <c r="Q2" s="3" t="s">
        <v>42</v>
      </c>
      <c r="R2" s="3" t="s">
        <v>43</v>
      </c>
      <c r="V2" s="3">
        <v>2022</v>
      </c>
      <c r="W2" s="3">
        <v>2023</v>
      </c>
      <c r="X2" s="3">
        <v>2024</v>
      </c>
      <c r="Y2" s="3">
        <v>2025</v>
      </c>
      <c r="Z2" s="3">
        <v>2026</v>
      </c>
      <c r="AA2" s="3">
        <v>2027</v>
      </c>
      <c r="AB2" s="3">
        <v>2028</v>
      </c>
    </row>
    <row r="3" spans="1:28" x14ac:dyDescent="0.35">
      <c r="B3" s="4" t="s">
        <v>19</v>
      </c>
    </row>
    <row r="4" spans="1:28" x14ac:dyDescent="0.35">
      <c r="B4" s="4" t="s">
        <v>34</v>
      </c>
      <c r="G4" s="1">
        <v>2716</v>
      </c>
      <c r="H4" s="1">
        <v>3088</v>
      </c>
      <c r="I4" s="1">
        <v>2350</v>
      </c>
      <c r="J4" s="1">
        <v>4461</v>
      </c>
      <c r="K4" s="1">
        <v>4061</v>
      </c>
      <c r="L4" s="1">
        <v>4132</v>
      </c>
      <c r="M4" s="1">
        <v>4548</v>
      </c>
      <c r="N4" s="1">
        <v>4602</v>
      </c>
      <c r="O4" s="1">
        <v>4525</v>
      </c>
      <c r="V4" s="1">
        <f>SUM(G4:J4)</f>
        <v>12615</v>
      </c>
      <c r="W4" s="1">
        <f>SUM(K4:N4)</f>
        <v>17343</v>
      </c>
    </row>
    <row r="5" spans="1:28" x14ac:dyDescent="0.35">
      <c r="B5" s="4" t="s">
        <v>33</v>
      </c>
      <c r="G5" s="1">
        <v>39340</v>
      </c>
      <c r="H5" s="1">
        <v>106690</v>
      </c>
      <c r="I5" s="1">
        <v>113944</v>
      </c>
      <c r="J5" s="1">
        <v>114178</v>
      </c>
      <c r="K5" s="1">
        <v>50732</v>
      </c>
      <c r="L5" s="1">
        <v>128499</v>
      </c>
      <c r="M5" s="1">
        <v>136316</v>
      </c>
      <c r="N5" s="1">
        <v>133497</v>
      </c>
      <c r="O5" s="1">
        <v>142290</v>
      </c>
      <c r="V5" s="1">
        <f>SUM(G5:J5)</f>
        <v>374152</v>
      </c>
      <c r="W5" s="1">
        <f>SUM(K5:N5)</f>
        <v>449044</v>
      </c>
    </row>
    <row r="6" spans="1:28" s="2" customFormat="1" x14ac:dyDescent="0.35">
      <c r="B6" s="7" t="s">
        <v>20</v>
      </c>
      <c r="G6" s="12">
        <f t="shared" ref="G6:O6" si="0">G5+G4</f>
        <v>42056</v>
      </c>
      <c r="H6" s="12">
        <f t="shared" si="0"/>
        <v>109778</v>
      </c>
      <c r="I6" s="12">
        <f t="shared" si="0"/>
        <v>116294</v>
      </c>
      <c r="J6" s="12">
        <f t="shared" si="0"/>
        <v>118639</v>
      </c>
      <c r="K6" s="12">
        <f t="shared" si="0"/>
        <v>54793</v>
      </c>
      <c r="L6" s="12">
        <f t="shared" si="0"/>
        <v>132631</v>
      </c>
      <c r="M6" s="12">
        <f t="shared" si="0"/>
        <v>140864</v>
      </c>
      <c r="N6" s="12">
        <f t="shared" si="0"/>
        <v>138099</v>
      </c>
      <c r="O6" s="12">
        <f t="shared" si="0"/>
        <v>146815</v>
      </c>
      <c r="P6" s="2">
        <f>L6*1.3</f>
        <v>172420.30000000002</v>
      </c>
      <c r="Q6" s="2">
        <f t="shared" ref="Q6:R6" si="1">M6*1.3</f>
        <v>183123.20000000001</v>
      </c>
      <c r="R6" s="2">
        <f t="shared" si="1"/>
        <v>179528.7</v>
      </c>
      <c r="V6" s="12">
        <f>V5+V4</f>
        <v>386767</v>
      </c>
      <c r="W6" s="12">
        <f>W5+W4</f>
        <v>466387</v>
      </c>
      <c r="X6" s="12">
        <f>SUM(O6:R6)</f>
        <v>681887.20000000007</v>
      </c>
      <c r="Y6" s="2">
        <f>X6*1.2</f>
        <v>818264.64</v>
      </c>
      <c r="Z6" s="2">
        <f>Y6*1.2</f>
        <v>981917.56799999997</v>
      </c>
      <c r="AA6" s="2">
        <f>Z6*1.1</f>
        <v>1080109.3248000001</v>
      </c>
      <c r="AB6" s="2">
        <f>AA6*1.1</f>
        <v>1188120.2572800003</v>
      </c>
    </row>
    <row r="7" spans="1:28" s="9" customFormat="1" x14ac:dyDescent="0.35">
      <c r="B7" s="10" t="s">
        <v>21</v>
      </c>
      <c r="G7" s="11"/>
      <c r="H7" s="11"/>
      <c r="I7" s="11"/>
      <c r="J7" s="11"/>
      <c r="K7" s="11"/>
      <c r="L7" s="11"/>
      <c r="M7" s="11"/>
      <c r="N7" s="11"/>
      <c r="O7" s="11"/>
      <c r="V7" s="11"/>
      <c r="W7" s="11"/>
    </row>
    <row r="8" spans="1:28" x14ac:dyDescent="0.35">
      <c r="B8" s="6" t="s">
        <v>22</v>
      </c>
      <c r="G8" s="1"/>
      <c r="H8" s="1"/>
      <c r="I8" s="1"/>
      <c r="J8" s="1"/>
      <c r="K8" s="1"/>
      <c r="L8" s="1"/>
      <c r="M8" s="1"/>
      <c r="O8" s="1"/>
      <c r="V8" s="1"/>
      <c r="W8" s="1"/>
    </row>
    <row r="9" spans="1:28" x14ac:dyDescent="0.35">
      <c r="B9" s="6" t="s">
        <v>23</v>
      </c>
      <c r="G9" s="1"/>
      <c r="H9" s="1"/>
      <c r="I9" s="1"/>
      <c r="J9" s="1"/>
      <c r="K9" s="1"/>
      <c r="L9" s="1"/>
      <c r="M9" s="1"/>
      <c r="O9" s="1"/>
      <c r="V9" s="1"/>
      <c r="W9" s="1"/>
    </row>
    <row r="10" spans="1:28" x14ac:dyDescent="0.35">
      <c r="B10" s="6" t="s">
        <v>24</v>
      </c>
      <c r="G10" s="1"/>
      <c r="H10" s="1"/>
      <c r="I10" s="1"/>
      <c r="J10" s="1"/>
      <c r="K10" s="1"/>
      <c r="L10" s="1"/>
      <c r="M10" s="1"/>
      <c r="O10" s="1"/>
      <c r="V10" s="1"/>
      <c r="W10" s="1"/>
    </row>
    <row r="11" spans="1:28" s="2" customFormat="1" x14ac:dyDescent="0.35">
      <c r="B11" s="7" t="s">
        <v>25</v>
      </c>
      <c r="G11" s="12">
        <v>33830</v>
      </c>
      <c r="H11" s="12">
        <v>88140</v>
      </c>
      <c r="I11" s="12">
        <v>89772</v>
      </c>
      <c r="J11" s="12">
        <v>90495</v>
      </c>
      <c r="K11" s="12">
        <v>39697</v>
      </c>
      <c r="L11" s="12">
        <v>102282</v>
      </c>
      <c r="M11" s="12">
        <v>104222</v>
      </c>
      <c r="N11" s="12">
        <v>102131</v>
      </c>
      <c r="O11" s="12">
        <v>113242</v>
      </c>
      <c r="P11" s="2">
        <v>113242</v>
      </c>
      <c r="Q11" s="2">
        <v>124566</v>
      </c>
      <c r="R11" s="2">
        <v>130000</v>
      </c>
      <c r="V11" s="12">
        <f>SUM(G11:J11)</f>
        <v>302237</v>
      </c>
      <c r="W11" s="12">
        <f>SUM(K11:N11)</f>
        <v>348332</v>
      </c>
      <c r="X11" s="12">
        <f>SUM(O11:R11)</f>
        <v>481050</v>
      </c>
    </row>
    <row r="12" spans="1:28" x14ac:dyDescent="0.35">
      <c r="B12" s="6" t="s">
        <v>26</v>
      </c>
      <c r="G12" s="1">
        <f t="shared" ref="G12:O12" si="2">G6-G11</f>
        <v>8226</v>
      </c>
      <c r="H12" s="1">
        <f t="shared" si="2"/>
        <v>21638</v>
      </c>
      <c r="I12" s="1">
        <f t="shared" si="2"/>
        <v>26522</v>
      </c>
      <c r="J12" s="1">
        <f t="shared" si="2"/>
        <v>28144</v>
      </c>
      <c r="K12" s="1">
        <f t="shared" si="2"/>
        <v>15096</v>
      </c>
      <c r="L12" s="1">
        <f t="shared" si="2"/>
        <v>30349</v>
      </c>
      <c r="M12" s="1">
        <f t="shared" si="2"/>
        <v>36642</v>
      </c>
      <c r="N12" s="1">
        <f t="shared" si="2"/>
        <v>35968</v>
      </c>
      <c r="O12" s="1">
        <f t="shared" si="2"/>
        <v>33573</v>
      </c>
      <c r="V12" s="1">
        <f>V6-V11</f>
        <v>84530</v>
      </c>
      <c r="W12" s="1">
        <f>W6-W11</f>
        <v>118055</v>
      </c>
    </row>
    <row r="13" spans="1:28" x14ac:dyDescent="0.35">
      <c r="B13" s="6" t="s">
        <v>27</v>
      </c>
      <c r="G13" s="1"/>
      <c r="H13" s="1"/>
      <c r="I13" s="1"/>
      <c r="J13" s="1"/>
      <c r="K13" s="1"/>
      <c r="L13" s="1"/>
      <c r="M13" s="1"/>
      <c r="O13" s="1"/>
      <c r="V13" s="1"/>
      <c r="W13" s="1"/>
    </row>
    <row r="14" spans="1:28" x14ac:dyDescent="0.35">
      <c r="B14" s="6" t="s">
        <v>28</v>
      </c>
      <c r="G14" s="1">
        <v>8226</v>
      </c>
      <c r="H14" s="1">
        <v>21630</v>
      </c>
      <c r="I14" s="1">
        <v>26522</v>
      </c>
      <c r="J14" s="1">
        <v>28144</v>
      </c>
      <c r="K14" s="1">
        <v>15096</v>
      </c>
      <c r="L14" s="1">
        <v>30349</v>
      </c>
      <c r="M14" s="1">
        <v>36642</v>
      </c>
      <c r="N14" s="1">
        <v>35968</v>
      </c>
      <c r="O14" s="1">
        <v>33573</v>
      </c>
      <c r="V14" s="1">
        <v>84530</v>
      </c>
      <c r="W14" s="1">
        <v>118055</v>
      </c>
    </row>
    <row r="15" spans="1:28" x14ac:dyDescent="0.35">
      <c r="B15" s="6" t="s">
        <v>35</v>
      </c>
      <c r="G15" s="1">
        <v>105</v>
      </c>
      <c r="H15" s="1">
        <v>-522</v>
      </c>
      <c r="I15" s="1">
        <v>69</v>
      </c>
      <c r="J15" s="1">
        <v>6</v>
      </c>
      <c r="K15" s="1">
        <v>36</v>
      </c>
      <c r="L15" s="1">
        <v>57</v>
      </c>
      <c r="M15" s="1">
        <v>-437</v>
      </c>
      <c r="N15" s="1">
        <v>31</v>
      </c>
      <c r="O15" s="1">
        <v>-85</v>
      </c>
      <c r="V15" s="1">
        <f>SUM(G15:J15)</f>
        <v>-342</v>
      </c>
      <c r="W15" s="1">
        <f>SUM(K15:N15)</f>
        <v>-313</v>
      </c>
    </row>
    <row r="16" spans="1:28" x14ac:dyDescent="0.35">
      <c r="B16" s="6" t="s">
        <v>29</v>
      </c>
      <c r="G16" s="1">
        <v>1567</v>
      </c>
      <c r="H16" s="1">
        <v>4355</v>
      </c>
      <c r="I16" s="1">
        <v>-19213</v>
      </c>
      <c r="J16" s="1">
        <v>5903</v>
      </c>
      <c r="K16" s="1">
        <v>2459</v>
      </c>
      <c r="L16" s="1">
        <v>6341</v>
      </c>
      <c r="M16" s="1">
        <v>8974</v>
      </c>
      <c r="N16" s="1">
        <v>7508</v>
      </c>
      <c r="O16" s="1">
        <v>8419</v>
      </c>
      <c r="V16" s="1">
        <f>SUM(G16:J16)</f>
        <v>-7388</v>
      </c>
      <c r="W16" s="1">
        <f>SUM(K16:N16)</f>
        <v>25282</v>
      </c>
    </row>
    <row r="17" spans="2:76" s="2" customFormat="1" x14ac:dyDescent="0.35">
      <c r="B17" s="7" t="s">
        <v>30</v>
      </c>
      <c r="G17" s="12">
        <f t="shared" ref="G17:O17" si="3">G14-G16+G15</f>
        <v>6764</v>
      </c>
      <c r="H17" s="12">
        <f t="shared" si="3"/>
        <v>16753</v>
      </c>
      <c r="I17" s="12">
        <f t="shared" si="3"/>
        <v>45804</v>
      </c>
      <c r="J17" s="12">
        <f t="shared" si="3"/>
        <v>22247</v>
      </c>
      <c r="K17" s="12">
        <f t="shared" si="3"/>
        <v>12673</v>
      </c>
      <c r="L17" s="12">
        <f t="shared" si="3"/>
        <v>24065</v>
      </c>
      <c r="M17" s="12">
        <f t="shared" si="3"/>
        <v>27231</v>
      </c>
      <c r="N17" s="12">
        <f t="shared" si="3"/>
        <v>28491</v>
      </c>
      <c r="O17" s="12">
        <f t="shared" si="3"/>
        <v>25069</v>
      </c>
      <c r="P17" s="2">
        <f>L17*1.18</f>
        <v>28396.699999999997</v>
      </c>
      <c r="Q17" s="2">
        <f t="shared" ref="Q17:R17" si="4">M17*1.18</f>
        <v>32132.579999999998</v>
      </c>
      <c r="R17" s="2">
        <f t="shared" si="4"/>
        <v>33619.379999999997</v>
      </c>
      <c r="V17" s="12">
        <f>V14-V16+V15</f>
        <v>91576</v>
      </c>
      <c r="W17" s="12">
        <f>W14-W16+W15</f>
        <v>92460</v>
      </c>
      <c r="X17" s="12">
        <f>SUM(O17:R17)</f>
        <v>119217.66</v>
      </c>
      <c r="Y17" s="12">
        <f>X17*1.15</f>
        <v>137100.30899999998</v>
      </c>
      <c r="Z17" s="12">
        <f t="shared" ref="Z17:BX17" si="5">Y17*1.15</f>
        <v>157665.35534999997</v>
      </c>
      <c r="AA17" s="12">
        <f t="shared" si="5"/>
        <v>181315.15865249996</v>
      </c>
      <c r="AB17" s="12">
        <f t="shared" si="5"/>
        <v>208512.43245037494</v>
      </c>
      <c r="AC17" s="12">
        <f t="shared" si="5"/>
        <v>239789.29731793117</v>
      </c>
      <c r="AD17" s="12">
        <f t="shared" si="5"/>
        <v>275757.69191562082</v>
      </c>
      <c r="AE17" s="12">
        <f t="shared" si="5"/>
        <v>317121.34570296394</v>
      </c>
      <c r="AF17" s="12">
        <f t="shared" si="5"/>
        <v>364689.54755840852</v>
      </c>
      <c r="AG17" s="12">
        <f t="shared" si="5"/>
        <v>419392.97969216976</v>
      </c>
      <c r="AH17" s="12">
        <f t="shared" si="5"/>
        <v>482301.92664599518</v>
      </c>
      <c r="AI17" s="12">
        <f t="shared" si="5"/>
        <v>554647.21564289439</v>
      </c>
      <c r="AJ17" s="12">
        <f t="shared" si="5"/>
        <v>637844.29798932851</v>
      </c>
      <c r="AK17" s="12">
        <f t="shared" si="5"/>
        <v>733520.94268772774</v>
      </c>
      <c r="AL17" s="12">
        <f t="shared" si="5"/>
        <v>843549.08409088687</v>
      </c>
      <c r="AM17" s="12">
        <f t="shared" si="5"/>
        <v>970081.4467045198</v>
      </c>
      <c r="AN17" s="12">
        <f t="shared" si="5"/>
        <v>1115593.6637101977</v>
      </c>
      <c r="AO17" s="12">
        <f t="shared" si="5"/>
        <v>1282932.7132667273</v>
      </c>
      <c r="AP17" s="12">
        <f t="shared" si="5"/>
        <v>1475372.6202567362</v>
      </c>
      <c r="AQ17" s="12">
        <f t="shared" si="5"/>
        <v>1696678.5132952465</v>
      </c>
      <c r="AR17" s="12">
        <f t="shared" si="5"/>
        <v>1951180.2902895333</v>
      </c>
      <c r="AS17" s="12">
        <f t="shared" si="5"/>
        <v>2243857.3338329634</v>
      </c>
      <c r="AT17" s="12">
        <f t="shared" si="5"/>
        <v>2580435.9339079075</v>
      </c>
      <c r="AU17" s="12">
        <f t="shared" si="5"/>
        <v>2967501.3239940936</v>
      </c>
      <c r="AV17" s="12">
        <f t="shared" si="5"/>
        <v>3412626.5225932072</v>
      </c>
      <c r="AW17" s="12">
        <f t="shared" si="5"/>
        <v>3924520.5009821882</v>
      </c>
      <c r="AX17" s="12">
        <f t="shared" si="5"/>
        <v>4513198.5761295157</v>
      </c>
      <c r="AY17" s="12">
        <f t="shared" si="5"/>
        <v>5190178.3625489427</v>
      </c>
      <c r="AZ17" s="12">
        <f t="shared" si="5"/>
        <v>5968705.1169312838</v>
      </c>
      <c r="BA17" s="12">
        <f t="shared" si="5"/>
        <v>6864010.884470976</v>
      </c>
      <c r="BB17" s="12">
        <f t="shared" si="5"/>
        <v>7893612.5171416216</v>
      </c>
      <c r="BC17" s="12">
        <f t="shared" si="5"/>
        <v>9077654.3947128635</v>
      </c>
      <c r="BD17" s="12">
        <f t="shared" si="5"/>
        <v>10439302.553919792</v>
      </c>
      <c r="BE17" s="12">
        <f t="shared" si="5"/>
        <v>12005197.937007761</v>
      </c>
      <c r="BF17" s="12">
        <f t="shared" si="5"/>
        <v>13805977.627558924</v>
      </c>
      <c r="BG17" s="12">
        <f t="shared" si="5"/>
        <v>15876874.271692762</v>
      </c>
      <c r="BH17" s="12">
        <f t="shared" si="5"/>
        <v>18258405.412446674</v>
      </c>
      <c r="BI17" s="12">
        <f t="shared" si="5"/>
        <v>20997166.224313673</v>
      </c>
      <c r="BJ17" s="12">
        <f t="shared" si="5"/>
        <v>24146741.15796072</v>
      </c>
      <c r="BK17" s="12">
        <f t="shared" si="5"/>
        <v>27768752.331654828</v>
      </c>
      <c r="BL17" s="12">
        <f t="shared" si="5"/>
        <v>31934065.181403048</v>
      </c>
      <c r="BM17" s="12">
        <f t="shared" si="5"/>
        <v>36724174.9586135</v>
      </c>
      <c r="BN17" s="12">
        <f t="shared" si="5"/>
        <v>42232801.20240552</v>
      </c>
      <c r="BO17" s="12">
        <f t="shared" si="5"/>
        <v>48567721.382766344</v>
      </c>
      <c r="BP17" s="12">
        <f t="shared" si="5"/>
        <v>55852879.590181291</v>
      </c>
      <c r="BQ17" s="12">
        <f t="shared" si="5"/>
        <v>64230811.52870848</v>
      </c>
      <c r="BR17" s="12">
        <f t="shared" si="5"/>
        <v>73865433.258014753</v>
      </c>
      <c r="BS17" s="12">
        <f t="shared" si="5"/>
        <v>84945248.246716961</v>
      </c>
      <c r="BT17" s="12">
        <f t="shared" si="5"/>
        <v>97687035.483724505</v>
      </c>
      <c r="BU17" s="12">
        <f t="shared" si="5"/>
        <v>112340090.80628318</v>
      </c>
      <c r="BV17" s="12">
        <f t="shared" si="5"/>
        <v>129191104.42722565</v>
      </c>
      <c r="BW17" s="12">
        <f t="shared" si="5"/>
        <v>148569770.09130949</v>
      </c>
      <c r="BX17" s="12">
        <f t="shared" si="5"/>
        <v>170855235.60500589</v>
      </c>
    </row>
    <row r="18" spans="2:76" x14ac:dyDescent="0.35">
      <c r="B18" s="6" t="s">
        <v>31</v>
      </c>
    </row>
    <row r="19" spans="2:76" x14ac:dyDescent="0.35">
      <c r="B19" s="6" t="s">
        <v>32</v>
      </c>
    </row>
    <row r="21" spans="2:76" s="13" customFormat="1" x14ac:dyDescent="0.35">
      <c r="B21" s="14" t="s">
        <v>37</v>
      </c>
      <c r="K21" s="13">
        <f>((K6-G6)/G6)</f>
        <v>0.30285809396994484</v>
      </c>
      <c r="L21" s="13">
        <f>((L6-H6)/H6)</f>
        <v>0.20817467980834048</v>
      </c>
      <c r="M21" s="13">
        <f t="shared" ref="M21:O21" si="6">((M6-I6)/I6)</f>
        <v>0.21127487230639586</v>
      </c>
      <c r="N21" s="13">
        <f t="shared" si="6"/>
        <v>0.16402700629641181</v>
      </c>
      <c r="O21" s="13">
        <f t="shared" si="6"/>
        <v>1.679448104684905</v>
      </c>
      <c r="P21" s="13">
        <v>0.3</v>
      </c>
      <c r="Q21" s="13">
        <v>0.3</v>
      </c>
      <c r="R21" s="13">
        <v>0.3</v>
      </c>
      <c r="W21" s="13">
        <f>(W6-V6)/V6</f>
        <v>0.20586037588522288</v>
      </c>
      <c r="X21" s="13">
        <f>(X6-W6)/W6</f>
        <v>0.46206305064249231</v>
      </c>
      <c r="Y21" s="13">
        <f t="shared" ref="Y21:AC21" si="7">(Y6-X6)/X6</f>
        <v>0.1999999999999999</v>
      </c>
      <c r="Z21" s="13">
        <f t="shared" si="7"/>
        <v>0.19999999999999996</v>
      </c>
      <c r="AA21" s="13">
        <f t="shared" si="7"/>
        <v>0.10000000000000009</v>
      </c>
      <c r="AB21" s="13">
        <f t="shared" si="7"/>
        <v>0.10000000000000017</v>
      </c>
      <c r="AC21" s="13">
        <f t="shared" si="7"/>
        <v>-1</v>
      </c>
    </row>
    <row r="22" spans="2:76" s="15" customFormat="1" x14ac:dyDescent="0.35">
      <c r="B22" s="16" t="s">
        <v>44</v>
      </c>
      <c r="K22" s="15">
        <f>(K17-G17)/G17</f>
        <v>0.8735955056179775</v>
      </c>
      <c r="L22" s="15">
        <f t="shared" ref="L22:O22" si="8">(L17-H17)/H17</f>
        <v>0.43645914164627231</v>
      </c>
      <c r="M22" s="15">
        <f t="shared" si="8"/>
        <v>-0.40548860361540479</v>
      </c>
      <c r="N22" s="15">
        <f t="shared" si="8"/>
        <v>0.28066705623230098</v>
      </c>
      <c r="O22" s="15">
        <f t="shared" si="8"/>
        <v>0.97814250769352162</v>
      </c>
      <c r="P22" s="15">
        <v>0.18</v>
      </c>
      <c r="Q22" s="15">
        <v>0.18</v>
      </c>
      <c r="R22" s="15">
        <v>0.18</v>
      </c>
      <c r="W22" s="15">
        <f>(W17-V17)/V17</f>
        <v>9.6531842404123346E-3</v>
      </c>
      <c r="X22" s="15">
        <f>(X17-W17)/W17</f>
        <v>0.28939714471122652</v>
      </c>
    </row>
    <row r="23" spans="2:76" s="15" customFormat="1" x14ac:dyDescent="0.35">
      <c r="B23" s="16" t="s">
        <v>45</v>
      </c>
      <c r="K23" s="15">
        <f>(K11-G11)/G11</f>
        <v>0.17342595329589122</v>
      </c>
      <c r="L23" s="15">
        <f t="shared" ref="L23:O23" si="9">(L11-H11)/H11</f>
        <v>0.1604492852280463</v>
      </c>
      <c r="M23" s="15">
        <f t="shared" si="9"/>
        <v>0.16096332932317425</v>
      </c>
      <c r="N23" s="15">
        <f t="shared" si="9"/>
        <v>0.12858168959611027</v>
      </c>
      <c r="O23" s="15">
        <f t="shared" si="9"/>
        <v>1.8526588911000832</v>
      </c>
    </row>
    <row r="24" spans="2:76" x14ac:dyDescent="0.35">
      <c r="AE24" s="9"/>
      <c r="AF24" s="9"/>
      <c r="AG24" s="9"/>
      <c r="AH24" s="9"/>
    </row>
    <row r="25" spans="2:76" x14ac:dyDescent="0.35">
      <c r="AE25" s="9"/>
      <c r="AF25" s="9"/>
      <c r="AG25" s="9"/>
      <c r="AH25" s="9"/>
    </row>
    <row r="26" spans="2:76" x14ac:dyDescent="0.35">
      <c r="AE26" s="9"/>
      <c r="AF26" s="9" t="s">
        <v>46</v>
      </c>
      <c r="AG26" s="17">
        <v>0.01</v>
      </c>
      <c r="AH26" s="9"/>
    </row>
    <row r="27" spans="2:76" x14ac:dyDescent="0.35">
      <c r="AE27" s="9"/>
      <c r="AF27" s="9" t="s">
        <v>47</v>
      </c>
      <c r="AG27" s="17">
        <v>0.08</v>
      </c>
      <c r="AH27" s="9" t="s">
        <v>48</v>
      </c>
    </row>
    <row r="28" spans="2:76" x14ac:dyDescent="0.35">
      <c r="AE28" s="9"/>
      <c r="AF28" s="9" t="s">
        <v>49</v>
      </c>
      <c r="AG28" s="18">
        <f>NPV(AG27,X17:BX17)</f>
        <v>45805142.54156588</v>
      </c>
      <c r="AH28" s="9"/>
      <c r="AJ28">
        <v>60508410000</v>
      </c>
    </row>
    <row r="29" spans="2:76" x14ac:dyDescent="0.35">
      <c r="AE29" s="9"/>
      <c r="AF29" s="9" t="s">
        <v>51</v>
      </c>
      <c r="AG29" s="9">
        <v>1010185</v>
      </c>
      <c r="AH29" s="9"/>
    </row>
    <row r="30" spans="2:76" x14ac:dyDescent="0.35">
      <c r="AE30" s="9"/>
      <c r="AF30" s="9" t="s">
        <v>50</v>
      </c>
      <c r="AG30" s="18">
        <f>AG29+AG28</f>
        <v>46815327.54156588</v>
      </c>
      <c r="AH30" s="9"/>
    </row>
    <row r="31" spans="2:76" x14ac:dyDescent="0.35">
      <c r="AE31" s="9"/>
      <c r="AF31" s="19" t="s">
        <v>53</v>
      </c>
      <c r="AG31" s="19">
        <f>AG30/Sheet1!N3</f>
        <v>482.17492215183415</v>
      </c>
      <c r="AH31" s="9"/>
    </row>
    <row r="32" spans="2:76" x14ac:dyDescent="0.35">
      <c r="AE32" s="9"/>
      <c r="AF32" s="9"/>
      <c r="AG32" s="9"/>
      <c r="AH32" s="9"/>
    </row>
    <row r="33" spans="31:34" x14ac:dyDescent="0.35">
      <c r="AE33" s="9"/>
      <c r="AF33" s="9"/>
      <c r="AG33" s="9"/>
      <c r="AH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Kandpal</dc:creator>
  <cp:lastModifiedBy>Chetan Kandpal</cp:lastModifiedBy>
  <dcterms:created xsi:type="dcterms:W3CDTF">2024-07-02T09:21:38Z</dcterms:created>
  <dcterms:modified xsi:type="dcterms:W3CDTF">2024-10-06T10:00:10Z</dcterms:modified>
</cp:coreProperties>
</file>