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5" width="7.0"/>
    <col customWidth="1" min="6" max="6" width="10.71"/>
  </cols>
  <sheetData>
    <row r="1">
      <c r="A1" s="1" t="str">
        <f>IFERROR(__xludf.DUMMYFUNCTION("GOOGLEFINANCE(""TSLA"",""all"",""1/1/2018"",""1/1/2023"",""DAILY"")"),"Date")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IFERROR(__xludf.DUMMYFUNCTION("""COMPUTED_VALUE"""),43102.66666666667)</f>
        <v>43102.66667</v>
      </c>
      <c r="B2" s="1">
        <f>IFERROR(__xludf.DUMMYFUNCTION("""COMPUTED_VALUE"""),62.4)</f>
        <v>62.4</v>
      </c>
      <c r="C2" s="1">
        <f>IFERROR(__xludf.DUMMYFUNCTION("""COMPUTED_VALUE"""),64.42)</f>
        <v>64.42</v>
      </c>
      <c r="D2" s="1">
        <f>IFERROR(__xludf.DUMMYFUNCTION("""COMPUTED_VALUE"""),62.2)</f>
        <v>62.2</v>
      </c>
      <c r="E2" s="1">
        <f>IFERROR(__xludf.DUMMYFUNCTION("""COMPUTED_VALUE"""),64.11)</f>
        <v>64.11</v>
      </c>
      <c r="F2" s="1">
        <f>IFERROR(__xludf.DUMMYFUNCTION("""COMPUTED_VALUE"""),4352241.0)</f>
        <v>4352241</v>
      </c>
    </row>
    <row r="3">
      <c r="A3" s="2">
        <f>IFERROR(__xludf.DUMMYFUNCTION("""COMPUTED_VALUE"""),43103.66666666667)</f>
        <v>43103.66667</v>
      </c>
      <c r="B3" s="1">
        <f>IFERROR(__xludf.DUMMYFUNCTION("""COMPUTED_VALUE"""),64.2)</f>
        <v>64.2</v>
      </c>
      <c r="C3" s="1">
        <f>IFERROR(__xludf.DUMMYFUNCTION("""COMPUTED_VALUE"""),65.05)</f>
        <v>65.05</v>
      </c>
      <c r="D3" s="1">
        <f>IFERROR(__xludf.DUMMYFUNCTION("""COMPUTED_VALUE"""),63.11)</f>
        <v>63.11</v>
      </c>
      <c r="E3" s="1">
        <f>IFERROR(__xludf.DUMMYFUNCTION("""COMPUTED_VALUE"""),63.45)</f>
        <v>63.45</v>
      </c>
      <c r="F3" s="1">
        <f>IFERROR(__xludf.DUMMYFUNCTION("""COMPUTED_VALUE"""),4521527.0)</f>
        <v>4521527</v>
      </c>
    </row>
    <row r="4">
      <c r="A4" s="2">
        <f>IFERROR(__xludf.DUMMYFUNCTION("""COMPUTED_VALUE"""),43104.66666666667)</f>
        <v>43104.66667</v>
      </c>
      <c r="B4" s="1">
        <f>IFERROR(__xludf.DUMMYFUNCTION("""COMPUTED_VALUE"""),62.57)</f>
        <v>62.57</v>
      </c>
      <c r="C4" s="1">
        <f>IFERROR(__xludf.DUMMYFUNCTION("""COMPUTED_VALUE"""),63.71)</f>
        <v>63.71</v>
      </c>
      <c r="D4" s="1">
        <f>IFERROR(__xludf.DUMMYFUNCTION("""COMPUTED_VALUE"""),61.14)</f>
        <v>61.14</v>
      </c>
      <c r="E4" s="1">
        <f>IFERROR(__xludf.DUMMYFUNCTION("""COMPUTED_VALUE"""),62.92)</f>
        <v>62.92</v>
      </c>
      <c r="F4" s="1">
        <f>IFERROR(__xludf.DUMMYFUNCTION("""COMPUTED_VALUE"""),9946304.0)</f>
        <v>9946304</v>
      </c>
    </row>
    <row r="5">
      <c r="A5" s="2">
        <f>IFERROR(__xludf.DUMMYFUNCTION("""COMPUTED_VALUE"""),43105.66666666667)</f>
        <v>43105.66667</v>
      </c>
      <c r="B5" s="1">
        <f>IFERROR(__xludf.DUMMYFUNCTION("""COMPUTED_VALUE"""),63.32)</f>
        <v>63.32</v>
      </c>
      <c r="C5" s="1">
        <f>IFERROR(__xludf.DUMMYFUNCTION("""COMPUTED_VALUE"""),63.45)</f>
        <v>63.45</v>
      </c>
      <c r="D5" s="1">
        <f>IFERROR(__xludf.DUMMYFUNCTION("""COMPUTED_VALUE"""),62.4)</f>
        <v>62.4</v>
      </c>
      <c r="E5" s="1">
        <f>IFERROR(__xludf.DUMMYFUNCTION("""COMPUTED_VALUE"""),63.32)</f>
        <v>63.32</v>
      </c>
      <c r="F5" s="1">
        <f>IFERROR(__xludf.DUMMYFUNCTION("""COMPUTED_VALUE"""),4591180.0)</f>
        <v>4591180</v>
      </c>
    </row>
    <row r="6">
      <c r="A6" s="2">
        <f>IFERROR(__xludf.DUMMYFUNCTION("""COMPUTED_VALUE"""),43108.66666666667)</f>
        <v>43108.66667</v>
      </c>
      <c r="B6" s="1">
        <f>IFERROR(__xludf.DUMMYFUNCTION("""COMPUTED_VALUE"""),63.2)</f>
        <v>63.2</v>
      </c>
      <c r="C6" s="1">
        <f>IFERROR(__xludf.DUMMYFUNCTION("""COMPUTED_VALUE"""),67.4)</f>
        <v>67.4</v>
      </c>
      <c r="D6" s="1">
        <f>IFERROR(__xludf.DUMMYFUNCTION("""COMPUTED_VALUE"""),63.1)</f>
        <v>63.1</v>
      </c>
      <c r="E6" s="1">
        <f>IFERROR(__xludf.DUMMYFUNCTION("""COMPUTED_VALUE"""),67.28)</f>
        <v>67.28</v>
      </c>
      <c r="F6" s="1">
        <f>IFERROR(__xludf.DUMMYFUNCTION("""COMPUTED_VALUE"""),9859435.0)</f>
        <v>9859435</v>
      </c>
    </row>
    <row r="7">
      <c r="A7" s="2">
        <f>IFERROR(__xludf.DUMMYFUNCTION("""COMPUTED_VALUE"""),43109.66666666667)</f>
        <v>43109.66667</v>
      </c>
      <c r="B7" s="1">
        <f>IFERROR(__xludf.DUMMYFUNCTION("""COMPUTED_VALUE"""),67.03)</f>
        <v>67.03</v>
      </c>
      <c r="C7" s="1">
        <f>IFERROR(__xludf.DUMMYFUNCTION("""COMPUTED_VALUE"""),67.76)</f>
        <v>67.76</v>
      </c>
      <c r="D7" s="1">
        <f>IFERROR(__xludf.DUMMYFUNCTION("""COMPUTED_VALUE"""),65.48)</f>
        <v>65.48</v>
      </c>
      <c r="E7" s="1">
        <f>IFERROR(__xludf.DUMMYFUNCTION("""COMPUTED_VALUE"""),66.74)</f>
        <v>66.74</v>
      </c>
      <c r="F7" s="1">
        <f>IFERROR(__xludf.DUMMYFUNCTION("""COMPUTED_VALUE"""),7146631.0)</f>
        <v>7146631</v>
      </c>
    </row>
    <row r="8">
      <c r="A8" s="2">
        <f>IFERROR(__xludf.DUMMYFUNCTION("""COMPUTED_VALUE"""),43110.66666666667)</f>
        <v>43110.66667</v>
      </c>
      <c r="B8" s="1">
        <f>IFERROR(__xludf.DUMMYFUNCTION("""COMPUTED_VALUE"""),66.44)</f>
        <v>66.44</v>
      </c>
      <c r="C8" s="1">
        <f>IFERROR(__xludf.DUMMYFUNCTION("""COMPUTED_VALUE"""),67.4)</f>
        <v>67.4</v>
      </c>
      <c r="D8" s="1">
        <f>IFERROR(__xludf.DUMMYFUNCTION("""COMPUTED_VALUE"""),66.0)</f>
        <v>66</v>
      </c>
      <c r="E8" s="1">
        <f>IFERROR(__xludf.DUMMYFUNCTION("""COMPUTED_VALUE"""),66.96)</f>
        <v>66.96</v>
      </c>
      <c r="F8" s="1">
        <f>IFERROR(__xludf.DUMMYFUNCTION("""COMPUTED_VALUE"""),4309926.0)</f>
        <v>4309926</v>
      </c>
    </row>
    <row r="9">
      <c r="A9" s="2">
        <f>IFERROR(__xludf.DUMMYFUNCTION("""COMPUTED_VALUE"""),43111.66666666667)</f>
        <v>43111.66667</v>
      </c>
      <c r="B9" s="1">
        <f>IFERROR(__xludf.DUMMYFUNCTION("""COMPUTED_VALUE"""),67.05)</f>
        <v>67.05</v>
      </c>
      <c r="C9" s="1">
        <f>IFERROR(__xludf.DUMMYFUNCTION("""COMPUTED_VALUE"""),68.96)</f>
        <v>68.96</v>
      </c>
      <c r="D9" s="1">
        <f>IFERROR(__xludf.DUMMYFUNCTION("""COMPUTED_VALUE"""),66.65)</f>
        <v>66.65</v>
      </c>
      <c r="E9" s="1">
        <f>IFERROR(__xludf.DUMMYFUNCTION("""COMPUTED_VALUE"""),67.59)</f>
        <v>67.59</v>
      </c>
      <c r="F9" s="1">
        <f>IFERROR(__xludf.DUMMYFUNCTION("""COMPUTED_VALUE"""),6645484.0)</f>
        <v>6645484</v>
      </c>
    </row>
    <row r="10">
      <c r="A10" s="2">
        <f>IFERROR(__xludf.DUMMYFUNCTION("""COMPUTED_VALUE"""),43112.66666666667)</f>
        <v>43112.66667</v>
      </c>
      <c r="B10" s="1">
        <f>IFERROR(__xludf.DUMMYFUNCTION("""COMPUTED_VALUE"""),67.73)</f>
        <v>67.73</v>
      </c>
      <c r="C10" s="1">
        <f>IFERROR(__xludf.DUMMYFUNCTION("""COMPUTED_VALUE"""),68.08)</f>
        <v>68.08</v>
      </c>
      <c r="D10" s="1">
        <f>IFERROR(__xludf.DUMMYFUNCTION("""COMPUTED_VALUE"""),66.73)</f>
        <v>66.73</v>
      </c>
      <c r="E10" s="1">
        <f>IFERROR(__xludf.DUMMYFUNCTION("""COMPUTED_VALUE"""),67.24)</f>
        <v>67.24</v>
      </c>
      <c r="F10" s="1">
        <f>IFERROR(__xludf.DUMMYFUNCTION("""COMPUTED_VALUE"""),4825059.0)</f>
        <v>4825059</v>
      </c>
    </row>
    <row r="11">
      <c r="A11" s="2">
        <f>IFERROR(__xludf.DUMMYFUNCTION("""COMPUTED_VALUE"""),43116.66666666667)</f>
        <v>43116.66667</v>
      </c>
      <c r="B11" s="1">
        <f>IFERROR(__xludf.DUMMYFUNCTION("""COMPUTED_VALUE"""),67.51)</f>
        <v>67.51</v>
      </c>
      <c r="C11" s="1">
        <f>IFERROR(__xludf.DUMMYFUNCTION("""COMPUTED_VALUE"""),69.0)</f>
        <v>69</v>
      </c>
      <c r="D11" s="1">
        <f>IFERROR(__xludf.DUMMYFUNCTION("""COMPUTED_VALUE"""),66.96)</f>
        <v>66.96</v>
      </c>
      <c r="E11" s="1">
        <f>IFERROR(__xludf.DUMMYFUNCTION("""COMPUTED_VALUE"""),68.01)</f>
        <v>68.01</v>
      </c>
      <c r="F11" s="1">
        <f>IFERROR(__xludf.DUMMYFUNCTION("""COMPUTED_VALUE"""),6474251.0)</f>
        <v>6474251</v>
      </c>
    </row>
    <row r="12">
      <c r="A12" s="2">
        <f>IFERROR(__xludf.DUMMYFUNCTION("""COMPUTED_VALUE"""),43117.66666666667)</f>
        <v>43117.66667</v>
      </c>
      <c r="B12" s="1">
        <f>IFERROR(__xludf.DUMMYFUNCTION("""COMPUTED_VALUE"""),68.09)</f>
        <v>68.09</v>
      </c>
      <c r="C12" s="1">
        <f>IFERROR(__xludf.DUMMYFUNCTION("""COMPUTED_VALUE"""),69.8)</f>
        <v>69.8</v>
      </c>
      <c r="D12" s="1">
        <f>IFERROR(__xludf.DUMMYFUNCTION("""COMPUTED_VALUE"""),67.95)</f>
        <v>67.95</v>
      </c>
      <c r="E12" s="1">
        <f>IFERROR(__xludf.DUMMYFUNCTION("""COMPUTED_VALUE"""),69.43)</f>
        <v>69.43</v>
      </c>
      <c r="F12" s="1">
        <f>IFERROR(__xludf.DUMMYFUNCTION("""COMPUTED_VALUE"""),7103505.0)</f>
        <v>7103505</v>
      </c>
    </row>
    <row r="13">
      <c r="A13" s="2">
        <f>IFERROR(__xludf.DUMMYFUNCTION("""COMPUTED_VALUE"""),43118.66666666667)</f>
        <v>43118.66667</v>
      </c>
      <c r="B13" s="1">
        <f>IFERROR(__xludf.DUMMYFUNCTION("""COMPUTED_VALUE"""),69.13)</f>
        <v>69.13</v>
      </c>
      <c r="C13" s="1">
        <f>IFERROR(__xludf.DUMMYFUNCTION("""COMPUTED_VALUE"""),70.46)</f>
        <v>70.46</v>
      </c>
      <c r="D13" s="1">
        <f>IFERROR(__xludf.DUMMYFUNCTION("""COMPUTED_VALUE"""),68.75)</f>
        <v>68.75</v>
      </c>
      <c r="E13" s="1">
        <f>IFERROR(__xludf.DUMMYFUNCTION("""COMPUTED_VALUE"""),68.91)</f>
        <v>68.91</v>
      </c>
      <c r="F13" s="1">
        <f>IFERROR(__xludf.DUMMYFUNCTION("""COMPUTED_VALUE"""),5685845.0)</f>
        <v>5685845</v>
      </c>
    </row>
    <row r="14">
      <c r="A14" s="2">
        <f>IFERROR(__xludf.DUMMYFUNCTION("""COMPUTED_VALUE"""),43119.66666666667)</f>
        <v>43119.66667</v>
      </c>
      <c r="B14" s="1">
        <f>IFERROR(__xludf.DUMMYFUNCTION("""COMPUTED_VALUE"""),69.0)</f>
        <v>69</v>
      </c>
      <c r="C14" s="1">
        <f>IFERROR(__xludf.DUMMYFUNCTION("""COMPUTED_VALUE"""),70.12)</f>
        <v>70.12</v>
      </c>
      <c r="D14" s="1">
        <f>IFERROR(__xludf.DUMMYFUNCTION("""COMPUTED_VALUE"""),68.52)</f>
        <v>68.52</v>
      </c>
      <c r="E14" s="1">
        <f>IFERROR(__xludf.DUMMYFUNCTION("""COMPUTED_VALUE"""),70.0)</f>
        <v>70</v>
      </c>
      <c r="F14" s="1">
        <f>IFERROR(__xludf.DUMMYFUNCTION("""COMPUTED_VALUE"""),4888303.0)</f>
        <v>4888303</v>
      </c>
    </row>
    <row r="15">
      <c r="A15" s="2">
        <f>IFERROR(__xludf.DUMMYFUNCTION("""COMPUTED_VALUE"""),43122.66666666667)</f>
        <v>43122.66667</v>
      </c>
      <c r="B15" s="1">
        <f>IFERROR(__xludf.DUMMYFUNCTION("""COMPUTED_VALUE"""),69.88)</f>
        <v>69.88</v>
      </c>
      <c r="C15" s="1">
        <f>IFERROR(__xludf.DUMMYFUNCTION("""COMPUTED_VALUE"""),71.57)</f>
        <v>71.57</v>
      </c>
      <c r="D15" s="1">
        <f>IFERROR(__xludf.DUMMYFUNCTION("""COMPUTED_VALUE"""),69.84)</f>
        <v>69.84</v>
      </c>
      <c r="E15" s="1">
        <f>IFERROR(__xludf.DUMMYFUNCTION("""COMPUTED_VALUE"""),70.31)</f>
        <v>70.31</v>
      </c>
      <c r="F15" s="1">
        <f>IFERROR(__xludf.DUMMYFUNCTION("""COMPUTED_VALUE"""),6210360.0)</f>
        <v>6210360</v>
      </c>
    </row>
    <row r="16">
      <c r="A16" s="2">
        <f>IFERROR(__xludf.DUMMYFUNCTION("""COMPUTED_VALUE"""),43123.66666666667)</f>
        <v>43123.66667</v>
      </c>
      <c r="B16" s="1">
        <f>IFERROR(__xludf.DUMMYFUNCTION("""COMPUTED_VALUE"""),72.0)</f>
        <v>72</v>
      </c>
      <c r="C16" s="1">
        <f>IFERROR(__xludf.DUMMYFUNCTION("""COMPUTED_VALUE"""),72.1)</f>
        <v>72.1</v>
      </c>
      <c r="D16" s="1">
        <f>IFERROR(__xludf.DUMMYFUNCTION("""COMPUTED_VALUE"""),70.2)</f>
        <v>70.2</v>
      </c>
      <c r="E16" s="1">
        <f>IFERROR(__xludf.DUMMYFUNCTION("""COMPUTED_VALUE"""),70.56)</f>
        <v>70.56</v>
      </c>
      <c r="F16" s="1">
        <f>IFERROR(__xludf.DUMMYFUNCTION("""COMPUTED_VALUE"""),5465414.0)</f>
        <v>5465414</v>
      </c>
    </row>
    <row r="17">
      <c r="A17" s="2">
        <f>IFERROR(__xludf.DUMMYFUNCTION("""COMPUTED_VALUE"""),43124.66666666667)</f>
        <v>43124.66667</v>
      </c>
      <c r="B17" s="1">
        <f>IFERROR(__xludf.DUMMYFUNCTION("""COMPUTED_VALUE"""),70.92)</f>
        <v>70.92</v>
      </c>
      <c r="C17" s="1">
        <f>IFERROR(__xludf.DUMMYFUNCTION("""COMPUTED_VALUE"""),70.95)</f>
        <v>70.95</v>
      </c>
      <c r="D17" s="1">
        <f>IFERROR(__xludf.DUMMYFUNCTION("""COMPUTED_VALUE"""),68.7)</f>
        <v>68.7</v>
      </c>
      <c r="E17" s="1">
        <f>IFERROR(__xludf.DUMMYFUNCTION("""COMPUTED_VALUE"""),69.18)</f>
        <v>69.18</v>
      </c>
      <c r="F17" s="1">
        <f>IFERROR(__xludf.DUMMYFUNCTION("""COMPUTED_VALUE"""),5287478.0)</f>
        <v>5287478</v>
      </c>
    </row>
    <row r="18">
      <c r="A18" s="2">
        <f>IFERROR(__xludf.DUMMYFUNCTION("""COMPUTED_VALUE"""),43125.66666666667)</f>
        <v>43125.66667</v>
      </c>
      <c r="B18" s="1">
        <f>IFERROR(__xludf.DUMMYFUNCTION("""COMPUTED_VALUE"""),69.65)</f>
        <v>69.65</v>
      </c>
      <c r="C18" s="1">
        <f>IFERROR(__xludf.DUMMYFUNCTION("""COMPUTED_VALUE"""),69.84)</f>
        <v>69.84</v>
      </c>
      <c r="D18" s="1">
        <f>IFERROR(__xludf.DUMMYFUNCTION("""COMPUTED_VALUE"""),67.28)</f>
        <v>67.28</v>
      </c>
      <c r="E18" s="1">
        <f>IFERROR(__xludf.DUMMYFUNCTION("""COMPUTED_VALUE"""),67.53)</f>
        <v>67.53</v>
      </c>
      <c r="F18" s="1">
        <f>IFERROR(__xludf.DUMMYFUNCTION("""COMPUTED_VALUE"""),6740303.0)</f>
        <v>6740303</v>
      </c>
    </row>
    <row r="19">
      <c r="A19" s="2">
        <f>IFERROR(__xludf.DUMMYFUNCTION("""COMPUTED_VALUE"""),43126.66666666667)</f>
        <v>43126.66667</v>
      </c>
      <c r="B19" s="1">
        <f>IFERROR(__xludf.DUMMYFUNCTION("""COMPUTED_VALUE"""),68.3)</f>
        <v>68.3</v>
      </c>
      <c r="C19" s="1">
        <f>IFERROR(__xludf.DUMMYFUNCTION("""COMPUTED_VALUE"""),68.8)</f>
        <v>68.8</v>
      </c>
      <c r="D19" s="1">
        <f>IFERROR(__xludf.DUMMYFUNCTION("""COMPUTED_VALUE"""),67.14)</f>
        <v>67.14</v>
      </c>
      <c r="E19" s="1">
        <f>IFERROR(__xludf.DUMMYFUNCTION("""COMPUTED_VALUE"""),68.57)</f>
        <v>68.57</v>
      </c>
      <c r="F19" s="1">
        <f>IFERROR(__xludf.DUMMYFUNCTION("""COMPUTED_VALUE"""),4539356.0)</f>
        <v>4539356</v>
      </c>
    </row>
    <row r="20">
      <c r="A20" s="2">
        <f>IFERROR(__xludf.DUMMYFUNCTION("""COMPUTED_VALUE"""),43129.66666666667)</f>
        <v>43129.66667</v>
      </c>
      <c r="B20" s="1">
        <f>IFERROR(__xludf.DUMMYFUNCTION("""COMPUTED_VALUE"""),67.97)</f>
        <v>67.97</v>
      </c>
      <c r="C20" s="1">
        <f>IFERROR(__xludf.DUMMYFUNCTION("""COMPUTED_VALUE"""),70.17)</f>
        <v>70.17</v>
      </c>
      <c r="D20" s="1">
        <f>IFERROR(__xludf.DUMMYFUNCTION("""COMPUTED_VALUE"""),67.66)</f>
        <v>67.66</v>
      </c>
      <c r="E20" s="1">
        <f>IFERROR(__xludf.DUMMYFUNCTION("""COMPUTED_VALUE"""),69.91)</f>
        <v>69.91</v>
      </c>
      <c r="F20" s="1">
        <f>IFERROR(__xludf.DUMMYFUNCTION("""COMPUTED_VALUE"""),4747149.0)</f>
        <v>4747149</v>
      </c>
    </row>
    <row r="21">
      <c r="A21" s="2">
        <f>IFERROR(__xludf.DUMMYFUNCTION("""COMPUTED_VALUE"""),43130.66666666667)</f>
        <v>43130.66667</v>
      </c>
      <c r="B21" s="1">
        <f>IFERROR(__xludf.DUMMYFUNCTION("""COMPUTED_VALUE"""),69.03)</f>
        <v>69.03</v>
      </c>
      <c r="C21" s="1">
        <f>IFERROR(__xludf.DUMMYFUNCTION("""COMPUTED_VALUE"""),69.65)</f>
        <v>69.65</v>
      </c>
      <c r="D21" s="1">
        <f>IFERROR(__xludf.DUMMYFUNCTION("""COMPUTED_VALUE"""),68.43)</f>
        <v>68.43</v>
      </c>
      <c r="E21" s="1">
        <f>IFERROR(__xludf.DUMMYFUNCTION("""COMPUTED_VALUE"""),69.16)</f>
        <v>69.16</v>
      </c>
      <c r="F21" s="1">
        <f>IFERROR(__xludf.DUMMYFUNCTION("""COMPUTED_VALUE"""),4717700.0)</f>
        <v>4717700</v>
      </c>
    </row>
    <row r="22">
      <c r="A22" s="2">
        <f>IFERROR(__xludf.DUMMYFUNCTION("""COMPUTED_VALUE"""),43131.66666666667)</f>
        <v>43131.66667</v>
      </c>
      <c r="B22" s="1">
        <f>IFERROR(__xludf.DUMMYFUNCTION("""COMPUTED_VALUE"""),69.5)</f>
        <v>69.5</v>
      </c>
      <c r="C22" s="1">
        <f>IFERROR(__xludf.DUMMYFUNCTION("""COMPUTED_VALUE"""),71.24)</f>
        <v>71.24</v>
      </c>
      <c r="D22" s="1">
        <f>IFERROR(__xludf.DUMMYFUNCTION("""COMPUTED_VALUE"""),69.04)</f>
        <v>69.04</v>
      </c>
      <c r="E22" s="1">
        <f>IFERROR(__xludf.DUMMYFUNCTION("""COMPUTED_VALUE"""),70.86)</f>
        <v>70.86</v>
      </c>
      <c r="F22" s="1">
        <f>IFERROR(__xludf.DUMMYFUNCTION("""COMPUTED_VALUE"""),6214069.0)</f>
        <v>6214069</v>
      </c>
    </row>
    <row r="23">
      <c r="A23" s="2">
        <f>IFERROR(__xludf.DUMMYFUNCTION("""COMPUTED_VALUE"""),43132.66666666667)</f>
        <v>43132.66667</v>
      </c>
      <c r="B23" s="1">
        <f>IFERROR(__xludf.DUMMYFUNCTION("""COMPUTED_VALUE"""),70.2)</f>
        <v>70.2</v>
      </c>
      <c r="C23" s="1">
        <f>IFERROR(__xludf.DUMMYFUNCTION("""COMPUTED_VALUE"""),71.93)</f>
        <v>71.93</v>
      </c>
      <c r="D23" s="1">
        <f>IFERROR(__xludf.DUMMYFUNCTION("""COMPUTED_VALUE"""),69.73)</f>
        <v>69.73</v>
      </c>
      <c r="E23" s="1">
        <f>IFERROR(__xludf.DUMMYFUNCTION("""COMPUTED_VALUE"""),69.85)</f>
        <v>69.85</v>
      </c>
      <c r="F23" s="1">
        <f>IFERROR(__xludf.DUMMYFUNCTION("""COMPUTED_VALUE"""),4197687.0)</f>
        <v>4197687</v>
      </c>
    </row>
    <row r="24">
      <c r="A24" s="2">
        <f>IFERROR(__xludf.DUMMYFUNCTION("""COMPUTED_VALUE"""),43133.66666666667)</f>
        <v>43133.66667</v>
      </c>
      <c r="B24" s="1">
        <f>IFERROR(__xludf.DUMMYFUNCTION("""COMPUTED_VALUE"""),69.69)</f>
        <v>69.69</v>
      </c>
      <c r="C24" s="1">
        <f>IFERROR(__xludf.DUMMYFUNCTION("""COMPUTED_VALUE"""),70.39)</f>
        <v>70.39</v>
      </c>
      <c r="D24" s="1">
        <f>IFERROR(__xludf.DUMMYFUNCTION("""COMPUTED_VALUE"""),68.1)</f>
        <v>68.1</v>
      </c>
      <c r="E24" s="1">
        <f>IFERROR(__xludf.DUMMYFUNCTION("""COMPUTED_VALUE"""),68.75)</f>
        <v>68.75</v>
      </c>
      <c r="F24" s="1">
        <f>IFERROR(__xludf.DUMMYFUNCTION("""COMPUTED_VALUE"""),3704836.0)</f>
        <v>3704836</v>
      </c>
    </row>
    <row r="25">
      <c r="A25" s="2">
        <f>IFERROR(__xludf.DUMMYFUNCTION("""COMPUTED_VALUE"""),43136.66666666667)</f>
        <v>43136.66667</v>
      </c>
      <c r="B25" s="1">
        <f>IFERROR(__xludf.DUMMYFUNCTION("""COMPUTED_VALUE"""),67.59)</f>
        <v>67.59</v>
      </c>
      <c r="C25" s="1">
        <f>IFERROR(__xludf.DUMMYFUNCTION("""COMPUTED_VALUE"""),68.89)</f>
        <v>68.89</v>
      </c>
      <c r="D25" s="1">
        <f>IFERROR(__xludf.DUMMYFUNCTION("""COMPUTED_VALUE"""),66.6)</f>
        <v>66.6</v>
      </c>
      <c r="E25" s="1">
        <f>IFERROR(__xludf.DUMMYFUNCTION("""COMPUTED_VALUE"""),66.63)</f>
        <v>66.63</v>
      </c>
      <c r="F25" s="1">
        <f>IFERROR(__xludf.DUMMYFUNCTION("""COMPUTED_VALUE"""),4464147.0)</f>
        <v>4464147</v>
      </c>
    </row>
    <row r="26">
      <c r="A26" s="2">
        <f>IFERROR(__xludf.DUMMYFUNCTION("""COMPUTED_VALUE"""),43137.66666666667)</f>
        <v>43137.66667</v>
      </c>
      <c r="B26" s="1">
        <f>IFERROR(__xludf.DUMMYFUNCTION("""COMPUTED_VALUE"""),65.04)</f>
        <v>65.04</v>
      </c>
      <c r="C26" s="1">
        <f>IFERROR(__xludf.DUMMYFUNCTION("""COMPUTED_VALUE"""),67.24)</f>
        <v>67.24</v>
      </c>
      <c r="D26" s="1">
        <f>IFERROR(__xludf.DUMMYFUNCTION("""COMPUTED_VALUE"""),64.7)</f>
        <v>64.7</v>
      </c>
      <c r="E26" s="1">
        <f>IFERROR(__xludf.DUMMYFUNCTION("""COMPUTED_VALUE"""),66.79)</f>
        <v>66.79</v>
      </c>
      <c r="F26" s="1">
        <f>IFERROR(__xludf.DUMMYFUNCTION("""COMPUTED_VALUE"""),5088438.0)</f>
        <v>5088438</v>
      </c>
    </row>
    <row r="27">
      <c r="A27" s="2">
        <f>IFERROR(__xludf.DUMMYFUNCTION("""COMPUTED_VALUE"""),43138.66666666667)</f>
        <v>43138.66667</v>
      </c>
      <c r="B27" s="1">
        <f>IFERROR(__xludf.DUMMYFUNCTION("""COMPUTED_VALUE"""),67.8)</f>
        <v>67.8</v>
      </c>
      <c r="C27" s="1">
        <f>IFERROR(__xludf.DUMMYFUNCTION("""COMPUTED_VALUE"""),69.2)</f>
        <v>69.2</v>
      </c>
      <c r="D27" s="1">
        <f>IFERROR(__xludf.DUMMYFUNCTION("""COMPUTED_VALUE"""),67.13)</f>
        <v>67.13</v>
      </c>
      <c r="E27" s="1">
        <f>IFERROR(__xludf.DUMMYFUNCTION("""COMPUTED_VALUE"""),69.0)</f>
        <v>69</v>
      </c>
      <c r="F27" s="1">
        <f>IFERROR(__xludf.DUMMYFUNCTION("""COMPUTED_VALUE"""),6969239.0)</f>
        <v>6969239</v>
      </c>
    </row>
    <row r="28">
      <c r="A28" s="2">
        <f>IFERROR(__xludf.DUMMYFUNCTION("""COMPUTED_VALUE"""),43139.66666666667)</f>
        <v>43139.66667</v>
      </c>
      <c r="B28" s="1">
        <f>IFERROR(__xludf.DUMMYFUNCTION("""COMPUTED_VALUE"""),68.66)</f>
        <v>68.66</v>
      </c>
      <c r="C28" s="1">
        <f>IFERROR(__xludf.DUMMYFUNCTION("""COMPUTED_VALUE"""),69.72)</f>
        <v>69.72</v>
      </c>
      <c r="D28" s="1">
        <f>IFERROR(__xludf.DUMMYFUNCTION("""COMPUTED_VALUE"""),62.92)</f>
        <v>62.92</v>
      </c>
      <c r="E28" s="1">
        <f>IFERROR(__xludf.DUMMYFUNCTION("""COMPUTED_VALUE"""),63.05)</f>
        <v>63.05</v>
      </c>
      <c r="F28" s="1">
        <f>IFERROR(__xludf.DUMMYFUNCTION("""COMPUTED_VALUE"""),1.0314573E7)</f>
        <v>10314573</v>
      </c>
    </row>
    <row r="29">
      <c r="A29" s="2">
        <f>IFERROR(__xludf.DUMMYFUNCTION("""COMPUTED_VALUE"""),43140.66666666667)</f>
        <v>43140.66667</v>
      </c>
      <c r="B29" s="1">
        <f>IFERROR(__xludf.DUMMYFUNCTION("""COMPUTED_VALUE"""),63.99)</f>
        <v>63.99</v>
      </c>
      <c r="C29" s="1">
        <f>IFERROR(__xludf.DUMMYFUNCTION("""COMPUTED_VALUE"""),64.2)</f>
        <v>64.2</v>
      </c>
      <c r="D29" s="1">
        <f>IFERROR(__xludf.DUMMYFUNCTION("""COMPUTED_VALUE"""),58.95)</f>
        <v>58.95</v>
      </c>
      <c r="E29" s="1">
        <f>IFERROR(__xludf.DUMMYFUNCTION("""COMPUTED_VALUE"""),62.08)</f>
        <v>62.08</v>
      </c>
      <c r="F29" s="1">
        <f>IFERROR(__xludf.DUMMYFUNCTION("""COMPUTED_VALUE"""),1.2933721E7)</f>
        <v>12933721</v>
      </c>
    </row>
    <row r="30">
      <c r="A30" s="2">
        <f>IFERROR(__xludf.DUMMYFUNCTION("""COMPUTED_VALUE"""),43143.66666666667)</f>
        <v>43143.66667</v>
      </c>
      <c r="B30" s="1">
        <f>IFERROR(__xludf.DUMMYFUNCTION("""COMPUTED_VALUE"""),63.23)</f>
        <v>63.23</v>
      </c>
      <c r="C30" s="1">
        <f>IFERROR(__xludf.DUMMYFUNCTION("""COMPUTED_VALUE"""),63.62)</f>
        <v>63.62</v>
      </c>
      <c r="D30" s="1">
        <f>IFERROR(__xludf.DUMMYFUNCTION("""COMPUTED_VALUE"""),61.25)</f>
        <v>61.25</v>
      </c>
      <c r="E30" s="1">
        <f>IFERROR(__xludf.DUMMYFUNCTION("""COMPUTED_VALUE"""),63.15)</f>
        <v>63.15</v>
      </c>
      <c r="F30" s="1">
        <f>IFERROR(__xludf.DUMMYFUNCTION("""COMPUTED_VALUE"""),6227822.0)</f>
        <v>6227822</v>
      </c>
    </row>
    <row r="31">
      <c r="A31" s="2">
        <f>IFERROR(__xludf.DUMMYFUNCTION("""COMPUTED_VALUE"""),43144.66666666667)</f>
        <v>43144.66667</v>
      </c>
      <c r="B31" s="1">
        <f>IFERROR(__xludf.DUMMYFUNCTION("""COMPUTED_VALUE"""),63.0)</f>
        <v>63</v>
      </c>
      <c r="C31" s="1">
        <f>IFERROR(__xludf.DUMMYFUNCTION("""COMPUTED_VALUE"""),64.84)</f>
        <v>64.84</v>
      </c>
      <c r="D31" s="1">
        <f>IFERROR(__xludf.DUMMYFUNCTION("""COMPUTED_VALUE"""),62.5)</f>
        <v>62.5</v>
      </c>
      <c r="E31" s="1">
        <f>IFERROR(__xludf.DUMMYFUNCTION("""COMPUTED_VALUE"""),64.73)</f>
        <v>64.73</v>
      </c>
      <c r="F31" s="1">
        <f>IFERROR(__xludf.DUMMYFUNCTION("""COMPUTED_VALUE"""),4560231.0)</f>
        <v>4560231</v>
      </c>
    </row>
    <row r="32">
      <c r="A32" s="2">
        <f>IFERROR(__xludf.DUMMYFUNCTION("""COMPUTED_VALUE"""),43145.66666666667)</f>
        <v>43145.66667</v>
      </c>
      <c r="B32" s="1">
        <f>IFERROR(__xludf.DUMMYFUNCTION("""COMPUTED_VALUE"""),64.17)</f>
        <v>64.17</v>
      </c>
      <c r="C32" s="1">
        <f>IFERROR(__xludf.DUMMYFUNCTION("""COMPUTED_VALUE"""),65.23)</f>
        <v>65.23</v>
      </c>
      <c r="D32" s="1">
        <f>IFERROR(__xludf.DUMMYFUNCTION("""COMPUTED_VALUE"""),63.7)</f>
        <v>63.7</v>
      </c>
      <c r="E32" s="1">
        <f>IFERROR(__xludf.DUMMYFUNCTION("""COMPUTED_VALUE"""),64.46)</f>
        <v>64.46</v>
      </c>
      <c r="F32" s="1">
        <f>IFERROR(__xludf.DUMMYFUNCTION("""COMPUTED_VALUE"""),3950743.0)</f>
        <v>3950743</v>
      </c>
    </row>
    <row r="33">
      <c r="A33" s="2">
        <f>IFERROR(__xludf.DUMMYFUNCTION("""COMPUTED_VALUE"""),43146.66666666667)</f>
        <v>43146.66667</v>
      </c>
      <c r="B33" s="1">
        <f>IFERROR(__xludf.DUMMYFUNCTION("""COMPUTED_VALUE"""),64.9)</f>
        <v>64.9</v>
      </c>
      <c r="C33" s="1">
        <f>IFERROR(__xludf.DUMMYFUNCTION("""COMPUTED_VALUE"""),66.82)</f>
        <v>66.82</v>
      </c>
      <c r="D33" s="1">
        <f>IFERROR(__xludf.DUMMYFUNCTION("""COMPUTED_VALUE"""),64.48)</f>
        <v>64.48</v>
      </c>
      <c r="E33" s="1">
        <f>IFERROR(__xludf.DUMMYFUNCTION("""COMPUTED_VALUE"""),66.81)</f>
        <v>66.81</v>
      </c>
      <c r="F33" s="1">
        <f>IFERROR(__xludf.DUMMYFUNCTION("""COMPUTED_VALUE"""),5912917.0)</f>
        <v>5912917</v>
      </c>
    </row>
    <row r="34">
      <c r="A34" s="2">
        <f>IFERROR(__xludf.DUMMYFUNCTION("""COMPUTED_VALUE"""),43147.66666666667)</f>
        <v>43147.66667</v>
      </c>
      <c r="B34" s="1">
        <f>IFERROR(__xludf.DUMMYFUNCTION("""COMPUTED_VALUE"""),66.5)</f>
        <v>66.5</v>
      </c>
      <c r="C34" s="1">
        <f>IFERROR(__xludf.DUMMYFUNCTION("""COMPUTED_VALUE"""),68.62)</f>
        <v>68.62</v>
      </c>
      <c r="D34" s="1">
        <f>IFERROR(__xludf.DUMMYFUNCTION("""COMPUTED_VALUE"""),66.33)</f>
        <v>66.33</v>
      </c>
      <c r="E34" s="1">
        <f>IFERROR(__xludf.DUMMYFUNCTION("""COMPUTED_VALUE"""),67.1)</f>
        <v>67.1</v>
      </c>
      <c r="F34" s="1">
        <f>IFERROR(__xludf.DUMMYFUNCTION("""COMPUTED_VALUE"""),5642637.0)</f>
        <v>5642637</v>
      </c>
    </row>
    <row r="35">
      <c r="A35" s="2">
        <f>IFERROR(__xludf.DUMMYFUNCTION("""COMPUTED_VALUE"""),43151.66666666667)</f>
        <v>43151.66667</v>
      </c>
      <c r="B35" s="1">
        <f>IFERROR(__xludf.DUMMYFUNCTION("""COMPUTED_VALUE"""),66.89)</f>
        <v>66.89</v>
      </c>
      <c r="C35" s="1">
        <f>IFERROR(__xludf.DUMMYFUNCTION("""COMPUTED_VALUE"""),68.17)</f>
        <v>68.17</v>
      </c>
      <c r="D35" s="1">
        <f>IFERROR(__xludf.DUMMYFUNCTION("""COMPUTED_VALUE"""),66.3)</f>
        <v>66.3</v>
      </c>
      <c r="E35" s="1">
        <f>IFERROR(__xludf.DUMMYFUNCTION("""COMPUTED_VALUE"""),66.95)</f>
        <v>66.95</v>
      </c>
      <c r="F35" s="1">
        <f>IFERROR(__xludf.DUMMYFUNCTION("""COMPUTED_VALUE"""),4009435.0)</f>
        <v>4009435</v>
      </c>
    </row>
    <row r="36">
      <c r="A36" s="2">
        <f>IFERROR(__xludf.DUMMYFUNCTION("""COMPUTED_VALUE"""),43152.66666666667)</f>
        <v>43152.66667</v>
      </c>
      <c r="B36" s="1">
        <f>IFERROR(__xludf.DUMMYFUNCTION("""COMPUTED_VALUE"""),67.21)</f>
        <v>67.21</v>
      </c>
      <c r="C36" s="1">
        <f>IFERROR(__xludf.DUMMYFUNCTION("""COMPUTED_VALUE"""),67.94)</f>
        <v>67.94</v>
      </c>
      <c r="D36" s="1">
        <f>IFERROR(__xludf.DUMMYFUNCTION("""COMPUTED_VALUE"""),66.63)</f>
        <v>66.63</v>
      </c>
      <c r="E36" s="1">
        <f>IFERROR(__xludf.DUMMYFUNCTION("""COMPUTED_VALUE"""),66.66)</f>
        <v>66.66</v>
      </c>
      <c r="F36" s="1">
        <f>IFERROR(__xludf.DUMMYFUNCTION("""COMPUTED_VALUE"""),3219649.0)</f>
        <v>3219649</v>
      </c>
    </row>
    <row r="37">
      <c r="A37" s="2">
        <f>IFERROR(__xludf.DUMMYFUNCTION("""COMPUTED_VALUE"""),43153.66666666667)</f>
        <v>43153.66667</v>
      </c>
      <c r="B37" s="1">
        <f>IFERROR(__xludf.DUMMYFUNCTION("""COMPUTED_VALUE"""),67.11)</f>
        <v>67.11</v>
      </c>
      <c r="C37" s="1">
        <f>IFERROR(__xludf.DUMMYFUNCTION("""COMPUTED_VALUE"""),69.49)</f>
        <v>69.49</v>
      </c>
      <c r="D37" s="1">
        <f>IFERROR(__xludf.DUMMYFUNCTION("""COMPUTED_VALUE"""),66.95)</f>
        <v>66.95</v>
      </c>
      <c r="E37" s="1">
        <f>IFERROR(__xludf.DUMMYFUNCTION("""COMPUTED_VALUE"""),69.23)</f>
        <v>69.23</v>
      </c>
      <c r="F37" s="1">
        <f>IFERROR(__xludf.DUMMYFUNCTION("""COMPUTED_VALUE"""),6969808.0)</f>
        <v>6969808</v>
      </c>
    </row>
    <row r="38">
      <c r="A38" s="2">
        <f>IFERROR(__xludf.DUMMYFUNCTION("""COMPUTED_VALUE"""),43154.66666666667)</f>
        <v>43154.66667</v>
      </c>
      <c r="B38" s="1">
        <f>IFERROR(__xludf.DUMMYFUNCTION("""COMPUTED_VALUE"""),69.57)</f>
        <v>69.57</v>
      </c>
      <c r="C38" s="1">
        <f>IFERROR(__xludf.DUMMYFUNCTION("""COMPUTED_VALUE"""),71.0)</f>
        <v>71</v>
      </c>
      <c r="D38" s="1">
        <f>IFERROR(__xludf.DUMMYFUNCTION("""COMPUTED_VALUE"""),69.42)</f>
        <v>69.42</v>
      </c>
      <c r="E38" s="1">
        <f>IFERROR(__xludf.DUMMYFUNCTION("""COMPUTED_VALUE"""),70.41)</f>
        <v>70.41</v>
      </c>
      <c r="F38" s="1">
        <f>IFERROR(__xludf.DUMMYFUNCTION("""COMPUTED_VALUE"""),5817387.0)</f>
        <v>5817387</v>
      </c>
    </row>
    <row r="39">
      <c r="A39" s="2">
        <f>IFERROR(__xludf.DUMMYFUNCTION("""COMPUTED_VALUE"""),43157.66666666667)</f>
        <v>43157.66667</v>
      </c>
      <c r="B39" s="1">
        <f>IFERROR(__xludf.DUMMYFUNCTION("""COMPUTED_VALUE"""),70.7)</f>
        <v>70.7</v>
      </c>
      <c r="C39" s="1">
        <f>IFERROR(__xludf.DUMMYFUNCTION("""COMPUTED_VALUE"""),71.8)</f>
        <v>71.8</v>
      </c>
      <c r="D39" s="1">
        <f>IFERROR(__xludf.DUMMYFUNCTION("""COMPUTED_VALUE"""),70.47)</f>
        <v>70.47</v>
      </c>
      <c r="E39" s="1">
        <f>IFERROR(__xludf.DUMMYFUNCTION("""COMPUTED_VALUE"""),71.48)</f>
        <v>71.48</v>
      </c>
      <c r="F39" s="1">
        <f>IFERROR(__xludf.DUMMYFUNCTION("""COMPUTED_VALUE"""),4339985.0)</f>
        <v>4339985</v>
      </c>
    </row>
    <row r="40">
      <c r="A40" s="2">
        <f>IFERROR(__xludf.DUMMYFUNCTION("""COMPUTED_VALUE"""),43158.66666666667)</f>
        <v>43158.66667</v>
      </c>
      <c r="B40" s="1">
        <f>IFERROR(__xludf.DUMMYFUNCTION("""COMPUTED_VALUE"""),71.25)</f>
        <v>71.25</v>
      </c>
      <c r="C40" s="1">
        <f>IFERROR(__xludf.DUMMYFUNCTION("""COMPUTED_VALUE"""),72.0)</f>
        <v>72</v>
      </c>
      <c r="D40" s="1">
        <f>IFERROR(__xludf.DUMMYFUNCTION("""COMPUTED_VALUE"""),70.0)</f>
        <v>70</v>
      </c>
      <c r="E40" s="1">
        <f>IFERROR(__xludf.DUMMYFUNCTION("""COMPUTED_VALUE"""),70.2)</f>
        <v>70.2</v>
      </c>
      <c r="F40" s="1">
        <f>IFERROR(__xludf.DUMMYFUNCTION("""COMPUTED_VALUE"""),4797419.0)</f>
        <v>4797419</v>
      </c>
    </row>
    <row r="41">
      <c r="A41" s="2">
        <f>IFERROR(__xludf.DUMMYFUNCTION("""COMPUTED_VALUE"""),43159.66666666667)</f>
        <v>43159.66667</v>
      </c>
      <c r="B41" s="1">
        <f>IFERROR(__xludf.DUMMYFUNCTION("""COMPUTED_VALUE"""),70.51)</f>
        <v>70.51</v>
      </c>
      <c r="C41" s="1">
        <f>IFERROR(__xludf.DUMMYFUNCTION("""COMPUTED_VALUE"""),71.05)</f>
        <v>71.05</v>
      </c>
      <c r="D41" s="1">
        <f>IFERROR(__xludf.DUMMYFUNCTION("""COMPUTED_VALUE"""),68.44)</f>
        <v>68.44</v>
      </c>
      <c r="E41" s="1">
        <f>IFERROR(__xludf.DUMMYFUNCTION("""COMPUTED_VALUE"""),68.61)</f>
        <v>68.61</v>
      </c>
      <c r="F41" s="1">
        <f>IFERROR(__xludf.DUMMYFUNCTION("""COMPUTED_VALUE"""),6069658.0)</f>
        <v>6069658</v>
      </c>
    </row>
    <row r="42">
      <c r="A42" s="2">
        <f>IFERROR(__xludf.DUMMYFUNCTION("""COMPUTED_VALUE"""),43160.66666666667)</f>
        <v>43160.66667</v>
      </c>
      <c r="B42" s="1">
        <f>IFERROR(__xludf.DUMMYFUNCTION("""COMPUTED_VALUE"""),69.0)</f>
        <v>69</v>
      </c>
      <c r="C42" s="1">
        <f>IFERROR(__xludf.DUMMYFUNCTION("""COMPUTED_VALUE"""),69.73)</f>
        <v>69.73</v>
      </c>
      <c r="D42" s="1">
        <f>IFERROR(__xludf.DUMMYFUNCTION("""COMPUTED_VALUE"""),66.01)</f>
        <v>66.01</v>
      </c>
      <c r="E42" s="1">
        <f>IFERROR(__xludf.DUMMYFUNCTION("""COMPUTED_VALUE"""),66.19)</f>
        <v>66.19</v>
      </c>
      <c r="F42" s="1">
        <f>IFERROR(__xludf.DUMMYFUNCTION("""COMPUTED_VALUE"""),6885601.0)</f>
        <v>6885601</v>
      </c>
    </row>
    <row r="43">
      <c r="A43" s="2">
        <f>IFERROR(__xludf.DUMMYFUNCTION("""COMPUTED_VALUE"""),43161.66666666667)</f>
        <v>43161.66667</v>
      </c>
      <c r="B43" s="1">
        <f>IFERROR(__xludf.DUMMYFUNCTION("""COMPUTED_VALUE"""),65.4)</f>
        <v>65.4</v>
      </c>
      <c r="C43" s="1">
        <f>IFERROR(__xludf.DUMMYFUNCTION("""COMPUTED_VALUE"""),67.04)</f>
        <v>67.04</v>
      </c>
      <c r="D43" s="1">
        <f>IFERROR(__xludf.DUMMYFUNCTION("""COMPUTED_VALUE"""),64.59)</f>
        <v>64.59</v>
      </c>
      <c r="E43" s="1">
        <f>IFERROR(__xludf.DUMMYFUNCTION("""COMPUTED_VALUE"""),67.02)</f>
        <v>67.02</v>
      </c>
      <c r="F43" s="1">
        <f>IFERROR(__xludf.DUMMYFUNCTION("""COMPUTED_VALUE"""),5092829.0)</f>
        <v>5092829</v>
      </c>
    </row>
    <row r="44">
      <c r="A44" s="2">
        <f>IFERROR(__xludf.DUMMYFUNCTION("""COMPUTED_VALUE"""),43164.66666666667)</f>
        <v>43164.66667</v>
      </c>
      <c r="B44" s="1">
        <f>IFERROR(__xludf.DUMMYFUNCTION("""COMPUTED_VALUE"""),66.48)</f>
        <v>66.48</v>
      </c>
      <c r="C44" s="1">
        <f>IFERROR(__xludf.DUMMYFUNCTION("""COMPUTED_VALUE"""),67.55)</f>
        <v>67.55</v>
      </c>
      <c r="D44" s="1">
        <f>IFERROR(__xludf.DUMMYFUNCTION("""COMPUTED_VALUE"""),65.86)</f>
        <v>65.86</v>
      </c>
      <c r="E44" s="1">
        <f>IFERROR(__xludf.DUMMYFUNCTION("""COMPUTED_VALUE"""),66.67)</f>
        <v>66.67</v>
      </c>
      <c r="F44" s="1">
        <f>IFERROR(__xludf.DUMMYFUNCTION("""COMPUTED_VALUE"""),3823769.0)</f>
        <v>3823769</v>
      </c>
    </row>
    <row r="45">
      <c r="A45" s="2">
        <f>IFERROR(__xludf.DUMMYFUNCTION("""COMPUTED_VALUE"""),43165.66666666667)</f>
        <v>43165.66667</v>
      </c>
      <c r="B45" s="1">
        <f>IFERROR(__xludf.DUMMYFUNCTION("""COMPUTED_VALUE"""),66.75)</f>
        <v>66.75</v>
      </c>
      <c r="C45" s="1">
        <f>IFERROR(__xludf.DUMMYFUNCTION("""COMPUTED_VALUE"""),67.27)</f>
        <v>67.27</v>
      </c>
      <c r="D45" s="1">
        <f>IFERROR(__xludf.DUMMYFUNCTION("""COMPUTED_VALUE"""),65.41)</f>
        <v>65.41</v>
      </c>
      <c r="E45" s="1">
        <f>IFERROR(__xludf.DUMMYFUNCTION("""COMPUTED_VALUE"""),65.64)</f>
        <v>65.64</v>
      </c>
      <c r="F45" s="1">
        <f>IFERROR(__xludf.DUMMYFUNCTION("""COMPUTED_VALUE"""),4285744.0)</f>
        <v>4285744</v>
      </c>
    </row>
    <row r="46">
      <c r="A46" s="2">
        <f>IFERROR(__xludf.DUMMYFUNCTION("""COMPUTED_VALUE"""),43166.66666666667)</f>
        <v>43166.66667</v>
      </c>
      <c r="B46" s="1">
        <f>IFERROR(__xludf.DUMMYFUNCTION("""COMPUTED_VALUE"""),65.09)</f>
        <v>65.09</v>
      </c>
      <c r="C46" s="1">
        <f>IFERROR(__xludf.DUMMYFUNCTION("""COMPUTED_VALUE"""),66.5)</f>
        <v>66.5</v>
      </c>
      <c r="D46" s="1">
        <f>IFERROR(__xludf.DUMMYFUNCTION("""COMPUTED_VALUE"""),64.35)</f>
        <v>64.35</v>
      </c>
      <c r="E46" s="1">
        <f>IFERROR(__xludf.DUMMYFUNCTION("""COMPUTED_VALUE"""),66.46)</f>
        <v>66.46</v>
      </c>
      <c r="F46" s="1">
        <f>IFERROR(__xludf.DUMMYFUNCTION("""COMPUTED_VALUE"""),5007297.0)</f>
        <v>5007297</v>
      </c>
    </row>
    <row r="47">
      <c r="A47" s="2">
        <f>IFERROR(__xludf.DUMMYFUNCTION("""COMPUTED_VALUE"""),43167.66666666667)</f>
        <v>43167.66667</v>
      </c>
      <c r="B47" s="1">
        <f>IFERROR(__xludf.DUMMYFUNCTION("""COMPUTED_VALUE"""),66.57)</f>
        <v>66.57</v>
      </c>
      <c r="C47" s="1">
        <f>IFERROR(__xludf.DUMMYFUNCTION("""COMPUTED_VALUE"""),66.66)</f>
        <v>66.66</v>
      </c>
      <c r="D47" s="1">
        <f>IFERROR(__xludf.DUMMYFUNCTION("""COMPUTED_VALUE"""),65.25)</f>
        <v>65.25</v>
      </c>
      <c r="E47" s="1">
        <f>IFERROR(__xludf.DUMMYFUNCTION("""COMPUTED_VALUE"""),65.82)</f>
        <v>65.82</v>
      </c>
      <c r="F47" s="1">
        <f>IFERROR(__xludf.DUMMYFUNCTION("""COMPUTED_VALUE"""),3566244.0)</f>
        <v>3566244</v>
      </c>
    </row>
    <row r="48">
      <c r="A48" s="2">
        <f>IFERROR(__xludf.DUMMYFUNCTION("""COMPUTED_VALUE"""),43168.66666666667)</f>
        <v>43168.66667</v>
      </c>
      <c r="B48" s="1">
        <f>IFERROR(__xludf.DUMMYFUNCTION("""COMPUTED_VALUE"""),64.82)</f>
        <v>64.82</v>
      </c>
      <c r="C48" s="1">
        <f>IFERROR(__xludf.DUMMYFUNCTION("""COMPUTED_VALUE"""),65.7)</f>
        <v>65.7</v>
      </c>
      <c r="D48" s="1">
        <f>IFERROR(__xludf.DUMMYFUNCTION("""COMPUTED_VALUE"""),64.47)</f>
        <v>64.47</v>
      </c>
      <c r="E48" s="1">
        <f>IFERROR(__xludf.DUMMYFUNCTION("""COMPUTED_VALUE"""),65.43)</f>
        <v>65.43</v>
      </c>
      <c r="F48" s="1">
        <f>IFERROR(__xludf.DUMMYFUNCTION("""COMPUTED_VALUE"""),5506764.0)</f>
        <v>5506764</v>
      </c>
    </row>
    <row r="49">
      <c r="A49" s="2">
        <f>IFERROR(__xludf.DUMMYFUNCTION("""COMPUTED_VALUE"""),43171.66666666667)</f>
        <v>43171.66667</v>
      </c>
      <c r="B49" s="1">
        <f>IFERROR(__xludf.DUMMYFUNCTION("""COMPUTED_VALUE"""),65.72)</f>
        <v>65.72</v>
      </c>
      <c r="C49" s="1">
        <f>IFERROR(__xludf.DUMMYFUNCTION("""COMPUTED_VALUE"""),69.44)</f>
        <v>69.44</v>
      </c>
      <c r="D49" s="1">
        <f>IFERROR(__xludf.DUMMYFUNCTION("""COMPUTED_VALUE"""),65.3)</f>
        <v>65.3</v>
      </c>
      <c r="E49" s="1">
        <f>IFERROR(__xludf.DUMMYFUNCTION("""COMPUTED_VALUE"""),69.1)</f>
        <v>69.1</v>
      </c>
      <c r="F49" s="1">
        <f>IFERROR(__xludf.DUMMYFUNCTION("""COMPUTED_VALUE"""),8264035.0)</f>
        <v>8264035</v>
      </c>
    </row>
    <row r="50">
      <c r="A50" s="2">
        <f>IFERROR(__xludf.DUMMYFUNCTION("""COMPUTED_VALUE"""),43172.66666666667)</f>
        <v>43172.66667</v>
      </c>
      <c r="B50" s="1">
        <f>IFERROR(__xludf.DUMMYFUNCTION("""COMPUTED_VALUE"""),68.98)</f>
        <v>68.98</v>
      </c>
      <c r="C50" s="1">
        <f>IFERROR(__xludf.DUMMYFUNCTION("""COMPUTED_VALUE"""),69.02)</f>
        <v>69.02</v>
      </c>
      <c r="D50" s="1">
        <f>IFERROR(__xludf.DUMMYFUNCTION("""COMPUTED_VALUE"""),67.25)</f>
        <v>67.25</v>
      </c>
      <c r="E50" s="1">
        <f>IFERROR(__xludf.DUMMYFUNCTION("""COMPUTED_VALUE"""),68.37)</f>
        <v>68.37</v>
      </c>
      <c r="F50" s="1">
        <f>IFERROR(__xludf.DUMMYFUNCTION("""COMPUTED_VALUE"""),5965805.0)</f>
        <v>5965805</v>
      </c>
    </row>
    <row r="51">
      <c r="A51" s="2">
        <f>IFERROR(__xludf.DUMMYFUNCTION("""COMPUTED_VALUE"""),43173.66666666667)</f>
        <v>43173.66667</v>
      </c>
      <c r="B51" s="1">
        <f>IFERROR(__xludf.DUMMYFUNCTION("""COMPUTED_VALUE"""),67.35)</f>
        <v>67.35</v>
      </c>
      <c r="C51" s="1">
        <f>IFERROR(__xludf.DUMMYFUNCTION("""COMPUTED_VALUE"""),67.96)</f>
        <v>67.96</v>
      </c>
      <c r="D51" s="1">
        <f>IFERROR(__xludf.DUMMYFUNCTION("""COMPUTED_VALUE"""),64.79)</f>
        <v>64.79</v>
      </c>
      <c r="E51" s="1">
        <f>IFERROR(__xludf.DUMMYFUNCTION("""COMPUTED_VALUE"""),65.33)</f>
        <v>65.33</v>
      </c>
      <c r="F51" s="1">
        <f>IFERROR(__xludf.DUMMYFUNCTION("""COMPUTED_VALUE"""),7967370.0)</f>
        <v>7967370</v>
      </c>
    </row>
    <row r="52">
      <c r="A52" s="2">
        <f>IFERROR(__xludf.DUMMYFUNCTION("""COMPUTED_VALUE"""),43174.66666666667)</f>
        <v>43174.66667</v>
      </c>
      <c r="B52" s="1">
        <f>IFERROR(__xludf.DUMMYFUNCTION("""COMPUTED_VALUE"""),65.88)</f>
        <v>65.88</v>
      </c>
      <c r="C52" s="1">
        <f>IFERROR(__xludf.DUMMYFUNCTION("""COMPUTED_VALUE"""),66.57)</f>
        <v>66.57</v>
      </c>
      <c r="D52" s="1">
        <f>IFERROR(__xludf.DUMMYFUNCTION("""COMPUTED_VALUE"""),64.22)</f>
        <v>64.22</v>
      </c>
      <c r="E52" s="1">
        <f>IFERROR(__xludf.DUMMYFUNCTION("""COMPUTED_VALUE"""),65.12)</f>
        <v>65.12</v>
      </c>
      <c r="F52" s="1">
        <f>IFERROR(__xludf.DUMMYFUNCTION("""COMPUTED_VALUE"""),6564801.0)</f>
        <v>6564801</v>
      </c>
    </row>
    <row r="53">
      <c r="A53" s="2">
        <f>IFERROR(__xludf.DUMMYFUNCTION("""COMPUTED_VALUE"""),43175.66666666667)</f>
        <v>43175.66667</v>
      </c>
      <c r="B53" s="1">
        <f>IFERROR(__xludf.DUMMYFUNCTION("""COMPUTED_VALUE"""),65.19)</f>
        <v>65.19</v>
      </c>
      <c r="C53" s="1">
        <f>IFERROR(__xludf.DUMMYFUNCTION("""COMPUTED_VALUE"""),65.48)</f>
        <v>65.48</v>
      </c>
      <c r="D53" s="1">
        <f>IFERROR(__xludf.DUMMYFUNCTION("""COMPUTED_VALUE"""),63.81)</f>
        <v>63.81</v>
      </c>
      <c r="E53" s="1">
        <f>IFERROR(__xludf.DUMMYFUNCTION("""COMPUTED_VALUE"""),64.27)</f>
        <v>64.27</v>
      </c>
      <c r="F53" s="1">
        <f>IFERROR(__xludf.DUMMYFUNCTION("""COMPUTED_VALUE"""),6117279.0)</f>
        <v>6117279</v>
      </c>
    </row>
    <row r="54">
      <c r="A54" s="2">
        <f>IFERROR(__xludf.DUMMYFUNCTION("""COMPUTED_VALUE"""),43178.66666666667)</f>
        <v>43178.66667</v>
      </c>
      <c r="B54" s="1">
        <f>IFERROR(__xludf.DUMMYFUNCTION("""COMPUTED_VALUE"""),63.3)</f>
        <v>63.3</v>
      </c>
      <c r="C54" s="1">
        <f>IFERROR(__xludf.DUMMYFUNCTION("""COMPUTED_VALUE"""),64.15)</f>
        <v>64.15</v>
      </c>
      <c r="D54" s="1">
        <f>IFERROR(__xludf.DUMMYFUNCTION("""COMPUTED_VALUE"""),61.93)</f>
        <v>61.93</v>
      </c>
      <c r="E54" s="1">
        <f>IFERROR(__xludf.DUMMYFUNCTION("""COMPUTED_VALUE"""),62.71)</f>
        <v>62.71</v>
      </c>
      <c r="F54" s="1">
        <f>IFERROR(__xludf.DUMMYFUNCTION("""COMPUTED_VALUE"""),7484294.0)</f>
        <v>7484294</v>
      </c>
    </row>
    <row r="55">
      <c r="A55" s="2">
        <f>IFERROR(__xludf.DUMMYFUNCTION("""COMPUTED_VALUE"""),43179.66666666667)</f>
        <v>43179.66667</v>
      </c>
      <c r="B55" s="1">
        <f>IFERROR(__xludf.DUMMYFUNCTION("""COMPUTED_VALUE"""),62.97)</f>
        <v>62.97</v>
      </c>
      <c r="C55" s="1">
        <f>IFERROR(__xludf.DUMMYFUNCTION("""COMPUTED_VALUE"""),63.25)</f>
        <v>63.25</v>
      </c>
      <c r="D55" s="1">
        <f>IFERROR(__xludf.DUMMYFUNCTION("""COMPUTED_VALUE"""),61.75)</f>
        <v>61.75</v>
      </c>
      <c r="E55" s="1">
        <f>IFERROR(__xludf.DUMMYFUNCTION("""COMPUTED_VALUE"""),62.11)</f>
        <v>62.11</v>
      </c>
      <c r="F55" s="1">
        <f>IFERROR(__xludf.DUMMYFUNCTION("""COMPUTED_VALUE"""),4764293.0)</f>
        <v>4764293</v>
      </c>
    </row>
    <row r="56">
      <c r="A56" s="2">
        <f>IFERROR(__xludf.DUMMYFUNCTION("""COMPUTED_VALUE"""),43180.66666666667)</f>
        <v>43180.66667</v>
      </c>
      <c r="B56" s="1">
        <f>IFERROR(__xludf.DUMMYFUNCTION("""COMPUTED_VALUE"""),62.05)</f>
        <v>62.05</v>
      </c>
      <c r="C56" s="1">
        <f>IFERROR(__xludf.DUMMYFUNCTION("""COMPUTED_VALUE"""),64.49)</f>
        <v>64.49</v>
      </c>
      <c r="D56" s="1">
        <f>IFERROR(__xludf.DUMMYFUNCTION("""COMPUTED_VALUE"""),62.04)</f>
        <v>62.04</v>
      </c>
      <c r="E56" s="1">
        <f>IFERROR(__xludf.DUMMYFUNCTION("""COMPUTED_VALUE"""),63.31)</f>
        <v>63.31</v>
      </c>
      <c r="F56" s="1">
        <f>IFERROR(__xludf.DUMMYFUNCTION("""COMPUTED_VALUE"""),5958411.0)</f>
        <v>5958411</v>
      </c>
    </row>
    <row r="57">
      <c r="A57" s="2">
        <f>IFERROR(__xludf.DUMMYFUNCTION("""COMPUTED_VALUE"""),43181.66666666667)</f>
        <v>43181.66667</v>
      </c>
      <c r="B57" s="1">
        <f>IFERROR(__xludf.DUMMYFUNCTION("""COMPUTED_VALUE"""),62.78)</f>
        <v>62.78</v>
      </c>
      <c r="C57" s="1">
        <f>IFERROR(__xludf.DUMMYFUNCTION("""COMPUTED_VALUE"""),63.76)</f>
        <v>63.76</v>
      </c>
      <c r="D57" s="1">
        <f>IFERROR(__xludf.DUMMYFUNCTION("""COMPUTED_VALUE"""),61.64)</f>
        <v>61.64</v>
      </c>
      <c r="E57" s="1">
        <f>IFERROR(__xludf.DUMMYFUNCTION("""COMPUTED_VALUE"""),61.82)</f>
        <v>61.82</v>
      </c>
      <c r="F57" s="1">
        <f>IFERROR(__xludf.DUMMYFUNCTION("""COMPUTED_VALUE"""),4939771.0)</f>
        <v>4939771</v>
      </c>
    </row>
    <row r="58">
      <c r="A58" s="2">
        <f>IFERROR(__xludf.DUMMYFUNCTION("""COMPUTED_VALUE"""),43182.66666666667)</f>
        <v>43182.66667</v>
      </c>
      <c r="B58" s="1">
        <f>IFERROR(__xludf.DUMMYFUNCTION("""COMPUTED_VALUE"""),62.25)</f>
        <v>62.25</v>
      </c>
      <c r="C58" s="1">
        <f>IFERROR(__xludf.DUMMYFUNCTION("""COMPUTED_VALUE"""),62.32)</f>
        <v>62.32</v>
      </c>
      <c r="D58" s="1">
        <f>IFERROR(__xludf.DUMMYFUNCTION("""COMPUTED_VALUE"""),60.09)</f>
        <v>60.09</v>
      </c>
      <c r="E58" s="1">
        <f>IFERROR(__xludf.DUMMYFUNCTION("""COMPUTED_VALUE"""),60.31)</f>
        <v>60.31</v>
      </c>
      <c r="F58" s="1">
        <f>IFERROR(__xludf.DUMMYFUNCTION("""COMPUTED_VALUE"""),6654899.0)</f>
        <v>6654899</v>
      </c>
    </row>
    <row r="59">
      <c r="A59" s="2">
        <f>IFERROR(__xludf.DUMMYFUNCTION("""COMPUTED_VALUE"""),43185.66666666667)</f>
        <v>43185.66667</v>
      </c>
      <c r="B59" s="1">
        <f>IFERROR(__xludf.DUMMYFUNCTION("""COMPUTED_VALUE"""),61.47)</f>
        <v>61.47</v>
      </c>
      <c r="C59" s="1">
        <f>IFERROR(__xludf.DUMMYFUNCTION("""COMPUTED_VALUE"""),61.52)</f>
        <v>61.52</v>
      </c>
      <c r="D59" s="1">
        <f>IFERROR(__xludf.DUMMYFUNCTION("""COMPUTED_VALUE"""),58.27)</f>
        <v>58.27</v>
      </c>
      <c r="E59" s="1">
        <f>IFERROR(__xludf.DUMMYFUNCTION("""COMPUTED_VALUE"""),60.84)</f>
        <v>60.84</v>
      </c>
      <c r="F59" s="1">
        <f>IFERROR(__xludf.DUMMYFUNCTION("""COMPUTED_VALUE"""),8375175.0)</f>
        <v>8375175</v>
      </c>
    </row>
    <row r="60">
      <c r="A60" s="2">
        <f>IFERROR(__xludf.DUMMYFUNCTION("""COMPUTED_VALUE"""),43186.66666666667)</f>
        <v>43186.66667</v>
      </c>
      <c r="B60" s="1">
        <f>IFERROR(__xludf.DUMMYFUNCTION("""COMPUTED_VALUE"""),60.8)</f>
        <v>60.8</v>
      </c>
      <c r="C60" s="1">
        <f>IFERROR(__xludf.DUMMYFUNCTION("""COMPUTED_VALUE"""),60.85)</f>
        <v>60.85</v>
      </c>
      <c r="D60" s="1">
        <f>IFERROR(__xludf.DUMMYFUNCTION("""COMPUTED_VALUE"""),55.44)</f>
        <v>55.44</v>
      </c>
      <c r="E60" s="1">
        <f>IFERROR(__xludf.DUMMYFUNCTION("""COMPUTED_VALUE"""),55.84)</f>
        <v>55.84</v>
      </c>
      <c r="F60" s="1">
        <f>IFERROR(__xludf.DUMMYFUNCTION("""COMPUTED_VALUE"""),1.3872029E7)</f>
        <v>13872029</v>
      </c>
    </row>
    <row r="61">
      <c r="A61" s="2">
        <f>IFERROR(__xludf.DUMMYFUNCTION("""COMPUTED_VALUE"""),43187.66666666667)</f>
        <v>43187.66667</v>
      </c>
      <c r="B61" s="1">
        <f>IFERROR(__xludf.DUMMYFUNCTION("""COMPUTED_VALUE"""),52.92)</f>
        <v>52.92</v>
      </c>
      <c r="C61" s="1">
        <f>IFERROR(__xludf.DUMMYFUNCTION("""COMPUTED_VALUE"""),53.74)</f>
        <v>53.74</v>
      </c>
      <c r="D61" s="1">
        <f>IFERROR(__xludf.DUMMYFUNCTION("""COMPUTED_VALUE"""),50.42)</f>
        <v>50.42</v>
      </c>
      <c r="E61" s="1">
        <f>IFERROR(__xludf.DUMMYFUNCTION("""COMPUTED_VALUE"""),51.56)</f>
        <v>51.56</v>
      </c>
      <c r="F61" s="1">
        <f>IFERROR(__xludf.DUMMYFUNCTION("""COMPUTED_VALUE"""),2.1001437E7)</f>
        <v>21001437</v>
      </c>
    </row>
    <row r="62">
      <c r="A62" s="2">
        <f>IFERROR(__xludf.DUMMYFUNCTION("""COMPUTED_VALUE"""),43188.66666666667)</f>
        <v>43188.66667</v>
      </c>
      <c r="B62" s="1">
        <f>IFERROR(__xludf.DUMMYFUNCTION("""COMPUTED_VALUE"""),51.3)</f>
        <v>51.3</v>
      </c>
      <c r="C62" s="1">
        <f>IFERROR(__xludf.DUMMYFUNCTION("""COMPUTED_VALUE"""),54.19)</f>
        <v>54.19</v>
      </c>
      <c r="D62" s="1">
        <f>IFERROR(__xludf.DUMMYFUNCTION("""COMPUTED_VALUE"""),49.64)</f>
        <v>49.64</v>
      </c>
      <c r="E62" s="1">
        <f>IFERROR(__xludf.DUMMYFUNCTION("""COMPUTED_VALUE"""),53.23)</f>
        <v>53.23</v>
      </c>
      <c r="F62" s="1">
        <f>IFERROR(__xludf.DUMMYFUNCTION("""COMPUTED_VALUE"""),1.5170749E7)</f>
        <v>15170749</v>
      </c>
    </row>
    <row r="63">
      <c r="A63" s="2">
        <f>IFERROR(__xludf.DUMMYFUNCTION("""COMPUTED_VALUE"""),43192.66666666667)</f>
        <v>43192.66667</v>
      </c>
      <c r="B63" s="1">
        <f>IFERROR(__xludf.DUMMYFUNCTION("""COMPUTED_VALUE"""),51.25)</f>
        <v>51.25</v>
      </c>
      <c r="C63" s="1">
        <f>IFERROR(__xludf.DUMMYFUNCTION("""COMPUTED_VALUE"""),52.07)</f>
        <v>52.07</v>
      </c>
      <c r="D63" s="1">
        <f>IFERROR(__xludf.DUMMYFUNCTION("""COMPUTED_VALUE"""),48.92)</f>
        <v>48.92</v>
      </c>
      <c r="E63" s="1">
        <f>IFERROR(__xludf.DUMMYFUNCTION("""COMPUTED_VALUE"""),50.5)</f>
        <v>50.5</v>
      </c>
      <c r="F63" s="1">
        <f>IFERROR(__xludf.DUMMYFUNCTION("""COMPUTED_VALUE"""),1.6113968E7)</f>
        <v>16113968</v>
      </c>
    </row>
    <row r="64">
      <c r="A64" s="2">
        <f>IFERROR(__xludf.DUMMYFUNCTION("""COMPUTED_VALUE"""),43193.66666666667)</f>
        <v>43193.66667</v>
      </c>
      <c r="B64" s="1">
        <f>IFERROR(__xludf.DUMMYFUNCTION("""COMPUTED_VALUE"""),53.96)</f>
        <v>53.96</v>
      </c>
      <c r="C64" s="1">
        <f>IFERROR(__xludf.DUMMYFUNCTION("""COMPUTED_VALUE"""),54.67)</f>
        <v>54.67</v>
      </c>
      <c r="D64" s="1">
        <f>IFERROR(__xludf.DUMMYFUNCTION("""COMPUTED_VALUE"""),50.9)</f>
        <v>50.9</v>
      </c>
      <c r="E64" s="1">
        <f>IFERROR(__xludf.DUMMYFUNCTION("""COMPUTED_VALUE"""),53.51)</f>
        <v>53.51</v>
      </c>
      <c r="F64" s="1">
        <f>IFERROR(__xludf.DUMMYFUNCTION("""COMPUTED_VALUE"""),1.8844384E7)</f>
        <v>18844384</v>
      </c>
    </row>
    <row r="65">
      <c r="A65" s="2">
        <f>IFERROR(__xludf.DUMMYFUNCTION("""COMPUTED_VALUE"""),43194.66666666667)</f>
        <v>43194.66667</v>
      </c>
      <c r="B65" s="1">
        <f>IFERROR(__xludf.DUMMYFUNCTION("""COMPUTED_VALUE"""),50.56)</f>
        <v>50.56</v>
      </c>
      <c r="C65" s="1">
        <f>IFERROR(__xludf.DUMMYFUNCTION("""COMPUTED_VALUE"""),57.67)</f>
        <v>57.67</v>
      </c>
      <c r="D65" s="1">
        <f>IFERROR(__xludf.DUMMYFUNCTION("""COMPUTED_VALUE"""),50.4)</f>
        <v>50.4</v>
      </c>
      <c r="E65" s="1">
        <f>IFERROR(__xludf.DUMMYFUNCTION("""COMPUTED_VALUE"""),57.39)</f>
        <v>57.39</v>
      </c>
      <c r="F65" s="1">
        <f>IFERROR(__xludf.DUMMYFUNCTION("""COMPUTED_VALUE"""),1.9896746E7)</f>
        <v>19896746</v>
      </c>
    </row>
    <row r="66">
      <c r="A66" s="2">
        <f>IFERROR(__xludf.DUMMYFUNCTION("""COMPUTED_VALUE"""),43195.66666666667)</f>
        <v>43195.66667</v>
      </c>
      <c r="B66" s="1">
        <f>IFERROR(__xludf.DUMMYFUNCTION("""COMPUTED_VALUE"""),57.87)</f>
        <v>57.87</v>
      </c>
      <c r="C66" s="1">
        <f>IFERROR(__xludf.DUMMYFUNCTION("""COMPUTED_VALUE"""),61.25)</f>
        <v>61.25</v>
      </c>
      <c r="D66" s="1">
        <f>IFERROR(__xludf.DUMMYFUNCTION("""COMPUTED_VALUE"""),57.64)</f>
        <v>57.64</v>
      </c>
      <c r="E66" s="1">
        <f>IFERROR(__xludf.DUMMYFUNCTION("""COMPUTED_VALUE"""),61.14)</f>
        <v>61.14</v>
      </c>
      <c r="F66" s="1">
        <f>IFERROR(__xludf.DUMMYFUNCTION("""COMPUTED_VALUE"""),1.9121101E7)</f>
        <v>19121101</v>
      </c>
    </row>
    <row r="67">
      <c r="A67" s="2">
        <f>IFERROR(__xludf.DUMMYFUNCTION("""COMPUTED_VALUE"""),43196.66666666667)</f>
        <v>43196.66667</v>
      </c>
      <c r="B67" s="1">
        <f>IFERROR(__xludf.DUMMYFUNCTION("""COMPUTED_VALUE"""),60.2)</f>
        <v>60.2</v>
      </c>
      <c r="C67" s="1">
        <f>IFERROR(__xludf.DUMMYFUNCTION("""COMPUTED_VALUE"""),61.86)</f>
        <v>61.86</v>
      </c>
      <c r="D67" s="1">
        <f>IFERROR(__xludf.DUMMYFUNCTION("""COMPUTED_VALUE"""),59.1)</f>
        <v>59.1</v>
      </c>
      <c r="E67" s="1">
        <f>IFERROR(__xludf.DUMMYFUNCTION("""COMPUTED_VALUE"""),59.86)</f>
        <v>59.86</v>
      </c>
      <c r="F67" s="1">
        <f>IFERROR(__xludf.DUMMYFUNCTION("""COMPUTED_VALUE"""),1.3520286E7)</f>
        <v>13520286</v>
      </c>
    </row>
    <row r="68">
      <c r="A68" s="2">
        <f>IFERROR(__xludf.DUMMYFUNCTION("""COMPUTED_VALUE"""),43199.66666666667)</f>
        <v>43199.66667</v>
      </c>
      <c r="B68" s="1">
        <f>IFERROR(__xludf.DUMMYFUNCTION("""COMPUTED_VALUE"""),60.07)</f>
        <v>60.07</v>
      </c>
      <c r="C68" s="1">
        <f>IFERROR(__xludf.DUMMYFUNCTION("""COMPUTED_VALUE"""),61.9)</f>
        <v>61.9</v>
      </c>
      <c r="D68" s="1">
        <f>IFERROR(__xludf.DUMMYFUNCTION("""COMPUTED_VALUE"""),57.84)</f>
        <v>57.84</v>
      </c>
      <c r="E68" s="1">
        <f>IFERROR(__xludf.DUMMYFUNCTION("""COMPUTED_VALUE"""),57.93)</f>
        <v>57.93</v>
      </c>
      <c r="F68" s="1">
        <f>IFERROR(__xludf.DUMMYFUNCTION("""COMPUTED_VALUE"""),1.0249805E7)</f>
        <v>10249805</v>
      </c>
    </row>
    <row r="69">
      <c r="A69" s="2">
        <f>IFERROR(__xludf.DUMMYFUNCTION("""COMPUTED_VALUE"""),43200.66666666667)</f>
        <v>43200.66667</v>
      </c>
      <c r="B69" s="1">
        <f>IFERROR(__xludf.DUMMYFUNCTION("""COMPUTED_VALUE"""),59.79)</f>
        <v>59.79</v>
      </c>
      <c r="C69" s="1">
        <f>IFERROR(__xludf.DUMMYFUNCTION("""COMPUTED_VALUE"""),61.42)</f>
        <v>61.42</v>
      </c>
      <c r="D69" s="1">
        <f>IFERROR(__xludf.DUMMYFUNCTION("""COMPUTED_VALUE"""),58.74)</f>
        <v>58.74</v>
      </c>
      <c r="E69" s="1">
        <f>IFERROR(__xludf.DUMMYFUNCTION("""COMPUTED_VALUE"""),60.94)</f>
        <v>60.94</v>
      </c>
      <c r="F69" s="1">
        <f>IFERROR(__xludf.DUMMYFUNCTION("""COMPUTED_VALUE"""),1.1024259E7)</f>
        <v>11024259</v>
      </c>
    </row>
    <row r="70">
      <c r="A70" s="2">
        <f>IFERROR(__xludf.DUMMYFUNCTION("""COMPUTED_VALUE"""),43201.66666666667)</f>
        <v>43201.66667</v>
      </c>
      <c r="B70" s="1">
        <f>IFERROR(__xludf.DUMMYFUNCTION("""COMPUTED_VALUE"""),60.15)</f>
        <v>60.15</v>
      </c>
      <c r="C70" s="1">
        <f>IFERROR(__xludf.DUMMYFUNCTION("""COMPUTED_VALUE"""),61.8)</f>
        <v>61.8</v>
      </c>
      <c r="D70" s="1">
        <f>IFERROR(__xludf.DUMMYFUNCTION("""COMPUTED_VALUE"""),59.93)</f>
        <v>59.93</v>
      </c>
      <c r="E70" s="1">
        <f>IFERROR(__xludf.DUMMYFUNCTION("""COMPUTED_VALUE"""),60.19)</f>
        <v>60.19</v>
      </c>
      <c r="F70" s="1">
        <f>IFERROR(__xludf.DUMMYFUNCTION("""COMPUTED_VALUE"""),7482945.0)</f>
        <v>7482945</v>
      </c>
    </row>
    <row r="71">
      <c r="A71" s="2">
        <f>IFERROR(__xludf.DUMMYFUNCTION("""COMPUTED_VALUE"""),43202.66666666667)</f>
        <v>43202.66667</v>
      </c>
      <c r="B71" s="1">
        <f>IFERROR(__xludf.DUMMYFUNCTION("""COMPUTED_VALUE"""),60.46)</f>
        <v>60.46</v>
      </c>
      <c r="C71" s="1">
        <f>IFERROR(__xludf.DUMMYFUNCTION("""COMPUTED_VALUE"""),60.79)</f>
        <v>60.79</v>
      </c>
      <c r="D71" s="1">
        <f>IFERROR(__xludf.DUMMYFUNCTION("""COMPUTED_VALUE"""),58.74)</f>
        <v>58.74</v>
      </c>
      <c r="E71" s="1">
        <f>IFERROR(__xludf.DUMMYFUNCTION("""COMPUTED_VALUE"""),58.82)</f>
        <v>58.82</v>
      </c>
      <c r="F71" s="1">
        <f>IFERROR(__xludf.DUMMYFUNCTION("""COMPUTED_VALUE"""),7608769.0)</f>
        <v>7608769</v>
      </c>
    </row>
    <row r="72">
      <c r="A72" s="2">
        <f>IFERROR(__xludf.DUMMYFUNCTION("""COMPUTED_VALUE"""),43203.66666666667)</f>
        <v>43203.66667</v>
      </c>
      <c r="B72" s="1">
        <f>IFERROR(__xludf.DUMMYFUNCTION("""COMPUTED_VALUE"""),60.72)</f>
        <v>60.72</v>
      </c>
      <c r="C72" s="1">
        <f>IFERROR(__xludf.DUMMYFUNCTION("""COMPUTED_VALUE"""),60.79)</f>
        <v>60.79</v>
      </c>
      <c r="D72" s="1">
        <f>IFERROR(__xludf.DUMMYFUNCTION("""COMPUTED_VALUE"""),59.2)</f>
        <v>59.2</v>
      </c>
      <c r="E72" s="1">
        <f>IFERROR(__xludf.DUMMYFUNCTION("""COMPUTED_VALUE"""),60.07)</f>
        <v>60.07</v>
      </c>
      <c r="F72" s="1">
        <f>IFERROR(__xludf.DUMMYFUNCTION("""COMPUTED_VALUE"""),7327223.0)</f>
        <v>7327223</v>
      </c>
    </row>
    <row r="73">
      <c r="A73" s="2">
        <f>IFERROR(__xludf.DUMMYFUNCTION("""COMPUTED_VALUE"""),43206.66666666667)</f>
        <v>43206.66667</v>
      </c>
      <c r="B73" s="1">
        <f>IFERROR(__xludf.DUMMYFUNCTION("""COMPUTED_VALUE"""),59.8)</f>
        <v>59.8</v>
      </c>
      <c r="C73" s="1">
        <f>IFERROR(__xludf.DUMMYFUNCTION("""COMPUTED_VALUE"""),59.93)</f>
        <v>59.93</v>
      </c>
      <c r="D73" s="1">
        <f>IFERROR(__xludf.DUMMYFUNCTION("""COMPUTED_VALUE"""),57.8)</f>
        <v>57.8</v>
      </c>
      <c r="E73" s="1">
        <f>IFERROR(__xludf.DUMMYFUNCTION("""COMPUTED_VALUE"""),58.24)</f>
        <v>58.24</v>
      </c>
      <c r="F73" s="1">
        <f>IFERROR(__xludf.DUMMYFUNCTION("""COMPUTED_VALUE"""),6338488.0)</f>
        <v>6338488</v>
      </c>
    </row>
    <row r="74">
      <c r="A74" s="2">
        <f>IFERROR(__xludf.DUMMYFUNCTION("""COMPUTED_VALUE"""),43207.66666666667)</f>
        <v>43207.66667</v>
      </c>
      <c r="B74" s="1">
        <f>IFERROR(__xludf.DUMMYFUNCTION("""COMPUTED_VALUE"""),57.77)</f>
        <v>57.77</v>
      </c>
      <c r="C74" s="1">
        <f>IFERROR(__xludf.DUMMYFUNCTION("""COMPUTED_VALUE"""),58.43)</f>
        <v>58.43</v>
      </c>
      <c r="D74" s="1">
        <f>IFERROR(__xludf.DUMMYFUNCTION("""COMPUTED_VALUE"""),56.5)</f>
        <v>56.5</v>
      </c>
      <c r="E74" s="1">
        <f>IFERROR(__xludf.DUMMYFUNCTION("""COMPUTED_VALUE"""),57.54)</f>
        <v>57.54</v>
      </c>
      <c r="F74" s="1">
        <f>IFERROR(__xludf.DUMMYFUNCTION("""COMPUTED_VALUE"""),7000023.0)</f>
        <v>7000023</v>
      </c>
    </row>
    <row r="75">
      <c r="A75" s="2">
        <f>IFERROR(__xludf.DUMMYFUNCTION("""COMPUTED_VALUE"""),43208.66666666667)</f>
        <v>43208.66667</v>
      </c>
      <c r="B75" s="1">
        <f>IFERROR(__xludf.DUMMYFUNCTION("""COMPUTED_VALUE"""),58.22)</f>
        <v>58.22</v>
      </c>
      <c r="C75" s="1">
        <f>IFERROR(__xludf.DUMMYFUNCTION("""COMPUTED_VALUE"""),60.05)</f>
        <v>60.05</v>
      </c>
      <c r="D75" s="1">
        <f>IFERROR(__xludf.DUMMYFUNCTION("""COMPUTED_VALUE"""),57.63)</f>
        <v>57.63</v>
      </c>
      <c r="E75" s="1">
        <f>IFERROR(__xludf.DUMMYFUNCTION("""COMPUTED_VALUE"""),58.67)</f>
        <v>58.67</v>
      </c>
      <c r="F75" s="1">
        <f>IFERROR(__xludf.DUMMYFUNCTION("""COMPUTED_VALUE"""),6557700.0)</f>
        <v>6557700</v>
      </c>
    </row>
    <row r="76">
      <c r="A76" s="2">
        <f>IFERROR(__xludf.DUMMYFUNCTION("""COMPUTED_VALUE"""),43209.66666666667)</f>
        <v>43209.66667</v>
      </c>
      <c r="B76" s="1">
        <f>IFERROR(__xludf.DUMMYFUNCTION("""COMPUTED_VALUE"""),58.22)</f>
        <v>58.22</v>
      </c>
      <c r="C76" s="1">
        <f>IFERROR(__xludf.DUMMYFUNCTION("""COMPUTED_VALUE"""),60.2)</f>
        <v>60.2</v>
      </c>
      <c r="D76" s="1">
        <f>IFERROR(__xludf.DUMMYFUNCTION("""COMPUTED_VALUE"""),57.71)</f>
        <v>57.71</v>
      </c>
      <c r="E76" s="1">
        <f>IFERROR(__xludf.DUMMYFUNCTION("""COMPUTED_VALUE"""),60.02)</f>
        <v>60.02</v>
      </c>
      <c r="F76" s="1">
        <f>IFERROR(__xludf.DUMMYFUNCTION("""COMPUTED_VALUE"""),6090599.0)</f>
        <v>6090599</v>
      </c>
    </row>
    <row r="77">
      <c r="A77" s="2">
        <f>IFERROR(__xludf.DUMMYFUNCTION("""COMPUTED_VALUE"""),43210.66666666667)</f>
        <v>43210.66667</v>
      </c>
      <c r="B77" s="1">
        <f>IFERROR(__xludf.DUMMYFUNCTION("""COMPUTED_VALUE"""),59.03)</f>
        <v>59.03</v>
      </c>
      <c r="C77" s="1">
        <f>IFERROR(__xludf.DUMMYFUNCTION("""COMPUTED_VALUE"""),60.0)</f>
        <v>60</v>
      </c>
      <c r="D77" s="1">
        <f>IFERROR(__xludf.DUMMYFUNCTION("""COMPUTED_VALUE"""),57.95)</f>
        <v>57.95</v>
      </c>
      <c r="E77" s="1">
        <f>IFERROR(__xludf.DUMMYFUNCTION("""COMPUTED_VALUE"""),58.05)</f>
        <v>58.05</v>
      </c>
      <c r="F77" s="1">
        <f>IFERROR(__xludf.DUMMYFUNCTION("""COMPUTED_VALUE"""),5627928.0)</f>
        <v>5627928</v>
      </c>
    </row>
    <row r="78">
      <c r="A78" s="2">
        <f>IFERROR(__xludf.DUMMYFUNCTION("""COMPUTED_VALUE"""),43213.66666666667)</f>
        <v>43213.66667</v>
      </c>
      <c r="B78" s="1">
        <f>IFERROR(__xludf.DUMMYFUNCTION("""COMPUTED_VALUE"""),58.26)</f>
        <v>58.26</v>
      </c>
      <c r="C78" s="1">
        <f>IFERROR(__xludf.DUMMYFUNCTION("""COMPUTED_VALUE"""),58.32)</f>
        <v>58.32</v>
      </c>
      <c r="D78" s="1">
        <f>IFERROR(__xludf.DUMMYFUNCTION("""COMPUTED_VALUE"""),56.47)</f>
        <v>56.47</v>
      </c>
      <c r="E78" s="1">
        <f>IFERROR(__xludf.DUMMYFUNCTION("""COMPUTED_VALUE"""),56.67)</f>
        <v>56.67</v>
      </c>
      <c r="F78" s="1">
        <f>IFERROR(__xludf.DUMMYFUNCTION("""COMPUTED_VALUE"""),4893378.0)</f>
        <v>4893378</v>
      </c>
    </row>
    <row r="79">
      <c r="A79" s="2">
        <f>IFERROR(__xludf.DUMMYFUNCTION("""COMPUTED_VALUE"""),43214.66666666667)</f>
        <v>43214.66667</v>
      </c>
      <c r="B79" s="1">
        <f>IFERROR(__xludf.DUMMYFUNCTION("""COMPUTED_VALUE"""),57.0)</f>
        <v>57</v>
      </c>
      <c r="C79" s="1">
        <f>IFERROR(__xludf.DUMMYFUNCTION("""COMPUTED_VALUE"""),57.42)</f>
        <v>57.42</v>
      </c>
      <c r="D79" s="1">
        <f>IFERROR(__xludf.DUMMYFUNCTION("""COMPUTED_VALUE"""),55.69)</f>
        <v>55.69</v>
      </c>
      <c r="E79" s="1">
        <f>IFERROR(__xludf.DUMMYFUNCTION("""COMPUTED_VALUE"""),56.69)</f>
        <v>56.69</v>
      </c>
      <c r="F79" s="1">
        <f>IFERROR(__xludf.DUMMYFUNCTION("""COMPUTED_VALUE"""),5685308.0)</f>
        <v>5685308</v>
      </c>
    </row>
    <row r="80">
      <c r="A80" s="2">
        <f>IFERROR(__xludf.DUMMYFUNCTION("""COMPUTED_VALUE"""),43215.66666666667)</f>
        <v>43215.66667</v>
      </c>
      <c r="B80" s="1">
        <f>IFERROR(__xludf.DUMMYFUNCTION("""COMPUTED_VALUE"""),56.7)</f>
        <v>56.7</v>
      </c>
      <c r="C80" s="1">
        <f>IFERROR(__xludf.DUMMYFUNCTION("""COMPUTED_VALUE"""),57.03)</f>
        <v>57.03</v>
      </c>
      <c r="D80" s="1">
        <f>IFERROR(__xludf.DUMMYFUNCTION("""COMPUTED_VALUE"""),55.45)</f>
        <v>55.45</v>
      </c>
      <c r="E80" s="1">
        <f>IFERROR(__xludf.DUMMYFUNCTION("""COMPUTED_VALUE"""),56.14)</f>
        <v>56.14</v>
      </c>
      <c r="F80" s="1">
        <f>IFERROR(__xludf.DUMMYFUNCTION("""COMPUTED_VALUE"""),4013574.0)</f>
        <v>4013574</v>
      </c>
    </row>
    <row r="81">
      <c r="A81" s="2">
        <f>IFERROR(__xludf.DUMMYFUNCTION("""COMPUTED_VALUE"""),43216.66666666667)</f>
        <v>43216.66667</v>
      </c>
      <c r="B81" s="1">
        <f>IFERROR(__xludf.DUMMYFUNCTION("""COMPUTED_VALUE"""),55.75)</f>
        <v>55.75</v>
      </c>
      <c r="C81" s="1">
        <f>IFERROR(__xludf.DUMMYFUNCTION("""COMPUTED_VALUE"""),57.16)</f>
        <v>57.16</v>
      </c>
      <c r="D81" s="1">
        <f>IFERROR(__xludf.DUMMYFUNCTION("""COMPUTED_VALUE"""),55.3)</f>
        <v>55.3</v>
      </c>
      <c r="E81" s="1">
        <f>IFERROR(__xludf.DUMMYFUNCTION("""COMPUTED_VALUE"""),57.1)</f>
        <v>57.1</v>
      </c>
      <c r="F81" s="1">
        <f>IFERROR(__xludf.DUMMYFUNCTION("""COMPUTED_VALUE"""),4356013.0)</f>
        <v>4356013</v>
      </c>
    </row>
    <row r="82">
      <c r="A82" s="2">
        <f>IFERROR(__xludf.DUMMYFUNCTION("""COMPUTED_VALUE"""),43217.66666666667)</f>
        <v>43217.66667</v>
      </c>
      <c r="B82" s="1">
        <f>IFERROR(__xludf.DUMMYFUNCTION("""COMPUTED_VALUE"""),57.07)</f>
        <v>57.07</v>
      </c>
      <c r="C82" s="1">
        <f>IFERROR(__xludf.DUMMYFUNCTION("""COMPUTED_VALUE"""),58.89)</f>
        <v>58.89</v>
      </c>
      <c r="D82" s="1">
        <f>IFERROR(__xludf.DUMMYFUNCTION("""COMPUTED_VALUE"""),56.77)</f>
        <v>56.77</v>
      </c>
      <c r="E82" s="1">
        <f>IFERROR(__xludf.DUMMYFUNCTION("""COMPUTED_VALUE"""),58.82)</f>
        <v>58.82</v>
      </c>
      <c r="F82" s="1">
        <f>IFERROR(__xludf.DUMMYFUNCTION("""COMPUTED_VALUE"""),4364626.0)</f>
        <v>4364626</v>
      </c>
    </row>
    <row r="83">
      <c r="A83" s="2">
        <f>IFERROR(__xludf.DUMMYFUNCTION("""COMPUTED_VALUE"""),43220.66666666667)</f>
        <v>43220.66667</v>
      </c>
      <c r="B83" s="1">
        <f>IFERROR(__xludf.DUMMYFUNCTION("""COMPUTED_VALUE"""),58.72)</f>
        <v>58.72</v>
      </c>
      <c r="C83" s="1">
        <f>IFERROR(__xludf.DUMMYFUNCTION("""COMPUTED_VALUE"""),59.75)</f>
        <v>59.75</v>
      </c>
      <c r="D83" s="1">
        <f>IFERROR(__xludf.DUMMYFUNCTION("""COMPUTED_VALUE"""),58.5)</f>
        <v>58.5</v>
      </c>
      <c r="E83" s="1">
        <f>IFERROR(__xludf.DUMMYFUNCTION("""COMPUTED_VALUE"""),58.78)</f>
        <v>58.78</v>
      </c>
      <c r="F83" s="1">
        <f>IFERROR(__xludf.DUMMYFUNCTION("""COMPUTED_VALUE"""),4228172.0)</f>
        <v>4228172</v>
      </c>
    </row>
    <row r="84">
      <c r="A84" s="2">
        <f>IFERROR(__xludf.DUMMYFUNCTION("""COMPUTED_VALUE"""),43221.66666666667)</f>
        <v>43221.66667</v>
      </c>
      <c r="B84" s="1">
        <f>IFERROR(__xludf.DUMMYFUNCTION("""COMPUTED_VALUE"""),58.7)</f>
        <v>58.7</v>
      </c>
      <c r="C84" s="1">
        <f>IFERROR(__xludf.DUMMYFUNCTION("""COMPUTED_VALUE"""),60.16)</f>
        <v>60.16</v>
      </c>
      <c r="D84" s="1">
        <f>IFERROR(__xludf.DUMMYFUNCTION("""COMPUTED_VALUE"""),58.64)</f>
        <v>58.64</v>
      </c>
      <c r="E84" s="1">
        <f>IFERROR(__xludf.DUMMYFUNCTION("""COMPUTED_VALUE"""),59.98)</f>
        <v>59.98</v>
      </c>
      <c r="F84" s="1">
        <f>IFERROR(__xludf.DUMMYFUNCTION("""COMPUTED_VALUE"""),4625603.0)</f>
        <v>4625603</v>
      </c>
    </row>
    <row r="85">
      <c r="A85" s="2">
        <f>IFERROR(__xludf.DUMMYFUNCTION("""COMPUTED_VALUE"""),43222.66666666667)</f>
        <v>43222.66667</v>
      </c>
      <c r="B85" s="1">
        <f>IFERROR(__xludf.DUMMYFUNCTION("""COMPUTED_VALUE"""),59.71)</f>
        <v>59.71</v>
      </c>
      <c r="C85" s="1">
        <f>IFERROR(__xludf.DUMMYFUNCTION("""COMPUTED_VALUE"""),61.37)</f>
        <v>61.37</v>
      </c>
      <c r="D85" s="1">
        <f>IFERROR(__xludf.DUMMYFUNCTION("""COMPUTED_VALUE"""),59.56)</f>
        <v>59.56</v>
      </c>
      <c r="E85" s="1">
        <f>IFERROR(__xludf.DUMMYFUNCTION("""COMPUTED_VALUE"""),60.23)</f>
        <v>60.23</v>
      </c>
      <c r="F85" s="1">
        <f>IFERROR(__xludf.DUMMYFUNCTION("""COMPUTED_VALUE"""),8970370.0)</f>
        <v>8970370</v>
      </c>
    </row>
    <row r="86">
      <c r="A86" s="2">
        <f>IFERROR(__xludf.DUMMYFUNCTION("""COMPUTED_VALUE"""),43223.66666666667)</f>
        <v>43223.66667</v>
      </c>
      <c r="B86" s="1">
        <f>IFERROR(__xludf.DUMMYFUNCTION("""COMPUTED_VALUE"""),55.76)</f>
        <v>55.76</v>
      </c>
      <c r="C86" s="1">
        <f>IFERROR(__xludf.DUMMYFUNCTION("""COMPUTED_VALUE"""),57.61)</f>
        <v>57.61</v>
      </c>
      <c r="D86" s="1">
        <f>IFERROR(__xludf.DUMMYFUNCTION("""COMPUTED_VALUE"""),55.05)</f>
        <v>55.05</v>
      </c>
      <c r="E86" s="1">
        <f>IFERROR(__xludf.DUMMYFUNCTION("""COMPUTED_VALUE"""),56.89)</f>
        <v>56.89</v>
      </c>
      <c r="F86" s="1">
        <f>IFERROR(__xludf.DUMMYFUNCTION("""COMPUTED_VALUE"""),1.735213E7)</f>
        <v>17352130</v>
      </c>
    </row>
    <row r="87">
      <c r="A87" s="2">
        <f>IFERROR(__xludf.DUMMYFUNCTION("""COMPUTED_VALUE"""),43224.66666666667)</f>
        <v>43224.66667</v>
      </c>
      <c r="B87" s="1">
        <f>IFERROR(__xludf.DUMMYFUNCTION("""COMPUTED_VALUE"""),56.6)</f>
        <v>56.6</v>
      </c>
      <c r="C87" s="1">
        <f>IFERROR(__xludf.DUMMYFUNCTION("""COMPUTED_VALUE"""),59.37)</f>
        <v>59.37</v>
      </c>
      <c r="D87" s="1">
        <f>IFERROR(__xludf.DUMMYFUNCTION("""COMPUTED_VALUE"""),55.9)</f>
        <v>55.9</v>
      </c>
      <c r="E87" s="1">
        <f>IFERROR(__xludf.DUMMYFUNCTION("""COMPUTED_VALUE"""),58.82)</f>
        <v>58.82</v>
      </c>
      <c r="F87" s="1">
        <f>IFERROR(__xludf.DUMMYFUNCTION("""COMPUTED_VALUE"""),8569354.0)</f>
        <v>8569354</v>
      </c>
    </row>
    <row r="88">
      <c r="A88" s="2">
        <f>IFERROR(__xludf.DUMMYFUNCTION("""COMPUTED_VALUE"""),43227.66666666667)</f>
        <v>43227.66667</v>
      </c>
      <c r="B88" s="1">
        <f>IFERROR(__xludf.DUMMYFUNCTION("""COMPUTED_VALUE"""),59.5)</f>
        <v>59.5</v>
      </c>
      <c r="C88" s="1">
        <f>IFERROR(__xludf.DUMMYFUNCTION("""COMPUTED_VALUE"""),61.19)</f>
        <v>61.19</v>
      </c>
      <c r="D88" s="1">
        <f>IFERROR(__xludf.DUMMYFUNCTION("""COMPUTED_VALUE"""),59.03)</f>
        <v>59.03</v>
      </c>
      <c r="E88" s="1">
        <f>IFERROR(__xludf.DUMMYFUNCTION("""COMPUTED_VALUE"""),60.55)</f>
        <v>60.55</v>
      </c>
      <c r="F88" s="1">
        <f>IFERROR(__xludf.DUMMYFUNCTION("""COMPUTED_VALUE"""),8678224.0)</f>
        <v>8678224</v>
      </c>
    </row>
    <row r="89">
      <c r="A89" s="2">
        <f>IFERROR(__xludf.DUMMYFUNCTION("""COMPUTED_VALUE"""),43228.66666666667)</f>
        <v>43228.66667</v>
      </c>
      <c r="B89" s="1">
        <f>IFERROR(__xludf.DUMMYFUNCTION("""COMPUTED_VALUE"""),60.16)</f>
        <v>60.16</v>
      </c>
      <c r="C89" s="1">
        <f>IFERROR(__xludf.DUMMYFUNCTION("""COMPUTED_VALUE"""),61.55)</f>
        <v>61.55</v>
      </c>
      <c r="D89" s="1">
        <f>IFERROR(__xludf.DUMMYFUNCTION("""COMPUTED_VALUE"""),59.8)</f>
        <v>59.8</v>
      </c>
      <c r="E89" s="1">
        <f>IFERROR(__xludf.DUMMYFUNCTION("""COMPUTED_VALUE"""),60.39)</f>
        <v>60.39</v>
      </c>
      <c r="F89" s="1">
        <f>IFERROR(__xludf.DUMMYFUNCTION("""COMPUTED_VALUE"""),5930000.0)</f>
        <v>5930000</v>
      </c>
    </row>
    <row r="90">
      <c r="A90" s="2">
        <f>IFERROR(__xludf.DUMMYFUNCTION("""COMPUTED_VALUE"""),43229.66666666667)</f>
        <v>43229.66667</v>
      </c>
      <c r="B90" s="1">
        <f>IFERROR(__xludf.DUMMYFUNCTION("""COMPUTED_VALUE"""),60.08)</f>
        <v>60.08</v>
      </c>
      <c r="C90" s="1">
        <f>IFERROR(__xludf.DUMMYFUNCTION("""COMPUTED_VALUE"""),61.4)</f>
        <v>61.4</v>
      </c>
      <c r="D90" s="1">
        <f>IFERROR(__xludf.DUMMYFUNCTION("""COMPUTED_VALUE"""),60.01)</f>
        <v>60.01</v>
      </c>
      <c r="E90" s="1">
        <f>IFERROR(__xludf.DUMMYFUNCTION("""COMPUTED_VALUE"""),61.37)</f>
        <v>61.37</v>
      </c>
      <c r="F90" s="1">
        <f>IFERROR(__xludf.DUMMYFUNCTION("""COMPUTED_VALUE"""),5727365.0)</f>
        <v>5727365</v>
      </c>
    </row>
    <row r="91">
      <c r="A91" s="2">
        <f>IFERROR(__xludf.DUMMYFUNCTION("""COMPUTED_VALUE"""),43230.66666666667)</f>
        <v>43230.66667</v>
      </c>
      <c r="B91" s="1">
        <f>IFERROR(__xludf.DUMMYFUNCTION("""COMPUTED_VALUE"""),61.5)</f>
        <v>61.5</v>
      </c>
      <c r="C91" s="1">
        <f>IFERROR(__xludf.DUMMYFUNCTION("""COMPUTED_VALUE"""),62.6)</f>
        <v>62.6</v>
      </c>
      <c r="D91" s="1">
        <f>IFERROR(__xludf.DUMMYFUNCTION("""COMPUTED_VALUE"""),60.82)</f>
        <v>60.82</v>
      </c>
      <c r="E91" s="1">
        <f>IFERROR(__xludf.DUMMYFUNCTION("""COMPUTED_VALUE"""),61.0)</f>
        <v>61</v>
      </c>
      <c r="F91" s="1">
        <f>IFERROR(__xludf.DUMMYFUNCTION("""COMPUTED_VALUE"""),5651561.0)</f>
        <v>5651561</v>
      </c>
    </row>
    <row r="92">
      <c r="A92" s="2">
        <f>IFERROR(__xludf.DUMMYFUNCTION("""COMPUTED_VALUE"""),43231.66666666667)</f>
        <v>43231.66667</v>
      </c>
      <c r="B92" s="1">
        <f>IFERROR(__xludf.DUMMYFUNCTION("""COMPUTED_VALUE"""),61.54)</f>
        <v>61.54</v>
      </c>
      <c r="C92" s="1">
        <f>IFERROR(__xludf.DUMMYFUNCTION("""COMPUTED_VALUE"""),61.78)</f>
        <v>61.78</v>
      </c>
      <c r="D92" s="1">
        <f>IFERROR(__xludf.DUMMYFUNCTION("""COMPUTED_VALUE"""),59.82)</f>
        <v>59.82</v>
      </c>
      <c r="E92" s="1">
        <f>IFERROR(__xludf.DUMMYFUNCTION("""COMPUTED_VALUE"""),60.21)</f>
        <v>60.21</v>
      </c>
      <c r="F92" s="1">
        <f>IFERROR(__xludf.DUMMYFUNCTION("""COMPUTED_VALUE"""),4679649.0)</f>
        <v>4679649</v>
      </c>
    </row>
    <row r="93">
      <c r="A93" s="2">
        <f>IFERROR(__xludf.DUMMYFUNCTION("""COMPUTED_VALUE"""),43234.66666666667)</f>
        <v>43234.66667</v>
      </c>
      <c r="B93" s="1">
        <f>IFERROR(__xludf.DUMMYFUNCTION("""COMPUTED_VALUE"""),60.66)</f>
        <v>60.66</v>
      </c>
      <c r="C93" s="1">
        <f>IFERROR(__xludf.DUMMYFUNCTION("""COMPUTED_VALUE"""),60.99)</f>
        <v>60.99</v>
      </c>
      <c r="D93" s="1">
        <f>IFERROR(__xludf.DUMMYFUNCTION("""COMPUTED_VALUE"""),58.32)</f>
        <v>58.32</v>
      </c>
      <c r="E93" s="1">
        <f>IFERROR(__xludf.DUMMYFUNCTION("""COMPUTED_VALUE"""),58.39)</f>
        <v>58.39</v>
      </c>
      <c r="F93" s="1">
        <f>IFERROR(__xludf.DUMMYFUNCTION("""COMPUTED_VALUE"""),7286804.0)</f>
        <v>7286804</v>
      </c>
    </row>
    <row r="94">
      <c r="A94" s="2">
        <f>IFERROR(__xludf.DUMMYFUNCTION("""COMPUTED_VALUE"""),43235.66666666667)</f>
        <v>43235.66667</v>
      </c>
      <c r="B94" s="1">
        <f>IFERROR(__xludf.DUMMYFUNCTION("""COMPUTED_VALUE"""),57.0)</f>
        <v>57</v>
      </c>
      <c r="C94" s="1">
        <f>IFERROR(__xludf.DUMMYFUNCTION("""COMPUTED_VALUE"""),57.39)</f>
        <v>57.39</v>
      </c>
      <c r="D94" s="1">
        <f>IFERROR(__xludf.DUMMYFUNCTION("""COMPUTED_VALUE"""),56.1)</f>
        <v>56.1</v>
      </c>
      <c r="E94" s="1">
        <f>IFERROR(__xludf.DUMMYFUNCTION("""COMPUTED_VALUE"""),56.84)</f>
        <v>56.84</v>
      </c>
      <c r="F94" s="1">
        <f>IFERROR(__xludf.DUMMYFUNCTION("""COMPUTED_VALUE"""),9519173.0)</f>
        <v>9519173</v>
      </c>
    </row>
    <row r="95">
      <c r="A95" s="2">
        <f>IFERROR(__xludf.DUMMYFUNCTION("""COMPUTED_VALUE"""),43236.66666666667)</f>
        <v>43236.66667</v>
      </c>
      <c r="B95" s="1">
        <f>IFERROR(__xludf.DUMMYFUNCTION("""COMPUTED_VALUE"""),56.77)</f>
        <v>56.77</v>
      </c>
      <c r="C95" s="1">
        <f>IFERROR(__xludf.DUMMYFUNCTION("""COMPUTED_VALUE"""),57.76)</f>
        <v>57.76</v>
      </c>
      <c r="D95" s="1">
        <f>IFERROR(__xludf.DUMMYFUNCTION("""COMPUTED_VALUE"""),56.31)</f>
        <v>56.31</v>
      </c>
      <c r="E95" s="1">
        <f>IFERROR(__xludf.DUMMYFUNCTION("""COMPUTED_VALUE"""),57.3)</f>
        <v>57.3</v>
      </c>
      <c r="F95" s="1">
        <f>IFERROR(__xludf.DUMMYFUNCTION("""COMPUTED_VALUE"""),5674019.0)</f>
        <v>5674019</v>
      </c>
    </row>
    <row r="96">
      <c r="A96" s="2">
        <f>IFERROR(__xludf.DUMMYFUNCTION("""COMPUTED_VALUE"""),43237.66666666667)</f>
        <v>43237.66667</v>
      </c>
      <c r="B96" s="1">
        <f>IFERROR(__xludf.DUMMYFUNCTION("""COMPUTED_VALUE"""),57.18)</f>
        <v>57.18</v>
      </c>
      <c r="C96" s="1">
        <f>IFERROR(__xludf.DUMMYFUNCTION("""COMPUTED_VALUE"""),57.84)</f>
        <v>57.84</v>
      </c>
      <c r="D96" s="1">
        <f>IFERROR(__xludf.DUMMYFUNCTION("""COMPUTED_VALUE"""),56.79)</f>
        <v>56.79</v>
      </c>
      <c r="E96" s="1">
        <f>IFERROR(__xludf.DUMMYFUNCTION("""COMPUTED_VALUE"""),56.91)</f>
        <v>56.91</v>
      </c>
      <c r="F96" s="1">
        <f>IFERROR(__xludf.DUMMYFUNCTION("""COMPUTED_VALUE"""),4420612.0)</f>
        <v>4420612</v>
      </c>
    </row>
    <row r="97">
      <c r="A97" s="2">
        <f>IFERROR(__xludf.DUMMYFUNCTION("""COMPUTED_VALUE"""),43238.66666666667)</f>
        <v>43238.66667</v>
      </c>
      <c r="B97" s="1">
        <f>IFERROR(__xludf.DUMMYFUNCTION("""COMPUTED_VALUE"""),57.18)</f>
        <v>57.18</v>
      </c>
      <c r="C97" s="1">
        <f>IFERROR(__xludf.DUMMYFUNCTION("""COMPUTED_VALUE"""),57.84)</f>
        <v>57.84</v>
      </c>
      <c r="D97" s="1">
        <f>IFERROR(__xludf.DUMMYFUNCTION("""COMPUTED_VALUE"""),56.79)</f>
        <v>56.79</v>
      </c>
      <c r="E97" s="1">
        <f>IFERROR(__xludf.DUMMYFUNCTION("""COMPUTED_VALUE"""),56.91)</f>
        <v>56.91</v>
      </c>
      <c r="F97" s="1">
        <f>IFERROR(__xludf.DUMMYFUNCTION("""COMPUTED_VALUE"""),27062.0)</f>
        <v>27062</v>
      </c>
    </row>
    <row r="98">
      <c r="A98" s="2">
        <f>IFERROR(__xludf.DUMMYFUNCTION("""COMPUTED_VALUE"""),43241.66666666667)</f>
        <v>43241.66667</v>
      </c>
      <c r="B98" s="1">
        <f>IFERROR(__xludf.DUMMYFUNCTION("""COMPUTED_VALUE"""),56.27)</f>
        <v>56.27</v>
      </c>
      <c r="C98" s="1">
        <f>IFERROR(__xludf.DUMMYFUNCTION("""COMPUTED_VALUE"""),58.3)</f>
        <v>58.3</v>
      </c>
      <c r="D98" s="1">
        <f>IFERROR(__xludf.DUMMYFUNCTION("""COMPUTED_VALUE"""),56.26)</f>
        <v>56.26</v>
      </c>
      <c r="E98" s="1">
        <f>IFERROR(__xludf.DUMMYFUNCTION("""COMPUTED_VALUE"""),56.9)</f>
        <v>56.9</v>
      </c>
      <c r="F98" s="1">
        <f>IFERROR(__xludf.DUMMYFUNCTION("""COMPUTED_VALUE"""),9182571.0)</f>
        <v>9182571</v>
      </c>
    </row>
    <row r="99">
      <c r="A99" s="2">
        <f>IFERROR(__xludf.DUMMYFUNCTION("""COMPUTED_VALUE"""),43242.66666666667)</f>
        <v>43242.66667</v>
      </c>
      <c r="B99" s="1">
        <f>IFERROR(__xludf.DUMMYFUNCTION("""COMPUTED_VALUE"""),57.55)</f>
        <v>57.55</v>
      </c>
      <c r="C99" s="1">
        <f>IFERROR(__xludf.DUMMYFUNCTION("""COMPUTED_VALUE"""),57.6)</f>
        <v>57.6</v>
      </c>
      <c r="D99" s="1">
        <f>IFERROR(__xludf.DUMMYFUNCTION("""COMPUTED_VALUE"""),54.68)</f>
        <v>54.68</v>
      </c>
      <c r="E99" s="1">
        <f>IFERROR(__xludf.DUMMYFUNCTION("""COMPUTED_VALUE"""),55.0)</f>
        <v>55</v>
      </c>
      <c r="F99" s="1">
        <f>IFERROR(__xludf.DUMMYFUNCTION("""COMPUTED_VALUE"""),8945756.0)</f>
        <v>8945756</v>
      </c>
    </row>
    <row r="100">
      <c r="A100" s="2">
        <f>IFERROR(__xludf.DUMMYFUNCTION("""COMPUTED_VALUE"""),43243.66666666667)</f>
        <v>43243.66667</v>
      </c>
      <c r="B100" s="1">
        <f>IFERROR(__xludf.DUMMYFUNCTION("""COMPUTED_VALUE"""),55.55)</f>
        <v>55.55</v>
      </c>
      <c r="C100" s="1">
        <f>IFERROR(__xludf.DUMMYFUNCTION("""COMPUTED_VALUE"""),55.98)</f>
        <v>55.98</v>
      </c>
      <c r="D100" s="1">
        <f>IFERROR(__xludf.DUMMYFUNCTION("""COMPUTED_VALUE"""),54.8)</f>
        <v>54.8</v>
      </c>
      <c r="E100" s="1">
        <f>IFERROR(__xludf.DUMMYFUNCTION("""COMPUTED_VALUE"""),55.81)</f>
        <v>55.81</v>
      </c>
      <c r="F100" s="1">
        <f>IFERROR(__xludf.DUMMYFUNCTION("""COMPUTED_VALUE"""),5985053.0)</f>
        <v>5985053</v>
      </c>
    </row>
    <row r="101">
      <c r="A101" s="2">
        <f>IFERROR(__xludf.DUMMYFUNCTION("""COMPUTED_VALUE"""),43244.66666666667)</f>
        <v>43244.66667</v>
      </c>
      <c r="B101" s="1">
        <f>IFERROR(__xludf.DUMMYFUNCTION("""COMPUTED_VALUE"""),55.68)</f>
        <v>55.68</v>
      </c>
      <c r="C101" s="1">
        <f>IFERROR(__xludf.DUMMYFUNCTION("""COMPUTED_VALUE"""),56.22)</f>
        <v>56.22</v>
      </c>
      <c r="D101" s="1">
        <f>IFERROR(__xludf.DUMMYFUNCTION("""COMPUTED_VALUE"""),54.98)</f>
        <v>54.98</v>
      </c>
      <c r="E101" s="1">
        <f>IFERROR(__xludf.DUMMYFUNCTION("""COMPUTED_VALUE"""),55.57)</f>
        <v>55.57</v>
      </c>
      <c r="F101" s="1">
        <f>IFERROR(__xludf.DUMMYFUNCTION("""COMPUTED_VALUE"""),4176708.0)</f>
        <v>4176708</v>
      </c>
    </row>
    <row r="102">
      <c r="A102" s="2">
        <f>IFERROR(__xludf.DUMMYFUNCTION("""COMPUTED_VALUE"""),43245.66666666667)</f>
        <v>43245.66667</v>
      </c>
      <c r="B102" s="1">
        <f>IFERROR(__xludf.DUMMYFUNCTION("""COMPUTED_VALUE"""),55.53)</f>
        <v>55.53</v>
      </c>
      <c r="C102" s="1">
        <f>IFERROR(__xludf.DUMMYFUNCTION("""COMPUTED_VALUE"""),55.93)</f>
        <v>55.93</v>
      </c>
      <c r="D102" s="1">
        <f>IFERROR(__xludf.DUMMYFUNCTION("""COMPUTED_VALUE"""),55.12)</f>
        <v>55.12</v>
      </c>
      <c r="E102" s="1">
        <f>IFERROR(__xludf.DUMMYFUNCTION("""COMPUTED_VALUE"""),55.77)</f>
        <v>55.77</v>
      </c>
      <c r="F102" s="1">
        <f>IFERROR(__xludf.DUMMYFUNCTION("""COMPUTED_VALUE"""),3875082.0)</f>
        <v>3875082</v>
      </c>
    </row>
    <row r="103">
      <c r="A103" s="2">
        <f>IFERROR(__xludf.DUMMYFUNCTION("""COMPUTED_VALUE"""),43249.66666666667)</f>
        <v>43249.66667</v>
      </c>
      <c r="B103" s="1">
        <f>IFERROR(__xludf.DUMMYFUNCTION("""COMPUTED_VALUE"""),55.7)</f>
        <v>55.7</v>
      </c>
      <c r="C103" s="1">
        <f>IFERROR(__xludf.DUMMYFUNCTION("""COMPUTED_VALUE"""),57.3)</f>
        <v>57.3</v>
      </c>
      <c r="D103" s="1">
        <f>IFERROR(__xludf.DUMMYFUNCTION("""COMPUTED_VALUE"""),55.23)</f>
        <v>55.23</v>
      </c>
      <c r="E103" s="1">
        <f>IFERROR(__xludf.DUMMYFUNCTION("""COMPUTED_VALUE"""),56.75)</f>
        <v>56.75</v>
      </c>
      <c r="F103" s="1">
        <f>IFERROR(__xludf.DUMMYFUNCTION("""COMPUTED_VALUE"""),5666640.0)</f>
        <v>5666640</v>
      </c>
    </row>
    <row r="104">
      <c r="A104" s="2">
        <f>IFERROR(__xludf.DUMMYFUNCTION("""COMPUTED_VALUE"""),43250.66666666667)</f>
        <v>43250.66667</v>
      </c>
      <c r="B104" s="1">
        <f>IFERROR(__xludf.DUMMYFUNCTION("""COMPUTED_VALUE"""),56.66)</f>
        <v>56.66</v>
      </c>
      <c r="C104" s="1">
        <f>IFERROR(__xludf.DUMMYFUNCTION("""COMPUTED_VALUE"""),59.0)</f>
        <v>59</v>
      </c>
      <c r="D104" s="1">
        <f>IFERROR(__xludf.DUMMYFUNCTION("""COMPUTED_VALUE"""),56.32)</f>
        <v>56.32</v>
      </c>
      <c r="E104" s="1">
        <f>IFERROR(__xludf.DUMMYFUNCTION("""COMPUTED_VALUE"""),58.34)</f>
        <v>58.34</v>
      </c>
      <c r="F104" s="1">
        <f>IFERROR(__xludf.DUMMYFUNCTION("""COMPUTED_VALUE"""),7489686.0)</f>
        <v>7489686</v>
      </c>
    </row>
    <row r="105">
      <c r="A105" s="2">
        <f>IFERROR(__xludf.DUMMYFUNCTION("""COMPUTED_VALUE"""),43251.66666666667)</f>
        <v>43251.66667</v>
      </c>
      <c r="B105" s="1">
        <f>IFERROR(__xludf.DUMMYFUNCTION("""COMPUTED_VALUE"""),57.44)</f>
        <v>57.44</v>
      </c>
      <c r="C105" s="1">
        <f>IFERROR(__xludf.DUMMYFUNCTION("""COMPUTED_VALUE"""),58.07)</f>
        <v>58.07</v>
      </c>
      <c r="D105" s="1">
        <f>IFERROR(__xludf.DUMMYFUNCTION("""COMPUTED_VALUE"""),56.59)</f>
        <v>56.59</v>
      </c>
      <c r="E105" s="1">
        <f>IFERROR(__xludf.DUMMYFUNCTION("""COMPUTED_VALUE"""),56.95)</f>
        <v>56.95</v>
      </c>
      <c r="F105" s="1">
        <f>IFERROR(__xludf.DUMMYFUNCTION("""COMPUTED_VALUE"""),5919721.0)</f>
        <v>5919721</v>
      </c>
    </row>
    <row r="106">
      <c r="A106" s="2">
        <f>IFERROR(__xludf.DUMMYFUNCTION("""COMPUTED_VALUE"""),43252.66666666667)</f>
        <v>43252.66667</v>
      </c>
      <c r="B106" s="1">
        <f>IFERROR(__xludf.DUMMYFUNCTION("""COMPUTED_VALUE"""),57.17)</f>
        <v>57.17</v>
      </c>
      <c r="C106" s="1">
        <f>IFERROR(__xludf.DUMMYFUNCTION("""COMPUTED_VALUE"""),58.39)</f>
        <v>58.39</v>
      </c>
      <c r="D106" s="1">
        <f>IFERROR(__xludf.DUMMYFUNCTION("""COMPUTED_VALUE"""),56.77)</f>
        <v>56.77</v>
      </c>
      <c r="E106" s="1">
        <f>IFERROR(__xludf.DUMMYFUNCTION("""COMPUTED_VALUE"""),58.36)</f>
        <v>58.36</v>
      </c>
      <c r="F106" s="1">
        <f>IFERROR(__xludf.DUMMYFUNCTION("""COMPUTED_VALUE"""),5424386.0)</f>
        <v>5424386</v>
      </c>
    </row>
    <row r="107">
      <c r="A107" s="2">
        <f>IFERROR(__xludf.DUMMYFUNCTION("""COMPUTED_VALUE"""),43255.66666666667)</f>
        <v>43255.66667</v>
      </c>
      <c r="B107" s="1">
        <f>IFERROR(__xludf.DUMMYFUNCTION("""COMPUTED_VALUE"""),58.87)</f>
        <v>58.87</v>
      </c>
      <c r="C107" s="1">
        <f>IFERROR(__xludf.DUMMYFUNCTION("""COMPUTED_VALUE"""),59.8)</f>
        <v>59.8</v>
      </c>
      <c r="D107" s="1">
        <f>IFERROR(__xludf.DUMMYFUNCTION("""COMPUTED_VALUE"""),58.71)</f>
        <v>58.71</v>
      </c>
      <c r="E107" s="1">
        <f>IFERROR(__xludf.DUMMYFUNCTION("""COMPUTED_VALUE"""),59.35)</f>
        <v>59.35</v>
      </c>
      <c r="F107" s="1">
        <f>IFERROR(__xludf.DUMMYFUNCTION("""COMPUTED_VALUE"""),4797810.0)</f>
        <v>4797810</v>
      </c>
    </row>
    <row r="108">
      <c r="A108" s="2">
        <f>IFERROR(__xludf.DUMMYFUNCTION("""COMPUTED_VALUE"""),43256.66666666667)</f>
        <v>43256.66667</v>
      </c>
      <c r="B108" s="1">
        <f>IFERROR(__xludf.DUMMYFUNCTION("""COMPUTED_VALUE"""),59.54)</f>
        <v>59.54</v>
      </c>
      <c r="C108" s="1">
        <f>IFERROR(__xludf.DUMMYFUNCTION("""COMPUTED_VALUE"""),59.56)</f>
        <v>59.56</v>
      </c>
      <c r="D108" s="1">
        <f>IFERROR(__xludf.DUMMYFUNCTION("""COMPUTED_VALUE"""),57.35)</f>
        <v>57.35</v>
      </c>
      <c r="E108" s="1">
        <f>IFERROR(__xludf.DUMMYFUNCTION("""COMPUTED_VALUE"""),58.23)</f>
        <v>58.23</v>
      </c>
      <c r="F108" s="1">
        <f>IFERROR(__xludf.DUMMYFUNCTION("""COMPUTED_VALUE"""),5995157.0)</f>
        <v>5995157</v>
      </c>
    </row>
    <row r="109">
      <c r="A109" s="2">
        <f>IFERROR(__xludf.DUMMYFUNCTION("""COMPUTED_VALUE"""),43257.66666666667)</f>
        <v>43257.66667</v>
      </c>
      <c r="B109" s="1">
        <f>IFERROR(__xludf.DUMMYFUNCTION("""COMPUTED_VALUE"""),60.1)</f>
        <v>60.1</v>
      </c>
      <c r="C109" s="1">
        <f>IFERROR(__xludf.DUMMYFUNCTION("""COMPUTED_VALUE"""),64.43)</f>
        <v>64.43</v>
      </c>
      <c r="D109" s="1">
        <f>IFERROR(__xludf.DUMMYFUNCTION("""COMPUTED_VALUE"""),59.5)</f>
        <v>59.5</v>
      </c>
      <c r="E109" s="1">
        <f>IFERROR(__xludf.DUMMYFUNCTION("""COMPUTED_VALUE"""),63.9)</f>
        <v>63.9</v>
      </c>
      <c r="F109" s="1">
        <f>IFERROR(__xludf.DUMMYFUNCTION("""COMPUTED_VALUE"""),1.8767269E7)</f>
        <v>18767269</v>
      </c>
    </row>
    <row r="110">
      <c r="A110" s="2">
        <f>IFERROR(__xludf.DUMMYFUNCTION("""COMPUTED_VALUE"""),43258.66666666667)</f>
        <v>43258.66667</v>
      </c>
      <c r="B110" s="1">
        <f>IFERROR(__xludf.DUMMYFUNCTION("""COMPUTED_VALUE"""),63.23)</f>
        <v>63.23</v>
      </c>
      <c r="C110" s="1">
        <f>IFERROR(__xludf.DUMMYFUNCTION("""COMPUTED_VALUE"""),66.0)</f>
        <v>66</v>
      </c>
      <c r="D110" s="1">
        <f>IFERROR(__xludf.DUMMYFUNCTION("""COMPUTED_VALUE"""),62.72)</f>
        <v>62.72</v>
      </c>
      <c r="E110" s="1">
        <f>IFERROR(__xludf.DUMMYFUNCTION("""COMPUTED_VALUE"""),63.22)</f>
        <v>63.22</v>
      </c>
      <c r="F110" s="1">
        <f>IFERROR(__xludf.DUMMYFUNCTION("""COMPUTED_VALUE"""),1.4345271E7)</f>
        <v>14345271</v>
      </c>
    </row>
    <row r="111">
      <c r="A111" s="2">
        <f>IFERROR(__xludf.DUMMYFUNCTION("""COMPUTED_VALUE"""),43259.66666666667)</f>
        <v>43259.66667</v>
      </c>
      <c r="B111" s="1">
        <f>IFERROR(__xludf.DUMMYFUNCTION("""COMPUTED_VALUE"""),63.8)</f>
        <v>63.8</v>
      </c>
      <c r="C111" s="1">
        <f>IFERROR(__xludf.DUMMYFUNCTION("""COMPUTED_VALUE"""),64.9)</f>
        <v>64.9</v>
      </c>
      <c r="D111" s="1">
        <f>IFERROR(__xludf.DUMMYFUNCTION("""COMPUTED_VALUE"""),63.43)</f>
        <v>63.43</v>
      </c>
      <c r="E111" s="1">
        <f>IFERROR(__xludf.DUMMYFUNCTION("""COMPUTED_VALUE"""),63.53)</f>
        <v>63.53</v>
      </c>
      <c r="F111" s="1">
        <f>IFERROR(__xludf.DUMMYFUNCTION("""COMPUTED_VALUE"""),8205202.0)</f>
        <v>8205202</v>
      </c>
    </row>
    <row r="112">
      <c r="A112" s="2">
        <f>IFERROR(__xludf.DUMMYFUNCTION("""COMPUTED_VALUE"""),43262.66666666667)</f>
        <v>43262.66667</v>
      </c>
      <c r="B112" s="1">
        <f>IFERROR(__xludf.DUMMYFUNCTION("""COMPUTED_VALUE"""),64.5)</f>
        <v>64.5</v>
      </c>
      <c r="C112" s="1">
        <f>IFERROR(__xludf.DUMMYFUNCTION("""COMPUTED_VALUE"""),66.93)</f>
        <v>66.93</v>
      </c>
      <c r="D112" s="1">
        <f>IFERROR(__xludf.DUMMYFUNCTION("""COMPUTED_VALUE"""),64.5)</f>
        <v>64.5</v>
      </c>
      <c r="E112" s="1">
        <f>IFERROR(__xludf.DUMMYFUNCTION("""COMPUTED_VALUE"""),66.42)</f>
        <v>66.42</v>
      </c>
      <c r="F112" s="1">
        <f>IFERROR(__xludf.DUMMYFUNCTION("""COMPUTED_VALUE"""),1.3183473E7)</f>
        <v>13183473</v>
      </c>
    </row>
    <row r="113">
      <c r="A113" s="2">
        <f>IFERROR(__xludf.DUMMYFUNCTION("""COMPUTED_VALUE"""),43263.66666666667)</f>
        <v>43263.66667</v>
      </c>
      <c r="B113" s="1">
        <f>IFERROR(__xludf.DUMMYFUNCTION("""COMPUTED_VALUE"""),68.94)</f>
        <v>68.94</v>
      </c>
      <c r="C113" s="1">
        <f>IFERROR(__xludf.DUMMYFUNCTION("""COMPUTED_VALUE"""),70.99)</f>
        <v>70.99</v>
      </c>
      <c r="D113" s="1">
        <f>IFERROR(__xludf.DUMMYFUNCTION("""COMPUTED_VALUE"""),67.6)</f>
        <v>67.6</v>
      </c>
      <c r="E113" s="1">
        <f>IFERROR(__xludf.DUMMYFUNCTION("""COMPUTED_VALUE"""),68.55)</f>
        <v>68.55</v>
      </c>
      <c r="F113" s="1">
        <f>IFERROR(__xludf.DUMMYFUNCTION("""COMPUTED_VALUE"""),2.2347403E7)</f>
        <v>22347403</v>
      </c>
    </row>
    <row r="114">
      <c r="A114" s="2">
        <f>IFERROR(__xludf.DUMMYFUNCTION("""COMPUTED_VALUE"""),43264.66666666667)</f>
        <v>43264.66667</v>
      </c>
      <c r="B114" s="1">
        <f>IFERROR(__xludf.DUMMYFUNCTION("""COMPUTED_VALUE"""),69.34)</f>
        <v>69.34</v>
      </c>
      <c r="C114" s="1">
        <f>IFERROR(__xludf.DUMMYFUNCTION("""COMPUTED_VALUE"""),69.44)</f>
        <v>69.44</v>
      </c>
      <c r="D114" s="1">
        <f>IFERROR(__xludf.DUMMYFUNCTION("""COMPUTED_VALUE"""),67.96)</f>
        <v>67.96</v>
      </c>
      <c r="E114" s="1">
        <f>IFERROR(__xludf.DUMMYFUNCTION("""COMPUTED_VALUE"""),68.96)</f>
        <v>68.96</v>
      </c>
      <c r="F114" s="1">
        <f>IFERROR(__xludf.DUMMYFUNCTION("""COMPUTED_VALUE"""),9469804.0)</f>
        <v>9469804</v>
      </c>
    </row>
    <row r="115">
      <c r="A115" s="2">
        <f>IFERROR(__xludf.DUMMYFUNCTION("""COMPUTED_VALUE"""),43265.66666666667)</f>
        <v>43265.66667</v>
      </c>
      <c r="B115" s="1">
        <f>IFERROR(__xludf.DUMMYFUNCTION("""COMPUTED_VALUE"""),69.53)</f>
        <v>69.53</v>
      </c>
      <c r="C115" s="1">
        <f>IFERROR(__xludf.DUMMYFUNCTION("""COMPUTED_VALUE"""),71.75)</f>
        <v>71.75</v>
      </c>
      <c r="D115" s="1">
        <f>IFERROR(__xludf.DUMMYFUNCTION("""COMPUTED_VALUE"""),69.32)</f>
        <v>69.32</v>
      </c>
      <c r="E115" s="1">
        <f>IFERROR(__xludf.DUMMYFUNCTION("""COMPUTED_VALUE"""),71.54)</f>
        <v>71.54</v>
      </c>
      <c r="F115" s="1">
        <f>IFERROR(__xludf.DUMMYFUNCTION("""COMPUTED_VALUE"""),1.0981023E7)</f>
        <v>10981023</v>
      </c>
    </row>
    <row r="116">
      <c r="A116" s="2">
        <f>IFERROR(__xludf.DUMMYFUNCTION("""COMPUTED_VALUE"""),43266.66666666667)</f>
        <v>43266.66667</v>
      </c>
      <c r="B116" s="1">
        <f>IFERROR(__xludf.DUMMYFUNCTION("""COMPUTED_VALUE"""),70.77)</f>
        <v>70.77</v>
      </c>
      <c r="C116" s="1">
        <f>IFERROR(__xludf.DUMMYFUNCTION("""COMPUTED_VALUE"""),72.93)</f>
        <v>72.93</v>
      </c>
      <c r="D116" s="1">
        <f>IFERROR(__xludf.DUMMYFUNCTION("""COMPUTED_VALUE"""),70.25)</f>
        <v>70.25</v>
      </c>
      <c r="E116" s="1">
        <f>IFERROR(__xludf.DUMMYFUNCTION("""COMPUTED_VALUE"""),71.63)</f>
        <v>71.63</v>
      </c>
      <c r="F116" s="1">
        <f>IFERROR(__xludf.DUMMYFUNCTION("""COMPUTED_VALUE"""),1.0848254E7)</f>
        <v>10848254</v>
      </c>
    </row>
    <row r="117">
      <c r="A117" s="2">
        <f>IFERROR(__xludf.DUMMYFUNCTION("""COMPUTED_VALUE"""),43269.66666666667)</f>
        <v>43269.66667</v>
      </c>
      <c r="B117" s="1">
        <f>IFERROR(__xludf.DUMMYFUNCTION("""COMPUTED_VALUE"""),71.08)</f>
        <v>71.08</v>
      </c>
      <c r="C117" s="1">
        <f>IFERROR(__xludf.DUMMYFUNCTION("""COMPUTED_VALUE"""),74.75)</f>
        <v>74.75</v>
      </c>
      <c r="D117" s="1">
        <f>IFERROR(__xludf.DUMMYFUNCTION("""COMPUTED_VALUE"""),70.9)</f>
        <v>70.9</v>
      </c>
      <c r="E117" s="1">
        <f>IFERROR(__xludf.DUMMYFUNCTION("""COMPUTED_VALUE"""),74.17)</f>
        <v>74.17</v>
      </c>
      <c r="F117" s="1">
        <f>IFERROR(__xludf.DUMMYFUNCTION("""COMPUTED_VALUE"""),1.2073226E7)</f>
        <v>12073226</v>
      </c>
    </row>
    <row r="118">
      <c r="A118" s="2">
        <f>IFERROR(__xludf.DUMMYFUNCTION("""COMPUTED_VALUE"""),43270.66666666667)</f>
        <v>43270.66667</v>
      </c>
      <c r="B118" s="1">
        <f>IFERROR(__xludf.DUMMYFUNCTION("""COMPUTED_VALUE"""),73.03)</f>
        <v>73.03</v>
      </c>
      <c r="C118" s="1">
        <f>IFERROR(__xludf.DUMMYFUNCTION("""COMPUTED_VALUE"""),74.0)</f>
        <v>74</v>
      </c>
      <c r="D118" s="1">
        <f>IFERROR(__xludf.DUMMYFUNCTION("""COMPUTED_VALUE"""),69.25)</f>
        <v>69.25</v>
      </c>
      <c r="E118" s="1">
        <f>IFERROR(__xludf.DUMMYFUNCTION("""COMPUTED_VALUE"""),70.51)</f>
        <v>70.51</v>
      </c>
      <c r="F118" s="1">
        <f>IFERROR(__xludf.DUMMYFUNCTION("""COMPUTED_VALUE"""),1.2761903E7)</f>
        <v>12761903</v>
      </c>
    </row>
    <row r="119">
      <c r="A119" s="2">
        <f>IFERROR(__xludf.DUMMYFUNCTION("""COMPUTED_VALUE"""),43271.66666666667)</f>
        <v>43271.66667</v>
      </c>
      <c r="B119" s="1">
        <f>IFERROR(__xludf.DUMMYFUNCTION("""COMPUTED_VALUE"""),71.61)</f>
        <v>71.61</v>
      </c>
      <c r="C119" s="1">
        <f>IFERROR(__xludf.DUMMYFUNCTION("""COMPUTED_VALUE"""),72.88)</f>
        <v>72.88</v>
      </c>
      <c r="D119" s="1">
        <f>IFERROR(__xludf.DUMMYFUNCTION("""COMPUTED_VALUE"""),70.4)</f>
        <v>70.4</v>
      </c>
      <c r="E119" s="1">
        <f>IFERROR(__xludf.DUMMYFUNCTION("""COMPUTED_VALUE"""),72.44)</f>
        <v>72.44</v>
      </c>
      <c r="F119" s="1">
        <f>IFERROR(__xludf.DUMMYFUNCTION("""COMPUTED_VALUE"""),8383656.0)</f>
        <v>8383656</v>
      </c>
    </row>
    <row r="120">
      <c r="A120" s="2">
        <f>IFERROR(__xludf.DUMMYFUNCTION("""COMPUTED_VALUE"""),43272.66666666667)</f>
        <v>43272.66667</v>
      </c>
      <c r="B120" s="1">
        <f>IFERROR(__xludf.DUMMYFUNCTION("""COMPUTED_VALUE"""),72.4)</f>
        <v>72.4</v>
      </c>
      <c r="C120" s="1">
        <f>IFERROR(__xludf.DUMMYFUNCTION("""COMPUTED_VALUE"""),73.24)</f>
        <v>73.24</v>
      </c>
      <c r="D120" s="1">
        <f>IFERROR(__xludf.DUMMYFUNCTION("""COMPUTED_VALUE"""),69.25)</f>
        <v>69.25</v>
      </c>
      <c r="E120" s="1">
        <f>IFERROR(__xludf.DUMMYFUNCTION("""COMPUTED_VALUE"""),69.5)</f>
        <v>69.5</v>
      </c>
      <c r="F120" s="1">
        <f>IFERROR(__xludf.DUMMYFUNCTION("""COMPUTED_VALUE"""),7967145.0)</f>
        <v>7967145</v>
      </c>
    </row>
    <row r="121">
      <c r="A121" s="2">
        <f>IFERROR(__xludf.DUMMYFUNCTION("""COMPUTED_VALUE"""),43273.66666666667)</f>
        <v>43273.66667</v>
      </c>
      <c r="B121" s="1">
        <f>IFERROR(__xludf.DUMMYFUNCTION("""COMPUTED_VALUE"""),70.31)</f>
        <v>70.31</v>
      </c>
      <c r="C121" s="1">
        <f>IFERROR(__xludf.DUMMYFUNCTION("""COMPUTED_VALUE"""),70.45)</f>
        <v>70.45</v>
      </c>
      <c r="D121" s="1">
        <f>IFERROR(__xludf.DUMMYFUNCTION("""COMPUTED_VALUE"""),66.4)</f>
        <v>66.4</v>
      </c>
      <c r="E121" s="1">
        <f>IFERROR(__xludf.DUMMYFUNCTION("""COMPUTED_VALUE"""),66.73)</f>
        <v>66.73</v>
      </c>
      <c r="F121" s="1">
        <f>IFERROR(__xludf.DUMMYFUNCTION("""COMPUTED_VALUE"""),1.0266059E7)</f>
        <v>10266059</v>
      </c>
    </row>
    <row r="122">
      <c r="A122" s="2">
        <f>IFERROR(__xludf.DUMMYFUNCTION("""COMPUTED_VALUE"""),43276.66666666667)</f>
        <v>43276.66667</v>
      </c>
      <c r="B122" s="1">
        <f>IFERROR(__xludf.DUMMYFUNCTION("""COMPUTED_VALUE"""),66.02)</f>
        <v>66.02</v>
      </c>
      <c r="C122" s="1">
        <f>IFERROR(__xludf.DUMMYFUNCTION("""COMPUTED_VALUE"""),67.69)</f>
        <v>67.69</v>
      </c>
      <c r="D122" s="1">
        <f>IFERROR(__xludf.DUMMYFUNCTION("""COMPUTED_VALUE"""),65.5)</f>
        <v>65.5</v>
      </c>
      <c r="E122" s="1">
        <f>IFERROR(__xludf.DUMMYFUNCTION("""COMPUTED_VALUE"""),66.6)</f>
        <v>66.6</v>
      </c>
      <c r="F122" s="1">
        <f>IFERROR(__xludf.DUMMYFUNCTION("""COMPUTED_VALUE"""),6931304.0)</f>
        <v>6931304</v>
      </c>
    </row>
    <row r="123">
      <c r="A123" s="2">
        <f>IFERROR(__xludf.DUMMYFUNCTION("""COMPUTED_VALUE"""),43277.66666666667)</f>
        <v>43277.66667</v>
      </c>
      <c r="B123" s="1">
        <f>IFERROR(__xludf.DUMMYFUNCTION("""COMPUTED_VALUE"""),67.21)</f>
        <v>67.21</v>
      </c>
      <c r="C123" s="1">
        <f>IFERROR(__xludf.DUMMYFUNCTION("""COMPUTED_VALUE"""),68.71)</f>
        <v>68.71</v>
      </c>
      <c r="D123" s="1">
        <f>IFERROR(__xludf.DUMMYFUNCTION("""COMPUTED_VALUE"""),65.16)</f>
        <v>65.16</v>
      </c>
      <c r="E123" s="1">
        <f>IFERROR(__xludf.DUMMYFUNCTION("""COMPUTED_VALUE"""),68.4)</f>
        <v>68.4</v>
      </c>
      <c r="F123" s="1">
        <f>IFERROR(__xludf.DUMMYFUNCTION("""COMPUTED_VALUE"""),7452487.0)</f>
        <v>7452487</v>
      </c>
    </row>
    <row r="124">
      <c r="A124" s="2">
        <f>IFERROR(__xludf.DUMMYFUNCTION("""COMPUTED_VALUE"""),43278.66666666667)</f>
        <v>43278.66667</v>
      </c>
      <c r="B124" s="1">
        <f>IFERROR(__xludf.DUMMYFUNCTION("""COMPUTED_VALUE"""),69.0)</f>
        <v>69</v>
      </c>
      <c r="C124" s="1">
        <f>IFERROR(__xludf.DUMMYFUNCTION("""COMPUTED_VALUE"""),70.16)</f>
        <v>70.16</v>
      </c>
      <c r="D124" s="1">
        <f>IFERROR(__xludf.DUMMYFUNCTION("""COMPUTED_VALUE"""),67.9)</f>
        <v>67.9</v>
      </c>
      <c r="E124" s="1">
        <f>IFERROR(__xludf.DUMMYFUNCTION("""COMPUTED_VALUE"""),68.9)</f>
        <v>68.9</v>
      </c>
      <c r="F124" s="1">
        <f>IFERROR(__xludf.DUMMYFUNCTION("""COMPUTED_VALUE"""),8333727.0)</f>
        <v>8333727</v>
      </c>
    </row>
    <row r="125">
      <c r="A125" s="2">
        <f>IFERROR(__xludf.DUMMYFUNCTION("""COMPUTED_VALUE"""),43279.66666666667)</f>
        <v>43279.66667</v>
      </c>
      <c r="B125" s="1">
        <f>IFERROR(__xludf.DUMMYFUNCTION("""COMPUTED_VALUE"""),69.73)</f>
        <v>69.73</v>
      </c>
      <c r="C125" s="1">
        <f>IFERROR(__xludf.DUMMYFUNCTION("""COMPUTED_VALUE"""),71.4)</f>
        <v>71.4</v>
      </c>
      <c r="D125" s="1">
        <f>IFERROR(__xludf.DUMMYFUNCTION("""COMPUTED_VALUE"""),69.22)</f>
        <v>69.22</v>
      </c>
      <c r="E125" s="1">
        <f>IFERROR(__xludf.DUMMYFUNCTION("""COMPUTED_VALUE"""),69.99)</f>
        <v>69.99</v>
      </c>
      <c r="F125" s="1">
        <f>IFERROR(__xludf.DUMMYFUNCTION("""COMPUTED_VALUE"""),8398005.0)</f>
        <v>8398005</v>
      </c>
    </row>
    <row r="126">
      <c r="A126" s="2">
        <f>IFERROR(__xludf.DUMMYFUNCTION("""COMPUTED_VALUE"""),43280.66666666667)</f>
        <v>43280.66667</v>
      </c>
      <c r="B126" s="1">
        <f>IFERROR(__xludf.DUMMYFUNCTION("""COMPUTED_VALUE"""),70.67)</f>
        <v>70.67</v>
      </c>
      <c r="C126" s="1">
        <f>IFERROR(__xludf.DUMMYFUNCTION("""COMPUTED_VALUE"""),70.77)</f>
        <v>70.77</v>
      </c>
      <c r="D126" s="1">
        <f>IFERROR(__xludf.DUMMYFUNCTION("""COMPUTED_VALUE"""),68.48)</f>
        <v>68.48</v>
      </c>
      <c r="E126" s="1">
        <f>IFERROR(__xludf.DUMMYFUNCTION("""COMPUTED_VALUE"""),68.59)</f>
        <v>68.59</v>
      </c>
      <c r="F126" s="1">
        <f>IFERROR(__xludf.DUMMYFUNCTION("""COMPUTED_VALUE"""),6492396.0)</f>
        <v>6492396</v>
      </c>
    </row>
    <row r="127">
      <c r="A127" s="2">
        <f>IFERROR(__xludf.DUMMYFUNCTION("""COMPUTED_VALUE"""),43283.66666666667)</f>
        <v>43283.66667</v>
      </c>
      <c r="B127" s="1">
        <f>IFERROR(__xludf.DUMMYFUNCTION("""COMPUTED_VALUE"""),72.01)</f>
        <v>72.01</v>
      </c>
      <c r="C127" s="1">
        <f>IFERROR(__xludf.DUMMYFUNCTION("""COMPUTED_VALUE"""),72.96)</f>
        <v>72.96</v>
      </c>
      <c r="D127" s="1">
        <f>IFERROR(__xludf.DUMMYFUNCTION("""COMPUTED_VALUE"""),65.97)</f>
        <v>65.97</v>
      </c>
      <c r="E127" s="1">
        <f>IFERROR(__xludf.DUMMYFUNCTION("""COMPUTED_VALUE"""),67.01)</f>
        <v>67.01</v>
      </c>
      <c r="F127" s="1">
        <f>IFERROR(__xludf.DUMMYFUNCTION("""COMPUTED_VALUE"""),1.8759765E7)</f>
        <v>18759765</v>
      </c>
    </row>
    <row r="128">
      <c r="A128" s="2">
        <f>IFERROR(__xludf.DUMMYFUNCTION("""COMPUTED_VALUE"""),43284.54166666667)</f>
        <v>43284.54167</v>
      </c>
      <c r="B128" s="1">
        <f>IFERROR(__xludf.DUMMYFUNCTION("""COMPUTED_VALUE"""),66.35)</f>
        <v>66.35</v>
      </c>
      <c r="C128" s="1">
        <f>IFERROR(__xludf.DUMMYFUNCTION("""COMPUTED_VALUE"""),66.5)</f>
        <v>66.5</v>
      </c>
      <c r="D128" s="1">
        <f>IFERROR(__xludf.DUMMYFUNCTION("""COMPUTED_VALUE"""),61.94)</f>
        <v>61.94</v>
      </c>
      <c r="E128" s="1">
        <f>IFERROR(__xludf.DUMMYFUNCTION("""COMPUTED_VALUE"""),62.17)</f>
        <v>62.17</v>
      </c>
      <c r="F128" s="1">
        <f>IFERROR(__xludf.DUMMYFUNCTION("""COMPUTED_VALUE"""),1.2282638E7)</f>
        <v>12282638</v>
      </c>
    </row>
    <row r="129">
      <c r="A129" s="2">
        <f>IFERROR(__xludf.DUMMYFUNCTION("""COMPUTED_VALUE"""),43286.66666666667)</f>
        <v>43286.66667</v>
      </c>
      <c r="B129" s="1">
        <f>IFERROR(__xludf.DUMMYFUNCTION("""COMPUTED_VALUE"""),62.75)</f>
        <v>62.75</v>
      </c>
      <c r="C129" s="1">
        <f>IFERROR(__xludf.DUMMYFUNCTION("""COMPUTED_VALUE"""),62.88)</f>
        <v>62.88</v>
      </c>
      <c r="D129" s="1">
        <f>IFERROR(__xludf.DUMMYFUNCTION("""COMPUTED_VALUE"""),59.24)</f>
        <v>59.24</v>
      </c>
      <c r="E129" s="1">
        <f>IFERROR(__xludf.DUMMYFUNCTION("""COMPUTED_VALUE"""),61.83)</f>
        <v>61.83</v>
      </c>
      <c r="F129" s="1">
        <f>IFERROR(__xludf.DUMMYFUNCTION("""COMPUTED_VALUE"""),1.7476374E7)</f>
        <v>17476374</v>
      </c>
    </row>
    <row r="130">
      <c r="A130" s="2">
        <f>IFERROR(__xludf.DUMMYFUNCTION("""COMPUTED_VALUE"""),43287.66666666667)</f>
        <v>43287.66667</v>
      </c>
      <c r="B130" s="1">
        <f>IFERROR(__xludf.DUMMYFUNCTION("""COMPUTED_VALUE"""),60.99)</f>
        <v>60.99</v>
      </c>
      <c r="C130" s="1">
        <f>IFERROR(__xludf.DUMMYFUNCTION("""COMPUTED_VALUE"""),62.41)</f>
        <v>62.41</v>
      </c>
      <c r="D130" s="1">
        <f>IFERROR(__xludf.DUMMYFUNCTION("""COMPUTED_VALUE"""),60.4)</f>
        <v>60.4</v>
      </c>
      <c r="E130" s="1">
        <f>IFERROR(__xludf.DUMMYFUNCTION("""COMPUTED_VALUE"""),61.78)</f>
        <v>61.78</v>
      </c>
      <c r="F130" s="1">
        <f>IFERROR(__xludf.DUMMYFUNCTION("""COMPUTED_VALUE"""),8865451.0)</f>
        <v>8865451</v>
      </c>
    </row>
    <row r="131">
      <c r="A131" s="2">
        <f>IFERROR(__xludf.DUMMYFUNCTION("""COMPUTED_VALUE"""),43290.66666666667)</f>
        <v>43290.66667</v>
      </c>
      <c r="B131" s="1">
        <f>IFERROR(__xludf.DUMMYFUNCTION("""COMPUTED_VALUE"""),62.4)</f>
        <v>62.4</v>
      </c>
      <c r="C131" s="1">
        <f>IFERROR(__xludf.DUMMYFUNCTION("""COMPUTED_VALUE"""),63.7)</f>
        <v>63.7</v>
      </c>
      <c r="D131" s="1">
        <f>IFERROR(__xludf.DUMMYFUNCTION("""COMPUTED_VALUE"""),61.6)</f>
        <v>61.6</v>
      </c>
      <c r="E131" s="1">
        <f>IFERROR(__xludf.DUMMYFUNCTION("""COMPUTED_VALUE"""),63.7)</f>
        <v>63.7</v>
      </c>
      <c r="F131" s="1">
        <f>IFERROR(__xludf.DUMMYFUNCTION("""COMPUTED_VALUE"""),7596753.0)</f>
        <v>7596753</v>
      </c>
    </row>
    <row r="132">
      <c r="A132" s="2">
        <f>IFERROR(__xludf.DUMMYFUNCTION("""COMPUTED_VALUE"""),43291.66666666667)</f>
        <v>43291.66667</v>
      </c>
      <c r="B132" s="1">
        <f>IFERROR(__xludf.DUMMYFUNCTION("""COMPUTED_VALUE"""),64.91)</f>
        <v>64.91</v>
      </c>
      <c r="C132" s="1">
        <f>IFERROR(__xludf.DUMMYFUNCTION("""COMPUTED_VALUE"""),65.54)</f>
        <v>65.54</v>
      </c>
      <c r="D132" s="1">
        <f>IFERROR(__xludf.DUMMYFUNCTION("""COMPUTED_VALUE"""),63.84)</f>
        <v>63.84</v>
      </c>
      <c r="E132" s="1">
        <f>IFERROR(__xludf.DUMMYFUNCTION("""COMPUTED_VALUE"""),64.49)</f>
        <v>64.49</v>
      </c>
      <c r="F132" s="1">
        <f>IFERROR(__xludf.DUMMYFUNCTION("""COMPUTED_VALUE"""),9471498.0)</f>
        <v>9471498</v>
      </c>
    </row>
    <row r="133">
      <c r="A133" s="2">
        <f>IFERROR(__xludf.DUMMYFUNCTION("""COMPUTED_VALUE"""),43292.66666666667)</f>
        <v>43292.66667</v>
      </c>
      <c r="B133" s="1">
        <f>IFERROR(__xludf.DUMMYFUNCTION("""COMPUTED_VALUE"""),63.16)</f>
        <v>63.16</v>
      </c>
      <c r="C133" s="1">
        <f>IFERROR(__xludf.DUMMYFUNCTION("""COMPUTED_VALUE"""),64.39)</f>
        <v>64.39</v>
      </c>
      <c r="D133" s="1">
        <f>IFERROR(__xludf.DUMMYFUNCTION("""COMPUTED_VALUE"""),63.01)</f>
        <v>63.01</v>
      </c>
      <c r="E133" s="1">
        <f>IFERROR(__xludf.DUMMYFUNCTION("""COMPUTED_VALUE"""),63.79)</f>
        <v>63.79</v>
      </c>
      <c r="F133" s="1">
        <f>IFERROR(__xludf.DUMMYFUNCTION("""COMPUTED_VALUE"""),4884076.0)</f>
        <v>4884076</v>
      </c>
    </row>
    <row r="134">
      <c r="A134" s="2">
        <f>IFERROR(__xludf.DUMMYFUNCTION("""COMPUTED_VALUE"""),43293.66666666667)</f>
        <v>43293.66667</v>
      </c>
      <c r="B134" s="1">
        <f>IFERROR(__xludf.DUMMYFUNCTION("""COMPUTED_VALUE"""),64.29)</f>
        <v>64.29</v>
      </c>
      <c r="C134" s="1">
        <f>IFERROR(__xludf.DUMMYFUNCTION("""COMPUTED_VALUE"""),64.65)</f>
        <v>64.65</v>
      </c>
      <c r="D134" s="1">
        <f>IFERROR(__xludf.DUMMYFUNCTION("""COMPUTED_VALUE"""),62.55)</f>
        <v>62.55</v>
      </c>
      <c r="E134" s="1">
        <f>IFERROR(__xludf.DUMMYFUNCTION("""COMPUTED_VALUE"""),63.34)</f>
        <v>63.34</v>
      </c>
      <c r="F134" s="1">
        <f>IFERROR(__xludf.DUMMYFUNCTION("""COMPUTED_VALUE"""),5721166.0)</f>
        <v>5721166</v>
      </c>
    </row>
    <row r="135">
      <c r="A135" s="2">
        <f>IFERROR(__xludf.DUMMYFUNCTION("""COMPUTED_VALUE"""),43294.66666666667)</f>
        <v>43294.66667</v>
      </c>
      <c r="B135" s="1">
        <f>IFERROR(__xludf.DUMMYFUNCTION("""COMPUTED_VALUE"""),63.12)</f>
        <v>63.12</v>
      </c>
      <c r="C135" s="1">
        <f>IFERROR(__xludf.DUMMYFUNCTION("""COMPUTED_VALUE"""),63.92)</f>
        <v>63.92</v>
      </c>
      <c r="D135" s="1">
        <f>IFERROR(__xludf.DUMMYFUNCTION("""COMPUTED_VALUE"""),61.85)</f>
        <v>61.85</v>
      </c>
      <c r="E135" s="1">
        <f>IFERROR(__xludf.DUMMYFUNCTION("""COMPUTED_VALUE"""),63.77)</f>
        <v>63.77</v>
      </c>
      <c r="F135" s="1">
        <f>IFERROR(__xludf.DUMMYFUNCTION("""COMPUTED_VALUE"""),5875770.0)</f>
        <v>5875770</v>
      </c>
    </row>
    <row r="136">
      <c r="A136" s="2">
        <f>IFERROR(__xludf.DUMMYFUNCTION("""COMPUTED_VALUE"""),43297.66666666667)</f>
        <v>43297.66667</v>
      </c>
      <c r="B136" s="1">
        <f>IFERROR(__xludf.DUMMYFUNCTION("""COMPUTED_VALUE"""),62.34)</f>
        <v>62.34</v>
      </c>
      <c r="C136" s="1">
        <f>IFERROR(__xludf.DUMMYFUNCTION("""COMPUTED_VALUE"""),63.03)</f>
        <v>63.03</v>
      </c>
      <c r="D136" s="1">
        <f>IFERROR(__xludf.DUMMYFUNCTION("""COMPUTED_VALUE"""),61.25)</f>
        <v>61.25</v>
      </c>
      <c r="E136" s="1">
        <f>IFERROR(__xludf.DUMMYFUNCTION("""COMPUTED_VALUE"""),62.02)</f>
        <v>62.02</v>
      </c>
      <c r="F136" s="1">
        <f>IFERROR(__xludf.DUMMYFUNCTION("""COMPUTED_VALUE"""),7818655.0)</f>
        <v>7818655</v>
      </c>
    </row>
    <row r="137">
      <c r="A137" s="2">
        <f>IFERROR(__xludf.DUMMYFUNCTION("""COMPUTED_VALUE"""),43298.66666666667)</f>
        <v>43298.66667</v>
      </c>
      <c r="B137" s="1">
        <f>IFERROR(__xludf.DUMMYFUNCTION("""COMPUTED_VALUE"""),61.76)</f>
        <v>61.76</v>
      </c>
      <c r="C137" s="1">
        <f>IFERROR(__xludf.DUMMYFUNCTION("""COMPUTED_VALUE"""),64.95)</f>
        <v>64.95</v>
      </c>
      <c r="D137" s="1">
        <f>IFERROR(__xludf.DUMMYFUNCTION("""COMPUTED_VALUE"""),61.7)</f>
        <v>61.7</v>
      </c>
      <c r="E137" s="1">
        <f>IFERROR(__xludf.DUMMYFUNCTION("""COMPUTED_VALUE"""),64.54)</f>
        <v>64.54</v>
      </c>
      <c r="F137" s="1">
        <f>IFERROR(__xludf.DUMMYFUNCTION("""COMPUTED_VALUE"""),6996232.0)</f>
        <v>6996232</v>
      </c>
    </row>
    <row r="138">
      <c r="A138" s="2">
        <f>IFERROR(__xludf.DUMMYFUNCTION("""COMPUTED_VALUE"""),43299.66666666667)</f>
        <v>43299.66667</v>
      </c>
      <c r="B138" s="1">
        <f>IFERROR(__xludf.DUMMYFUNCTION("""COMPUTED_VALUE"""),65.0)</f>
        <v>65</v>
      </c>
      <c r="C138" s="1">
        <f>IFERROR(__xludf.DUMMYFUNCTION("""COMPUTED_VALUE"""),65.1)</f>
        <v>65.1</v>
      </c>
      <c r="D138" s="1">
        <f>IFERROR(__xludf.DUMMYFUNCTION("""COMPUTED_VALUE"""),63.25)</f>
        <v>63.25</v>
      </c>
      <c r="E138" s="1">
        <f>IFERROR(__xludf.DUMMYFUNCTION("""COMPUTED_VALUE"""),64.77)</f>
        <v>64.77</v>
      </c>
      <c r="F138" s="1">
        <f>IFERROR(__xludf.DUMMYFUNCTION("""COMPUTED_VALUE"""),5624211.0)</f>
        <v>5624211</v>
      </c>
    </row>
    <row r="139">
      <c r="A139" s="2">
        <f>IFERROR(__xludf.DUMMYFUNCTION("""COMPUTED_VALUE"""),43300.66666666667)</f>
        <v>43300.66667</v>
      </c>
      <c r="B139" s="1">
        <f>IFERROR(__xludf.DUMMYFUNCTION("""COMPUTED_VALUE"""),63.27)</f>
        <v>63.27</v>
      </c>
      <c r="C139" s="1">
        <f>IFERROR(__xludf.DUMMYFUNCTION("""COMPUTED_VALUE"""),64.71)</f>
        <v>64.71</v>
      </c>
      <c r="D139" s="1">
        <f>IFERROR(__xludf.DUMMYFUNCTION("""COMPUTED_VALUE"""),62.8)</f>
        <v>62.8</v>
      </c>
      <c r="E139" s="1">
        <f>IFERROR(__xludf.DUMMYFUNCTION("""COMPUTED_VALUE"""),64.05)</f>
        <v>64.05</v>
      </c>
      <c r="F139" s="1">
        <f>IFERROR(__xludf.DUMMYFUNCTION("""COMPUTED_VALUE"""),5915345.0)</f>
        <v>5915345</v>
      </c>
    </row>
    <row r="140">
      <c r="A140" s="2">
        <f>IFERROR(__xludf.DUMMYFUNCTION("""COMPUTED_VALUE"""),43301.66666666667)</f>
        <v>43301.66667</v>
      </c>
      <c r="B140" s="1">
        <f>IFERROR(__xludf.DUMMYFUNCTION("""COMPUTED_VALUE"""),64.25)</f>
        <v>64.25</v>
      </c>
      <c r="C140" s="1">
        <f>IFERROR(__xludf.DUMMYFUNCTION("""COMPUTED_VALUE"""),64.65)</f>
        <v>64.65</v>
      </c>
      <c r="D140" s="1">
        <f>IFERROR(__xludf.DUMMYFUNCTION("""COMPUTED_VALUE"""),62.34)</f>
        <v>62.34</v>
      </c>
      <c r="E140" s="1">
        <f>IFERROR(__xludf.DUMMYFUNCTION("""COMPUTED_VALUE"""),62.72)</f>
        <v>62.72</v>
      </c>
      <c r="F140" s="1">
        <f>IFERROR(__xludf.DUMMYFUNCTION("""COMPUTED_VALUE"""),5166547.0)</f>
        <v>5166547</v>
      </c>
    </row>
    <row r="141">
      <c r="A141" s="2">
        <f>IFERROR(__xludf.DUMMYFUNCTION("""COMPUTED_VALUE"""),43304.66666666667)</f>
        <v>43304.66667</v>
      </c>
      <c r="B141" s="1">
        <f>IFERROR(__xludf.DUMMYFUNCTION("""COMPUTED_VALUE"""),60.37)</f>
        <v>60.37</v>
      </c>
      <c r="C141" s="1">
        <f>IFERROR(__xludf.DUMMYFUNCTION("""COMPUTED_VALUE"""),61.1)</f>
        <v>61.1</v>
      </c>
      <c r="D141" s="1">
        <f>IFERROR(__xludf.DUMMYFUNCTION("""COMPUTED_VALUE"""),58.57)</f>
        <v>58.57</v>
      </c>
      <c r="E141" s="1">
        <f>IFERROR(__xludf.DUMMYFUNCTION("""COMPUTED_VALUE"""),60.64)</f>
        <v>60.64</v>
      </c>
      <c r="F141" s="1">
        <f>IFERROR(__xludf.DUMMYFUNCTION("""COMPUTED_VALUE"""),1.0992947E7)</f>
        <v>10992947</v>
      </c>
    </row>
    <row r="142">
      <c r="A142" s="2">
        <f>IFERROR(__xludf.DUMMYFUNCTION("""COMPUTED_VALUE"""),43305.66666666667)</f>
        <v>43305.66667</v>
      </c>
      <c r="B142" s="1">
        <f>IFERROR(__xludf.DUMMYFUNCTION("""COMPUTED_VALUE"""),60.88)</f>
        <v>60.88</v>
      </c>
      <c r="C142" s="1">
        <f>IFERROR(__xludf.DUMMYFUNCTION("""COMPUTED_VALUE"""),61.54)</f>
        <v>61.54</v>
      </c>
      <c r="D142" s="1">
        <f>IFERROR(__xludf.DUMMYFUNCTION("""COMPUTED_VALUE"""),58.51)</f>
        <v>58.51</v>
      </c>
      <c r="E142" s="1">
        <f>IFERROR(__xludf.DUMMYFUNCTION("""COMPUTED_VALUE"""),59.49)</f>
        <v>59.49</v>
      </c>
      <c r="F142" s="1">
        <f>IFERROR(__xludf.DUMMYFUNCTION("""COMPUTED_VALUE"""),9590784.0)</f>
        <v>9590784</v>
      </c>
    </row>
    <row r="143">
      <c r="A143" s="2">
        <f>IFERROR(__xludf.DUMMYFUNCTION("""COMPUTED_VALUE"""),43306.66666666667)</f>
        <v>43306.66667</v>
      </c>
      <c r="B143" s="1">
        <f>IFERROR(__xludf.DUMMYFUNCTION("""COMPUTED_VALUE"""),59.35)</f>
        <v>59.35</v>
      </c>
      <c r="C143" s="1">
        <f>IFERROR(__xludf.DUMMYFUNCTION("""COMPUTED_VALUE"""),61.92)</f>
        <v>61.92</v>
      </c>
      <c r="D143" s="1">
        <f>IFERROR(__xludf.DUMMYFUNCTION("""COMPUTED_VALUE"""),58.9)</f>
        <v>58.9</v>
      </c>
      <c r="E143" s="1">
        <f>IFERROR(__xludf.DUMMYFUNCTION("""COMPUTED_VALUE"""),61.75)</f>
        <v>61.75</v>
      </c>
      <c r="F143" s="1">
        <f>IFERROR(__xludf.DUMMYFUNCTION("""COMPUTED_VALUE"""),7094180.0)</f>
        <v>7094180</v>
      </c>
    </row>
    <row r="144">
      <c r="A144" s="2">
        <f>IFERROR(__xludf.DUMMYFUNCTION("""COMPUTED_VALUE"""),43307.66666666667)</f>
        <v>43307.66667</v>
      </c>
      <c r="B144" s="1">
        <f>IFERROR(__xludf.DUMMYFUNCTION("""COMPUTED_VALUE"""),60.97)</f>
        <v>60.97</v>
      </c>
      <c r="C144" s="1">
        <f>IFERROR(__xludf.DUMMYFUNCTION("""COMPUTED_VALUE"""),62.14)</f>
        <v>62.14</v>
      </c>
      <c r="D144" s="1">
        <f>IFERROR(__xludf.DUMMYFUNCTION("""COMPUTED_VALUE"""),60.73)</f>
        <v>60.73</v>
      </c>
      <c r="E144" s="1">
        <f>IFERROR(__xludf.DUMMYFUNCTION("""COMPUTED_VALUE"""),61.33)</f>
        <v>61.33</v>
      </c>
      <c r="F144" s="1">
        <f>IFERROR(__xludf.DUMMYFUNCTION("""COMPUTED_VALUE"""),4630522.0)</f>
        <v>4630522</v>
      </c>
    </row>
    <row r="145">
      <c r="A145" s="2">
        <f>IFERROR(__xludf.DUMMYFUNCTION("""COMPUTED_VALUE"""),43308.66666666667)</f>
        <v>43308.66667</v>
      </c>
      <c r="B145" s="1">
        <f>IFERROR(__xludf.DUMMYFUNCTION("""COMPUTED_VALUE"""),61.45)</f>
        <v>61.45</v>
      </c>
      <c r="C145" s="1">
        <f>IFERROR(__xludf.DUMMYFUNCTION("""COMPUTED_VALUE"""),61.54)</f>
        <v>61.54</v>
      </c>
      <c r="D145" s="1">
        <f>IFERROR(__xludf.DUMMYFUNCTION("""COMPUTED_VALUE"""),59.07)</f>
        <v>59.07</v>
      </c>
      <c r="E145" s="1">
        <f>IFERROR(__xludf.DUMMYFUNCTION("""COMPUTED_VALUE"""),59.44)</f>
        <v>59.44</v>
      </c>
      <c r="F145" s="1">
        <f>IFERROR(__xludf.DUMMYFUNCTION("""COMPUTED_VALUE"""),5703326.0)</f>
        <v>5703326</v>
      </c>
    </row>
    <row r="146">
      <c r="A146" s="2">
        <f>IFERROR(__xludf.DUMMYFUNCTION("""COMPUTED_VALUE"""),43311.66666666667)</f>
        <v>43311.66667</v>
      </c>
      <c r="B146" s="1">
        <f>IFERROR(__xludf.DUMMYFUNCTION("""COMPUTED_VALUE"""),59.18)</f>
        <v>59.18</v>
      </c>
      <c r="C146" s="1">
        <f>IFERROR(__xludf.DUMMYFUNCTION("""COMPUTED_VALUE"""),59.22)</f>
        <v>59.22</v>
      </c>
      <c r="D146" s="1">
        <f>IFERROR(__xludf.DUMMYFUNCTION("""COMPUTED_VALUE"""),57.23)</f>
        <v>57.23</v>
      </c>
      <c r="E146" s="1">
        <f>IFERROR(__xludf.DUMMYFUNCTION("""COMPUTED_VALUE"""),58.03)</f>
        <v>58.03</v>
      </c>
      <c r="F146" s="1">
        <f>IFERROR(__xludf.DUMMYFUNCTION("""COMPUTED_VALUE"""),6814072.0)</f>
        <v>6814072</v>
      </c>
    </row>
    <row r="147">
      <c r="A147" s="2">
        <f>IFERROR(__xludf.DUMMYFUNCTION("""COMPUTED_VALUE"""),43312.66666666667)</f>
        <v>43312.66667</v>
      </c>
      <c r="B147" s="1">
        <f>IFERROR(__xludf.DUMMYFUNCTION("""COMPUTED_VALUE"""),58.45)</f>
        <v>58.45</v>
      </c>
      <c r="C147" s="1">
        <f>IFERROR(__xludf.DUMMYFUNCTION("""COMPUTED_VALUE"""),59.66)</f>
        <v>59.66</v>
      </c>
      <c r="D147" s="1">
        <f>IFERROR(__xludf.DUMMYFUNCTION("""COMPUTED_VALUE"""),57.81)</f>
        <v>57.81</v>
      </c>
      <c r="E147" s="1">
        <f>IFERROR(__xludf.DUMMYFUNCTION("""COMPUTED_VALUE"""),59.63)</f>
        <v>59.63</v>
      </c>
      <c r="F147" s="1">
        <f>IFERROR(__xludf.DUMMYFUNCTION("""COMPUTED_VALUE"""),5076916.0)</f>
        <v>5076916</v>
      </c>
    </row>
    <row r="148">
      <c r="A148" s="2">
        <f>IFERROR(__xludf.DUMMYFUNCTION("""COMPUTED_VALUE"""),43313.66666666667)</f>
        <v>43313.66667</v>
      </c>
      <c r="B148" s="1">
        <f>IFERROR(__xludf.DUMMYFUNCTION("""COMPUTED_VALUE"""),59.6)</f>
        <v>59.6</v>
      </c>
      <c r="C148" s="1">
        <f>IFERROR(__xludf.DUMMYFUNCTION("""COMPUTED_VALUE"""),60.6)</f>
        <v>60.6</v>
      </c>
      <c r="D148" s="1">
        <f>IFERROR(__xludf.DUMMYFUNCTION("""COMPUTED_VALUE"""),58.6)</f>
        <v>58.6</v>
      </c>
      <c r="E148" s="1">
        <f>IFERROR(__xludf.DUMMYFUNCTION("""COMPUTED_VALUE"""),60.17)</f>
        <v>60.17</v>
      </c>
      <c r="F148" s="1">
        <f>IFERROR(__xludf.DUMMYFUNCTION("""COMPUTED_VALUE"""),1.012943E7)</f>
        <v>10129430</v>
      </c>
    </row>
    <row r="149">
      <c r="A149" s="2">
        <f>IFERROR(__xludf.DUMMYFUNCTION("""COMPUTED_VALUE"""),43314.66666666667)</f>
        <v>43314.66667</v>
      </c>
      <c r="B149" s="1">
        <f>IFERROR(__xludf.DUMMYFUNCTION("""COMPUTED_VALUE"""),65.69)</f>
        <v>65.69</v>
      </c>
      <c r="C149" s="1">
        <f>IFERROR(__xludf.DUMMYFUNCTION("""COMPUTED_VALUE"""),70.0)</f>
        <v>70</v>
      </c>
      <c r="D149" s="1">
        <f>IFERROR(__xludf.DUMMYFUNCTION("""COMPUTED_VALUE"""),64.63)</f>
        <v>64.63</v>
      </c>
      <c r="E149" s="1">
        <f>IFERROR(__xludf.DUMMYFUNCTION("""COMPUTED_VALUE"""),69.91)</f>
        <v>69.91</v>
      </c>
      <c r="F149" s="1">
        <f>IFERROR(__xludf.DUMMYFUNCTION("""COMPUTED_VALUE"""),2.3214962E7)</f>
        <v>23214962</v>
      </c>
    </row>
    <row r="150">
      <c r="A150" s="2">
        <f>IFERROR(__xludf.DUMMYFUNCTION("""COMPUTED_VALUE"""),43315.66666666667)</f>
        <v>43315.66667</v>
      </c>
      <c r="B150" s="1">
        <f>IFERROR(__xludf.DUMMYFUNCTION("""COMPUTED_VALUE"""),69.56)</f>
        <v>69.56</v>
      </c>
      <c r="C150" s="1">
        <f>IFERROR(__xludf.DUMMYFUNCTION("""COMPUTED_VALUE"""),71.0)</f>
        <v>71</v>
      </c>
      <c r="D150" s="1">
        <f>IFERROR(__xludf.DUMMYFUNCTION("""COMPUTED_VALUE"""),68.51)</f>
        <v>68.51</v>
      </c>
      <c r="E150" s="1">
        <f>IFERROR(__xludf.DUMMYFUNCTION("""COMPUTED_VALUE"""),69.63)</f>
        <v>69.63</v>
      </c>
      <c r="F150" s="1">
        <f>IFERROR(__xludf.DUMMYFUNCTION("""COMPUTED_VALUE"""),1.3656486E7)</f>
        <v>13656486</v>
      </c>
    </row>
    <row r="151">
      <c r="A151" s="2">
        <f>IFERROR(__xludf.DUMMYFUNCTION("""COMPUTED_VALUE"""),43318.66666666667)</f>
        <v>43318.66667</v>
      </c>
      <c r="B151" s="1">
        <f>IFERROR(__xludf.DUMMYFUNCTION("""COMPUTED_VALUE"""),69.09)</f>
        <v>69.09</v>
      </c>
      <c r="C151" s="1">
        <f>IFERROR(__xludf.DUMMYFUNCTION("""COMPUTED_VALUE"""),71.0)</f>
        <v>71</v>
      </c>
      <c r="D151" s="1">
        <f>IFERROR(__xludf.DUMMYFUNCTION("""COMPUTED_VALUE"""),68.36)</f>
        <v>68.36</v>
      </c>
      <c r="E151" s="1">
        <f>IFERROR(__xludf.DUMMYFUNCTION("""COMPUTED_VALUE"""),68.4)</f>
        <v>68.4</v>
      </c>
      <c r="F151" s="1">
        <f>IFERROR(__xludf.DUMMYFUNCTION("""COMPUTED_VALUE"""),8564331.0)</f>
        <v>8564331</v>
      </c>
    </row>
    <row r="152">
      <c r="A152" s="2">
        <f>IFERROR(__xludf.DUMMYFUNCTION("""COMPUTED_VALUE"""),43319.66666666667)</f>
        <v>43319.66667</v>
      </c>
      <c r="B152" s="1">
        <f>IFERROR(__xludf.DUMMYFUNCTION("""COMPUTED_VALUE"""),68.77)</f>
        <v>68.77</v>
      </c>
      <c r="C152" s="1">
        <f>IFERROR(__xludf.DUMMYFUNCTION("""COMPUTED_VALUE"""),77.49)</f>
        <v>77.49</v>
      </c>
      <c r="D152" s="1">
        <f>IFERROR(__xludf.DUMMYFUNCTION("""COMPUTED_VALUE"""),67.83)</f>
        <v>67.83</v>
      </c>
      <c r="E152" s="1">
        <f>IFERROR(__xludf.DUMMYFUNCTION("""COMPUTED_VALUE"""),75.91)</f>
        <v>75.91</v>
      </c>
      <c r="F152" s="1">
        <f>IFERROR(__xludf.DUMMYFUNCTION("""COMPUTED_VALUE"""),3.0875768E7)</f>
        <v>30875768</v>
      </c>
    </row>
    <row r="153">
      <c r="A153" s="2">
        <f>IFERROR(__xludf.DUMMYFUNCTION("""COMPUTED_VALUE"""),43320.66666666667)</f>
        <v>43320.66667</v>
      </c>
      <c r="B153" s="1">
        <f>IFERROR(__xludf.DUMMYFUNCTION("""COMPUTED_VALUE"""),73.82)</f>
        <v>73.82</v>
      </c>
      <c r="C153" s="1">
        <f>IFERROR(__xludf.DUMMYFUNCTION("""COMPUTED_VALUE"""),76.53)</f>
        <v>76.53</v>
      </c>
      <c r="D153" s="1">
        <f>IFERROR(__xludf.DUMMYFUNCTION("""COMPUTED_VALUE"""),73.42)</f>
        <v>73.42</v>
      </c>
      <c r="E153" s="1">
        <f>IFERROR(__xludf.DUMMYFUNCTION("""COMPUTED_VALUE"""),74.07)</f>
        <v>74.07</v>
      </c>
      <c r="F153" s="1">
        <f>IFERROR(__xludf.DUMMYFUNCTION("""COMPUTED_VALUE"""),2.4571163E7)</f>
        <v>24571163</v>
      </c>
    </row>
    <row r="154">
      <c r="A154" s="2">
        <f>IFERROR(__xludf.DUMMYFUNCTION("""COMPUTED_VALUE"""),43321.66666666667)</f>
        <v>43321.66667</v>
      </c>
      <c r="B154" s="1">
        <f>IFERROR(__xludf.DUMMYFUNCTION("""COMPUTED_VALUE"""),73.11)</f>
        <v>73.11</v>
      </c>
      <c r="C154" s="1">
        <f>IFERROR(__xludf.DUMMYFUNCTION("""COMPUTED_VALUE"""),73.4)</f>
        <v>73.4</v>
      </c>
      <c r="D154" s="1">
        <f>IFERROR(__xludf.DUMMYFUNCTION("""COMPUTED_VALUE"""),69.15)</f>
        <v>69.15</v>
      </c>
      <c r="E154" s="1">
        <f>IFERROR(__xludf.DUMMYFUNCTION("""COMPUTED_VALUE"""),70.49)</f>
        <v>70.49</v>
      </c>
      <c r="F154" s="1">
        <f>IFERROR(__xludf.DUMMYFUNCTION("""COMPUTED_VALUE"""),1.7183811E7)</f>
        <v>17183811</v>
      </c>
    </row>
    <row r="155">
      <c r="A155" s="2">
        <f>IFERROR(__xludf.DUMMYFUNCTION("""COMPUTED_VALUE"""),43322.66666666667)</f>
        <v>43322.66667</v>
      </c>
      <c r="B155" s="1">
        <f>IFERROR(__xludf.DUMMYFUNCTION("""COMPUTED_VALUE"""),70.8)</f>
        <v>70.8</v>
      </c>
      <c r="C155" s="1">
        <f>IFERROR(__xludf.DUMMYFUNCTION("""COMPUTED_VALUE"""),72.0)</f>
        <v>72</v>
      </c>
      <c r="D155" s="1">
        <f>IFERROR(__xludf.DUMMYFUNCTION("""COMPUTED_VALUE"""),69.2)</f>
        <v>69.2</v>
      </c>
      <c r="E155" s="1">
        <f>IFERROR(__xludf.DUMMYFUNCTION("""COMPUTED_VALUE"""),71.1)</f>
        <v>71.1</v>
      </c>
      <c r="F155" s="1">
        <f>IFERROR(__xludf.DUMMYFUNCTION("""COMPUTED_VALUE"""),1.1552044E7)</f>
        <v>11552044</v>
      </c>
    </row>
    <row r="156">
      <c r="A156" s="2">
        <f>IFERROR(__xludf.DUMMYFUNCTION("""COMPUTED_VALUE"""),43325.66666666667)</f>
        <v>43325.66667</v>
      </c>
      <c r="B156" s="1">
        <f>IFERROR(__xludf.DUMMYFUNCTION("""COMPUTED_VALUE"""),72.23)</f>
        <v>72.23</v>
      </c>
      <c r="C156" s="1">
        <f>IFERROR(__xludf.DUMMYFUNCTION("""COMPUTED_VALUE"""),72.64)</f>
        <v>72.64</v>
      </c>
      <c r="D156" s="1">
        <f>IFERROR(__xludf.DUMMYFUNCTION("""COMPUTED_VALUE"""),69.8)</f>
        <v>69.8</v>
      </c>
      <c r="E156" s="1">
        <f>IFERROR(__xludf.DUMMYFUNCTION("""COMPUTED_VALUE"""),71.28)</f>
        <v>71.28</v>
      </c>
      <c r="F156" s="1">
        <f>IFERROR(__xludf.DUMMYFUNCTION("""COMPUTED_VALUE"""),1.0463881E7)</f>
        <v>10463881</v>
      </c>
    </row>
    <row r="157">
      <c r="A157" s="2">
        <f>IFERROR(__xludf.DUMMYFUNCTION("""COMPUTED_VALUE"""),43326.66666666667)</f>
        <v>43326.66667</v>
      </c>
      <c r="B157" s="1">
        <f>IFERROR(__xludf.DUMMYFUNCTION("""COMPUTED_VALUE"""),71.69)</f>
        <v>71.69</v>
      </c>
      <c r="C157" s="1">
        <f>IFERROR(__xludf.DUMMYFUNCTION("""COMPUTED_VALUE"""),71.84)</f>
        <v>71.84</v>
      </c>
      <c r="D157" s="1">
        <f>IFERROR(__xludf.DUMMYFUNCTION("""COMPUTED_VALUE"""),69.42)</f>
        <v>69.42</v>
      </c>
      <c r="E157" s="1">
        <f>IFERROR(__xludf.DUMMYFUNCTION("""COMPUTED_VALUE"""),69.53)</f>
        <v>69.53</v>
      </c>
      <c r="F157" s="1">
        <f>IFERROR(__xludf.DUMMYFUNCTION("""COMPUTED_VALUE"""),6986427.0)</f>
        <v>6986427</v>
      </c>
    </row>
    <row r="158">
      <c r="A158" s="2">
        <f>IFERROR(__xludf.DUMMYFUNCTION("""COMPUTED_VALUE"""),43327.66666666667)</f>
        <v>43327.66667</v>
      </c>
      <c r="B158" s="1">
        <f>IFERROR(__xludf.DUMMYFUNCTION("""COMPUTED_VALUE"""),68.38)</f>
        <v>68.38</v>
      </c>
      <c r="C158" s="1">
        <f>IFERROR(__xludf.DUMMYFUNCTION("""COMPUTED_VALUE"""),68.9)</f>
        <v>68.9</v>
      </c>
      <c r="D158" s="1">
        <f>IFERROR(__xludf.DUMMYFUNCTION("""COMPUTED_VALUE"""),66.43)</f>
        <v>66.43</v>
      </c>
      <c r="E158" s="1">
        <f>IFERROR(__xludf.DUMMYFUNCTION("""COMPUTED_VALUE"""),67.74)</f>
        <v>67.74</v>
      </c>
      <c r="F158" s="1">
        <f>IFERROR(__xludf.DUMMYFUNCTION("""COMPUTED_VALUE"""),9101258.0)</f>
        <v>9101258</v>
      </c>
    </row>
    <row r="159">
      <c r="A159" s="2">
        <f>IFERROR(__xludf.DUMMYFUNCTION("""COMPUTED_VALUE"""),43328.66666666667)</f>
        <v>43328.66667</v>
      </c>
      <c r="B159" s="1">
        <f>IFERROR(__xludf.DUMMYFUNCTION("""COMPUTED_VALUE"""),67.98)</f>
        <v>67.98</v>
      </c>
      <c r="C159" s="1">
        <f>IFERROR(__xludf.DUMMYFUNCTION("""COMPUTED_VALUE"""),68.46)</f>
        <v>68.46</v>
      </c>
      <c r="D159" s="1">
        <f>IFERROR(__xludf.DUMMYFUNCTION("""COMPUTED_VALUE"""),66.76)</f>
        <v>66.76</v>
      </c>
      <c r="E159" s="1">
        <f>IFERROR(__xludf.DUMMYFUNCTION("""COMPUTED_VALUE"""),67.09)</f>
        <v>67.09</v>
      </c>
      <c r="F159" s="1">
        <f>IFERROR(__xludf.DUMMYFUNCTION("""COMPUTED_VALUE"""),6064033.0)</f>
        <v>6064033</v>
      </c>
    </row>
    <row r="160">
      <c r="A160" s="2">
        <f>IFERROR(__xludf.DUMMYFUNCTION("""COMPUTED_VALUE"""),43329.66666666667)</f>
        <v>43329.66667</v>
      </c>
      <c r="B160" s="1">
        <f>IFERROR(__xludf.DUMMYFUNCTION("""COMPUTED_VALUE"""),64.7)</f>
        <v>64.7</v>
      </c>
      <c r="C160" s="1">
        <f>IFERROR(__xludf.DUMMYFUNCTION("""COMPUTED_VALUE"""),65.35)</f>
        <v>65.35</v>
      </c>
      <c r="D160" s="1">
        <f>IFERROR(__xludf.DUMMYFUNCTION("""COMPUTED_VALUE"""),60.71)</f>
        <v>60.71</v>
      </c>
      <c r="E160" s="1">
        <f>IFERROR(__xludf.DUMMYFUNCTION("""COMPUTED_VALUE"""),61.1)</f>
        <v>61.1</v>
      </c>
      <c r="F160" s="1">
        <f>IFERROR(__xludf.DUMMYFUNCTION("""COMPUTED_VALUE"""),1.8958612E7)</f>
        <v>18958612</v>
      </c>
    </row>
    <row r="161">
      <c r="A161" s="2">
        <f>IFERROR(__xludf.DUMMYFUNCTION("""COMPUTED_VALUE"""),43332.66666666667)</f>
        <v>43332.66667</v>
      </c>
      <c r="B161" s="1">
        <f>IFERROR(__xludf.DUMMYFUNCTION("""COMPUTED_VALUE"""),58.34)</f>
        <v>58.34</v>
      </c>
      <c r="C161" s="1">
        <f>IFERROR(__xludf.DUMMYFUNCTION("""COMPUTED_VALUE"""),61.7)</f>
        <v>61.7</v>
      </c>
      <c r="D161" s="1">
        <f>IFERROR(__xludf.DUMMYFUNCTION("""COMPUTED_VALUE"""),57.64)</f>
        <v>57.64</v>
      </c>
      <c r="E161" s="1">
        <f>IFERROR(__xludf.DUMMYFUNCTION("""COMPUTED_VALUE"""),61.69)</f>
        <v>61.69</v>
      </c>
      <c r="F161" s="1">
        <f>IFERROR(__xludf.DUMMYFUNCTION("""COMPUTED_VALUE"""),1.7402335E7)</f>
        <v>17402335</v>
      </c>
    </row>
    <row r="162">
      <c r="A162" s="2">
        <f>IFERROR(__xludf.DUMMYFUNCTION("""COMPUTED_VALUE"""),43333.66666666667)</f>
        <v>43333.66667</v>
      </c>
      <c r="B162" s="1">
        <f>IFERROR(__xludf.DUMMYFUNCTION("""COMPUTED_VALUE"""),62.12)</f>
        <v>62.12</v>
      </c>
      <c r="C162" s="1">
        <f>IFERROR(__xludf.DUMMYFUNCTION("""COMPUTED_VALUE"""),64.96)</f>
        <v>64.96</v>
      </c>
      <c r="D162" s="1">
        <f>IFERROR(__xludf.DUMMYFUNCTION("""COMPUTED_VALUE"""),61.8)</f>
        <v>61.8</v>
      </c>
      <c r="E162" s="1">
        <f>IFERROR(__xludf.DUMMYFUNCTION("""COMPUTED_VALUE"""),64.38)</f>
        <v>64.38</v>
      </c>
      <c r="F162" s="1">
        <f>IFERROR(__xludf.DUMMYFUNCTION("""COMPUTED_VALUE"""),1.317223E7)</f>
        <v>13172230</v>
      </c>
    </row>
    <row r="163">
      <c r="A163" s="2">
        <f>IFERROR(__xludf.DUMMYFUNCTION("""COMPUTED_VALUE"""),43334.66666666667)</f>
        <v>43334.66667</v>
      </c>
      <c r="B163" s="1">
        <f>IFERROR(__xludf.DUMMYFUNCTION("""COMPUTED_VALUE"""),64.17)</f>
        <v>64.17</v>
      </c>
      <c r="C163" s="1">
        <f>IFERROR(__xludf.DUMMYFUNCTION("""COMPUTED_VALUE"""),64.78)</f>
        <v>64.78</v>
      </c>
      <c r="D163" s="1">
        <f>IFERROR(__xludf.DUMMYFUNCTION("""COMPUTED_VALUE"""),62.93)</f>
        <v>62.93</v>
      </c>
      <c r="E163" s="1">
        <f>IFERROR(__xludf.DUMMYFUNCTION("""COMPUTED_VALUE"""),64.33)</f>
        <v>64.33</v>
      </c>
      <c r="F163" s="1">
        <f>IFERROR(__xludf.DUMMYFUNCTION("""COMPUTED_VALUE"""),5945955.0)</f>
        <v>5945955</v>
      </c>
    </row>
    <row r="164">
      <c r="A164" s="2">
        <f>IFERROR(__xludf.DUMMYFUNCTION("""COMPUTED_VALUE"""),43335.66666666667)</f>
        <v>43335.66667</v>
      </c>
      <c r="B164" s="1">
        <f>IFERROR(__xludf.DUMMYFUNCTION("""COMPUTED_VALUE"""),63.83)</f>
        <v>63.83</v>
      </c>
      <c r="C164" s="1">
        <f>IFERROR(__xludf.DUMMYFUNCTION("""COMPUTED_VALUE"""),65.46)</f>
        <v>65.46</v>
      </c>
      <c r="D164" s="1">
        <f>IFERROR(__xludf.DUMMYFUNCTION("""COMPUTED_VALUE"""),63.62)</f>
        <v>63.62</v>
      </c>
      <c r="E164" s="1">
        <f>IFERROR(__xludf.DUMMYFUNCTION("""COMPUTED_VALUE"""),64.02)</f>
        <v>64.02</v>
      </c>
      <c r="F164" s="1">
        <f>IFERROR(__xludf.DUMMYFUNCTION("""COMPUTED_VALUE"""),5147286.0)</f>
        <v>5147286</v>
      </c>
    </row>
    <row r="165">
      <c r="A165" s="2">
        <f>IFERROR(__xludf.DUMMYFUNCTION("""COMPUTED_VALUE"""),43336.66666666667)</f>
        <v>43336.66667</v>
      </c>
      <c r="B165" s="1">
        <f>IFERROR(__xludf.DUMMYFUNCTION("""COMPUTED_VALUE"""),64.14)</f>
        <v>64.14</v>
      </c>
      <c r="C165" s="1">
        <f>IFERROR(__xludf.DUMMYFUNCTION("""COMPUTED_VALUE"""),64.77)</f>
        <v>64.77</v>
      </c>
      <c r="D165" s="1">
        <f>IFERROR(__xludf.DUMMYFUNCTION("""COMPUTED_VALUE"""),63.88)</f>
        <v>63.88</v>
      </c>
      <c r="E165" s="1">
        <f>IFERROR(__xludf.DUMMYFUNCTION("""COMPUTED_VALUE"""),64.56)</f>
        <v>64.56</v>
      </c>
      <c r="F165" s="1">
        <f>IFERROR(__xludf.DUMMYFUNCTION("""COMPUTED_VALUE"""),3602564.0)</f>
        <v>3602564</v>
      </c>
    </row>
    <row r="166">
      <c r="A166" s="2">
        <f>IFERROR(__xludf.DUMMYFUNCTION("""COMPUTED_VALUE"""),43339.66666666667)</f>
        <v>43339.66667</v>
      </c>
      <c r="B166" s="1">
        <f>IFERROR(__xludf.DUMMYFUNCTION("""COMPUTED_VALUE"""),63.6)</f>
        <v>63.6</v>
      </c>
      <c r="C166" s="1">
        <f>IFERROR(__xludf.DUMMYFUNCTION("""COMPUTED_VALUE"""),64.49)</f>
        <v>64.49</v>
      </c>
      <c r="D166" s="1">
        <f>IFERROR(__xludf.DUMMYFUNCTION("""COMPUTED_VALUE"""),61.76)</f>
        <v>61.76</v>
      </c>
      <c r="E166" s="1">
        <f>IFERROR(__xludf.DUMMYFUNCTION("""COMPUTED_VALUE"""),63.85)</f>
        <v>63.85</v>
      </c>
      <c r="F166" s="1">
        <f>IFERROR(__xludf.DUMMYFUNCTION("""COMPUTED_VALUE"""),1.3079288E7)</f>
        <v>13079288</v>
      </c>
    </row>
    <row r="167">
      <c r="A167" s="2">
        <f>IFERROR(__xludf.DUMMYFUNCTION("""COMPUTED_VALUE"""),43340.66666666667)</f>
        <v>43340.66667</v>
      </c>
      <c r="B167" s="1">
        <f>IFERROR(__xludf.DUMMYFUNCTION("""COMPUTED_VALUE"""),63.68)</f>
        <v>63.68</v>
      </c>
      <c r="C167" s="1">
        <f>IFERROR(__xludf.DUMMYFUNCTION("""COMPUTED_VALUE"""),63.78)</f>
        <v>63.78</v>
      </c>
      <c r="D167" s="1">
        <f>IFERROR(__xludf.DUMMYFUNCTION("""COMPUTED_VALUE"""),62.24)</f>
        <v>62.24</v>
      </c>
      <c r="E167" s="1">
        <f>IFERROR(__xludf.DUMMYFUNCTION("""COMPUTED_VALUE"""),62.37)</f>
        <v>62.37</v>
      </c>
      <c r="F167" s="1">
        <f>IFERROR(__xludf.DUMMYFUNCTION("""COMPUTED_VALUE"""),7649091.0)</f>
        <v>7649091</v>
      </c>
    </row>
    <row r="168">
      <c r="A168" s="2">
        <f>IFERROR(__xludf.DUMMYFUNCTION("""COMPUTED_VALUE"""),43341.66666666667)</f>
        <v>43341.66667</v>
      </c>
      <c r="B168" s="1">
        <f>IFERROR(__xludf.DUMMYFUNCTION("""COMPUTED_VALUE"""),62.05)</f>
        <v>62.05</v>
      </c>
      <c r="C168" s="1">
        <f>IFERROR(__xludf.DUMMYFUNCTION("""COMPUTED_VALUE"""),62.37)</f>
        <v>62.37</v>
      </c>
      <c r="D168" s="1">
        <f>IFERROR(__xludf.DUMMYFUNCTION("""COMPUTED_VALUE"""),60.74)</f>
        <v>60.74</v>
      </c>
      <c r="E168" s="1">
        <f>IFERROR(__xludf.DUMMYFUNCTION("""COMPUTED_VALUE"""),61.0)</f>
        <v>61</v>
      </c>
      <c r="F168" s="1">
        <f>IFERROR(__xludf.DUMMYFUNCTION("""COMPUTED_VALUE"""),7447392.0)</f>
        <v>7447392</v>
      </c>
    </row>
    <row r="169">
      <c r="A169" s="2">
        <f>IFERROR(__xludf.DUMMYFUNCTION("""COMPUTED_VALUE"""),43342.66666666667)</f>
        <v>43342.66667</v>
      </c>
      <c r="B169" s="1">
        <f>IFERROR(__xludf.DUMMYFUNCTION("""COMPUTED_VALUE"""),60.45)</f>
        <v>60.45</v>
      </c>
      <c r="C169" s="1">
        <f>IFERROR(__xludf.DUMMYFUNCTION("""COMPUTED_VALUE"""),60.92)</f>
        <v>60.92</v>
      </c>
      <c r="D169" s="1">
        <f>IFERROR(__xludf.DUMMYFUNCTION("""COMPUTED_VALUE"""),59.54)</f>
        <v>59.54</v>
      </c>
      <c r="E169" s="1">
        <f>IFERROR(__xludf.DUMMYFUNCTION("""COMPUTED_VALUE"""),60.63)</f>
        <v>60.63</v>
      </c>
      <c r="F169" s="1">
        <f>IFERROR(__xludf.DUMMYFUNCTION("""COMPUTED_VALUE"""),7216706.0)</f>
        <v>7216706</v>
      </c>
    </row>
    <row r="170">
      <c r="A170" s="2">
        <f>IFERROR(__xludf.DUMMYFUNCTION("""COMPUTED_VALUE"""),43343.66666666667)</f>
        <v>43343.66667</v>
      </c>
      <c r="B170" s="1">
        <f>IFERROR(__xludf.DUMMYFUNCTION("""COMPUTED_VALUE"""),60.4)</f>
        <v>60.4</v>
      </c>
      <c r="C170" s="1">
        <f>IFERROR(__xludf.DUMMYFUNCTION("""COMPUTED_VALUE"""),61.06)</f>
        <v>61.06</v>
      </c>
      <c r="D170" s="1">
        <f>IFERROR(__xludf.DUMMYFUNCTION("""COMPUTED_VALUE"""),59.72)</f>
        <v>59.72</v>
      </c>
      <c r="E170" s="1">
        <f>IFERROR(__xludf.DUMMYFUNCTION("""COMPUTED_VALUE"""),60.33)</f>
        <v>60.33</v>
      </c>
      <c r="F170" s="1">
        <f>IFERROR(__xludf.DUMMYFUNCTION("""COMPUTED_VALUE"""),5375104.0)</f>
        <v>5375104</v>
      </c>
    </row>
    <row r="171">
      <c r="A171" s="2">
        <f>IFERROR(__xludf.DUMMYFUNCTION("""COMPUTED_VALUE"""),43347.66666666667)</f>
        <v>43347.66667</v>
      </c>
      <c r="B171" s="1">
        <f>IFERROR(__xludf.DUMMYFUNCTION("""COMPUTED_VALUE"""),59.39)</f>
        <v>59.39</v>
      </c>
      <c r="C171" s="1">
        <f>IFERROR(__xludf.DUMMYFUNCTION("""COMPUTED_VALUE"""),59.64)</f>
        <v>59.64</v>
      </c>
      <c r="D171" s="1">
        <f>IFERROR(__xludf.DUMMYFUNCTION("""COMPUTED_VALUE"""),57.6)</f>
        <v>57.6</v>
      </c>
      <c r="E171" s="1">
        <f>IFERROR(__xludf.DUMMYFUNCTION("""COMPUTED_VALUE"""),57.79)</f>
        <v>57.79</v>
      </c>
      <c r="F171" s="1">
        <f>IFERROR(__xludf.DUMMYFUNCTION("""COMPUTED_VALUE"""),8350469.0)</f>
        <v>8350469</v>
      </c>
    </row>
    <row r="172">
      <c r="A172" s="2">
        <f>IFERROR(__xludf.DUMMYFUNCTION("""COMPUTED_VALUE"""),43348.66666666667)</f>
        <v>43348.66667</v>
      </c>
      <c r="B172" s="1">
        <f>IFERROR(__xludf.DUMMYFUNCTION("""COMPUTED_VALUE"""),57.01)</f>
        <v>57.01</v>
      </c>
      <c r="C172" s="1">
        <f>IFERROR(__xludf.DUMMYFUNCTION("""COMPUTED_VALUE"""),57.36)</f>
        <v>57.36</v>
      </c>
      <c r="D172" s="1">
        <f>IFERROR(__xludf.DUMMYFUNCTION("""COMPUTED_VALUE"""),55.44)</f>
        <v>55.44</v>
      </c>
      <c r="E172" s="1">
        <f>IFERROR(__xludf.DUMMYFUNCTION("""COMPUTED_VALUE"""),56.15)</f>
        <v>56.15</v>
      </c>
      <c r="F172" s="1">
        <f>IFERROR(__xludf.DUMMYFUNCTION("""COMPUTED_VALUE"""),7720821.0)</f>
        <v>7720821</v>
      </c>
    </row>
    <row r="173">
      <c r="A173" s="2">
        <f>IFERROR(__xludf.DUMMYFUNCTION("""COMPUTED_VALUE"""),43349.66666666667)</f>
        <v>43349.66667</v>
      </c>
      <c r="B173" s="1">
        <f>IFERROR(__xludf.DUMMYFUNCTION("""COMPUTED_VALUE"""),56.96)</f>
        <v>56.96</v>
      </c>
      <c r="C173" s="1">
        <f>IFERROR(__xludf.DUMMYFUNCTION("""COMPUTED_VALUE"""),58.23)</f>
        <v>58.23</v>
      </c>
      <c r="D173" s="1">
        <f>IFERROR(__xludf.DUMMYFUNCTION("""COMPUTED_VALUE"""),55.78)</f>
        <v>55.78</v>
      </c>
      <c r="E173" s="1">
        <f>IFERROR(__xludf.DUMMYFUNCTION("""COMPUTED_VALUE"""),56.19)</f>
        <v>56.19</v>
      </c>
      <c r="F173" s="1">
        <f>IFERROR(__xludf.DUMMYFUNCTION("""COMPUTED_VALUE"""),7480760.0)</f>
        <v>7480760</v>
      </c>
    </row>
    <row r="174">
      <c r="A174" s="2">
        <f>IFERROR(__xludf.DUMMYFUNCTION("""COMPUTED_VALUE"""),43350.66666666667)</f>
        <v>43350.66667</v>
      </c>
      <c r="B174" s="1">
        <f>IFERROR(__xludf.DUMMYFUNCTION("""COMPUTED_VALUE"""),52.02)</f>
        <v>52.02</v>
      </c>
      <c r="C174" s="1">
        <f>IFERROR(__xludf.DUMMYFUNCTION("""COMPUTED_VALUE"""),53.67)</f>
        <v>53.67</v>
      </c>
      <c r="D174" s="1">
        <f>IFERROR(__xludf.DUMMYFUNCTION("""COMPUTED_VALUE"""),50.45)</f>
        <v>50.45</v>
      </c>
      <c r="E174" s="1">
        <f>IFERROR(__xludf.DUMMYFUNCTION("""COMPUTED_VALUE"""),52.65)</f>
        <v>52.65</v>
      </c>
      <c r="F174" s="1">
        <f>IFERROR(__xludf.DUMMYFUNCTION("""COMPUTED_VALUE"""),2.2491931E7)</f>
        <v>22491931</v>
      </c>
    </row>
    <row r="175">
      <c r="A175" s="2">
        <f>IFERROR(__xludf.DUMMYFUNCTION("""COMPUTED_VALUE"""),43353.66666666667)</f>
        <v>43353.66667</v>
      </c>
      <c r="B175" s="1">
        <f>IFERROR(__xludf.DUMMYFUNCTION("""COMPUTED_VALUE"""),54.65)</f>
        <v>54.65</v>
      </c>
      <c r="C175" s="1">
        <f>IFERROR(__xludf.DUMMYFUNCTION("""COMPUTED_VALUE"""),57.21)</f>
        <v>57.21</v>
      </c>
      <c r="D175" s="1">
        <f>IFERROR(__xludf.DUMMYFUNCTION("""COMPUTED_VALUE"""),54.2)</f>
        <v>54.2</v>
      </c>
      <c r="E175" s="1">
        <f>IFERROR(__xludf.DUMMYFUNCTION("""COMPUTED_VALUE"""),57.1)</f>
        <v>57.1</v>
      </c>
      <c r="F175" s="1">
        <f>IFERROR(__xludf.DUMMYFUNCTION("""COMPUTED_VALUE"""),1.4283528E7)</f>
        <v>14283528</v>
      </c>
    </row>
    <row r="176">
      <c r="A176" s="2">
        <f>IFERROR(__xludf.DUMMYFUNCTION("""COMPUTED_VALUE"""),43354.66666666667)</f>
        <v>43354.66667</v>
      </c>
      <c r="B176" s="1">
        <f>IFERROR(__xludf.DUMMYFUNCTION("""COMPUTED_VALUE"""),55.89)</f>
        <v>55.89</v>
      </c>
      <c r="C176" s="1">
        <f>IFERROR(__xludf.DUMMYFUNCTION("""COMPUTED_VALUE"""),56.4)</f>
        <v>56.4</v>
      </c>
      <c r="D176" s="1">
        <f>IFERROR(__xludf.DUMMYFUNCTION("""COMPUTED_VALUE"""),54.71)</f>
        <v>54.71</v>
      </c>
      <c r="E176" s="1">
        <f>IFERROR(__xludf.DUMMYFUNCTION("""COMPUTED_VALUE"""),55.89)</f>
        <v>55.89</v>
      </c>
      <c r="F176" s="1">
        <f>IFERROR(__xludf.DUMMYFUNCTION("""COMPUTED_VALUE"""),9169989.0)</f>
        <v>9169989</v>
      </c>
    </row>
    <row r="177">
      <c r="A177" s="2">
        <f>IFERROR(__xludf.DUMMYFUNCTION("""COMPUTED_VALUE"""),43355.66666666667)</f>
        <v>43355.66667</v>
      </c>
      <c r="B177" s="1">
        <f>IFERROR(__xludf.DUMMYFUNCTION("""COMPUTED_VALUE"""),56.29)</f>
        <v>56.29</v>
      </c>
      <c r="C177" s="1">
        <f>IFERROR(__xludf.DUMMYFUNCTION("""COMPUTED_VALUE"""),58.5)</f>
        <v>58.5</v>
      </c>
      <c r="D177" s="1">
        <f>IFERROR(__xludf.DUMMYFUNCTION("""COMPUTED_VALUE"""),55.73)</f>
        <v>55.73</v>
      </c>
      <c r="E177" s="1">
        <f>IFERROR(__xludf.DUMMYFUNCTION("""COMPUTED_VALUE"""),58.11)</f>
        <v>58.11</v>
      </c>
      <c r="F177" s="1">
        <f>IFERROR(__xludf.DUMMYFUNCTION("""COMPUTED_VALUE"""),1.0015427E7)</f>
        <v>10015427</v>
      </c>
    </row>
    <row r="178">
      <c r="A178" s="2">
        <f>IFERROR(__xludf.DUMMYFUNCTION("""COMPUTED_VALUE"""),43356.66666666667)</f>
        <v>43356.66667</v>
      </c>
      <c r="B178" s="1">
        <f>IFERROR(__xludf.DUMMYFUNCTION("""COMPUTED_VALUE"""),57.6)</f>
        <v>57.6</v>
      </c>
      <c r="C178" s="1">
        <f>IFERROR(__xludf.DUMMYFUNCTION("""COMPUTED_VALUE"""),59.0)</f>
        <v>59</v>
      </c>
      <c r="D178" s="1">
        <f>IFERROR(__xludf.DUMMYFUNCTION("""COMPUTED_VALUE"""),57.04)</f>
        <v>57.04</v>
      </c>
      <c r="E178" s="1">
        <f>IFERROR(__xludf.DUMMYFUNCTION("""COMPUTED_VALUE"""),57.89)</f>
        <v>57.89</v>
      </c>
      <c r="F178" s="1">
        <f>IFERROR(__xludf.DUMMYFUNCTION("""COMPUTED_VALUE"""),6340336.0)</f>
        <v>6340336</v>
      </c>
    </row>
    <row r="179">
      <c r="A179" s="2">
        <f>IFERROR(__xludf.DUMMYFUNCTION("""COMPUTED_VALUE"""),43357.66666666667)</f>
        <v>43357.66667</v>
      </c>
      <c r="B179" s="1">
        <f>IFERROR(__xludf.DUMMYFUNCTION("""COMPUTED_VALUE"""),57.75)</f>
        <v>57.75</v>
      </c>
      <c r="C179" s="1">
        <f>IFERROR(__xludf.DUMMYFUNCTION("""COMPUTED_VALUE"""),59.47)</f>
        <v>59.47</v>
      </c>
      <c r="D179" s="1">
        <f>IFERROR(__xludf.DUMMYFUNCTION("""COMPUTED_VALUE"""),57.3)</f>
        <v>57.3</v>
      </c>
      <c r="E179" s="1">
        <f>IFERROR(__xludf.DUMMYFUNCTION("""COMPUTED_VALUE"""),59.04)</f>
        <v>59.04</v>
      </c>
      <c r="F179" s="1">
        <f>IFERROR(__xludf.DUMMYFUNCTION("""COMPUTED_VALUE"""),6765612.0)</f>
        <v>6765612</v>
      </c>
    </row>
    <row r="180">
      <c r="A180" s="2">
        <f>IFERROR(__xludf.DUMMYFUNCTION("""COMPUTED_VALUE"""),43360.66666666667)</f>
        <v>43360.66667</v>
      </c>
      <c r="B180" s="1">
        <f>IFERROR(__xludf.DUMMYFUNCTION("""COMPUTED_VALUE"""),58.01)</f>
        <v>58.01</v>
      </c>
      <c r="C180" s="1">
        <f>IFERROR(__xludf.DUMMYFUNCTION("""COMPUTED_VALUE"""),60.17)</f>
        <v>60.17</v>
      </c>
      <c r="D180" s="1">
        <f>IFERROR(__xludf.DUMMYFUNCTION("""COMPUTED_VALUE"""),57.63)</f>
        <v>57.63</v>
      </c>
      <c r="E180" s="1">
        <f>IFERROR(__xludf.DUMMYFUNCTION("""COMPUTED_VALUE"""),58.97)</f>
        <v>58.97</v>
      </c>
      <c r="F180" s="1">
        <f>IFERROR(__xludf.DUMMYFUNCTION("""COMPUTED_VALUE"""),6887577.0)</f>
        <v>6887577</v>
      </c>
    </row>
    <row r="181">
      <c r="A181" s="2">
        <f>IFERROR(__xludf.DUMMYFUNCTION("""COMPUTED_VALUE"""),43361.66666666667)</f>
        <v>43361.66667</v>
      </c>
      <c r="B181" s="1">
        <f>IFERROR(__xludf.DUMMYFUNCTION("""COMPUTED_VALUE"""),59.34)</f>
        <v>59.34</v>
      </c>
      <c r="C181" s="1">
        <f>IFERROR(__xludf.DUMMYFUNCTION("""COMPUTED_VALUE"""),60.53)</f>
        <v>60.53</v>
      </c>
      <c r="D181" s="1">
        <f>IFERROR(__xludf.DUMMYFUNCTION("""COMPUTED_VALUE"""),55.1)</f>
        <v>55.1</v>
      </c>
      <c r="E181" s="1">
        <f>IFERROR(__xludf.DUMMYFUNCTION("""COMPUTED_VALUE"""),56.99)</f>
        <v>56.99</v>
      </c>
      <c r="F181" s="1">
        <f>IFERROR(__xludf.DUMMYFUNCTION("""COMPUTED_VALUE"""),1.6547522E7)</f>
        <v>16547522</v>
      </c>
    </row>
    <row r="182">
      <c r="A182" s="2">
        <f>IFERROR(__xludf.DUMMYFUNCTION("""COMPUTED_VALUE"""),43362.66666666667)</f>
        <v>43362.66667</v>
      </c>
      <c r="B182" s="1">
        <f>IFERROR(__xludf.DUMMYFUNCTION("""COMPUTED_VALUE"""),56.1)</f>
        <v>56.1</v>
      </c>
      <c r="C182" s="1">
        <f>IFERROR(__xludf.DUMMYFUNCTION("""COMPUTED_VALUE"""),60.0)</f>
        <v>60</v>
      </c>
      <c r="D182" s="1">
        <f>IFERROR(__xludf.DUMMYFUNCTION("""COMPUTED_VALUE"""),56.1)</f>
        <v>56.1</v>
      </c>
      <c r="E182" s="1">
        <f>IFERROR(__xludf.DUMMYFUNCTION("""COMPUTED_VALUE"""),59.8)</f>
        <v>59.8</v>
      </c>
      <c r="F182" s="1">
        <f>IFERROR(__xludf.DUMMYFUNCTION("""COMPUTED_VALUE"""),8294917.0)</f>
        <v>8294917</v>
      </c>
    </row>
    <row r="183">
      <c r="A183" s="2">
        <f>IFERROR(__xludf.DUMMYFUNCTION("""COMPUTED_VALUE"""),43363.66666666667)</f>
        <v>43363.66667</v>
      </c>
      <c r="B183" s="1">
        <f>IFERROR(__xludf.DUMMYFUNCTION("""COMPUTED_VALUE"""),60.71)</f>
        <v>60.71</v>
      </c>
      <c r="C183" s="1">
        <f>IFERROR(__xludf.DUMMYFUNCTION("""COMPUTED_VALUE"""),61.2)</f>
        <v>61.2</v>
      </c>
      <c r="D183" s="1">
        <f>IFERROR(__xludf.DUMMYFUNCTION("""COMPUTED_VALUE"""),58.67)</f>
        <v>58.67</v>
      </c>
      <c r="E183" s="1">
        <f>IFERROR(__xludf.DUMMYFUNCTION("""COMPUTED_VALUE"""),59.67)</f>
        <v>59.67</v>
      </c>
      <c r="F183" s="1">
        <f>IFERROR(__xludf.DUMMYFUNCTION("""COMPUTED_VALUE"""),7349422.0)</f>
        <v>7349422</v>
      </c>
    </row>
    <row r="184">
      <c r="A184" s="2">
        <f>IFERROR(__xludf.DUMMYFUNCTION("""COMPUTED_VALUE"""),43364.66666666667)</f>
        <v>43364.66667</v>
      </c>
      <c r="B184" s="1">
        <f>IFERROR(__xludf.DUMMYFUNCTION("""COMPUTED_VALUE"""),59.54)</f>
        <v>59.54</v>
      </c>
      <c r="C184" s="1">
        <f>IFERROR(__xludf.DUMMYFUNCTION("""COMPUTED_VALUE"""),60.12)</f>
        <v>60.12</v>
      </c>
      <c r="D184" s="1">
        <f>IFERROR(__xludf.DUMMYFUNCTION("""COMPUTED_VALUE"""),59.07)</f>
        <v>59.07</v>
      </c>
      <c r="E184" s="1">
        <f>IFERROR(__xludf.DUMMYFUNCTION("""COMPUTED_VALUE"""),59.82)</f>
        <v>59.82</v>
      </c>
      <c r="F184" s="1">
        <f>IFERROR(__xludf.DUMMYFUNCTION("""COMPUTED_VALUE"""),5050478.0)</f>
        <v>5050478</v>
      </c>
    </row>
    <row r="185">
      <c r="A185" s="2">
        <f>IFERROR(__xludf.DUMMYFUNCTION("""COMPUTED_VALUE"""),43367.66666666667)</f>
        <v>43367.66667</v>
      </c>
      <c r="B185" s="1">
        <f>IFERROR(__xludf.DUMMYFUNCTION("""COMPUTED_VALUE"""),59.7)</f>
        <v>59.7</v>
      </c>
      <c r="C185" s="1">
        <f>IFERROR(__xludf.DUMMYFUNCTION("""COMPUTED_VALUE"""),60.6)</f>
        <v>60.6</v>
      </c>
      <c r="D185" s="1">
        <f>IFERROR(__xludf.DUMMYFUNCTION("""COMPUTED_VALUE"""),58.72)</f>
        <v>58.72</v>
      </c>
      <c r="E185" s="1">
        <f>IFERROR(__xludf.DUMMYFUNCTION("""COMPUTED_VALUE"""),59.94)</f>
        <v>59.94</v>
      </c>
      <c r="F185" s="1">
        <f>IFERROR(__xludf.DUMMYFUNCTION("""COMPUTED_VALUE"""),4842961.0)</f>
        <v>4842961</v>
      </c>
    </row>
    <row r="186">
      <c r="A186" s="2">
        <f>IFERROR(__xludf.DUMMYFUNCTION("""COMPUTED_VALUE"""),43368.66666666667)</f>
        <v>43368.66667</v>
      </c>
      <c r="B186" s="1">
        <f>IFERROR(__xludf.DUMMYFUNCTION("""COMPUTED_VALUE"""),60.0)</f>
        <v>60</v>
      </c>
      <c r="C186" s="1">
        <f>IFERROR(__xludf.DUMMYFUNCTION("""COMPUTED_VALUE"""),60.92)</f>
        <v>60.92</v>
      </c>
      <c r="D186" s="1">
        <f>IFERROR(__xludf.DUMMYFUNCTION("""COMPUTED_VALUE"""),59.3)</f>
        <v>59.3</v>
      </c>
      <c r="E186" s="1">
        <f>IFERROR(__xludf.DUMMYFUNCTION("""COMPUTED_VALUE"""),60.2)</f>
        <v>60.2</v>
      </c>
      <c r="F186" s="1">
        <f>IFERROR(__xludf.DUMMYFUNCTION("""COMPUTED_VALUE"""),4481729.0)</f>
        <v>4481729</v>
      </c>
    </row>
    <row r="187">
      <c r="A187" s="2">
        <f>IFERROR(__xludf.DUMMYFUNCTION("""COMPUTED_VALUE"""),43369.66666666667)</f>
        <v>43369.66667</v>
      </c>
      <c r="B187" s="1">
        <f>IFERROR(__xludf.DUMMYFUNCTION("""COMPUTED_VALUE"""),60.38)</f>
        <v>60.38</v>
      </c>
      <c r="C187" s="1">
        <f>IFERROR(__xludf.DUMMYFUNCTION("""COMPUTED_VALUE"""),62.78)</f>
        <v>62.78</v>
      </c>
      <c r="D187" s="1">
        <f>IFERROR(__xludf.DUMMYFUNCTION("""COMPUTED_VALUE"""),60.22)</f>
        <v>60.22</v>
      </c>
      <c r="E187" s="1">
        <f>IFERROR(__xludf.DUMMYFUNCTION("""COMPUTED_VALUE"""),61.92)</f>
        <v>61.92</v>
      </c>
      <c r="F187" s="1">
        <f>IFERROR(__xludf.DUMMYFUNCTION("""COMPUTED_VALUE"""),7843216.0)</f>
        <v>7843216</v>
      </c>
    </row>
    <row r="188">
      <c r="A188" s="2">
        <f>IFERROR(__xludf.DUMMYFUNCTION("""COMPUTED_VALUE"""),43370.66666666667)</f>
        <v>43370.66667</v>
      </c>
      <c r="B188" s="1">
        <f>IFERROR(__xludf.DUMMYFUNCTION("""COMPUTED_VALUE"""),62.58)</f>
        <v>62.58</v>
      </c>
      <c r="C188" s="1">
        <f>IFERROR(__xludf.DUMMYFUNCTION("""COMPUTED_VALUE"""),62.99)</f>
        <v>62.99</v>
      </c>
      <c r="D188" s="1">
        <f>IFERROR(__xludf.DUMMYFUNCTION("""COMPUTED_VALUE"""),61.38)</f>
        <v>61.38</v>
      </c>
      <c r="E188" s="1">
        <f>IFERROR(__xludf.DUMMYFUNCTION("""COMPUTED_VALUE"""),61.5)</f>
        <v>61.5</v>
      </c>
      <c r="F188" s="1">
        <f>IFERROR(__xludf.DUMMYFUNCTION("""COMPUTED_VALUE"""),8509084.0)</f>
        <v>8509084</v>
      </c>
    </row>
    <row r="189">
      <c r="A189" s="2">
        <f>IFERROR(__xludf.DUMMYFUNCTION("""COMPUTED_VALUE"""),43371.66666666667)</f>
        <v>43371.66667</v>
      </c>
      <c r="B189" s="1">
        <f>IFERROR(__xludf.DUMMYFUNCTION("""COMPUTED_VALUE"""),54.05)</f>
        <v>54.05</v>
      </c>
      <c r="C189" s="1">
        <f>IFERROR(__xludf.DUMMYFUNCTION("""COMPUTED_VALUE"""),55.6)</f>
        <v>55.6</v>
      </c>
      <c r="D189" s="1">
        <f>IFERROR(__xludf.DUMMYFUNCTION("""COMPUTED_VALUE"""),52.11)</f>
        <v>52.11</v>
      </c>
      <c r="E189" s="1">
        <f>IFERROR(__xludf.DUMMYFUNCTION("""COMPUTED_VALUE"""),52.95)</f>
        <v>52.95</v>
      </c>
      <c r="F189" s="1">
        <f>IFERROR(__xludf.DUMMYFUNCTION("""COMPUTED_VALUE"""),3.3649694E7)</f>
        <v>33649694</v>
      </c>
    </row>
    <row r="190">
      <c r="A190" s="2">
        <f>IFERROR(__xludf.DUMMYFUNCTION("""COMPUTED_VALUE"""),43374.66666666667)</f>
        <v>43374.66667</v>
      </c>
      <c r="B190" s="1">
        <f>IFERROR(__xludf.DUMMYFUNCTION("""COMPUTED_VALUE"""),61.15)</f>
        <v>61.15</v>
      </c>
      <c r="C190" s="1">
        <f>IFERROR(__xludf.DUMMYFUNCTION("""COMPUTED_VALUE"""),62.29)</f>
        <v>62.29</v>
      </c>
      <c r="D190" s="1">
        <f>IFERROR(__xludf.DUMMYFUNCTION("""COMPUTED_VALUE"""),60.21)</f>
        <v>60.21</v>
      </c>
      <c r="E190" s="1">
        <f>IFERROR(__xludf.DUMMYFUNCTION("""COMPUTED_VALUE"""),62.14)</f>
        <v>62.14</v>
      </c>
      <c r="F190" s="1">
        <f>IFERROR(__xludf.DUMMYFUNCTION("""COMPUTED_VALUE"""),2.1777597E7)</f>
        <v>21777597</v>
      </c>
    </row>
    <row r="191">
      <c r="A191" s="2">
        <f>IFERROR(__xludf.DUMMYFUNCTION("""COMPUTED_VALUE"""),43375.66666666667)</f>
        <v>43375.66667</v>
      </c>
      <c r="B191" s="1">
        <f>IFERROR(__xludf.DUMMYFUNCTION("""COMPUTED_VALUE"""),62.79)</f>
        <v>62.79</v>
      </c>
      <c r="C191" s="1">
        <f>IFERROR(__xludf.DUMMYFUNCTION("""COMPUTED_VALUE"""),63.37)</f>
        <v>63.37</v>
      </c>
      <c r="D191" s="1">
        <f>IFERROR(__xludf.DUMMYFUNCTION("""COMPUTED_VALUE"""),59.83)</f>
        <v>59.83</v>
      </c>
      <c r="E191" s="1">
        <f>IFERROR(__xludf.DUMMYFUNCTION("""COMPUTED_VALUE"""),60.2)</f>
        <v>60.2</v>
      </c>
      <c r="F191" s="1">
        <f>IFERROR(__xludf.DUMMYFUNCTION("""COMPUTED_VALUE"""),1.1743511E7)</f>
        <v>11743511</v>
      </c>
    </row>
    <row r="192">
      <c r="A192" s="2">
        <f>IFERROR(__xludf.DUMMYFUNCTION("""COMPUTED_VALUE"""),43376.66666666667)</f>
        <v>43376.66667</v>
      </c>
      <c r="B192" s="1">
        <f>IFERROR(__xludf.DUMMYFUNCTION("""COMPUTED_VALUE"""),60.67)</f>
        <v>60.67</v>
      </c>
      <c r="C192" s="1">
        <f>IFERROR(__xludf.DUMMYFUNCTION("""COMPUTED_VALUE"""),60.92)</f>
        <v>60.92</v>
      </c>
      <c r="D192" s="1">
        <f>IFERROR(__xludf.DUMMYFUNCTION("""COMPUTED_VALUE"""),58.31)</f>
        <v>58.31</v>
      </c>
      <c r="E192" s="1">
        <f>IFERROR(__xludf.DUMMYFUNCTION("""COMPUTED_VALUE"""),58.96)</f>
        <v>58.96</v>
      </c>
      <c r="F192" s="1">
        <f>IFERROR(__xludf.DUMMYFUNCTION("""COMPUTED_VALUE"""),7994988.0)</f>
        <v>7994988</v>
      </c>
    </row>
    <row r="193">
      <c r="A193" s="2">
        <f>IFERROR(__xludf.DUMMYFUNCTION("""COMPUTED_VALUE"""),43377.66666666667)</f>
        <v>43377.66667</v>
      </c>
      <c r="B193" s="1">
        <f>IFERROR(__xludf.DUMMYFUNCTION("""COMPUTED_VALUE"""),58.79)</f>
        <v>58.79</v>
      </c>
      <c r="C193" s="1">
        <f>IFERROR(__xludf.DUMMYFUNCTION("""COMPUTED_VALUE"""),58.8)</f>
        <v>58.8</v>
      </c>
      <c r="D193" s="1">
        <f>IFERROR(__xludf.DUMMYFUNCTION("""COMPUTED_VALUE"""),55.53)</f>
        <v>55.53</v>
      </c>
      <c r="E193" s="1">
        <f>IFERROR(__xludf.DUMMYFUNCTION("""COMPUTED_VALUE"""),56.37)</f>
        <v>56.37</v>
      </c>
      <c r="F193" s="1">
        <f>IFERROR(__xludf.DUMMYFUNCTION("""COMPUTED_VALUE"""),9814212.0)</f>
        <v>9814212</v>
      </c>
    </row>
    <row r="194">
      <c r="A194" s="2">
        <f>IFERROR(__xludf.DUMMYFUNCTION("""COMPUTED_VALUE"""),43378.66666666667)</f>
        <v>43378.66667</v>
      </c>
      <c r="B194" s="1">
        <f>IFERROR(__xludf.DUMMYFUNCTION("""COMPUTED_VALUE"""),54.93)</f>
        <v>54.93</v>
      </c>
      <c r="C194" s="1">
        <f>IFERROR(__xludf.DUMMYFUNCTION("""COMPUTED_VALUE"""),54.98)</f>
        <v>54.98</v>
      </c>
      <c r="D194" s="1">
        <f>IFERROR(__xludf.DUMMYFUNCTION("""COMPUTED_VALUE"""),52.0)</f>
        <v>52</v>
      </c>
      <c r="E194" s="1">
        <f>IFERROR(__xludf.DUMMYFUNCTION("""COMPUTED_VALUE"""),52.39)</f>
        <v>52.39</v>
      </c>
      <c r="F194" s="1">
        <f>IFERROR(__xludf.DUMMYFUNCTION("""COMPUTED_VALUE"""),1.7944537E7)</f>
        <v>17944537</v>
      </c>
    </row>
    <row r="195">
      <c r="A195" s="2">
        <f>IFERROR(__xludf.DUMMYFUNCTION("""COMPUTED_VALUE"""),43381.66666666667)</f>
        <v>43381.66667</v>
      </c>
      <c r="B195" s="1">
        <f>IFERROR(__xludf.DUMMYFUNCTION("""COMPUTED_VALUE"""),52.9)</f>
        <v>52.9</v>
      </c>
      <c r="C195" s="1">
        <f>IFERROR(__xludf.DUMMYFUNCTION("""COMPUTED_VALUE"""),53.55)</f>
        <v>53.55</v>
      </c>
      <c r="D195" s="1">
        <f>IFERROR(__xludf.DUMMYFUNCTION("""COMPUTED_VALUE"""),49.8)</f>
        <v>49.8</v>
      </c>
      <c r="E195" s="1">
        <f>IFERROR(__xludf.DUMMYFUNCTION("""COMPUTED_VALUE"""),50.11)</f>
        <v>50.11</v>
      </c>
      <c r="F195" s="1">
        <f>IFERROR(__xludf.DUMMYFUNCTION("""COMPUTED_VALUE"""),1.3472653E7)</f>
        <v>13472653</v>
      </c>
    </row>
    <row r="196">
      <c r="A196" s="2">
        <f>IFERROR(__xludf.DUMMYFUNCTION("""COMPUTED_VALUE"""),43382.66666666667)</f>
        <v>43382.66667</v>
      </c>
      <c r="B196" s="1">
        <f>IFERROR(__xludf.DUMMYFUNCTION("""COMPUTED_VALUE"""),51.05)</f>
        <v>51.05</v>
      </c>
      <c r="C196" s="1">
        <f>IFERROR(__xludf.DUMMYFUNCTION("""COMPUTED_VALUE"""),53.35)</f>
        <v>53.35</v>
      </c>
      <c r="D196" s="1">
        <f>IFERROR(__xludf.DUMMYFUNCTION("""COMPUTED_VALUE"""),50.66)</f>
        <v>50.66</v>
      </c>
      <c r="E196" s="1">
        <f>IFERROR(__xludf.DUMMYFUNCTION("""COMPUTED_VALUE"""),52.56)</f>
        <v>52.56</v>
      </c>
      <c r="F196" s="1">
        <f>IFERROR(__xludf.DUMMYFUNCTION("""COMPUTED_VALUE"""),1.2060574E7)</f>
        <v>12060574</v>
      </c>
    </row>
    <row r="197">
      <c r="A197" s="2">
        <f>IFERROR(__xludf.DUMMYFUNCTION("""COMPUTED_VALUE"""),43383.66666666667)</f>
        <v>43383.66667</v>
      </c>
      <c r="B197" s="1">
        <f>IFERROR(__xludf.DUMMYFUNCTION("""COMPUTED_VALUE"""),52.92)</f>
        <v>52.92</v>
      </c>
      <c r="C197" s="1">
        <f>IFERROR(__xludf.DUMMYFUNCTION("""COMPUTED_VALUE"""),53.1)</f>
        <v>53.1</v>
      </c>
      <c r="D197" s="1">
        <f>IFERROR(__xludf.DUMMYFUNCTION("""COMPUTED_VALUE"""),49.55)</f>
        <v>49.55</v>
      </c>
      <c r="E197" s="1">
        <f>IFERROR(__xludf.DUMMYFUNCTION("""COMPUTED_VALUE"""),51.38)</f>
        <v>51.38</v>
      </c>
      <c r="F197" s="1">
        <f>IFERROR(__xludf.DUMMYFUNCTION("""COMPUTED_VALUE"""),1.2815278E7)</f>
        <v>12815278</v>
      </c>
    </row>
    <row r="198">
      <c r="A198" s="2">
        <f>IFERROR(__xludf.DUMMYFUNCTION("""COMPUTED_VALUE"""),43384.66666666667)</f>
        <v>43384.66667</v>
      </c>
      <c r="B198" s="1">
        <f>IFERROR(__xludf.DUMMYFUNCTION("""COMPUTED_VALUE"""),51.51)</f>
        <v>51.51</v>
      </c>
      <c r="C198" s="1">
        <f>IFERROR(__xludf.DUMMYFUNCTION("""COMPUTED_VALUE"""),52.45)</f>
        <v>52.45</v>
      </c>
      <c r="D198" s="1">
        <f>IFERROR(__xludf.DUMMYFUNCTION("""COMPUTED_VALUE"""),49.81)</f>
        <v>49.81</v>
      </c>
      <c r="E198" s="1">
        <f>IFERROR(__xludf.DUMMYFUNCTION("""COMPUTED_VALUE"""),50.45)</f>
        <v>50.45</v>
      </c>
      <c r="F198" s="1">
        <f>IFERROR(__xludf.DUMMYFUNCTION("""COMPUTED_VALUE"""),8167738.0)</f>
        <v>8167738</v>
      </c>
    </row>
    <row r="199">
      <c r="A199" s="2">
        <f>IFERROR(__xludf.DUMMYFUNCTION("""COMPUTED_VALUE"""),43385.66666666667)</f>
        <v>43385.66667</v>
      </c>
      <c r="B199" s="1">
        <f>IFERROR(__xludf.DUMMYFUNCTION("""COMPUTED_VALUE"""),52.2)</f>
        <v>52.2</v>
      </c>
      <c r="C199" s="1">
        <f>IFERROR(__xludf.DUMMYFUNCTION("""COMPUTED_VALUE"""),52.4)</f>
        <v>52.4</v>
      </c>
      <c r="D199" s="1">
        <f>IFERROR(__xludf.DUMMYFUNCTION("""COMPUTED_VALUE"""),50.4)</f>
        <v>50.4</v>
      </c>
      <c r="E199" s="1">
        <f>IFERROR(__xludf.DUMMYFUNCTION("""COMPUTED_VALUE"""),51.76)</f>
        <v>51.76</v>
      </c>
      <c r="F199" s="1">
        <f>IFERROR(__xludf.DUMMYFUNCTION("""COMPUTED_VALUE"""),7201404.0)</f>
        <v>7201404</v>
      </c>
    </row>
    <row r="200">
      <c r="A200" s="2">
        <f>IFERROR(__xludf.DUMMYFUNCTION("""COMPUTED_VALUE"""),43388.66666666667)</f>
        <v>43388.66667</v>
      </c>
      <c r="B200" s="1">
        <f>IFERROR(__xludf.DUMMYFUNCTION("""COMPUTED_VALUE"""),51.81)</f>
        <v>51.81</v>
      </c>
      <c r="C200" s="1">
        <f>IFERROR(__xludf.DUMMYFUNCTION("""COMPUTED_VALUE"""),52.66)</f>
        <v>52.66</v>
      </c>
      <c r="D200" s="1">
        <f>IFERROR(__xludf.DUMMYFUNCTION("""COMPUTED_VALUE"""),50.91)</f>
        <v>50.91</v>
      </c>
      <c r="E200" s="1">
        <f>IFERROR(__xludf.DUMMYFUNCTION("""COMPUTED_VALUE"""),51.92)</f>
        <v>51.92</v>
      </c>
      <c r="F200" s="1">
        <f>IFERROR(__xludf.DUMMYFUNCTION("""COMPUTED_VALUE"""),6199965.0)</f>
        <v>6199965</v>
      </c>
    </row>
    <row r="201">
      <c r="A201" s="2">
        <f>IFERROR(__xludf.DUMMYFUNCTION("""COMPUTED_VALUE"""),43389.66666666667)</f>
        <v>43389.66667</v>
      </c>
      <c r="B201" s="1">
        <f>IFERROR(__xludf.DUMMYFUNCTION("""COMPUTED_VALUE"""),53.14)</f>
        <v>53.14</v>
      </c>
      <c r="C201" s="1">
        <f>IFERROR(__xludf.DUMMYFUNCTION("""COMPUTED_VALUE"""),55.48)</f>
        <v>55.48</v>
      </c>
      <c r="D201" s="1">
        <f>IFERROR(__xludf.DUMMYFUNCTION("""COMPUTED_VALUE"""),52.45)</f>
        <v>52.45</v>
      </c>
      <c r="E201" s="1">
        <f>IFERROR(__xludf.DUMMYFUNCTION("""COMPUTED_VALUE"""),55.32)</f>
        <v>55.32</v>
      </c>
      <c r="F201" s="1">
        <f>IFERROR(__xludf.DUMMYFUNCTION("""COMPUTED_VALUE"""),9526401.0)</f>
        <v>9526401</v>
      </c>
    </row>
    <row r="202">
      <c r="A202" s="2">
        <f>IFERROR(__xludf.DUMMYFUNCTION("""COMPUTED_VALUE"""),43390.66666666667)</f>
        <v>43390.66667</v>
      </c>
      <c r="B202" s="1">
        <f>IFERROR(__xludf.DUMMYFUNCTION("""COMPUTED_VALUE"""),56.48)</f>
        <v>56.48</v>
      </c>
      <c r="C202" s="1">
        <f>IFERROR(__xludf.DUMMYFUNCTION("""COMPUTED_VALUE"""),56.54)</f>
        <v>56.54</v>
      </c>
      <c r="D202" s="1">
        <f>IFERROR(__xludf.DUMMYFUNCTION("""COMPUTED_VALUE"""),53.16)</f>
        <v>53.16</v>
      </c>
      <c r="E202" s="1">
        <f>IFERROR(__xludf.DUMMYFUNCTION("""COMPUTED_VALUE"""),54.36)</f>
        <v>54.36</v>
      </c>
      <c r="F202" s="1">
        <f>IFERROR(__xludf.DUMMYFUNCTION("""COMPUTED_VALUE"""),8655542.0)</f>
        <v>8655542</v>
      </c>
    </row>
    <row r="203">
      <c r="A203" s="2">
        <f>IFERROR(__xludf.DUMMYFUNCTION("""COMPUTED_VALUE"""),43391.66666666667)</f>
        <v>43391.66667</v>
      </c>
      <c r="B203" s="1">
        <f>IFERROR(__xludf.DUMMYFUNCTION("""COMPUTED_VALUE"""),53.86)</f>
        <v>53.86</v>
      </c>
      <c r="C203" s="1">
        <f>IFERROR(__xludf.DUMMYFUNCTION("""COMPUTED_VALUE"""),54.2)</f>
        <v>54.2</v>
      </c>
      <c r="D203" s="1">
        <f>IFERROR(__xludf.DUMMYFUNCTION("""COMPUTED_VALUE"""),52.6)</f>
        <v>52.6</v>
      </c>
      <c r="E203" s="1">
        <f>IFERROR(__xludf.DUMMYFUNCTION("""COMPUTED_VALUE"""),52.78)</f>
        <v>52.78</v>
      </c>
      <c r="F203" s="1">
        <f>IFERROR(__xludf.DUMMYFUNCTION("""COMPUTED_VALUE"""),5421184.0)</f>
        <v>5421184</v>
      </c>
    </row>
    <row r="204">
      <c r="A204" s="2">
        <f>IFERROR(__xludf.DUMMYFUNCTION("""COMPUTED_VALUE"""),43392.66666666667)</f>
        <v>43392.66667</v>
      </c>
      <c r="B204" s="1">
        <f>IFERROR(__xludf.DUMMYFUNCTION("""COMPUTED_VALUE"""),53.48)</f>
        <v>53.48</v>
      </c>
      <c r="C204" s="1">
        <f>IFERROR(__xludf.DUMMYFUNCTION("""COMPUTED_VALUE"""),53.93)</f>
        <v>53.93</v>
      </c>
      <c r="D204" s="1">
        <f>IFERROR(__xludf.DUMMYFUNCTION("""COMPUTED_VALUE"""),50.7)</f>
        <v>50.7</v>
      </c>
      <c r="E204" s="1">
        <f>IFERROR(__xludf.DUMMYFUNCTION("""COMPUTED_VALUE"""),52.0)</f>
        <v>52</v>
      </c>
      <c r="F204" s="1">
        <f>IFERROR(__xludf.DUMMYFUNCTION("""COMPUTED_VALUE"""),9375549.0)</f>
        <v>9375549</v>
      </c>
    </row>
    <row r="205">
      <c r="A205" s="2">
        <f>IFERROR(__xludf.DUMMYFUNCTION("""COMPUTED_VALUE"""),43395.66666666667)</f>
        <v>43395.66667</v>
      </c>
      <c r="B205" s="1">
        <f>IFERROR(__xludf.DUMMYFUNCTION("""COMPUTED_VALUE"""),52.14)</f>
        <v>52.14</v>
      </c>
      <c r="C205" s="1">
        <f>IFERROR(__xludf.DUMMYFUNCTION("""COMPUTED_VALUE"""),52.37)</f>
        <v>52.37</v>
      </c>
      <c r="D205" s="1">
        <f>IFERROR(__xludf.DUMMYFUNCTION("""COMPUTED_VALUE"""),50.52)</f>
        <v>50.52</v>
      </c>
      <c r="E205" s="1">
        <f>IFERROR(__xludf.DUMMYFUNCTION("""COMPUTED_VALUE"""),52.19)</f>
        <v>52.19</v>
      </c>
      <c r="F205" s="1">
        <f>IFERROR(__xludf.DUMMYFUNCTION("""COMPUTED_VALUE"""),5600260.0)</f>
        <v>5600260</v>
      </c>
    </row>
    <row r="206">
      <c r="A206" s="2">
        <f>IFERROR(__xludf.DUMMYFUNCTION("""COMPUTED_VALUE"""),43396.66666666667)</f>
        <v>43396.66667</v>
      </c>
      <c r="B206" s="1">
        <f>IFERROR(__xludf.DUMMYFUNCTION("""COMPUTED_VALUE"""),52.77)</f>
        <v>52.77</v>
      </c>
      <c r="C206" s="1">
        <f>IFERROR(__xludf.DUMMYFUNCTION("""COMPUTED_VALUE"""),59.59)</f>
        <v>59.59</v>
      </c>
      <c r="D206" s="1">
        <f>IFERROR(__xludf.DUMMYFUNCTION("""COMPUTED_VALUE"""),52.42)</f>
        <v>52.42</v>
      </c>
      <c r="E206" s="1">
        <f>IFERROR(__xludf.DUMMYFUNCTION("""COMPUTED_VALUE"""),58.83)</f>
        <v>58.83</v>
      </c>
      <c r="F206" s="1">
        <f>IFERROR(__xludf.DUMMYFUNCTION("""COMPUTED_VALUE"""),1.9027753E7)</f>
        <v>19027753</v>
      </c>
    </row>
    <row r="207">
      <c r="A207" s="2">
        <f>IFERROR(__xludf.DUMMYFUNCTION("""COMPUTED_VALUE"""),43397.66666666667)</f>
        <v>43397.66667</v>
      </c>
      <c r="B207" s="1">
        <f>IFERROR(__xludf.DUMMYFUNCTION("""COMPUTED_VALUE"""),60.21)</f>
        <v>60.21</v>
      </c>
      <c r="C207" s="1">
        <f>IFERROR(__xludf.DUMMYFUNCTION("""COMPUTED_VALUE"""),60.89)</f>
        <v>60.89</v>
      </c>
      <c r="D207" s="1">
        <f>IFERROR(__xludf.DUMMYFUNCTION("""COMPUTED_VALUE"""),57.15)</f>
        <v>57.15</v>
      </c>
      <c r="E207" s="1">
        <f>IFERROR(__xludf.DUMMYFUNCTION("""COMPUTED_VALUE"""),57.7)</f>
        <v>57.7</v>
      </c>
      <c r="F207" s="1">
        <f>IFERROR(__xludf.DUMMYFUNCTION("""COMPUTED_VALUE"""),2.0058258E7)</f>
        <v>20058258</v>
      </c>
    </row>
    <row r="208">
      <c r="A208" s="2">
        <f>IFERROR(__xludf.DUMMYFUNCTION("""COMPUTED_VALUE"""),43398.66666666667)</f>
        <v>43398.66667</v>
      </c>
      <c r="B208" s="1">
        <f>IFERROR(__xludf.DUMMYFUNCTION("""COMPUTED_VALUE"""),63.44)</f>
        <v>63.44</v>
      </c>
      <c r="C208" s="1">
        <f>IFERROR(__xludf.DUMMYFUNCTION("""COMPUTED_VALUE"""),64.2)</f>
        <v>64.2</v>
      </c>
      <c r="D208" s="1">
        <f>IFERROR(__xludf.DUMMYFUNCTION("""COMPUTED_VALUE"""),60.2)</f>
        <v>60.2</v>
      </c>
      <c r="E208" s="1">
        <f>IFERROR(__xludf.DUMMYFUNCTION("""COMPUTED_VALUE"""),62.97)</f>
        <v>62.97</v>
      </c>
      <c r="F208" s="1">
        <f>IFERROR(__xludf.DUMMYFUNCTION("""COMPUTED_VALUE"""),2.0840724E7)</f>
        <v>20840724</v>
      </c>
    </row>
    <row r="209">
      <c r="A209" s="2">
        <f>IFERROR(__xludf.DUMMYFUNCTION("""COMPUTED_VALUE"""),43399.66666666667)</f>
        <v>43399.66667</v>
      </c>
      <c r="B209" s="1">
        <f>IFERROR(__xludf.DUMMYFUNCTION("""COMPUTED_VALUE"""),61.65)</f>
        <v>61.65</v>
      </c>
      <c r="C209" s="1">
        <f>IFERROR(__xludf.DUMMYFUNCTION("""COMPUTED_VALUE"""),67.98)</f>
        <v>67.98</v>
      </c>
      <c r="D209" s="1">
        <f>IFERROR(__xludf.DUMMYFUNCTION("""COMPUTED_VALUE"""),61.33)</f>
        <v>61.33</v>
      </c>
      <c r="E209" s="1">
        <f>IFERROR(__xludf.DUMMYFUNCTION("""COMPUTED_VALUE"""),66.18)</f>
        <v>66.18</v>
      </c>
      <c r="F209" s="1">
        <f>IFERROR(__xludf.DUMMYFUNCTION("""COMPUTED_VALUE"""),2.742552E7)</f>
        <v>27425520</v>
      </c>
    </row>
    <row r="210">
      <c r="A210" s="2">
        <f>IFERROR(__xludf.DUMMYFUNCTION("""COMPUTED_VALUE"""),43402.66666666667)</f>
        <v>43402.66667</v>
      </c>
      <c r="B210" s="1">
        <f>IFERROR(__xludf.DUMMYFUNCTION("""COMPUTED_VALUE"""),67.49)</f>
        <v>67.49</v>
      </c>
      <c r="C210" s="1">
        <f>IFERROR(__xludf.DUMMYFUNCTION("""COMPUTED_VALUE"""),69.43)</f>
        <v>69.43</v>
      </c>
      <c r="D210" s="1">
        <f>IFERROR(__xludf.DUMMYFUNCTION("""COMPUTED_VALUE"""),65.3)</f>
        <v>65.3</v>
      </c>
      <c r="E210" s="1">
        <f>IFERROR(__xludf.DUMMYFUNCTION("""COMPUTED_VALUE"""),66.97)</f>
        <v>66.97</v>
      </c>
      <c r="F210" s="1">
        <f>IFERROR(__xludf.DUMMYFUNCTION("""COMPUTED_VALUE"""),1.4486027E7)</f>
        <v>14486027</v>
      </c>
    </row>
    <row r="211">
      <c r="A211" s="2">
        <f>IFERROR(__xludf.DUMMYFUNCTION("""COMPUTED_VALUE"""),43403.66666666667)</f>
        <v>43403.66667</v>
      </c>
      <c r="B211" s="1">
        <f>IFERROR(__xludf.DUMMYFUNCTION("""COMPUTED_VALUE"""),65.68)</f>
        <v>65.68</v>
      </c>
      <c r="C211" s="1">
        <f>IFERROR(__xludf.DUMMYFUNCTION("""COMPUTED_VALUE"""),67.58)</f>
        <v>67.58</v>
      </c>
      <c r="D211" s="1">
        <f>IFERROR(__xludf.DUMMYFUNCTION("""COMPUTED_VALUE"""),64.45)</f>
        <v>64.45</v>
      </c>
      <c r="E211" s="1">
        <f>IFERROR(__xludf.DUMMYFUNCTION("""COMPUTED_VALUE"""),65.98)</f>
        <v>65.98</v>
      </c>
      <c r="F211" s="1">
        <f>IFERROR(__xludf.DUMMYFUNCTION("""COMPUTED_VALUE"""),9126704.0)</f>
        <v>9126704</v>
      </c>
    </row>
    <row r="212">
      <c r="A212" s="2">
        <f>IFERROR(__xludf.DUMMYFUNCTION("""COMPUTED_VALUE"""),43404.66666666667)</f>
        <v>43404.66667</v>
      </c>
      <c r="B212" s="1">
        <f>IFERROR(__xludf.DUMMYFUNCTION("""COMPUTED_VALUE"""),66.51)</f>
        <v>66.51</v>
      </c>
      <c r="C212" s="1">
        <f>IFERROR(__xludf.DUMMYFUNCTION("""COMPUTED_VALUE"""),68.4)</f>
        <v>68.4</v>
      </c>
      <c r="D212" s="1">
        <f>IFERROR(__xludf.DUMMYFUNCTION("""COMPUTED_VALUE"""),65.82)</f>
        <v>65.82</v>
      </c>
      <c r="E212" s="1">
        <f>IFERROR(__xludf.DUMMYFUNCTION("""COMPUTED_VALUE"""),67.46)</f>
        <v>67.46</v>
      </c>
      <c r="F212" s="1">
        <f>IFERROR(__xludf.DUMMYFUNCTION("""COMPUTED_VALUE"""),7624348.0)</f>
        <v>7624348</v>
      </c>
    </row>
    <row r="213">
      <c r="A213" s="2">
        <f>IFERROR(__xludf.DUMMYFUNCTION("""COMPUTED_VALUE"""),43405.66666666667)</f>
        <v>43405.66667</v>
      </c>
      <c r="B213" s="1">
        <f>IFERROR(__xludf.DUMMYFUNCTION("""COMPUTED_VALUE"""),67.65)</f>
        <v>67.65</v>
      </c>
      <c r="C213" s="1">
        <f>IFERROR(__xludf.DUMMYFUNCTION("""COMPUTED_VALUE"""),69.57)</f>
        <v>69.57</v>
      </c>
      <c r="D213" s="1">
        <f>IFERROR(__xludf.DUMMYFUNCTION("""COMPUTED_VALUE"""),66.94)</f>
        <v>66.94</v>
      </c>
      <c r="E213" s="1">
        <f>IFERROR(__xludf.DUMMYFUNCTION("""COMPUTED_VALUE"""),68.86)</f>
        <v>68.86</v>
      </c>
      <c r="F213" s="1">
        <f>IFERROR(__xludf.DUMMYFUNCTION("""COMPUTED_VALUE"""),8000132.0)</f>
        <v>8000132</v>
      </c>
    </row>
    <row r="214">
      <c r="A214" s="2">
        <f>IFERROR(__xludf.DUMMYFUNCTION("""COMPUTED_VALUE"""),43406.66666666667)</f>
        <v>43406.66667</v>
      </c>
      <c r="B214" s="1">
        <f>IFERROR(__xludf.DUMMYFUNCTION("""COMPUTED_VALUE"""),68.75)</f>
        <v>68.75</v>
      </c>
      <c r="C214" s="1">
        <f>IFERROR(__xludf.DUMMYFUNCTION("""COMPUTED_VALUE"""),69.84)</f>
        <v>69.84</v>
      </c>
      <c r="D214" s="1">
        <f>IFERROR(__xludf.DUMMYFUNCTION("""COMPUTED_VALUE"""),68.18)</f>
        <v>68.18</v>
      </c>
      <c r="E214" s="1">
        <f>IFERROR(__xludf.DUMMYFUNCTION("""COMPUTED_VALUE"""),69.28)</f>
        <v>69.28</v>
      </c>
      <c r="F214" s="1">
        <f>IFERROR(__xludf.DUMMYFUNCTION("""COMPUTED_VALUE"""),7807971.0)</f>
        <v>7807971</v>
      </c>
    </row>
    <row r="215">
      <c r="A215" s="2">
        <f>IFERROR(__xludf.DUMMYFUNCTION("""COMPUTED_VALUE"""),43409.66666666667)</f>
        <v>43409.66667</v>
      </c>
      <c r="B215" s="1">
        <f>IFERROR(__xludf.DUMMYFUNCTION("""COMPUTED_VALUE"""),68.1)</f>
        <v>68.1</v>
      </c>
      <c r="C215" s="1">
        <f>IFERROR(__xludf.DUMMYFUNCTION("""COMPUTED_VALUE"""),68.79)</f>
        <v>68.79</v>
      </c>
      <c r="D215" s="1">
        <f>IFERROR(__xludf.DUMMYFUNCTION("""COMPUTED_VALUE"""),66.03)</f>
        <v>66.03</v>
      </c>
      <c r="E215" s="1">
        <f>IFERROR(__xludf.DUMMYFUNCTION("""COMPUTED_VALUE"""),68.28)</f>
        <v>68.28</v>
      </c>
      <c r="F215" s="1">
        <f>IFERROR(__xludf.DUMMYFUNCTION("""COMPUTED_VALUE"""),7831048.0)</f>
        <v>7831048</v>
      </c>
    </row>
    <row r="216">
      <c r="A216" s="2">
        <f>IFERROR(__xludf.DUMMYFUNCTION("""COMPUTED_VALUE"""),43410.66666666667)</f>
        <v>43410.66667</v>
      </c>
      <c r="B216" s="1">
        <f>IFERROR(__xludf.DUMMYFUNCTION("""COMPUTED_VALUE"""),67.81)</f>
        <v>67.81</v>
      </c>
      <c r="C216" s="1">
        <f>IFERROR(__xludf.DUMMYFUNCTION("""COMPUTED_VALUE"""),69.76)</f>
        <v>69.76</v>
      </c>
      <c r="D216" s="1">
        <f>IFERROR(__xludf.DUMMYFUNCTION("""COMPUTED_VALUE"""),67.22)</f>
        <v>67.22</v>
      </c>
      <c r="E216" s="1">
        <f>IFERROR(__xludf.DUMMYFUNCTION("""COMPUTED_VALUE"""),68.21)</f>
        <v>68.21</v>
      </c>
      <c r="F216" s="1">
        <f>IFERROR(__xludf.DUMMYFUNCTION("""COMPUTED_VALUE"""),6762889.0)</f>
        <v>6762889</v>
      </c>
    </row>
    <row r="217">
      <c r="A217" s="2">
        <f>IFERROR(__xludf.DUMMYFUNCTION("""COMPUTED_VALUE"""),43411.66666666667)</f>
        <v>43411.66667</v>
      </c>
      <c r="B217" s="1">
        <f>IFERROR(__xludf.DUMMYFUNCTION("""COMPUTED_VALUE"""),68.67)</f>
        <v>68.67</v>
      </c>
      <c r="C217" s="1">
        <f>IFERROR(__xludf.DUMMYFUNCTION("""COMPUTED_VALUE"""),70.24)</f>
        <v>70.24</v>
      </c>
      <c r="D217" s="1">
        <f>IFERROR(__xludf.DUMMYFUNCTION("""COMPUTED_VALUE"""),68.16)</f>
        <v>68.16</v>
      </c>
      <c r="E217" s="1">
        <f>IFERROR(__xludf.DUMMYFUNCTION("""COMPUTED_VALUE"""),69.63)</f>
        <v>69.63</v>
      </c>
      <c r="F217" s="1">
        <f>IFERROR(__xludf.DUMMYFUNCTION("""COMPUTED_VALUE"""),7374522.0)</f>
        <v>7374522</v>
      </c>
    </row>
    <row r="218">
      <c r="A218" s="2">
        <f>IFERROR(__xludf.DUMMYFUNCTION("""COMPUTED_VALUE"""),43412.66666666667)</f>
        <v>43412.66667</v>
      </c>
      <c r="B218" s="1">
        <f>IFERROR(__xludf.DUMMYFUNCTION("""COMPUTED_VALUE"""),69.7)</f>
        <v>69.7</v>
      </c>
      <c r="C218" s="1">
        <f>IFERROR(__xludf.DUMMYFUNCTION("""COMPUTED_VALUE"""),71.52)</f>
        <v>71.52</v>
      </c>
      <c r="D218" s="1">
        <f>IFERROR(__xludf.DUMMYFUNCTION("""COMPUTED_VALUE"""),69.69)</f>
        <v>69.69</v>
      </c>
      <c r="E218" s="1">
        <f>IFERROR(__xludf.DUMMYFUNCTION("""COMPUTED_VALUE"""),70.28)</f>
        <v>70.28</v>
      </c>
      <c r="F218" s="1">
        <f>IFERROR(__xludf.DUMMYFUNCTION("""COMPUTED_VALUE"""),7090674.0)</f>
        <v>7090674</v>
      </c>
    </row>
    <row r="219">
      <c r="A219" s="2">
        <f>IFERROR(__xludf.DUMMYFUNCTION("""COMPUTED_VALUE"""),43413.66666666667)</f>
        <v>43413.66667</v>
      </c>
      <c r="B219" s="1">
        <f>IFERROR(__xludf.DUMMYFUNCTION("""COMPUTED_VALUE"""),69.8)</f>
        <v>69.8</v>
      </c>
      <c r="C219" s="1">
        <f>IFERROR(__xludf.DUMMYFUNCTION("""COMPUTED_VALUE"""),70.8)</f>
        <v>70.8</v>
      </c>
      <c r="D219" s="1">
        <f>IFERROR(__xludf.DUMMYFUNCTION("""COMPUTED_VALUE"""),69.05)</f>
        <v>69.05</v>
      </c>
      <c r="E219" s="1">
        <f>IFERROR(__xludf.DUMMYFUNCTION("""COMPUTED_VALUE"""),70.1)</f>
        <v>70.1</v>
      </c>
      <c r="F219" s="1">
        <f>IFERROR(__xludf.DUMMYFUNCTION("""COMPUTED_VALUE"""),5098846.0)</f>
        <v>5098846</v>
      </c>
    </row>
    <row r="220">
      <c r="A220" s="2">
        <f>IFERROR(__xludf.DUMMYFUNCTION("""COMPUTED_VALUE"""),43416.66666666667)</f>
        <v>43416.66667</v>
      </c>
      <c r="B220" s="1">
        <f>IFERROR(__xludf.DUMMYFUNCTION("""COMPUTED_VALUE"""),69.67)</f>
        <v>69.67</v>
      </c>
      <c r="C220" s="1">
        <f>IFERROR(__xludf.DUMMYFUNCTION("""COMPUTED_VALUE"""),69.96)</f>
        <v>69.96</v>
      </c>
      <c r="D220" s="1">
        <f>IFERROR(__xludf.DUMMYFUNCTION("""COMPUTED_VALUE"""),66.07)</f>
        <v>66.07</v>
      </c>
      <c r="E220" s="1">
        <f>IFERROR(__xludf.DUMMYFUNCTION("""COMPUTED_VALUE"""),66.26)</f>
        <v>66.26</v>
      </c>
      <c r="F220" s="1">
        <f>IFERROR(__xludf.DUMMYFUNCTION("""COMPUTED_VALUE"""),6941523.0)</f>
        <v>6941523</v>
      </c>
    </row>
    <row r="221">
      <c r="A221" s="2">
        <f>IFERROR(__xludf.DUMMYFUNCTION("""COMPUTED_VALUE"""),43417.66666666667)</f>
        <v>43417.66667</v>
      </c>
      <c r="B221" s="1">
        <f>IFERROR(__xludf.DUMMYFUNCTION("""COMPUTED_VALUE"""),66.63)</f>
        <v>66.63</v>
      </c>
      <c r="C221" s="1">
        <f>IFERROR(__xludf.DUMMYFUNCTION("""COMPUTED_VALUE"""),68.94)</f>
        <v>68.94</v>
      </c>
      <c r="D221" s="1">
        <f>IFERROR(__xludf.DUMMYFUNCTION("""COMPUTED_VALUE"""),66.44)</f>
        <v>66.44</v>
      </c>
      <c r="E221" s="1">
        <f>IFERROR(__xludf.DUMMYFUNCTION("""COMPUTED_VALUE"""),67.75)</f>
        <v>67.75</v>
      </c>
      <c r="F221" s="1">
        <f>IFERROR(__xludf.DUMMYFUNCTION("""COMPUTED_VALUE"""),5448597.0)</f>
        <v>5448597</v>
      </c>
    </row>
    <row r="222">
      <c r="A222" s="2">
        <f>IFERROR(__xludf.DUMMYFUNCTION("""COMPUTED_VALUE"""),43418.66666666667)</f>
        <v>43418.66667</v>
      </c>
      <c r="B222" s="1">
        <f>IFERROR(__xludf.DUMMYFUNCTION("""COMPUTED_VALUE"""),68.54)</f>
        <v>68.54</v>
      </c>
      <c r="C222" s="1">
        <f>IFERROR(__xludf.DUMMYFUNCTION("""COMPUTED_VALUE"""),69.42)</f>
        <v>69.42</v>
      </c>
      <c r="D222" s="1">
        <f>IFERROR(__xludf.DUMMYFUNCTION("""COMPUTED_VALUE"""),67.43)</f>
        <v>67.43</v>
      </c>
      <c r="E222" s="1">
        <f>IFERROR(__xludf.DUMMYFUNCTION("""COMPUTED_VALUE"""),68.8)</f>
        <v>68.8</v>
      </c>
      <c r="F222" s="1">
        <f>IFERROR(__xludf.DUMMYFUNCTION("""COMPUTED_VALUE"""),5040287.0)</f>
        <v>5040287</v>
      </c>
    </row>
    <row r="223">
      <c r="A223" s="2">
        <f>IFERROR(__xludf.DUMMYFUNCTION("""COMPUTED_VALUE"""),43419.66666666667)</f>
        <v>43419.66667</v>
      </c>
      <c r="B223" s="1">
        <f>IFERROR(__xludf.DUMMYFUNCTION("""COMPUTED_VALUE"""),68.47)</f>
        <v>68.47</v>
      </c>
      <c r="C223" s="1">
        <f>IFERROR(__xludf.DUMMYFUNCTION("""COMPUTED_VALUE"""),69.72)</f>
        <v>69.72</v>
      </c>
      <c r="D223" s="1">
        <f>IFERROR(__xludf.DUMMYFUNCTION("""COMPUTED_VALUE"""),67.81)</f>
        <v>67.81</v>
      </c>
      <c r="E223" s="1">
        <f>IFERROR(__xludf.DUMMYFUNCTION("""COMPUTED_VALUE"""),69.69)</f>
        <v>69.69</v>
      </c>
      <c r="F223" s="1">
        <f>IFERROR(__xludf.DUMMYFUNCTION("""COMPUTED_VALUE"""),4625719.0)</f>
        <v>4625719</v>
      </c>
    </row>
    <row r="224">
      <c r="A224" s="2">
        <f>IFERROR(__xludf.DUMMYFUNCTION("""COMPUTED_VALUE"""),43420.66666666667)</f>
        <v>43420.66667</v>
      </c>
      <c r="B224" s="1">
        <f>IFERROR(__xludf.DUMMYFUNCTION("""COMPUTED_VALUE"""),69.04)</f>
        <v>69.04</v>
      </c>
      <c r="C224" s="1">
        <f>IFERROR(__xludf.DUMMYFUNCTION("""COMPUTED_VALUE"""),71.14)</f>
        <v>71.14</v>
      </c>
      <c r="D224" s="1">
        <f>IFERROR(__xludf.DUMMYFUNCTION("""COMPUTED_VALUE"""),69.02)</f>
        <v>69.02</v>
      </c>
      <c r="E224" s="1">
        <f>IFERROR(__xludf.DUMMYFUNCTION("""COMPUTED_VALUE"""),70.86)</f>
        <v>70.86</v>
      </c>
      <c r="F224" s="1">
        <f>IFERROR(__xludf.DUMMYFUNCTION("""COMPUTED_VALUE"""),7206191.0)</f>
        <v>7206191</v>
      </c>
    </row>
    <row r="225">
      <c r="A225" s="2">
        <f>IFERROR(__xludf.DUMMYFUNCTION("""COMPUTED_VALUE"""),43423.66666666667)</f>
        <v>43423.66667</v>
      </c>
      <c r="B225" s="1">
        <f>IFERROR(__xludf.DUMMYFUNCTION("""COMPUTED_VALUE"""),71.27)</f>
        <v>71.27</v>
      </c>
      <c r="C225" s="1">
        <f>IFERROR(__xludf.DUMMYFUNCTION("""COMPUTED_VALUE"""),73.35)</f>
        <v>73.35</v>
      </c>
      <c r="D225" s="1">
        <f>IFERROR(__xludf.DUMMYFUNCTION("""COMPUTED_VALUE"""),70.58)</f>
        <v>70.58</v>
      </c>
      <c r="E225" s="1">
        <f>IFERROR(__xludf.DUMMYFUNCTION("""COMPUTED_VALUE"""),70.69)</f>
        <v>70.69</v>
      </c>
      <c r="F225" s="1">
        <f>IFERROR(__xludf.DUMMYFUNCTION("""COMPUTED_VALUE"""),9708871.0)</f>
        <v>9708871</v>
      </c>
    </row>
    <row r="226">
      <c r="A226" s="2">
        <f>IFERROR(__xludf.DUMMYFUNCTION("""COMPUTED_VALUE"""),43424.66666666667)</f>
        <v>43424.66667</v>
      </c>
      <c r="B226" s="1">
        <f>IFERROR(__xludf.DUMMYFUNCTION("""COMPUTED_VALUE"""),68.35)</f>
        <v>68.35</v>
      </c>
      <c r="C226" s="1">
        <f>IFERROR(__xludf.DUMMYFUNCTION("""COMPUTED_VALUE"""),69.96)</f>
        <v>69.96</v>
      </c>
      <c r="D226" s="1">
        <f>IFERROR(__xludf.DUMMYFUNCTION("""COMPUTED_VALUE"""),66.71)</f>
        <v>66.71</v>
      </c>
      <c r="E226" s="1">
        <f>IFERROR(__xludf.DUMMYFUNCTION("""COMPUTED_VALUE"""),69.5)</f>
        <v>69.5</v>
      </c>
      <c r="F226" s="1">
        <f>IFERROR(__xludf.DUMMYFUNCTION("""COMPUTED_VALUE"""),8004709.0)</f>
        <v>8004709</v>
      </c>
    </row>
    <row r="227">
      <c r="A227" s="2">
        <f>IFERROR(__xludf.DUMMYFUNCTION("""COMPUTED_VALUE"""),43425.66666666667)</f>
        <v>43425.66667</v>
      </c>
      <c r="B227" s="1">
        <f>IFERROR(__xludf.DUMMYFUNCTION("""COMPUTED_VALUE"""),70.4)</f>
        <v>70.4</v>
      </c>
      <c r="C227" s="1">
        <f>IFERROR(__xludf.DUMMYFUNCTION("""COMPUTED_VALUE"""),70.62)</f>
        <v>70.62</v>
      </c>
      <c r="D227" s="1">
        <f>IFERROR(__xludf.DUMMYFUNCTION("""COMPUTED_VALUE"""),67.48)</f>
        <v>67.48</v>
      </c>
      <c r="E227" s="1">
        <f>IFERROR(__xludf.DUMMYFUNCTION("""COMPUTED_VALUE"""),67.64)</f>
        <v>67.64</v>
      </c>
      <c r="F227" s="1">
        <f>IFERROR(__xludf.DUMMYFUNCTION("""COMPUTED_VALUE"""),4686808.0)</f>
        <v>4686808</v>
      </c>
    </row>
    <row r="228">
      <c r="A228" s="2">
        <f>IFERROR(__xludf.DUMMYFUNCTION("""COMPUTED_VALUE"""),43427.54166666667)</f>
        <v>43427.54167</v>
      </c>
      <c r="B228" s="1">
        <f>IFERROR(__xludf.DUMMYFUNCTION("""COMPUTED_VALUE"""),66.87)</f>
        <v>66.87</v>
      </c>
      <c r="C228" s="1">
        <f>IFERROR(__xludf.DUMMYFUNCTION("""COMPUTED_VALUE"""),67.5)</f>
        <v>67.5</v>
      </c>
      <c r="D228" s="1">
        <f>IFERROR(__xludf.DUMMYFUNCTION("""COMPUTED_VALUE"""),65.11)</f>
        <v>65.11</v>
      </c>
      <c r="E228" s="1">
        <f>IFERROR(__xludf.DUMMYFUNCTION("""COMPUTED_VALUE"""),65.17)</f>
        <v>65.17</v>
      </c>
      <c r="F228" s="1">
        <f>IFERROR(__xludf.DUMMYFUNCTION("""COMPUTED_VALUE"""),4202642.0)</f>
        <v>4202642</v>
      </c>
    </row>
    <row r="229">
      <c r="A229" s="2">
        <f>IFERROR(__xludf.DUMMYFUNCTION("""COMPUTED_VALUE"""),43430.66666666667)</f>
        <v>43430.66667</v>
      </c>
      <c r="B229" s="1">
        <f>IFERROR(__xludf.DUMMYFUNCTION("""COMPUTED_VALUE"""),65.0)</f>
        <v>65</v>
      </c>
      <c r="C229" s="1">
        <f>IFERROR(__xludf.DUMMYFUNCTION("""COMPUTED_VALUE"""),69.24)</f>
        <v>69.24</v>
      </c>
      <c r="D229" s="1">
        <f>IFERROR(__xludf.DUMMYFUNCTION("""COMPUTED_VALUE"""),65.0)</f>
        <v>65</v>
      </c>
      <c r="E229" s="1">
        <f>IFERROR(__xludf.DUMMYFUNCTION("""COMPUTED_VALUE"""),69.2)</f>
        <v>69.2</v>
      </c>
      <c r="F229" s="1">
        <f>IFERROR(__xludf.DUMMYFUNCTION("""COMPUTED_VALUE"""),7992141.0)</f>
        <v>7992141</v>
      </c>
    </row>
    <row r="230">
      <c r="A230" s="2">
        <f>IFERROR(__xludf.DUMMYFUNCTION("""COMPUTED_VALUE"""),43431.66666666667)</f>
        <v>43431.66667</v>
      </c>
      <c r="B230" s="1">
        <f>IFERROR(__xludf.DUMMYFUNCTION("""COMPUTED_VALUE"""),68.01)</f>
        <v>68.01</v>
      </c>
      <c r="C230" s="1">
        <f>IFERROR(__xludf.DUMMYFUNCTION("""COMPUTED_VALUE"""),69.39)</f>
        <v>69.39</v>
      </c>
      <c r="D230" s="1">
        <f>IFERROR(__xludf.DUMMYFUNCTION("""COMPUTED_VALUE"""),67.1)</f>
        <v>67.1</v>
      </c>
      <c r="E230" s="1">
        <f>IFERROR(__xludf.DUMMYFUNCTION("""COMPUTED_VALUE"""),68.78)</f>
        <v>68.78</v>
      </c>
      <c r="F230" s="1">
        <f>IFERROR(__xludf.DUMMYFUNCTION("""COMPUTED_VALUE"""),6358300.0)</f>
        <v>6358300</v>
      </c>
    </row>
    <row r="231">
      <c r="A231" s="2">
        <f>IFERROR(__xludf.DUMMYFUNCTION("""COMPUTED_VALUE"""),43432.66666666667)</f>
        <v>43432.66667</v>
      </c>
      <c r="B231" s="1">
        <f>IFERROR(__xludf.DUMMYFUNCTION("""COMPUTED_VALUE"""),69.2)</f>
        <v>69.2</v>
      </c>
      <c r="C231" s="1">
        <f>IFERROR(__xludf.DUMMYFUNCTION("""COMPUTED_VALUE"""),69.66)</f>
        <v>69.66</v>
      </c>
      <c r="D231" s="1">
        <f>IFERROR(__xludf.DUMMYFUNCTION("""COMPUTED_VALUE"""),68.44)</f>
        <v>68.44</v>
      </c>
      <c r="E231" s="1">
        <f>IFERROR(__xludf.DUMMYFUNCTION("""COMPUTED_VALUE"""),69.57)</f>
        <v>69.57</v>
      </c>
      <c r="F231" s="1">
        <f>IFERROR(__xludf.DUMMYFUNCTION("""COMPUTED_VALUE"""),4127578.0)</f>
        <v>4127578</v>
      </c>
    </row>
    <row r="232">
      <c r="A232" s="2">
        <f>IFERROR(__xludf.DUMMYFUNCTION("""COMPUTED_VALUE"""),43433.66666666667)</f>
        <v>43433.66667</v>
      </c>
      <c r="B232" s="1">
        <f>IFERROR(__xludf.DUMMYFUNCTION("""COMPUTED_VALUE"""),69.4)</f>
        <v>69.4</v>
      </c>
      <c r="C232" s="1">
        <f>IFERROR(__xludf.DUMMYFUNCTION("""COMPUTED_VALUE"""),69.5)</f>
        <v>69.5</v>
      </c>
      <c r="D232" s="1">
        <f>IFERROR(__xludf.DUMMYFUNCTION("""COMPUTED_VALUE"""),67.91)</f>
        <v>67.91</v>
      </c>
      <c r="E232" s="1">
        <f>IFERROR(__xludf.DUMMYFUNCTION("""COMPUTED_VALUE"""),68.23)</f>
        <v>68.23</v>
      </c>
      <c r="F232" s="1">
        <f>IFERROR(__xludf.DUMMYFUNCTION("""COMPUTED_VALUE"""),3080724.0)</f>
        <v>3080724</v>
      </c>
    </row>
    <row r="233">
      <c r="A233" s="2">
        <f>IFERROR(__xludf.DUMMYFUNCTION("""COMPUTED_VALUE"""),43434.66666666667)</f>
        <v>43434.66667</v>
      </c>
      <c r="B233" s="1">
        <f>IFERROR(__xludf.DUMMYFUNCTION("""COMPUTED_VALUE"""),68.37)</f>
        <v>68.37</v>
      </c>
      <c r="C233" s="1">
        <f>IFERROR(__xludf.DUMMYFUNCTION("""COMPUTED_VALUE"""),70.32)</f>
        <v>70.32</v>
      </c>
      <c r="D233" s="1">
        <f>IFERROR(__xludf.DUMMYFUNCTION("""COMPUTED_VALUE"""),67.65)</f>
        <v>67.65</v>
      </c>
      <c r="E233" s="1">
        <f>IFERROR(__xludf.DUMMYFUNCTION("""COMPUTED_VALUE"""),70.1)</f>
        <v>70.1</v>
      </c>
      <c r="F233" s="1">
        <f>IFERROR(__xludf.DUMMYFUNCTION("""COMPUTED_VALUE"""),5628895.0)</f>
        <v>5628895</v>
      </c>
    </row>
    <row r="234">
      <c r="A234" s="2">
        <f>IFERROR(__xludf.DUMMYFUNCTION("""COMPUTED_VALUE"""),43437.66666666667)</f>
        <v>43437.66667</v>
      </c>
      <c r="B234" s="1">
        <f>IFERROR(__xludf.DUMMYFUNCTION("""COMPUTED_VALUE"""),72.0)</f>
        <v>72</v>
      </c>
      <c r="C234" s="1">
        <f>IFERROR(__xludf.DUMMYFUNCTION("""COMPUTED_VALUE"""),73.2)</f>
        <v>73.2</v>
      </c>
      <c r="D234" s="1">
        <f>IFERROR(__xludf.DUMMYFUNCTION("""COMPUTED_VALUE"""),70.4)</f>
        <v>70.4</v>
      </c>
      <c r="E234" s="1">
        <f>IFERROR(__xludf.DUMMYFUNCTION("""COMPUTED_VALUE"""),71.7)</f>
        <v>71.7</v>
      </c>
      <c r="F234" s="1">
        <f>IFERROR(__xludf.DUMMYFUNCTION("""COMPUTED_VALUE"""),8306511.0)</f>
        <v>8306511</v>
      </c>
    </row>
    <row r="235">
      <c r="A235" s="2">
        <f>IFERROR(__xludf.DUMMYFUNCTION("""COMPUTED_VALUE"""),43438.66666666667)</f>
        <v>43438.66667</v>
      </c>
      <c r="B235" s="1">
        <f>IFERROR(__xludf.DUMMYFUNCTION("""COMPUTED_VALUE"""),71.21)</f>
        <v>71.21</v>
      </c>
      <c r="C235" s="1">
        <f>IFERROR(__xludf.DUMMYFUNCTION("""COMPUTED_VALUE"""),73.74)</f>
        <v>73.74</v>
      </c>
      <c r="D235" s="1">
        <f>IFERROR(__xludf.DUMMYFUNCTION("""COMPUTED_VALUE"""),70.4)</f>
        <v>70.4</v>
      </c>
      <c r="E235" s="1">
        <f>IFERROR(__xludf.DUMMYFUNCTION("""COMPUTED_VALUE"""),71.94)</f>
        <v>71.94</v>
      </c>
      <c r="F235" s="1">
        <f>IFERROR(__xludf.DUMMYFUNCTION("""COMPUTED_VALUE"""),8461945.0)</f>
        <v>8461945</v>
      </c>
    </row>
    <row r="236">
      <c r="A236" s="2">
        <f>IFERROR(__xludf.DUMMYFUNCTION("""COMPUTED_VALUE"""),43440.66666666667)</f>
        <v>43440.66667</v>
      </c>
      <c r="B236" s="1">
        <f>IFERROR(__xludf.DUMMYFUNCTION("""COMPUTED_VALUE"""),71.2)</f>
        <v>71.2</v>
      </c>
      <c r="C236" s="1">
        <f>IFERROR(__xludf.DUMMYFUNCTION("""COMPUTED_VALUE"""),73.48)</f>
        <v>73.48</v>
      </c>
      <c r="D236" s="1">
        <f>IFERROR(__xludf.DUMMYFUNCTION("""COMPUTED_VALUE"""),70.15)</f>
        <v>70.15</v>
      </c>
      <c r="E236" s="1">
        <f>IFERROR(__xludf.DUMMYFUNCTION("""COMPUTED_VALUE"""),72.61)</f>
        <v>72.61</v>
      </c>
      <c r="F236" s="1">
        <f>IFERROR(__xludf.DUMMYFUNCTION("""COMPUTED_VALUE"""),7842508.0)</f>
        <v>7842508</v>
      </c>
    </row>
    <row r="237">
      <c r="A237" s="2">
        <f>IFERROR(__xludf.DUMMYFUNCTION("""COMPUTED_VALUE"""),43441.66666666667)</f>
        <v>43441.66667</v>
      </c>
      <c r="B237" s="1">
        <f>IFERROR(__xludf.DUMMYFUNCTION("""COMPUTED_VALUE"""),73.8)</f>
        <v>73.8</v>
      </c>
      <c r="C237" s="1">
        <f>IFERROR(__xludf.DUMMYFUNCTION("""COMPUTED_VALUE"""),75.9)</f>
        <v>75.9</v>
      </c>
      <c r="D237" s="1">
        <f>IFERROR(__xludf.DUMMYFUNCTION("""COMPUTED_VALUE"""),71.53)</f>
        <v>71.53</v>
      </c>
      <c r="E237" s="1">
        <f>IFERROR(__xludf.DUMMYFUNCTION("""COMPUTED_VALUE"""),71.59)</f>
        <v>71.59</v>
      </c>
      <c r="F237" s="1">
        <f>IFERROR(__xludf.DUMMYFUNCTION("""COMPUTED_VALUE"""),1.1511177E7)</f>
        <v>11511177</v>
      </c>
    </row>
    <row r="238">
      <c r="A238" s="2">
        <f>IFERROR(__xludf.DUMMYFUNCTION("""COMPUTED_VALUE"""),43444.66666666667)</f>
        <v>43444.66667</v>
      </c>
      <c r="B238" s="1">
        <f>IFERROR(__xludf.DUMMYFUNCTION("""COMPUTED_VALUE"""),72.0)</f>
        <v>72</v>
      </c>
      <c r="C238" s="1">
        <f>IFERROR(__xludf.DUMMYFUNCTION("""COMPUTED_VALUE"""),73.2)</f>
        <v>73.2</v>
      </c>
      <c r="D238" s="1">
        <f>IFERROR(__xludf.DUMMYFUNCTION("""COMPUTED_VALUE"""),70.62)</f>
        <v>70.62</v>
      </c>
      <c r="E238" s="1">
        <f>IFERROR(__xludf.DUMMYFUNCTION("""COMPUTED_VALUE"""),73.03)</f>
        <v>73.03</v>
      </c>
      <c r="F238" s="1">
        <f>IFERROR(__xludf.DUMMYFUNCTION("""COMPUTED_VALUE"""),6613455.0)</f>
        <v>6613455</v>
      </c>
    </row>
    <row r="239">
      <c r="A239" s="2">
        <f>IFERROR(__xludf.DUMMYFUNCTION("""COMPUTED_VALUE"""),43445.66666666667)</f>
        <v>43445.66667</v>
      </c>
      <c r="B239" s="1">
        <f>IFERROR(__xludf.DUMMYFUNCTION("""COMPUTED_VALUE"""),73.98)</f>
        <v>73.98</v>
      </c>
      <c r="C239" s="1">
        <f>IFERROR(__xludf.DUMMYFUNCTION("""COMPUTED_VALUE"""),74.43)</f>
        <v>74.43</v>
      </c>
      <c r="D239" s="1">
        <f>IFERROR(__xludf.DUMMYFUNCTION("""COMPUTED_VALUE"""),72.05)</f>
        <v>72.05</v>
      </c>
      <c r="E239" s="1">
        <f>IFERROR(__xludf.DUMMYFUNCTION("""COMPUTED_VALUE"""),73.35)</f>
        <v>73.35</v>
      </c>
      <c r="F239" s="1">
        <f>IFERROR(__xludf.DUMMYFUNCTION("""COMPUTED_VALUE"""),6308769.0)</f>
        <v>6308769</v>
      </c>
    </row>
    <row r="240">
      <c r="A240" s="2">
        <f>IFERROR(__xludf.DUMMYFUNCTION("""COMPUTED_VALUE"""),43446.66666666667)</f>
        <v>43446.66667</v>
      </c>
      <c r="B240" s="1">
        <f>IFERROR(__xludf.DUMMYFUNCTION("""COMPUTED_VALUE"""),73.88)</f>
        <v>73.88</v>
      </c>
      <c r="C240" s="1">
        <f>IFERROR(__xludf.DUMMYFUNCTION("""COMPUTED_VALUE"""),74.38)</f>
        <v>74.38</v>
      </c>
      <c r="D240" s="1">
        <f>IFERROR(__xludf.DUMMYFUNCTION("""COMPUTED_VALUE"""),73.03)</f>
        <v>73.03</v>
      </c>
      <c r="E240" s="1">
        <f>IFERROR(__xludf.DUMMYFUNCTION("""COMPUTED_VALUE"""),73.32)</f>
        <v>73.32</v>
      </c>
      <c r="F240" s="1">
        <f>IFERROR(__xludf.DUMMYFUNCTION("""COMPUTED_VALUE"""),5027048.0)</f>
        <v>5027048</v>
      </c>
    </row>
    <row r="241">
      <c r="A241" s="2">
        <f>IFERROR(__xludf.DUMMYFUNCTION("""COMPUTED_VALUE"""),43447.66666666667)</f>
        <v>43447.66667</v>
      </c>
      <c r="B241" s="1">
        <f>IFERROR(__xludf.DUMMYFUNCTION("""COMPUTED_VALUE"""),74.03)</f>
        <v>74.03</v>
      </c>
      <c r="C241" s="1">
        <f>IFERROR(__xludf.DUMMYFUNCTION("""COMPUTED_VALUE"""),75.49)</f>
        <v>75.49</v>
      </c>
      <c r="D241" s="1">
        <f>IFERROR(__xludf.DUMMYFUNCTION("""COMPUTED_VALUE"""),73.35)</f>
        <v>73.35</v>
      </c>
      <c r="E241" s="1">
        <f>IFERROR(__xludf.DUMMYFUNCTION("""COMPUTED_VALUE"""),75.36)</f>
        <v>75.36</v>
      </c>
      <c r="F241" s="1">
        <f>IFERROR(__xludf.DUMMYFUNCTION("""COMPUTED_VALUE"""),7365854.0)</f>
        <v>7365854</v>
      </c>
    </row>
    <row r="242">
      <c r="A242" s="2">
        <f>IFERROR(__xludf.DUMMYFUNCTION("""COMPUTED_VALUE"""),43448.66666666667)</f>
        <v>43448.66667</v>
      </c>
      <c r="B242" s="1">
        <f>IFERROR(__xludf.DUMMYFUNCTION("""COMPUTED_VALUE"""),75.0)</f>
        <v>75</v>
      </c>
      <c r="C242" s="1">
        <f>IFERROR(__xludf.DUMMYFUNCTION("""COMPUTED_VALUE"""),75.57)</f>
        <v>75.57</v>
      </c>
      <c r="D242" s="1">
        <f>IFERROR(__xludf.DUMMYFUNCTION("""COMPUTED_VALUE"""),72.87)</f>
        <v>72.87</v>
      </c>
      <c r="E242" s="1">
        <f>IFERROR(__xludf.DUMMYFUNCTION("""COMPUTED_VALUE"""),73.14)</f>
        <v>73.14</v>
      </c>
      <c r="F242" s="1">
        <f>IFERROR(__xludf.DUMMYFUNCTION("""COMPUTED_VALUE"""),6337555.0)</f>
        <v>6337555</v>
      </c>
    </row>
    <row r="243">
      <c r="A243" s="2">
        <f>IFERROR(__xludf.DUMMYFUNCTION("""COMPUTED_VALUE"""),43451.66666666667)</f>
        <v>43451.66667</v>
      </c>
      <c r="B243" s="1">
        <f>IFERROR(__xludf.DUMMYFUNCTION("""COMPUTED_VALUE"""),72.4)</f>
        <v>72.4</v>
      </c>
      <c r="C243" s="1">
        <f>IFERROR(__xludf.DUMMYFUNCTION("""COMPUTED_VALUE"""),73.14)</f>
        <v>73.14</v>
      </c>
      <c r="D243" s="1">
        <f>IFERROR(__xludf.DUMMYFUNCTION("""COMPUTED_VALUE"""),68.78)</f>
        <v>68.78</v>
      </c>
      <c r="E243" s="1">
        <f>IFERROR(__xludf.DUMMYFUNCTION("""COMPUTED_VALUE"""),69.68)</f>
        <v>69.68</v>
      </c>
      <c r="F243" s="1">
        <f>IFERROR(__xludf.DUMMYFUNCTION("""COMPUTED_VALUE"""),7674008.0)</f>
        <v>7674008</v>
      </c>
    </row>
    <row r="244">
      <c r="A244" s="2">
        <f>IFERROR(__xludf.DUMMYFUNCTION("""COMPUTED_VALUE"""),43452.66666666667)</f>
        <v>43452.66667</v>
      </c>
      <c r="B244" s="1">
        <f>IFERROR(__xludf.DUMMYFUNCTION("""COMPUTED_VALUE"""),70.11)</f>
        <v>70.11</v>
      </c>
      <c r="C244" s="1">
        <f>IFERROR(__xludf.DUMMYFUNCTION("""COMPUTED_VALUE"""),70.31)</f>
        <v>70.31</v>
      </c>
      <c r="D244" s="1">
        <f>IFERROR(__xludf.DUMMYFUNCTION("""COMPUTED_VALUE"""),66.74)</f>
        <v>66.74</v>
      </c>
      <c r="E244" s="1">
        <f>IFERROR(__xludf.DUMMYFUNCTION("""COMPUTED_VALUE"""),67.41)</f>
        <v>67.41</v>
      </c>
      <c r="F244" s="1">
        <f>IFERROR(__xludf.DUMMYFUNCTION("""COMPUTED_VALUE"""),7099999.0)</f>
        <v>7099999</v>
      </c>
    </row>
    <row r="245">
      <c r="A245" s="2">
        <f>IFERROR(__xludf.DUMMYFUNCTION("""COMPUTED_VALUE"""),43453.66666666667)</f>
        <v>43453.66667</v>
      </c>
      <c r="B245" s="1">
        <f>IFERROR(__xludf.DUMMYFUNCTION("""COMPUTED_VALUE"""),67.52)</f>
        <v>67.52</v>
      </c>
      <c r="C245" s="1">
        <f>IFERROR(__xludf.DUMMYFUNCTION("""COMPUTED_VALUE"""),69.4)</f>
        <v>69.4</v>
      </c>
      <c r="D245" s="1">
        <f>IFERROR(__xludf.DUMMYFUNCTION("""COMPUTED_VALUE"""),65.95)</f>
        <v>65.95</v>
      </c>
      <c r="E245" s="1">
        <f>IFERROR(__xludf.DUMMYFUNCTION("""COMPUTED_VALUE"""),66.59)</f>
        <v>66.59</v>
      </c>
      <c r="F245" s="1">
        <f>IFERROR(__xludf.DUMMYFUNCTION("""COMPUTED_VALUE"""),8274181.0)</f>
        <v>8274181</v>
      </c>
    </row>
    <row r="246">
      <c r="A246" s="2">
        <f>IFERROR(__xludf.DUMMYFUNCTION("""COMPUTED_VALUE"""),43454.66666666667)</f>
        <v>43454.66667</v>
      </c>
      <c r="B246" s="1">
        <f>IFERROR(__xludf.DUMMYFUNCTION("""COMPUTED_VALUE"""),65.41)</f>
        <v>65.41</v>
      </c>
      <c r="C246" s="1">
        <f>IFERROR(__xludf.DUMMYFUNCTION("""COMPUTED_VALUE"""),66.06)</f>
        <v>66.06</v>
      </c>
      <c r="D246" s="1">
        <f>IFERROR(__xludf.DUMMYFUNCTION("""COMPUTED_VALUE"""),62.37)</f>
        <v>62.37</v>
      </c>
      <c r="E246" s="1">
        <f>IFERROR(__xludf.DUMMYFUNCTION("""COMPUTED_VALUE"""),63.08)</f>
        <v>63.08</v>
      </c>
      <c r="F246" s="1">
        <f>IFERROR(__xludf.DUMMYFUNCTION("""COMPUTED_VALUE"""),9071858.0)</f>
        <v>9071858</v>
      </c>
    </row>
    <row r="247">
      <c r="A247" s="2">
        <f>IFERROR(__xludf.DUMMYFUNCTION("""COMPUTED_VALUE"""),43455.66666666667)</f>
        <v>43455.66667</v>
      </c>
      <c r="B247" s="1">
        <f>IFERROR(__xludf.DUMMYFUNCTION("""COMPUTED_VALUE"""),63.48)</f>
        <v>63.48</v>
      </c>
      <c r="C247" s="1">
        <f>IFERROR(__xludf.DUMMYFUNCTION("""COMPUTED_VALUE"""),64.69)</f>
        <v>64.69</v>
      </c>
      <c r="D247" s="1">
        <f>IFERROR(__xludf.DUMMYFUNCTION("""COMPUTED_VALUE"""),62.49)</f>
        <v>62.49</v>
      </c>
      <c r="E247" s="1">
        <f>IFERROR(__xludf.DUMMYFUNCTION("""COMPUTED_VALUE"""),63.95)</f>
        <v>63.95</v>
      </c>
      <c r="F247" s="1">
        <f>IFERROR(__xludf.DUMMYFUNCTION("""COMPUTED_VALUE"""),8016801.0)</f>
        <v>8016801</v>
      </c>
    </row>
    <row r="248">
      <c r="A248" s="2">
        <f>IFERROR(__xludf.DUMMYFUNCTION("""COMPUTED_VALUE"""),43458.54166666667)</f>
        <v>43458.54167</v>
      </c>
      <c r="B248" s="1">
        <f>IFERROR(__xludf.DUMMYFUNCTION("""COMPUTED_VALUE"""),62.7)</f>
        <v>62.7</v>
      </c>
      <c r="C248" s="1">
        <f>IFERROR(__xludf.DUMMYFUNCTION("""COMPUTED_VALUE"""),62.9)</f>
        <v>62.9</v>
      </c>
      <c r="D248" s="1">
        <f>IFERROR(__xludf.DUMMYFUNCTION("""COMPUTED_VALUE"""),59.04)</f>
        <v>59.04</v>
      </c>
      <c r="E248" s="1">
        <f>IFERROR(__xludf.DUMMYFUNCTION("""COMPUTED_VALUE"""),59.08)</f>
        <v>59.08</v>
      </c>
      <c r="F248" s="1">
        <f>IFERROR(__xludf.DUMMYFUNCTION("""COMPUTED_VALUE"""),5559913.0)</f>
        <v>5559913</v>
      </c>
    </row>
    <row r="249">
      <c r="A249" s="2">
        <f>IFERROR(__xludf.DUMMYFUNCTION("""COMPUTED_VALUE"""),43460.66666666667)</f>
        <v>43460.66667</v>
      </c>
      <c r="B249" s="1">
        <f>IFERROR(__xludf.DUMMYFUNCTION("""COMPUTED_VALUE"""),60.0)</f>
        <v>60</v>
      </c>
      <c r="C249" s="1">
        <f>IFERROR(__xludf.DUMMYFUNCTION("""COMPUTED_VALUE"""),65.39)</f>
        <v>65.39</v>
      </c>
      <c r="D249" s="1">
        <f>IFERROR(__xludf.DUMMYFUNCTION("""COMPUTED_VALUE"""),58.82)</f>
        <v>58.82</v>
      </c>
      <c r="E249" s="1">
        <f>IFERROR(__xludf.DUMMYFUNCTION("""COMPUTED_VALUE"""),65.22)</f>
        <v>65.22</v>
      </c>
      <c r="F249" s="1">
        <f>IFERROR(__xludf.DUMMYFUNCTION("""COMPUTED_VALUE"""),8163138.0)</f>
        <v>8163138</v>
      </c>
    </row>
    <row r="250">
      <c r="A250" s="2">
        <f>IFERROR(__xludf.DUMMYFUNCTION("""COMPUTED_VALUE"""),43461.66666666667)</f>
        <v>43461.66667</v>
      </c>
      <c r="B250" s="1">
        <f>IFERROR(__xludf.DUMMYFUNCTION("""COMPUTED_VALUE"""),63.97)</f>
        <v>63.97</v>
      </c>
      <c r="C250" s="1">
        <f>IFERROR(__xludf.DUMMYFUNCTION("""COMPUTED_VALUE"""),64.43)</f>
        <v>64.43</v>
      </c>
      <c r="D250" s="1">
        <f>IFERROR(__xludf.DUMMYFUNCTION("""COMPUTED_VALUE"""),60.3)</f>
        <v>60.3</v>
      </c>
      <c r="E250" s="1">
        <f>IFERROR(__xludf.DUMMYFUNCTION("""COMPUTED_VALUE"""),63.23)</f>
        <v>63.23</v>
      </c>
      <c r="F250" s="1">
        <f>IFERROR(__xludf.DUMMYFUNCTION("""COMPUTED_VALUE"""),8575133.0)</f>
        <v>8575133</v>
      </c>
    </row>
    <row r="251">
      <c r="A251" s="2">
        <f>IFERROR(__xludf.DUMMYFUNCTION("""COMPUTED_VALUE"""),43462.66666666667)</f>
        <v>43462.66667</v>
      </c>
      <c r="B251" s="1">
        <f>IFERROR(__xludf.DUMMYFUNCTION("""COMPUTED_VALUE"""),64.62)</f>
        <v>64.62</v>
      </c>
      <c r="C251" s="1">
        <f>IFERROR(__xludf.DUMMYFUNCTION("""COMPUTED_VALUE"""),67.25)</f>
        <v>67.25</v>
      </c>
      <c r="D251" s="1">
        <f>IFERROR(__xludf.DUMMYFUNCTION("""COMPUTED_VALUE"""),63.68)</f>
        <v>63.68</v>
      </c>
      <c r="E251" s="1">
        <f>IFERROR(__xludf.DUMMYFUNCTION("""COMPUTED_VALUE"""),66.77)</f>
        <v>66.77</v>
      </c>
      <c r="F251" s="1">
        <f>IFERROR(__xludf.DUMMYFUNCTION("""COMPUTED_VALUE"""),9938992.0)</f>
        <v>9938992</v>
      </c>
    </row>
    <row r="252">
      <c r="A252" s="2">
        <f>IFERROR(__xludf.DUMMYFUNCTION("""COMPUTED_VALUE"""),43465.66666666667)</f>
        <v>43465.66667</v>
      </c>
      <c r="B252" s="1">
        <f>IFERROR(__xludf.DUMMYFUNCTION("""COMPUTED_VALUE"""),67.56)</f>
        <v>67.56</v>
      </c>
      <c r="C252" s="1">
        <f>IFERROR(__xludf.DUMMYFUNCTION("""COMPUTED_VALUE"""),67.84)</f>
        <v>67.84</v>
      </c>
      <c r="D252" s="1">
        <f>IFERROR(__xludf.DUMMYFUNCTION("""COMPUTED_VALUE"""),65.05)</f>
        <v>65.05</v>
      </c>
      <c r="E252" s="1">
        <f>IFERROR(__xludf.DUMMYFUNCTION("""COMPUTED_VALUE"""),66.56)</f>
        <v>66.56</v>
      </c>
      <c r="F252" s="1">
        <f>IFERROR(__xludf.DUMMYFUNCTION("""COMPUTED_VALUE"""),6302338.0)</f>
        <v>6302338</v>
      </c>
    </row>
    <row r="253">
      <c r="A253" s="2">
        <f>IFERROR(__xludf.DUMMYFUNCTION("""COMPUTED_VALUE"""),43467.66666666667)</f>
        <v>43467.66667</v>
      </c>
      <c r="B253" s="1">
        <f>IFERROR(__xludf.DUMMYFUNCTION("""COMPUTED_VALUE"""),61.22)</f>
        <v>61.22</v>
      </c>
      <c r="C253" s="1">
        <f>IFERROR(__xludf.DUMMYFUNCTION("""COMPUTED_VALUE"""),63.03)</f>
        <v>63.03</v>
      </c>
      <c r="D253" s="1">
        <f>IFERROR(__xludf.DUMMYFUNCTION("""COMPUTED_VALUE"""),59.76)</f>
        <v>59.76</v>
      </c>
      <c r="E253" s="1">
        <f>IFERROR(__xludf.DUMMYFUNCTION("""COMPUTED_VALUE"""),62.02)</f>
        <v>62.02</v>
      </c>
      <c r="F253" s="1">
        <f>IFERROR(__xludf.DUMMYFUNCTION("""COMPUTED_VALUE"""),1.1658648E7)</f>
        <v>11658648</v>
      </c>
    </row>
    <row r="254">
      <c r="A254" s="2">
        <f>IFERROR(__xludf.DUMMYFUNCTION("""COMPUTED_VALUE"""),43468.66666666667)</f>
        <v>43468.66667</v>
      </c>
      <c r="B254" s="1">
        <f>IFERROR(__xludf.DUMMYFUNCTION("""COMPUTED_VALUE"""),61.4)</f>
        <v>61.4</v>
      </c>
      <c r="C254" s="1">
        <f>IFERROR(__xludf.DUMMYFUNCTION("""COMPUTED_VALUE"""),61.88)</f>
        <v>61.88</v>
      </c>
      <c r="D254" s="1">
        <f>IFERROR(__xludf.DUMMYFUNCTION("""COMPUTED_VALUE"""),59.48)</f>
        <v>59.48</v>
      </c>
      <c r="E254" s="1">
        <f>IFERROR(__xludf.DUMMYFUNCTION("""COMPUTED_VALUE"""),60.07)</f>
        <v>60.07</v>
      </c>
      <c r="F254" s="1">
        <f>IFERROR(__xludf.DUMMYFUNCTION("""COMPUTED_VALUE"""),6965184.0)</f>
        <v>6965184</v>
      </c>
    </row>
    <row r="255">
      <c r="A255" s="2">
        <f>IFERROR(__xludf.DUMMYFUNCTION("""COMPUTED_VALUE"""),43469.66666666667)</f>
        <v>43469.66667</v>
      </c>
      <c r="B255" s="1">
        <f>IFERROR(__xludf.DUMMYFUNCTION("""COMPUTED_VALUE"""),61.2)</f>
        <v>61.2</v>
      </c>
      <c r="C255" s="1">
        <f>IFERROR(__xludf.DUMMYFUNCTION("""COMPUTED_VALUE"""),63.6)</f>
        <v>63.6</v>
      </c>
      <c r="D255" s="1">
        <f>IFERROR(__xludf.DUMMYFUNCTION("""COMPUTED_VALUE"""),60.55)</f>
        <v>60.55</v>
      </c>
      <c r="E255" s="1">
        <f>IFERROR(__xludf.DUMMYFUNCTION("""COMPUTED_VALUE"""),63.54)</f>
        <v>63.54</v>
      </c>
      <c r="F255" s="1">
        <f>IFERROR(__xludf.DUMMYFUNCTION("""COMPUTED_VALUE"""),7394116.0)</f>
        <v>7394116</v>
      </c>
    </row>
    <row r="256">
      <c r="A256" s="2">
        <f>IFERROR(__xludf.DUMMYFUNCTION("""COMPUTED_VALUE"""),43472.66666666667)</f>
        <v>43472.66667</v>
      </c>
      <c r="B256" s="1">
        <f>IFERROR(__xludf.DUMMYFUNCTION("""COMPUTED_VALUE"""),64.34)</f>
        <v>64.34</v>
      </c>
      <c r="C256" s="1">
        <f>IFERROR(__xludf.DUMMYFUNCTION("""COMPUTED_VALUE"""),67.35)</f>
        <v>67.35</v>
      </c>
      <c r="D256" s="1">
        <f>IFERROR(__xludf.DUMMYFUNCTION("""COMPUTED_VALUE"""),63.55)</f>
        <v>63.55</v>
      </c>
      <c r="E256" s="1">
        <f>IFERROR(__xludf.DUMMYFUNCTION("""COMPUTED_VALUE"""),66.99)</f>
        <v>66.99</v>
      </c>
      <c r="F256" s="1">
        <f>IFERROR(__xludf.DUMMYFUNCTION("""COMPUTED_VALUE"""),7551225.0)</f>
        <v>7551225</v>
      </c>
    </row>
    <row r="257">
      <c r="A257" s="2">
        <f>IFERROR(__xludf.DUMMYFUNCTION("""COMPUTED_VALUE"""),43473.66666666667)</f>
        <v>43473.66667</v>
      </c>
      <c r="B257" s="1">
        <f>IFERROR(__xludf.DUMMYFUNCTION("""COMPUTED_VALUE"""),68.39)</f>
        <v>68.39</v>
      </c>
      <c r="C257" s="1">
        <f>IFERROR(__xludf.DUMMYFUNCTION("""COMPUTED_VALUE"""),68.8)</f>
        <v>68.8</v>
      </c>
      <c r="D257" s="1">
        <f>IFERROR(__xludf.DUMMYFUNCTION("""COMPUTED_VALUE"""),65.4)</f>
        <v>65.4</v>
      </c>
      <c r="E257" s="1">
        <f>IFERROR(__xludf.DUMMYFUNCTION("""COMPUTED_VALUE"""),67.07)</f>
        <v>67.07</v>
      </c>
      <c r="F257" s="1">
        <f>IFERROR(__xludf.DUMMYFUNCTION("""COMPUTED_VALUE"""),7008516.0)</f>
        <v>7008516</v>
      </c>
    </row>
    <row r="258">
      <c r="A258" s="2">
        <f>IFERROR(__xludf.DUMMYFUNCTION("""COMPUTED_VALUE"""),43474.66666666667)</f>
        <v>43474.66667</v>
      </c>
      <c r="B258" s="1">
        <f>IFERROR(__xludf.DUMMYFUNCTION("""COMPUTED_VALUE"""),67.1)</f>
        <v>67.1</v>
      </c>
      <c r="C258" s="1">
        <f>IFERROR(__xludf.DUMMYFUNCTION("""COMPUTED_VALUE"""),68.7)</f>
        <v>68.7</v>
      </c>
      <c r="D258" s="1">
        <f>IFERROR(__xludf.DUMMYFUNCTION("""COMPUTED_VALUE"""),66.29)</f>
        <v>66.29</v>
      </c>
      <c r="E258" s="1">
        <f>IFERROR(__xludf.DUMMYFUNCTION("""COMPUTED_VALUE"""),67.71)</f>
        <v>67.71</v>
      </c>
      <c r="F258" s="1">
        <f>IFERROR(__xludf.DUMMYFUNCTION("""COMPUTED_VALUE"""),5432945.0)</f>
        <v>5432945</v>
      </c>
    </row>
    <row r="259">
      <c r="A259" s="2">
        <f>IFERROR(__xludf.DUMMYFUNCTION("""COMPUTED_VALUE"""),43475.66666666667)</f>
        <v>43475.66667</v>
      </c>
      <c r="B259" s="1">
        <f>IFERROR(__xludf.DUMMYFUNCTION("""COMPUTED_VALUE"""),66.88)</f>
        <v>66.88</v>
      </c>
      <c r="C259" s="1">
        <f>IFERROR(__xludf.DUMMYFUNCTION("""COMPUTED_VALUE"""),69.08)</f>
        <v>69.08</v>
      </c>
      <c r="D259" s="1">
        <f>IFERROR(__xludf.DUMMYFUNCTION("""COMPUTED_VALUE"""),66.36)</f>
        <v>66.36</v>
      </c>
      <c r="E259" s="1">
        <f>IFERROR(__xludf.DUMMYFUNCTION("""COMPUTED_VALUE"""),68.99)</f>
        <v>68.99</v>
      </c>
      <c r="F259" s="1">
        <f>IFERROR(__xludf.DUMMYFUNCTION("""COMPUTED_VALUE"""),6056354.0)</f>
        <v>6056354</v>
      </c>
    </row>
    <row r="260">
      <c r="A260" s="2">
        <f>IFERROR(__xludf.DUMMYFUNCTION("""COMPUTED_VALUE"""),43476.66666666667)</f>
        <v>43476.66667</v>
      </c>
      <c r="B260" s="1">
        <f>IFERROR(__xludf.DUMMYFUNCTION("""COMPUTED_VALUE"""),68.42)</f>
        <v>68.42</v>
      </c>
      <c r="C260" s="1">
        <f>IFERROR(__xludf.DUMMYFUNCTION("""COMPUTED_VALUE"""),69.68)</f>
        <v>69.68</v>
      </c>
      <c r="D260" s="1">
        <f>IFERROR(__xludf.DUMMYFUNCTION("""COMPUTED_VALUE"""),67.75)</f>
        <v>67.75</v>
      </c>
      <c r="E260" s="1">
        <f>IFERROR(__xludf.DUMMYFUNCTION("""COMPUTED_VALUE"""),69.45)</f>
        <v>69.45</v>
      </c>
      <c r="F260" s="1">
        <f>IFERROR(__xludf.DUMMYFUNCTION("""COMPUTED_VALUE"""),5039052.0)</f>
        <v>5039052</v>
      </c>
    </row>
    <row r="261">
      <c r="A261" s="2">
        <f>IFERROR(__xludf.DUMMYFUNCTION("""COMPUTED_VALUE"""),43479.66666666667)</f>
        <v>43479.66667</v>
      </c>
      <c r="B261" s="1">
        <f>IFERROR(__xludf.DUMMYFUNCTION("""COMPUTED_VALUE"""),68.48)</f>
        <v>68.48</v>
      </c>
      <c r="C261" s="1">
        <f>IFERROR(__xludf.DUMMYFUNCTION("""COMPUTED_VALUE"""),68.5)</f>
        <v>68.5</v>
      </c>
      <c r="D261" s="1">
        <f>IFERROR(__xludf.DUMMYFUNCTION("""COMPUTED_VALUE"""),66.8)</f>
        <v>66.8</v>
      </c>
      <c r="E261" s="1">
        <f>IFERROR(__xludf.DUMMYFUNCTION("""COMPUTED_VALUE"""),66.88)</f>
        <v>66.88</v>
      </c>
      <c r="F261" s="1">
        <f>IFERROR(__xludf.DUMMYFUNCTION("""COMPUTED_VALUE"""),5247284.0)</f>
        <v>5247284</v>
      </c>
    </row>
    <row r="262">
      <c r="A262" s="2">
        <f>IFERROR(__xludf.DUMMYFUNCTION("""COMPUTED_VALUE"""),43480.66666666667)</f>
        <v>43480.66667</v>
      </c>
      <c r="B262" s="1">
        <f>IFERROR(__xludf.DUMMYFUNCTION("""COMPUTED_VALUE"""),67.0)</f>
        <v>67</v>
      </c>
      <c r="C262" s="1">
        <f>IFERROR(__xludf.DUMMYFUNCTION("""COMPUTED_VALUE"""),69.76)</f>
        <v>69.76</v>
      </c>
      <c r="D262" s="1">
        <f>IFERROR(__xludf.DUMMYFUNCTION("""COMPUTED_VALUE"""),66.9)</f>
        <v>66.9</v>
      </c>
      <c r="E262" s="1">
        <f>IFERROR(__xludf.DUMMYFUNCTION("""COMPUTED_VALUE"""),68.89)</f>
        <v>68.89</v>
      </c>
      <c r="F262" s="1">
        <f>IFERROR(__xludf.DUMMYFUNCTION("""COMPUTED_VALUE"""),6056590.0)</f>
        <v>6056590</v>
      </c>
    </row>
    <row r="263">
      <c r="A263" s="2">
        <f>IFERROR(__xludf.DUMMYFUNCTION("""COMPUTED_VALUE"""),43481.66666666667)</f>
        <v>43481.66667</v>
      </c>
      <c r="B263" s="1">
        <f>IFERROR(__xludf.DUMMYFUNCTION("""COMPUTED_VALUE"""),68.96)</f>
        <v>68.96</v>
      </c>
      <c r="C263" s="1">
        <f>IFERROR(__xludf.DUMMYFUNCTION("""COMPUTED_VALUE"""),70.4)</f>
        <v>70.4</v>
      </c>
      <c r="D263" s="1">
        <f>IFERROR(__xludf.DUMMYFUNCTION("""COMPUTED_VALUE"""),68.7)</f>
        <v>68.7</v>
      </c>
      <c r="E263" s="1">
        <f>IFERROR(__xludf.DUMMYFUNCTION("""COMPUTED_VALUE"""),69.21)</f>
        <v>69.21</v>
      </c>
      <c r="F263" s="1">
        <f>IFERROR(__xludf.DUMMYFUNCTION("""COMPUTED_VALUE"""),4691739.0)</f>
        <v>4691739</v>
      </c>
    </row>
    <row r="264">
      <c r="A264" s="2">
        <f>IFERROR(__xludf.DUMMYFUNCTION("""COMPUTED_VALUE"""),43482.66666666667)</f>
        <v>43482.66667</v>
      </c>
      <c r="B264" s="1">
        <f>IFERROR(__xludf.DUMMYFUNCTION("""COMPUTED_VALUE"""),69.24)</f>
        <v>69.24</v>
      </c>
      <c r="C264" s="1">
        <f>IFERROR(__xludf.DUMMYFUNCTION("""COMPUTED_VALUE"""),70.3)</f>
        <v>70.3</v>
      </c>
      <c r="D264" s="1">
        <f>IFERROR(__xludf.DUMMYFUNCTION("""COMPUTED_VALUE"""),68.83)</f>
        <v>68.83</v>
      </c>
      <c r="E264" s="1">
        <f>IFERROR(__xludf.DUMMYFUNCTION("""COMPUTED_VALUE"""),69.46)</f>
        <v>69.46</v>
      </c>
      <c r="F264" s="1">
        <f>IFERROR(__xludf.DUMMYFUNCTION("""COMPUTED_VALUE"""),3676733.0)</f>
        <v>3676733</v>
      </c>
    </row>
    <row r="265">
      <c r="A265" s="2">
        <f>IFERROR(__xludf.DUMMYFUNCTION("""COMPUTED_VALUE"""),43483.66666666667)</f>
        <v>43483.66667</v>
      </c>
      <c r="B265" s="1">
        <f>IFERROR(__xludf.DUMMYFUNCTION("""COMPUTED_VALUE"""),64.6)</f>
        <v>64.6</v>
      </c>
      <c r="C265" s="1">
        <f>IFERROR(__xludf.DUMMYFUNCTION("""COMPUTED_VALUE"""),65.43)</f>
        <v>65.43</v>
      </c>
      <c r="D265" s="1">
        <f>IFERROR(__xludf.DUMMYFUNCTION("""COMPUTED_VALUE"""),59.95)</f>
        <v>59.95</v>
      </c>
      <c r="E265" s="1">
        <f>IFERROR(__xludf.DUMMYFUNCTION("""COMPUTED_VALUE"""),60.45)</f>
        <v>60.45</v>
      </c>
      <c r="F265" s="1">
        <f>IFERROR(__xludf.DUMMYFUNCTION("""COMPUTED_VALUE"""),2.4150763E7)</f>
        <v>24150763</v>
      </c>
    </row>
    <row r="266">
      <c r="A266" s="2">
        <f>IFERROR(__xludf.DUMMYFUNCTION("""COMPUTED_VALUE"""),43487.66666666667)</f>
        <v>43487.66667</v>
      </c>
      <c r="B266" s="1">
        <f>IFERROR(__xludf.DUMMYFUNCTION("""COMPUTED_VALUE"""),60.96)</f>
        <v>60.96</v>
      </c>
      <c r="C266" s="1">
        <f>IFERROR(__xludf.DUMMYFUNCTION("""COMPUTED_VALUE"""),61.6)</f>
        <v>61.6</v>
      </c>
      <c r="D266" s="1">
        <f>IFERROR(__xludf.DUMMYFUNCTION("""COMPUTED_VALUE"""),59.1)</f>
        <v>59.1</v>
      </c>
      <c r="E266" s="1">
        <f>IFERROR(__xludf.DUMMYFUNCTION("""COMPUTED_VALUE"""),59.78)</f>
        <v>59.78</v>
      </c>
      <c r="F266" s="1">
        <f>IFERROR(__xludf.DUMMYFUNCTION("""COMPUTED_VALUE"""),1.2066741E7)</f>
        <v>12066741</v>
      </c>
    </row>
    <row r="267">
      <c r="A267" s="2">
        <f>IFERROR(__xludf.DUMMYFUNCTION("""COMPUTED_VALUE"""),43488.66666666667)</f>
        <v>43488.66667</v>
      </c>
      <c r="B267" s="1">
        <f>IFERROR(__xludf.DUMMYFUNCTION("""COMPUTED_VALUE"""),58.5)</f>
        <v>58.5</v>
      </c>
      <c r="C267" s="1">
        <f>IFERROR(__xludf.DUMMYFUNCTION("""COMPUTED_VALUE"""),58.9)</f>
        <v>58.9</v>
      </c>
      <c r="D267" s="1">
        <f>IFERROR(__xludf.DUMMYFUNCTION("""COMPUTED_VALUE"""),56.34)</f>
        <v>56.34</v>
      </c>
      <c r="E267" s="1">
        <f>IFERROR(__xludf.DUMMYFUNCTION("""COMPUTED_VALUE"""),57.52)</f>
        <v>57.52</v>
      </c>
      <c r="F267" s="1">
        <f>IFERROR(__xludf.DUMMYFUNCTION("""COMPUTED_VALUE"""),1.2529993E7)</f>
        <v>12529993</v>
      </c>
    </row>
    <row r="268">
      <c r="A268" s="2">
        <f>IFERROR(__xludf.DUMMYFUNCTION("""COMPUTED_VALUE"""),43489.66666666667)</f>
        <v>43489.66667</v>
      </c>
      <c r="B268" s="1">
        <f>IFERROR(__xludf.DUMMYFUNCTION("""COMPUTED_VALUE"""),56.61)</f>
        <v>56.61</v>
      </c>
      <c r="C268" s="1">
        <f>IFERROR(__xludf.DUMMYFUNCTION("""COMPUTED_VALUE"""),58.74)</f>
        <v>58.74</v>
      </c>
      <c r="D268" s="1">
        <f>IFERROR(__xludf.DUMMYFUNCTION("""COMPUTED_VALUE"""),55.86)</f>
        <v>55.86</v>
      </c>
      <c r="E268" s="1">
        <f>IFERROR(__xludf.DUMMYFUNCTION("""COMPUTED_VALUE"""),58.3)</f>
        <v>58.3</v>
      </c>
      <c r="F268" s="1">
        <f>IFERROR(__xludf.DUMMYFUNCTION("""COMPUTED_VALUE"""),8012155.0)</f>
        <v>8012155</v>
      </c>
    </row>
    <row r="269">
      <c r="A269" s="2">
        <f>IFERROR(__xludf.DUMMYFUNCTION("""COMPUTED_VALUE"""),43490.66666666667)</f>
        <v>43490.66667</v>
      </c>
      <c r="B269" s="1">
        <f>IFERROR(__xludf.DUMMYFUNCTION("""COMPUTED_VALUE"""),58.88)</f>
        <v>58.88</v>
      </c>
      <c r="C269" s="1">
        <f>IFERROR(__xludf.DUMMYFUNCTION("""COMPUTED_VALUE"""),59.7)</f>
        <v>59.7</v>
      </c>
      <c r="D269" s="1">
        <f>IFERROR(__xludf.DUMMYFUNCTION("""COMPUTED_VALUE"""),57.91)</f>
        <v>57.91</v>
      </c>
      <c r="E269" s="1">
        <f>IFERROR(__xludf.DUMMYFUNCTION("""COMPUTED_VALUE"""),59.41)</f>
        <v>59.41</v>
      </c>
      <c r="F269" s="1">
        <f>IFERROR(__xludf.DUMMYFUNCTION("""COMPUTED_VALUE"""),7258078.0)</f>
        <v>7258078</v>
      </c>
    </row>
    <row r="270">
      <c r="A270" s="2">
        <f>IFERROR(__xludf.DUMMYFUNCTION("""COMPUTED_VALUE"""),43493.66666666667)</f>
        <v>43493.66667</v>
      </c>
      <c r="B270" s="1">
        <f>IFERROR(__xludf.DUMMYFUNCTION("""COMPUTED_VALUE"""),58.58)</f>
        <v>58.58</v>
      </c>
      <c r="C270" s="1">
        <f>IFERROR(__xludf.DUMMYFUNCTION("""COMPUTED_VALUE"""),59.49)</f>
        <v>59.49</v>
      </c>
      <c r="D270" s="1">
        <f>IFERROR(__xludf.DUMMYFUNCTION("""COMPUTED_VALUE"""),57.55)</f>
        <v>57.55</v>
      </c>
      <c r="E270" s="1">
        <f>IFERROR(__xludf.DUMMYFUNCTION("""COMPUTED_VALUE"""),59.28)</f>
        <v>59.28</v>
      </c>
      <c r="F270" s="1">
        <f>IFERROR(__xludf.DUMMYFUNCTION("""COMPUTED_VALUE"""),6423279.0)</f>
        <v>6423279</v>
      </c>
    </row>
    <row r="271">
      <c r="A271" s="2">
        <f>IFERROR(__xludf.DUMMYFUNCTION("""COMPUTED_VALUE"""),43494.66666666667)</f>
        <v>43494.66667</v>
      </c>
      <c r="B271" s="1">
        <f>IFERROR(__xludf.DUMMYFUNCTION("""COMPUTED_VALUE"""),59.05)</f>
        <v>59.05</v>
      </c>
      <c r="C271" s="1">
        <f>IFERROR(__xludf.DUMMYFUNCTION("""COMPUTED_VALUE"""),59.71)</f>
        <v>59.71</v>
      </c>
      <c r="D271" s="1">
        <f>IFERROR(__xludf.DUMMYFUNCTION("""COMPUTED_VALUE"""),58.36)</f>
        <v>58.36</v>
      </c>
      <c r="E271" s="1">
        <f>IFERROR(__xludf.DUMMYFUNCTION("""COMPUTED_VALUE"""),59.49)</f>
        <v>59.49</v>
      </c>
      <c r="F271" s="1">
        <f>IFERROR(__xludf.DUMMYFUNCTION("""COMPUTED_VALUE"""),4621692.0)</f>
        <v>4621692</v>
      </c>
    </row>
    <row r="272">
      <c r="A272" s="2">
        <f>IFERROR(__xludf.DUMMYFUNCTION("""COMPUTED_VALUE"""),43495.66666666667)</f>
        <v>43495.66667</v>
      </c>
      <c r="B272" s="1">
        <f>IFERROR(__xludf.DUMMYFUNCTION("""COMPUTED_VALUE"""),60.09)</f>
        <v>60.09</v>
      </c>
      <c r="C272" s="1">
        <f>IFERROR(__xludf.DUMMYFUNCTION("""COMPUTED_VALUE"""),61.8)</f>
        <v>61.8</v>
      </c>
      <c r="D272" s="1">
        <f>IFERROR(__xludf.DUMMYFUNCTION("""COMPUTED_VALUE"""),59.7)</f>
        <v>59.7</v>
      </c>
      <c r="E272" s="1">
        <f>IFERROR(__xludf.DUMMYFUNCTION("""COMPUTED_VALUE"""),61.75)</f>
        <v>61.75</v>
      </c>
      <c r="F272" s="1">
        <f>IFERROR(__xludf.DUMMYFUNCTION("""COMPUTED_VALUE"""),1.1250318E7)</f>
        <v>11250318</v>
      </c>
    </row>
    <row r="273">
      <c r="A273" s="2">
        <f>IFERROR(__xludf.DUMMYFUNCTION("""COMPUTED_VALUE"""),43496.66666666667)</f>
        <v>43496.66667</v>
      </c>
      <c r="B273" s="1">
        <f>IFERROR(__xludf.DUMMYFUNCTION("""COMPUTED_VALUE"""),60.2)</f>
        <v>60.2</v>
      </c>
      <c r="C273" s="1">
        <f>IFERROR(__xludf.DUMMYFUNCTION("""COMPUTED_VALUE"""),62.31)</f>
        <v>62.31</v>
      </c>
      <c r="D273" s="1">
        <f>IFERROR(__xludf.DUMMYFUNCTION("""COMPUTED_VALUE"""),58.8)</f>
        <v>58.8</v>
      </c>
      <c r="E273" s="1">
        <f>IFERROR(__xludf.DUMMYFUNCTION("""COMPUTED_VALUE"""),61.4)</f>
        <v>61.4</v>
      </c>
      <c r="F273" s="1">
        <f>IFERROR(__xludf.DUMMYFUNCTION("""COMPUTED_VALUE"""),1.2569245E7)</f>
        <v>12569245</v>
      </c>
    </row>
    <row r="274">
      <c r="A274" s="2">
        <f>IFERROR(__xludf.DUMMYFUNCTION("""COMPUTED_VALUE"""),43497.66666666667)</f>
        <v>43497.66667</v>
      </c>
      <c r="B274" s="1">
        <f>IFERROR(__xludf.DUMMYFUNCTION("""COMPUTED_VALUE"""),61.08)</f>
        <v>61.08</v>
      </c>
      <c r="C274" s="1">
        <f>IFERROR(__xludf.DUMMYFUNCTION("""COMPUTED_VALUE"""),63.22)</f>
        <v>63.22</v>
      </c>
      <c r="D274" s="1">
        <f>IFERROR(__xludf.DUMMYFUNCTION("""COMPUTED_VALUE"""),60.7)</f>
        <v>60.7</v>
      </c>
      <c r="E274" s="1">
        <f>IFERROR(__xludf.DUMMYFUNCTION("""COMPUTED_VALUE"""),62.44)</f>
        <v>62.44</v>
      </c>
      <c r="F274" s="1">
        <f>IFERROR(__xludf.DUMMYFUNCTION("""COMPUTED_VALUE"""),7283441.0)</f>
        <v>7283441</v>
      </c>
    </row>
    <row r="275">
      <c r="A275" s="2">
        <f>IFERROR(__xludf.DUMMYFUNCTION("""COMPUTED_VALUE"""),43500.66666666667)</f>
        <v>43500.66667</v>
      </c>
      <c r="B275" s="1">
        <f>IFERROR(__xludf.DUMMYFUNCTION("""COMPUTED_VALUE"""),62.6)</f>
        <v>62.6</v>
      </c>
      <c r="C275" s="1">
        <f>IFERROR(__xludf.DUMMYFUNCTION("""COMPUTED_VALUE"""),63.06)</f>
        <v>63.06</v>
      </c>
      <c r="D275" s="1">
        <f>IFERROR(__xludf.DUMMYFUNCTION("""COMPUTED_VALUE"""),60.38)</f>
        <v>60.38</v>
      </c>
      <c r="E275" s="1">
        <f>IFERROR(__xludf.DUMMYFUNCTION("""COMPUTED_VALUE"""),62.58)</f>
        <v>62.58</v>
      </c>
      <c r="F275" s="1">
        <f>IFERROR(__xludf.DUMMYFUNCTION("""COMPUTED_VALUE"""),7352082.0)</f>
        <v>7352082</v>
      </c>
    </row>
    <row r="276">
      <c r="A276" s="2">
        <f>IFERROR(__xludf.DUMMYFUNCTION("""COMPUTED_VALUE"""),43501.66666666667)</f>
        <v>43501.66667</v>
      </c>
      <c r="B276" s="1">
        <f>IFERROR(__xludf.DUMMYFUNCTION("""COMPUTED_VALUE"""),62.5)</f>
        <v>62.5</v>
      </c>
      <c r="C276" s="1">
        <f>IFERROR(__xludf.DUMMYFUNCTION("""COMPUTED_VALUE"""),64.49)</f>
        <v>64.49</v>
      </c>
      <c r="D276" s="1">
        <f>IFERROR(__xludf.DUMMYFUNCTION("""COMPUTED_VALUE"""),62.45)</f>
        <v>62.45</v>
      </c>
      <c r="E276" s="1">
        <f>IFERROR(__xludf.DUMMYFUNCTION("""COMPUTED_VALUE"""),64.27)</f>
        <v>64.27</v>
      </c>
      <c r="F276" s="1">
        <f>IFERROR(__xludf.DUMMYFUNCTION("""COMPUTED_VALUE"""),6742765.0)</f>
        <v>6742765</v>
      </c>
    </row>
    <row r="277">
      <c r="A277" s="2">
        <f>IFERROR(__xludf.DUMMYFUNCTION("""COMPUTED_VALUE"""),43502.66666666667)</f>
        <v>43502.66667</v>
      </c>
      <c r="B277" s="1">
        <f>IFERROR(__xludf.DUMMYFUNCTION("""COMPUTED_VALUE"""),63.92)</f>
        <v>63.92</v>
      </c>
      <c r="C277" s="1">
        <f>IFERROR(__xludf.DUMMYFUNCTION("""COMPUTED_VALUE"""),64.85)</f>
        <v>64.85</v>
      </c>
      <c r="D277" s="1">
        <f>IFERROR(__xludf.DUMMYFUNCTION("""COMPUTED_VALUE"""),63.12)</f>
        <v>63.12</v>
      </c>
      <c r="E277" s="1">
        <f>IFERROR(__xludf.DUMMYFUNCTION("""COMPUTED_VALUE"""),63.44)</f>
        <v>63.44</v>
      </c>
      <c r="F277" s="1">
        <f>IFERROR(__xludf.DUMMYFUNCTION("""COMPUTED_VALUE"""),5038546.0)</f>
        <v>5038546</v>
      </c>
    </row>
    <row r="278">
      <c r="A278" s="2">
        <f>IFERROR(__xludf.DUMMYFUNCTION("""COMPUTED_VALUE"""),43503.66666666667)</f>
        <v>43503.66667</v>
      </c>
      <c r="B278" s="1">
        <f>IFERROR(__xludf.DUMMYFUNCTION("""COMPUTED_VALUE"""),62.66)</f>
        <v>62.66</v>
      </c>
      <c r="C278" s="1">
        <f>IFERROR(__xludf.DUMMYFUNCTION("""COMPUTED_VALUE"""),62.94)</f>
        <v>62.94</v>
      </c>
      <c r="D278" s="1">
        <f>IFERROR(__xludf.DUMMYFUNCTION("""COMPUTED_VALUE"""),60.6)</f>
        <v>60.6</v>
      </c>
      <c r="E278" s="1">
        <f>IFERROR(__xludf.DUMMYFUNCTION("""COMPUTED_VALUE"""),61.5)</f>
        <v>61.5</v>
      </c>
      <c r="F278" s="1">
        <f>IFERROR(__xludf.DUMMYFUNCTION("""COMPUTED_VALUE"""),6520611.0)</f>
        <v>6520611</v>
      </c>
    </row>
    <row r="279">
      <c r="A279" s="2">
        <f>IFERROR(__xludf.DUMMYFUNCTION("""COMPUTED_VALUE"""),43504.66666666667)</f>
        <v>43504.66667</v>
      </c>
      <c r="B279" s="1">
        <f>IFERROR(__xludf.DUMMYFUNCTION("""COMPUTED_VALUE"""),61.37)</f>
        <v>61.37</v>
      </c>
      <c r="C279" s="1">
        <f>IFERROR(__xludf.DUMMYFUNCTION("""COMPUTED_VALUE"""),61.49)</f>
        <v>61.49</v>
      </c>
      <c r="D279" s="1">
        <f>IFERROR(__xludf.DUMMYFUNCTION("""COMPUTED_VALUE"""),59.7)</f>
        <v>59.7</v>
      </c>
      <c r="E279" s="1">
        <f>IFERROR(__xludf.DUMMYFUNCTION("""COMPUTED_VALUE"""),61.16)</f>
        <v>61.16</v>
      </c>
      <c r="F279" s="1">
        <f>IFERROR(__xludf.DUMMYFUNCTION("""COMPUTED_VALUE"""),5844212.0)</f>
        <v>5844212</v>
      </c>
    </row>
    <row r="280">
      <c r="A280" s="2">
        <f>IFERROR(__xludf.DUMMYFUNCTION("""COMPUTED_VALUE"""),43507.66666666667)</f>
        <v>43507.66667</v>
      </c>
      <c r="B280" s="1">
        <f>IFERROR(__xludf.DUMMYFUNCTION("""COMPUTED_VALUE"""),62.32)</f>
        <v>62.32</v>
      </c>
      <c r="C280" s="1">
        <f>IFERROR(__xludf.DUMMYFUNCTION("""COMPUTED_VALUE"""),63.72)</f>
        <v>63.72</v>
      </c>
      <c r="D280" s="1">
        <f>IFERROR(__xludf.DUMMYFUNCTION("""COMPUTED_VALUE"""),62.1)</f>
        <v>62.1</v>
      </c>
      <c r="E280" s="1">
        <f>IFERROR(__xludf.DUMMYFUNCTION("""COMPUTED_VALUE"""),62.57)</f>
        <v>62.57</v>
      </c>
      <c r="F280" s="1">
        <f>IFERROR(__xludf.DUMMYFUNCTION("""COMPUTED_VALUE"""),7129713.0)</f>
        <v>7129713</v>
      </c>
    </row>
    <row r="281">
      <c r="A281" s="2">
        <f>IFERROR(__xludf.DUMMYFUNCTION("""COMPUTED_VALUE"""),43508.66666666667)</f>
        <v>43508.66667</v>
      </c>
      <c r="B281" s="1">
        <f>IFERROR(__xludf.DUMMYFUNCTION("""COMPUTED_VALUE"""),63.24)</f>
        <v>63.24</v>
      </c>
      <c r="C281" s="1">
        <f>IFERROR(__xludf.DUMMYFUNCTION("""COMPUTED_VALUE"""),63.64)</f>
        <v>63.64</v>
      </c>
      <c r="D281" s="1">
        <f>IFERROR(__xludf.DUMMYFUNCTION("""COMPUTED_VALUE"""),61.92)</f>
        <v>61.92</v>
      </c>
      <c r="E281" s="1">
        <f>IFERROR(__xludf.DUMMYFUNCTION("""COMPUTED_VALUE"""),62.36)</f>
        <v>62.36</v>
      </c>
      <c r="F281" s="1">
        <f>IFERROR(__xludf.DUMMYFUNCTION("""COMPUTED_VALUE"""),5517570.0)</f>
        <v>5517570</v>
      </c>
    </row>
    <row r="282">
      <c r="A282" s="2">
        <f>IFERROR(__xludf.DUMMYFUNCTION("""COMPUTED_VALUE"""),43509.66666666667)</f>
        <v>43509.66667</v>
      </c>
      <c r="B282" s="1">
        <f>IFERROR(__xludf.DUMMYFUNCTION("""COMPUTED_VALUE"""),62.47)</f>
        <v>62.47</v>
      </c>
      <c r="C282" s="1">
        <f>IFERROR(__xludf.DUMMYFUNCTION("""COMPUTED_VALUE"""),62.55)</f>
        <v>62.55</v>
      </c>
      <c r="D282" s="1">
        <f>IFERROR(__xludf.DUMMYFUNCTION("""COMPUTED_VALUE"""),61.11)</f>
        <v>61.11</v>
      </c>
      <c r="E282" s="1">
        <f>IFERROR(__xludf.DUMMYFUNCTION("""COMPUTED_VALUE"""),61.63)</f>
        <v>61.63</v>
      </c>
      <c r="F282" s="1">
        <f>IFERROR(__xludf.DUMMYFUNCTION("""COMPUTED_VALUE"""),5141617.0)</f>
        <v>5141617</v>
      </c>
    </row>
    <row r="283">
      <c r="A283" s="2">
        <f>IFERROR(__xludf.DUMMYFUNCTION("""COMPUTED_VALUE"""),43510.66666666667)</f>
        <v>43510.66667</v>
      </c>
      <c r="B283" s="1">
        <f>IFERROR(__xludf.DUMMYFUNCTION("""COMPUTED_VALUE"""),60.68)</f>
        <v>60.68</v>
      </c>
      <c r="C283" s="1">
        <f>IFERROR(__xludf.DUMMYFUNCTION("""COMPUTED_VALUE"""),61.35)</f>
        <v>61.35</v>
      </c>
      <c r="D283" s="1">
        <f>IFERROR(__xludf.DUMMYFUNCTION("""COMPUTED_VALUE"""),60.2)</f>
        <v>60.2</v>
      </c>
      <c r="E283" s="1">
        <f>IFERROR(__xludf.DUMMYFUNCTION("""COMPUTED_VALUE"""),60.75)</f>
        <v>60.75</v>
      </c>
      <c r="F283" s="1">
        <f>IFERROR(__xludf.DUMMYFUNCTION("""COMPUTED_VALUE"""),5200832.0)</f>
        <v>5200832</v>
      </c>
    </row>
    <row r="284">
      <c r="A284" s="2">
        <f>IFERROR(__xludf.DUMMYFUNCTION("""COMPUTED_VALUE"""),43511.66666666667)</f>
        <v>43511.66667</v>
      </c>
      <c r="B284" s="1">
        <f>IFERROR(__xludf.DUMMYFUNCTION("""COMPUTED_VALUE"""),60.9)</f>
        <v>60.9</v>
      </c>
      <c r="C284" s="1">
        <f>IFERROR(__xludf.DUMMYFUNCTION("""COMPUTED_VALUE"""),61.6)</f>
        <v>61.6</v>
      </c>
      <c r="D284" s="1">
        <f>IFERROR(__xludf.DUMMYFUNCTION("""COMPUTED_VALUE"""),60.78)</f>
        <v>60.78</v>
      </c>
      <c r="E284" s="1">
        <f>IFERROR(__xludf.DUMMYFUNCTION("""COMPUTED_VALUE"""),61.58)</f>
        <v>61.58</v>
      </c>
      <c r="F284" s="1">
        <f>IFERROR(__xludf.DUMMYFUNCTION("""COMPUTED_VALUE"""),3904947.0)</f>
        <v>3904947</v>
      </c>
    </row>
    <row r="285">
      <c r="A285" s="2">
        <f>IFERROR(__xludf.DUMMYFUNCTION("""COMPUTED_VALUE"""),43515.66666666667)</f>
        <v>43515.66667</v>
      </c>
      <c r="B285" s="1">
        <f>IFERROR(__xludf.DUMMYFUNCTION("""COMPUTED_VALUE"""),61.31)</f>
        <v>61.31</v>
      </c>
      <c r="C285" s="1">
        <f>IFERROR(__xludf.DUMMYFUNCTION("""COMPUTED_VALUE"""),62.31)</f>
        <v>62.31</v>
      </c>
      <c r="D285" s="1">
        <f>IFERROR(__xludf.DUMMYFUNCTION("""COMPUTED_VALUE"""),61.09)</f>
        <v>61.09</v>
      </c>
      <c r="E285" s="1">
        <f>IFERROR(__xludf.DUMMYFUNCTION("""COMPUTED_VALUE"""),61.13)</f>
        <v>61.13</v>
      </c>
      <c r="F285" s="1">
        <f>IFERROR(__xludf.DUMMYFUNCTION("""COMPUTED_VALUE"""),4168443.0)</f>
        <v>4168443</v>
      </c>
    </row>
    <row r="286">
      <c r="A286" s="2">
        <f>IFERROR(__xludf.DUMMYFUNCTION("""COMPUTED_VALUE"""),43516.66666666667)</f>
        <v>43516.66667</v>
      </c>
      <c r="B286" s="1">
        <f>IFERROR(__xludf.DUMMYFUNCTION("""COMPUTED_VALUE"""),60.88)</f>
        <v>60.88</v>
      </c>
      <c r="C286" s="1">
        <f>IFERROR(__xludf.DUMMYFUNCTION("""COMPUTED_VALUE"""),61.26)</f>
        <v>61.26</v>
      </c>
      <c r="D286" s="1">
        <f>IFERROR(__xludf.DUMMYFUNCTION("""COMPUTED_VALUE"""),59.8)</f>
        <v>59.8</v>
      </c>
      <c r="E286" s="1">
        <f>IFERROR(__xludf.DUMMYFUNCTION("""COMPUTED_VALUE"""),60.51)</f>
        <v>60.51</v>
      </c>
      <c r="F286" s="1">
        <f>IFERROR(__xludf.DUMMYFUNCTION("""COMPUTED_VALUE"""),7142117.0)</f>
        <v>7142117</v>
      </c>
    </row>
    <row r="287">
      <c r="A287" s="2">
        <f>IFERROR(__xludf.DUMMYFUNCTION("""COMPUTED_VALUE"""),43517.66666666667)</f>
        <v>43517.66667</v>
      </c>
      <c r="B287" s="1">
        <f>IFERROR(__xludf.DUMMYFUNCTION("""COMPUTED_VALUE"""),60.36)</f>
        <v>60.36</v>
      </c>
      <c r="C287" s="1">
        <f>IFERROR(__xludf.DUMMYFUNCTION("""COMPUTED_VALUE"""),60.65)</f>
        <v>60.65</v>
      </c>
      <c r="D287" s="1">
        <f>IFERROR(__xludf.DUMMYFUNCTION("""COMPUTED_VALUE"""),58.1)</f>
        <v>58.1</v>
      </c>
      <c r="E287" s="1">
        <f>IFERROR(__xludf.DUMMYFUNCTION("""COMPUTED_VALUE"""),58.25)</f>
        <v>58.25</v>
      </c>
      <c r="F287" s="1">
        <f>IFERROR(__xludf.DUMMYFUNCTION("""COMPUTED_VALUE"""),8909182.0)</f>
        <v>8909182</v>
      </c>
    </row>
    <row r="288">
      <c r="A288" s="2">
        <f>IFERROR(__xludf.DUMMYFUNCTION("""COMPUTED_VALUE"""),43518.66666666667)</f>
        <v>43518.66667</v>
      </c>
      <c r="B288" s="1">
        <f>IFERROR(__xludf.DUMMYFUNCTION("""COMPUTED_VALUE"""),58.9)</f>
        <v>58.9</v>
      </c>
      <c r="C288" s="1">
        <f>IFERROR(__xludf.DUMMYFUNCTION("""COMPUTED_VALUE"""),59.3)</f>
        <v>59.3</v>
      </c>
      <c r="D288" s="1">
        <f>IFERROR(__xludf.DUMMYFUNCTION("""COMPUTED_VALUE"""),58.42)</f>
        <v>58.42</v>
      </c>
      <c r="E288" s="1">
        <f>IFERROR(__xludf.DUMMYFUNCTION("""COMPUTED_VALUE"""),58.94)</f>
        <v>58.94</v>
      </c>
      <c r="F288" s="1">
        <f>IFERROR(__xludf.DUMMYFUNCTION("""COMPUTED_VALUE"""),5740558.0)</f>
        <v>5740558</v>
      </c>
    </row>
    <row r="289">
      <c r="A289" s="2">
        <f>IFERROR(__xludf.DUMMYFUNCTION("""COMPUTED_VALUE"""),43521.66666666667)</f>
        <v>43521.66667</v>
      </c>
      <c r="B289" s="1">
        <f>IFERROR(__xludf.DUMMYFUNCTION("""COMPUTED_VALUE"""),59.58)</f>
        <v>59.58</v>
      </c>
      <c r="C289" s="1">
        <f>IFERROR(__xludf.DUMMYFUNCTION("""COMPUTED_VALUE"""),60.58)</f>
        <v>60.58</v>
      </c>
      <c r="D289" s="1">
        <f>IFERROR(__xludf.DUMMYFUNCTION("""COMPUTED_VALUE"""),59.4)</f>
        <v>59.4</v>
      </c>
      <c r="E289" s="1">
        <f>IFERROR(__xludf.DUMMYFUNCTION("""COMPUTED_VALUE"""),59.75)</f>
        <v>59.75</v>
      </c>
      <c r="F289" s="1">
        <f>IFERROR(__xludf.DUMMYFUNCTION("""COMPUTED_VALUE"""),6626522.0)</f>
        <v>6626522</v>
      </c>
    </row>
    <row r="290">
      <c r="A290" s="2">
        <f>IFERROR(__xludf.DUMMYFUNCTION("""COMPUTED_VALUE"""),43522.66666666667)</f>
        <v>43522.66667</v>
      </c>
      <c r="B290" s="1">
        <f>IFERROR(__xludf.DUMMYFUNCTION("""COMPUTED_VALUE"""),58.44)</f>
        <v>58.44</v>
      </c>
      <c r="C290" s="1">
        <f>IFERROR(__xludf.DUMMYFUNCTION("""COMPUTED_VALUE"""),60.4)</f>
        <v>60.4</v>
      </c>
      <c r="D290" s="1">
        <f>IFERROR(__xludf.DUMMYFUNCTION("""COMPUTED_VALUE"""),57.75)</f>
        <v>57.75</v>
      </c>
      <c r="E290" s="1">
        <f>IFERROR(__xludf.DUMMYFUNCTION("""COMPUTED_VALUE"""),59.57)</f>
        <v>59.57</v>
      </c>
      <c r="F290" s="1">
        <f>IFERROR(__xludf.DUMMYFUNCTION("""COMPUTED_VALUE"""),8582535.0)</f>
        <v>8582535</v>
      </c>
    </row>
    <row r="291">
      <c r="A291" s="2">
        <f>IFERROR(__xludf.DUMMYFUNCTION("""COMPUTED_VALUE"""),43523.66666666667)</f>
        <v>43523.66667</v>
      </c>
      <c r="B291" s="1">
        <f>IFERROR(__xludf.DUMMYFUNCTION("""COMPUTED_VALUE"""),60.36)</f>
        <v>60.36</v>
      </c>
      <c r="C291" s="1">
        <f>IFERROR(__xludf.DUMMYFUNCTION("""COMPUTED_VALUE"""),63.26)</f>
        <v>63.26</v>
      </c>
      <c r="D291" s="1">
        <f>IFERROR(__xludf.DUMMYFUNCTION("""COMPUTED_VALUE"""),60.11)</f>
        <v>60.11</v>
      </c>
      <c r="E291" s="1">
        <f>IFERROR(__xludf.DUMMYFUNCTION("""COMPUTED_VALUE"""),62.95)</f>
        <v>62.95</v>
      </c>
      <c r="F291" s="1">
        <f>IFERROR(__xludf.DUMMYFUNCTION("""COMPUTED_VALUE"""),1.1183908E7)</f>
        <v>11183908</v>
      </c>
    </row>
    <row r="292">
      <c r="A292" s="2">
        <f>IFERROR(__xludf.DUMMYFUNCTION("""COMPUTED_VALUE"""),43524.66666666667)</f>
        <v>43524.66667</v>
      </c>
      <c r="B292" s="1">
        <f>IFERROR(__xludf.DUMMYFUNCTION("""COMPUTED_VALUE"""),63.78)</f>
        <v>63.78</v>
      </c>
      <c r="C292" s="1">
        <f>IFERROR(__xludf.DUMMYFUNCTION("""COMPUTED_VALUE"""),64.0)</f>
        <v>64</v>
      </c>
      <c r="D292" s="1">
        <f>IFERROR(__xludf.DUMMYFUNCTION("""COMPUTED_VALUE"""),62.16)</f>
        <v>62.16</v>
      </c>
      <c r="E292" s="1">
        <f>IFERROR(__xludf.DUMMYFUNCTION("""COMPUTED_VALUE"""),63.98)</f>
        <v>63.98</v>
      </c>
      <c r="F292" s="1">
        <f>IFERROR(__xludf.DUMMYFUNCTION("""COMPUTED_VALUE"""),1.0520653E7)</f>
        <v>10520653</v>
      </c>
    </row>
    <row r="293">
      <c r="A293" s="2">
        <f>IFERROR(__xludf.DUMMYFUNCTION("""COMPUTED_VALUE"""),43525.66666666667)</f>
        <v>43525.66667</v>
      </c>
      <c r="B293" s="1">
        <f>IFERROR(__xludf.DUMMYFUNCTION("""COMPUTED_VALUE"""),61.39)</f>
        <v>61.39</v>
      </c>
      <c r="C293" s="1">
        <f>IFERROR(__xludf.DUMMYFUNCTION("""COMPUTED_VALUE"""),61.43)</f>
        <v>61.43</v>
      </c>
      <c r="D293" s="1">
        <f>IFERROR(__xludf.DUMMYFUNCTION("""COMPUTED_VALUE"""),58.38)</f>
        <v>58.38</v>
      </c>
      <c r="E293" s="1">
        <f>IFERROR(__xludf.DUMMYFUNCTION("""COMPUTED_VALUE"""),58.96)</f>
        <v>58.96</v>
      </c>
      <c r="F293" s="1">
        <f>IFERROR(__xludf.DUMMYFUNCTION("""COMPUTED_VALUE"""),2.2911375E7)</f>
        <v>22911375</v>
      </c>
    </row>
    <row r="294">
      <c r="A294" s="2">
        <f>IFERROR(__xludf.DUMMYFUNCTION("""COMPUTED_VALUE"""),43528.66666666667)</f>
        <v>43528.66667</v>
      </c>
      <c r="B294" s="1">
        <f>IFERROR(__xludf.DUMMYFUNCTION("""COMPUTED_VALUE"""),59.62)</f>
        <v>59.62</v>
      </c>
      <c r="C294" s="1">
        <f>IFERROR(__xludf.DUMMYFUNCTION("""COMPUTED_VALUE"""),59.8)</f>
        <v>59.8</v>
      </c>
      <c r="D294" s="1">
        <f>IFERROR(__xludf.DUMMYFUNCTION("""COMPUTED_VALUE"""),56.56)</f>
        <v>56.56</v>
      </c>
      <c r="E294" s="1">
        <f>IFERROR(__xludf.DUMMYFUNCTION("""COMPUTED_VALUE"""),57.07)</f>
        <v>57.07</v>
      </c>
      <c r="F294" s="1">
        <f>IFERROR(__xludf.DUMMYFUNCTION("""COMPUTED_VALUE"""),1.7096818E7)</f>
        <v>17096818</v>
      </c>
    </row>
    <row r="295">
      <c r="A295" s="2">
        <f>IFERROR(__xludf.DUMMYFUNCTION("""COMPUTED_VALUE"""),43529.66666666667)</f>
        <v>43529.66667</v>
      </c>
      <c r="B295" s="1">
        <f>IFERROR(__xludf.DUMMYFUNCTION("""COMPUTED_VALUE"""),56.4)</f>
        <v>56.4</v>
      </c>
      <c r="C295" s="1">
        <f>IFERROR(__xludf.DUMMYFUNCTION("""COMPUTED_VALUE"""),56.8)</f>
        <v>56.8</v>
      </c>
      <c r="D295" s="1">
        <f>IFERROR(__xludf.DUMMYFUNCTION("""COMPUTED_VALUE"""),54.02)</f>
        <v>54.02</v>
      </c>
      <c r="E295" s="1">
        <f>IFERROR(__xludf.DUMMYFUNCTION("""COMPUTED_VALUE"""),55.31)</f>
        <v>55.31</v>
      </c>
      <c r="F295" s="1">
        <f>IFERROR(__xludf.DUMMYFUNCTION("""COMPUTED_VALUE"""),1.876474E7)</f>
        <v>18764740</v>
      </c>
    </row>
    <row r="296">
      <c r="A296" s="2">
        <f>IFERROR(__xludf.DUMMYFUNCTION("""COMPUTED_VALUE"""),43530.66666666667)</f>
        <v>43530.66667</v>
      </c>
      <c r="B296" s="1">
        <f>IFERROR(__xludf.DUMMYFUNCTION("""COMPUTED_VALUE"""),55.3)</f>
        <v>55.3</v>
      </c>
      <c r="C296" s="1">
        <f>IFERROR(__xludf.DUMMYFUNCTION("""COMPUTED_VALUE"""),56.3)</f>
        <v>56.3</v>
      </c>
      <c r="D296" s="1">
        <f>IFERROR(__xludf.DUMMYFUNCTION("""COMPUTED_VALUE"""),54.88)</f>
        <v>54.88</v>
      </c>
      <c r="E296" s="1">
        <f>IFERROR(__xludf.DUMMYFUNCTION("""COMPUTED_VALUE"""),55.25)</f>
        <v>55.25</v>
      </c>
      <c r="F296" s="1">
        <f>IFERROR(__xludf.DUMMYFUNCTION("""COMPUTED_VALUE"""),1.0335485E7)</f>
        <v>10335485</v>
      </c>
    </row>
    <row r="297">
      <c r="A297" s="2">
        <f>IFERROR(__xludf.DUMMYFUNCTION("""COMPUTED_VALUE"""),43531.66666666667)</f>
        <v>43531.66667</v>
      </c>
      <c r="B297" s="1">
        <f>IFERROR(__xludf.DUMMYFUNCTION("""COMPUTED_VALUE"""),55.77)</f>
        <v>55.77</v>
      </c>
      <c r="C297" s="1">
        <f>IFERROR(__xludf.DUMMYFUNCTION("""COMPUTED_VALUE"""),56.94)</f>
        <v>56.94</v>
      </c>
      <c r="D297" s="1">
        <f>IFERROR(__xludf.DUMMYFUNCTION("""COMPUTED_VALUE"""),54.85)</f>
        <v>54.85</v>
      </c>
      <c r="E297" s="1">
        <f>IFERROR(__xludf.DUMMYFUNCTION("""COMPUTED_VALUE"""),55.32)</f>
        <v>55.32</v>
      </c>
      <c r="F297" s="1">
        <f>IFERROR(__xludf.DUMMYFUNCTION("""COMPUTED_VALUE"""),9442483.0)</f>
        <v>9442483</v>
      </c>
    </row>
    <row r="298">
      <c r="A298" s="2">
        <f>IFERROR(__xludf.DUMMYFUNCTION("""COMPUTED_VALUE"""),43532.66666666667)</f>
        <v>43532.66667</v>
      </c>
      <c r="B298" s="1">
        <f>IFERROR(__xludf.DUMMYFUNCTION("""COMPUTED_VALUE"""),55.38)</f>
        <v>55.38</v>
      </c>
      <c r="C298" s="1">
        <f>IFERROR(__xludf.DUMMYFUNCTION("""COMPUTED_VALUE"""),57.12)</f>
        <v>57.12</v>
      </c>
      <c r="D298" s="1">
        <f>IFERROR(__xludf.DUMMYFUNCTION("""COMPUTED_VALUE"""),55.18)</f>
        <v>55.18</v>
      </c>
      <c r="E298" s="1">
        <f>IFERROR(__xludf.DUMMYFUNCTION("""COMPUTED_VALUE"""),56.83)</f>
        <v>56.83</v>
      </c>
      <c r="F298" s="1">
        <f>IFERROR(__xludf.DUMMYFUNCTION("""COMPUTED_VALUE"""),8819625.0)</f>
        <v>8819625</v>
      </c>
    </row>
    <row r="299">
      <c r="A299" s="2">
        <f>IFERROR(__xludf.DUMMYFUNCTION("""COMPUTED_VALUE"""),43535.66666666667)</f>
        <v>43535.66667</v>
      </c>
      <c r="B299" s="1">
        <f>IFERROR(__xludf.DUMMYFUNCTION("""COMPUTED_VALUE"""),56.7)</f>
        <v>56.7</v>
      </c>
      <c r="C299" s="1">
        <f>IFERROR(__xludf.DUMMYFUNCTION("""COMPUTED_VALUE"""),58.26)</f>
        <v>58.26</v>
      </c>
      <c r="D299" s="1">
        <f>IFERROR(__xludf.DUMMYFUNCTION("""COMPUTED_VALUE"""),56.1)</f>
        <v>56.1</v>
      </c>
      <c r="E299" s="1">
        <f>IFERROR(__xludf.DUMMYFUNCTION("""COMPUTED_VALUE"""),58.18)</f>
        <v>58.18</v>
      </c>
      <c r="F299" s="1">
        <f>IFERROR(__xludf.DUMMYFUNCTION("""COMPUTED_VALUE"""),7392278.0)</f>
        <v>7392278</v>
      </c>
    </row>
    <row r="300">
      <c r="A300" s="2">
        <f>IFERROR(__xludf.DUMMYFUNCTION("""COMPUTED_VALUE"""),43536.66666666667)</f>
        <v>43536.66667</v>
      </c>
      <c r="B300" s="1">
        <f>IFERROR(__xludf.DUMMYFUNCTION("""COMPUTED_VALUE"""),57.3)</f>
        <v>57.3</v>
      </c>
      <c r="C300" s="1">
        <f>IFERROR(__xludf.DUMMYFUNCTION("""COMPUTED_VALUE"""),57.61)</f>
        <v>57.61</v>
      </c>
      <c r="D300" s="1">
        <f>IFERROR(__xludf.DUMMYFUNCTION("""COMPUTED_VALUE"""),56.21)</f>
        <v>56.21</v>
      </c>
      <c r="E300" s="1">
        <f>IFERROR(__xludf.DUMMYFUNCTION("""COMPUTED_VALUE"""),56.67)</f>
        <v>56.67</v>
      </c>
      <c r="F300" s="1">
        <f>IFERROR(__xludf.DUMMYFUNCTION("""COMPUTED_VALUE"""),7504137.0)</f>
        <v>7504137</v>
      </c>
    </row>
    <row r="301">
      <c r="A301" s="2">
        <f>IFERROR(__xludf.DUMMYFUNCTION("""COMPUTED_VALUE"""),43537.66666666667)</f>
        <v>43537.66667</v>
      </c>
      <c r="B301" s="1">
        <f>IFERROR(__xludf.DUMMYFUNCTION("""COMPUTED_VALUE"""),56.78)</f>
        <v>56.78</v>
      </c>
      <c r="C301" s="1">
        <f>IFERROR(__xludf.DUMMYFUNCTION("""COMPUTED_VALUE"""),58.4)</f>
        <v>58.4</v>
      </c>
      <c r="D301" s="1">
        <f>IFERROR(__xludf.DUMMYFUNCTION("""COMPUTED_VALUE"""),56.54)</f>
        <v>56.54</v>
      </c>
      <c r="E301" s="1">
        <f>IFERROR(__xludf.DUMMYFUNCTION("""COMPUTED_VALUE"""),57.79)</f>
        <v>57.79</v>
      </c>
      <c r="F301" s="1">
        <f>IFERROR(__xludf.DUMMYFUNCTION("""COMPUTED_VALUE"""),6844719.0)</f>
        <v>6844719</v>
      </c>
    </row>
    <row r="302">
      <c r="A302" s="2">
        <f>IFERROR(__xludf.DUMMYFUNCTION("""COMPUTED_VALUE"""),43538.66666666667)</f>
        <v>43538.66667</v>
      </c>
      <c r="B302" s="1">
        <f>IFERROR(__xludf.DUMMYFUNCTION("""COMPUTED_VALUE"""),58.49)</f>
        <v>58.49</v>
      </c>
      <c r="C302" s="1">
        <f>IFERROR(__xludf.DUMMYFUNCTION("""COMPUTED_VALUE"""),59.08)</f>
        <v>59.08</v>
      </c>
      <c r="D302" s="1">
        <f>IFERROR(__xludf.DUMMYFUNCTION("""COMPUTED_VALUE"""),57.66)</f>
        <v>57.66</v>
      </c>
      <c r="E302" s="1">
        <f>IFERROR(__xludf.DUMMYFUNCTION("""COMPUTED_VALUE"""),57.99)</f>
        <v>57.99</v>
      </c>
      <c r="F302" s="1">
        <f>IFERROR(__xludf.DUMMYFUNCTION("""COMPUTED_VALUE"""),7103447.0)</f>
        <v>7103447</v>
      </c>
    </row>
    <row r="303">
      <c r="A303" s="2">
        <f>IFERROR(__xludf.DUMMYFUNCTION("""COMPUTED_VALUE"""),43539.66666666667)</f>
        <v>43539.66667</v>
      </c>
      <c r="B303" s="1">
        <f>IFERROR(__xludf.DUMMYFUNCTION("""COMPUTED_VALUE"""),56.7)</f>
        <v>56.7</v>
      </c>
      <c r="C303" s="1">
        <f>IFERROR(__xludf.DUMMYFUNCTION("""COMPUTED_VALUE"""),56.74)</f>
        <v>56.74</v>
      </c>
      <c r="D303" s="1">
        <f>IFERROR(__xludf.DUMMYFUNCTION("""COMPUTED_VALUE"""),54.88)</f>
        <v>54.88</v>
      </c>
      <c r="E303" s="1">
        <f>IFERROR(__xludf.DUMMYFUNCTION("""COMPUTED_VALUE"""),55.09)</f>
        <v>55.09</v>
      </c>
      <c r="F303" s="1">
        <f>IFERROR(__xludf.DUMMYFUNCTION("""COMPUTED_VALUE"""),1.4785531E7)</f>
        <v>14785531</v>
      </c>
    </row>
    <row r="304">
      <c r="A304" s="2">
        <f>IFERROR(__xludf.DUMMYFUNCTION("""COMPUTED_VALUE"""),43542.66666666667)</f>
        <v>43542.66667</v>
      </c>
      <c r="B304" s="1">
        <f>IFERROR(__xludf.DUMMYFUNCTION("""COMPUTED_VALUE"""),55.2)</f>
        <v>55.2</v>
      </c>
      <c r="C304" s="1">
        <f>IFERROR(__xludf.DUMMYFUNCTION("""COMPUTED_VALUE"""),55.61)</f>
        <v>55.61</v>
      </c>
      <c r="D304" s="1">
        <f>IFERROR(__xludf.DUMMYFUNCTION("""COMPUTED_VALUE"""),53.46)</f>
        <v>53.46</v>
      </c>
      <c r="E304" s="1">
        <f>IFERROR(__xludf.DUMMYFUNCTION("""COMPUTED_VALUE"""),53.9)</f>
        <v>53.9</v>
      </c>
      <c r="F304" s="1">
        <f>IFERROR(__xludf.DUMMYFUNCTION("""COMPUTED_VALUE"""),1.028098E7)</f>
        <v>10280980</v>
      </c>
    </row>
    <row r="305">
      <c r="A305" s="2">
        <f>IFERROR(__xludf.DUMMYFUNCTION("""COMPUTED_VALUE"""),43543.66666666667)</f>
        <v>43543.66667</v>
      </c>
      <c r="B305" s="1">
        <f>IFERROR(__xludf.DUMMYFUNCTION("""COMPUTED_VALUE"""),53.5)</f>
        <v>53.5</v>
      </c>
      <c r="C305" s="1">
        <f>IFERROR(__xludf.DUMMYFUNCTION("""COMPUTED_VALUE"""),54.66)</f>
        <v>54.66</v>
      </c>
      <c r="D305" s="1">
        <f>IFERROR(__xludf.DUMMYFUNCTION("""COMPUTED_VALUE"""),52.69)</f>
        <v>52.69</v>
      </c>
      <c r="E305" s="1">
        <f>IFERROR(__xludf.DUMMYFUNCTION("""COMPUTED_VALUE"""),53.49)</f>
        <v>53.49</v>
      </c>
      <c r="F305" s="1">
        <f>IFERROR(__xludf.DUMMYFUNCTION("""COMPUTED_VALUE"""),1.180063E7)</f>
        <v>11800630</v>
      </c>
    </row>
    <row r="306">
      <c r="A306" s="2">
        <f>IFERROR(__xludf.DUMMYFUNCTION("""COMPUTED_VALUE"""),43544.66666666667)</f>
        <v>43544.66667</v>
      </c>
      <c r="B306" s="1">
        <f>IFERROR(__xludf.DUMMYFUNCTION("""COMPUTED_VALUE"""),53.94)</f>
        <v>53.94</v>
      </c>
      <c r="C306" s="1">
        <f>IFERROR(__xludf.DUMMYFUNCTION("""COMPUTED_VALUE"""),54.99)</f>
        <v>54.99</v>
      </c>
      <c r="D306" s="1">
        <f>IFERROR(__xludf.DUMMYFUNCTION("""COMPUTED_VALUE"""),53.26)</f>
        <v>53.26</v>
      </c>
      <c r="E306" s="1">
        <f>IFERROR(__xludf.DUMMYFUNCTION("""COMPUTED_VALUE"""),54.72)</f>
        <v>54.72</v>
      </c>
      <c r="F306" s="1">
        <f>IFERROR(__xludf.DUMMYFUNCTION("""COMPUTED_VALUE"""),6908224.0)</f>
        <v>6908224</v>
      </c>
    </row>
    <row r="307">
      <c r="A307" s="2">
        <f>IFERROR(__xludf.DUMMYFUNCTION("""COMPUTED_VALUE"""),43545.66666666667)</f>
        <v>43545.66667</v>
      </c>
      <c r="B307" s="1">
        <f>IFERROR(__xludf.DUMMYFUNCTION("""COMPUTED_VALUE"""),54.52)</f>
        <v>54.52</v>
      </c>
      <c r="C307" s="1">
        <f>IFERROR(__xludf.DUMMYFUNCTION("""COMPUTED_VALUE"""),55.29)</f>
        <v>55.29</v>
      </c>
      <c r="D307" s="1">
        <f>IFERROR(__xludf.DUMMYFUNCTION("""COMPUTED_VALUE"""),53.69)</f>
        <v>53.69</v>
      </c>
      <c r="E307" s="1">
        <f>IFERROR(__xludf.DUMMYFUNCTION("""COMPUTED_VALUE"""),54.8)</f>
        <v>54.8</v>
      </c>
      <c r="F307" s="1">
        <f>IFERROR(__xludf.DUMMYFUNCTION("""COMPUTED_VALUE"""),5947098.0)</f>
        <v>5947098</v>
      </c>
    </row>
    <row r="308">
      <c r="A308" s="2">
        <f>IFERROR(__xludf.DUMMYFUNCTION("""COMPUTED_VALUE"""),43546.66666666667)</f>
        <v>43546.66667</v>
      </c>
      <c r="B308" s="1">
        <f>IFERROR(__xludf.DUMMYFUNCTION("""COMPUTED_VALUE"""),54.52)</f>
        <v>54.52</v>
      </c>
      <c r="C308" s="1">
        <f>IFERROR(__xludf.DUMMYFUNCTION("""COMPUTED_VALUE"""),54.56)</f>
        <v>54.56</v>
      </c>
      <c r="D308" s="1">
        <f>IFERROR(__xludf.DUMMYFUNCTION("""COMPUTED_VALUE"""),52.8)</f>
        <v>52.8</v>
      </c>
      <c r="E308" s="1">
        <f>IFERROR(__xludf.DUMMYFUNCTION("""COMPUTED_VALUE"""),52.91)</f>
        <v>52.91</v>
      </c>
      <c r="F308" s="1">
        <f>IFERROR(__xludf.DUMMYFUNCTION("""COMPUTED_VALUE"""),8745609.0)</f>
        <v>8745609</v>
      </c>
    </row>
    <row r="309">
      <c r="A309" s="2">
        <f>IFERROR(__xludf.DUMMYFUNCTION("""COMPUTED_VALUE"""),43549.66666666667)</f>
        <v>43549.66667</v>
      </c>
      <c r="B309" s="1">
        <f>IFERROR(__xludf.DUMMYFUNCTION("""COMPUTED_VALUE"""),51.94)</f>
        <v>51.94</v>
      </c>
      <c r="C309" s="1">
        <f>IFERROR(__xludf.DUMMYFUNCTION("""COMPUTED_VALUE"""),52.64)</f>
        <v>52.64</v>
      </c>
      <c r="D309" s="1">
        <f>IFERROR(__xludf.DUMMYFUNCTION("""COMPUTED_VALUE"""),50.89)</f>
        <v>50.89</v>
      </c>
      <c r="E309" s="1">
        <f>IFERROR(__xludf.DUMMYFUNCTION("""COMPUTED_VALUE"""),52.08)</f>
        <v>52.08</v>
      </c>
      <c r="F309" s="1">
        <f>IFERROR(__xludf.DUMMYFUNCTION("""COMPUTED_VALUE"""),1.0215029E7)</f>
        <v>10215029</v>
      </c>
    </row>
    <row r="310">
      <c r="A310" s="2">
        <f>IFERROR(__xludf.DUMMYFUNCTION("""COMPUTED_VALUE"""),43550.66666666667)</f>
        <v>43550.66667</v>
      </c>
      <c r="B310" s="1">
        <f>IFERROR(__xludf.DUMMYFUNCTION("""COMPUTED_VALUE"""),52.89)</f>
        <v>52.89</v>
      </c>
      <c r="C310" s="1">
        <f>IFERROR(__xludf.DUMMYFUNCTION("""COMPUTED_VALUE"""),54.05)</f>
        <v>54.05</v>
      </c>
      <c r="D310" s="1">
        <f>IFERROR(__xludf.DUMMYFUNCTION("""COMPUTED_VALUE"""),52.89)</f>
        <v>52.89</v>
      </c>
      <c r="E310" s="1">
        <f>IFERROR(__xludf.DUMMYFUNCTION("""COMPUTED_VALUE"""),53.55)</f>
        <v>53.55</v>
      </c>
      <c r="F310" s="1">
        <f>IFERROR(__xludf.DUMMYFUNCTION("""COMPUTED_VALUE"""),7350948.0)</f>
        <v>7350948</v>
      </c>
    </row>
    <row r="311">
      <c r="A311" s="2">
        <f>IFERROR(__xludf.DUMMYFUNCTION("""COMPUTED_VALUE"""),43551.66666666667)</f>
        <v>43551.66667</v>
      </c>
      <c r="B311" s="1">
        <f>IFERROR(__xludf.DUMMYFUNCTION("""COMPUTED_VALUE"""),53.75)</f>
        <v>53.75</v>
      </c>
      <c r="C311" s="1">
        <f>IFERROR(__xludf.DUMMYFUNCTION("""COMPUTED_VALUE"""),55.07)</f>
        <v>55.07</v>
      </c>
      <c r="D311" s="1">
        <f>IFERROR(__xludf.DUMMYFUNCTION("""COMPUTED_VALUE"""),53.64)</f>
        <v>53.64</v>
      </c>
      <c r="E311" s="1">
        <f>IFERROR(__xludf.DUMMYFUNCTION("""COMPUTED_VALUE"""),54.97)</f>
        <v>54.97</v>
      </c>
      <c r="F311" s="1">
        <f>IFERROR(__xludf.DUMMYFUNCTION("""COMPUTED_VALUE"""),8779166.0)</f>
        <v>8779166</v>
      </c>
    </row>
    <row r="312">
      <c r="A312" s="2">
        <f>IFERROR(__xludf.DUMMYFUNCTION("""COMPUTED_VALUE"""),43552.66666666667)</f>
        <v>43552.66667</v>
      </c>
      <c r="B312" s="1">
        <f>IFERROR(__xludf.DUMMYFUNCTION("""COMPUTED_VALUE"""),55.43)</f>
        <v>55.43</v>
      </c>
      <c r="C312" s="1">
        <f>IFERROR(__xludf.DUMMYFUNCTION("""COMPUTED_VALUE"""),56.07)</f>
        <v>56.07</v>
      </c>
      <c r="D312" s="1">
        <f>IFERROR(__xludf.DUMMYFUNCTION("""COMPUTED_VALUE"""),55.02)</f>
        <v>55.02</v>
      </c>
      <c r="E312" s="1">
        <f>IFERROR(__xludf.DUMMYFUNCTION("""COMPUTED_VALUE"""),55.72)</f>
        <v>55.72</v>
      </c>
      <c r="F312" s="1">
        <f>IFERROR(__xludf.DUMMYFUNCTION("""COMPUTED_VALUE"""),6774093.0)</f>
        <v>6774093</v>
      </c>
    </row>
    <row r="313">
      <c r="A313" s="2">
        <f>IFERROR(__xludf.DUMMYFUNCTION("""COMPUTED_VALUE"""),43553.66666666667)</f>
        <v>43553.66667</v>
      </c>
      <c r="B313" s="1">
        <f>IFERROR(__xludf.DUMMYFUNCTION("""COMPUTED_VALUE"""),55.74)</f>
        <v>55.74</v>
      </c>
      <c r="C313" s="1">
        <f>IFERROR(__xludf.DUMMYFUNCTION("""COMPUTED_VALUE"""),56.03)</f>
        <v>56.03</v>
      </c>
      <c r="D313" s="1">
        <f>IFERROR(__xludf.DUMMYFUNCTION("""COMPUTED_VALUE"""),54.9)</f>
        <v>54.9</v>
      </c>
      <c r="E313" s="1">
        <f>IFERROR(__xludf.DUMMYFUNCTION("""COMPUTED_VALUE"""),55.97)</f>
        <v>55.97</v>
      </c>
      <c r="F313" s="1">
        <f>IFERROR(__xludf.DUMMYFUNCTION("""COMPUTED_VALUE"""),5991338.0)</f>
        <v>5991338</v>
      </c>
    </row>
    <row r="314">
      <c r="A314" s="2">
        <f>IFERROR(__xludf.DUMMYFUNCTION("""COMPUTED_VALUE"""),43556.66666666667)</f>
        <v>43556.66667</v>
      </c>
      <c r="B314" s="1">
        <f>IFERROR(__xludf.DUMMYFUNCTION("""COMPUTED_VALUE"""),56.52)</f>
        <v>56.52</v>
      </c>
      <c r="C314" s="1">
        <f>IFERROR(__xludf.DUMMYFUNCTION("""COMPUTED_VALUE"""),57.84)</f>
        <v>57.84</v>
      </c>
      <c r="D314" s="1">
        <f>IFERROR(__xludf.DUMMYFUNCTION("""COMPUTED_VALUE"""),56.26)</f>
        <v>56.26</v>
      </c>
      <c r="E314" s="1">
        <f>IFERROR(__xludf.DUMMYFUNCTION("""COMPUTED_VALUE"""),57.84)</f>
        <v>57.84</v>
      </c>
      <c r="F314" s="1">
        <f>IFERROR(__xludf.DUMMYFUNCTION("""COMPUTED_VALUE"""),8110439.0)</f>
        <v>8110439</v>
      </c>
    </row>
    <row r="315">
      <c r="A315" s="2">
        <f>IFERROR(__xludf.DUMMYFUNCTION("""COMPUTED_VALUE"""),43557.66666666667)</f>
        <v>43557.66667</v>
      </c>
      <c r="B315" s="1">
        <f>IFERROR(__xludf.DUMMYFUNCTION("""COMPUTED_VALUE"""),57.66)</f>
        <v>57.66</v>
      </c>
      <c r="C315" s="1">
        <f>IFERROR(__xludf.DUMMYFUNCTION("""COMPUTED_VALUE"""),57.89)</f>
        <v>57.89</v>
      </c>
      <c r="D315" s="1">
        <f>IFERROR(__xludf.DUMMYFUNCTION("""COMPUTED_VALUE"""),56.78)</f>
        <v>56.78</v>
      </c>
      <c r="E315" s="1">
        <f>IFERROR(__xludf.DUMMYFUNCTION("""COMPUTED_VALUE"""),57.18)</f>
        <v>57.18</v>
      </c>
      <c r="F315" s="1">
        <f>IFERROR(__xludf.DUMMYFUNCTION("""COMPUTED_VALUE"""),5478940.0)</f>
        <v>5478940</v>
      </c>
    </row>
    <row r="316">
      <c r="A316" s="2">
        <f>IFERROR(__xludf.DUMMYFUNCTION("""COMPUTED_VALUE"""),43558.66666666667)</f>
        <v>43558.66667</v>
      </c>
      <c r="B316" s="1">
        <f>IFERROR(__xludf.DUMMYFUNCTION("""COMPUTED_VALUE"""),57.46)</f>
        <v>57.46</v>
      </c>
      <c r="C316" s="1">
        <f>IFERROR(__xludf.DUMMYFUNCTION("""COMPUTED_VALUE"""),59.23)</f>
        <v>59.23</v>
      </c>
      <c r="D316" s="1">
        <f>IFERROR(__xludf.DUMMYFUNCTION("""COMPUTED_VALUE"""),57.43)</f>
        <v>57.43</v>
      </c>
      <c r="E316" s="1">
        <f>IFERROR(__xludf.DUMMYFUNCTION("""COMPUTED_VALUE"""),58.36)</f>
        <v>58.36</v>
      </c>
      <c r="F316" s="1">
        <f>IFERROR(__xludf.DUMMYFUNCTION("""COMPUTED_VALUE"""),7929864.0)</f>
        <v>7929864</v>
      </c>
    </row>
    <row r="317">
      <c r="A317" s="2">
        <f>IFERROR(__xludf.DUMMYFUNCTION("""COMPUTED_VALUE"""),43559.66666666667)</f>
        <v>43559.66667</v>
      </c>
      <c r="B317" s="1">
        <f>IFERROR(__xludf.DUMMYFUNCTION("""COMPUTED_VALUE"""),52.38)</f>
        <v>52.38</v>
      </c>
      <c r="C317" s="1">
        <f>IFERROR(__xludf.DUMMYFUNCTION("""COMPUTED_VALUE"""),54.24)</f>
        <v>54.24</v>
      </c>
      <c r="D317" s="1">
        <f>IFERROR(__xludf.DUMMYFUNCTION("""COMPUTED_VALUE"""),52.12)</f>
        <v>52.12</v>
      </c>
      <c r="E317" s="1">
        <f>IFERROR(__xludf.DUMMYFUNCTION("""COMPUTED_VALUE"""),53.56)</f>
        <v>53.56</v>
      </c>
      <c r="F317" s="1">
        <f>IFERROR(__xludf.DUMMYFUNCTION("""COMPUTED_VALUE"""),2.3720729E7)</f>
        <v>23720729</v>
      </c>
    </row>
    <row r="318">
      <c r="A318" s="2">
        <f>IFERROR(__xludf.DUMMYFUNCTION("""COMPUTED_VALUE"""),43560.66666666667)</f>
        <v>43560.66667</v>
      </c>
      <c r="B318" s="1">
        <f>IFERROR(__xludf.DUMMYFUNCTION("""COMPUTED_VALUE"""),53.97)</f>
        <v>53.97</v>
      </c>
      <c r="C318" s="1">
        <f>IFERROR(__xludf.DUMMYFUNCTION("""COMPUTED_VALUE"""),55.22)</f>
        <v>55.22</v>
      </c>
      <c r="D318" s="1">
        <f>IFERROR(__xludf.DUMMYFUNCTION("""COMPUTED_VALUE"""),53.22)</f>
        <v>53.22</v>
      </c>
      <c r="E318" s="1">
        <f>IFERROR(__xludf.DUMMYFUNCTION("""COMPUTED_VALUE"""),54.99)</f>
        <v>54.99</v>
      </c>
      <c r="F318" s="1">
        <f>IFERROR(__xludf.DUMMYFUNCTION("""COMPUTED_VALUE"""),1.3038257E7)</f>
        <v>13038257</v>
      </c>
    </row>
    <row r="319">
      <c r="A319" s="2">
        <f>IFERROR(__xludf.DUMMYFUNCTION("""COMPUTED_VALUE"""),43563.66666666667)</f>
        <v>43563.66667</v>
      </c>
      <c r="B319" s="1">
        <f>IFERROR(__xludf.DUMMYFUNCTION("""COMPUTED_VALUE"""),55.54)</f>
        <v>55.54</v>
      </c>
      <c r="C319" s="1">
        <f>IFERROR(__xludf.DUMMYFUNCTION("""COMPUTED_VALUE"""),56.23)</f>
        <v>56.23</v>
      </c>
      <c r="D319" s="1">
        <f>IFERROR(__xludf.DUMMYFUNCTION("""COMPUTED_VALUE"""),54.09)</f>
        <v>54.09</v>
      </c>
      <c r="E319" s="1">
        <f>IFERROR(__xludf.DUMMYFUNCTION("""COMPUTED_VALUE"""),54.64)</f>
        <v>54.64</v>
      </c>
      <c r="F319" s="1">
        <f>IFERROR(__xludf.DUMMYFUNCTION("""COMPUTED_VALUE"""),1.0410436E7)</f>
        <v>10410436</v>
      </c>
    </row>
    <row r="320">
      <c r="A320" s="2">
        <f>IFERROR(__xludf.DUMMYFUNCTION("""COMPUTED_VALUE"""),43564.66666666667)</f>
        <v>43564.66667</v>
      </c>
      <c r="B320" s="1">
        <f>IFERROR(__xludf.DUMMYFUNCTION("""COMPUTED_VALUE"""),54.33)</f>
        <v>54.33</v>
      </c>
      <c r="C320" s="1">
        <f>IFERROR(__xludf.DUMMYFUNCTION("""COMPUTED_VALUE"""),55.0)</f>
        <v>55</v>
      </c>
      <c r="D320" s="1">
        <f>IFERROR(__xludf.DUMMYFUNCTION("""COMPUTED_VALUE"""),53.92)</f>
        <v>53.92</v>
      </c>
      <c r="E320" s="1">
        <f>IFERROR(__xludf.DUMMYFUNCTION("""COMPUTED_VALUE"""),54.46)</f>
        <v>54.46</v>
      </c>
      <c r="F320" s="1">
        <f>IFERROR(__xludf.DUMMYFUNCTION("""COMPUTED_VALUE"""),5904031.0)</f>
        <v>5904031</v>
      </c>
    </row>
    <row r="321">
      <c r="A321" s="2">
        <f>IFERROR(__xludf.DUMMYFUNCTION("""COMPUTED_VALUE"""),43565.66666666667)</f>
        <v>43565.66667</v>
      </c>
      <c r="B321" s="1">
        <f>IFERROR(__xludf.DUMMYFUNCTION("""COMPUTED_VALUE"""),55.35)</f>
        <v>55.35</v>
      </c>
      <c r="C321" s="1">
        <f>IFERROR(__xludf.DUMMYFUNCTION("""COMPUTED_VALUE"""),55.68)</f>
        <v>55.68</v>
      </c>
      <c r="D321" s="1">
        <f>IFERROR(__xludf.DUMMYFUNCTION("""COMPUTED_VALUE"""),54.58)</f>
        <v>54.58</v>
      </c>
      <c r="E321" s="1">
        <f>IFERROR(__xludf.DUMMYFUNCTION("""COMPUTED_VALUE"""),55.21)</f>
        <v>55.21</v>
      </c>
      <c r="F321" s="1">
        <f>IFERROR(__xludf.DUMMYFUNCTION("""COMPUTED_VALUE"""),7061314.0)</f>
        <v>7061314</v>
      </c>
    </row>
    <row r="322">
      <c r="A322" s="2">
        <f>IFERROR(__xludf.DUMMYFUNCTION("""COMPUTED_VALUE"""),43566.66666666667)</f>
        <v>43566.66667</v>
      </c>
      <c r="B322" s="1">
        <f>IFERROR(__xludf.DUMMYFUNCTION("""COMPUTED_VALUE"""),53.66)</f>
        <v>53.66</v>
      </c>
      <c r="C322" s="1">
        <f>IFERROR(__xludf.DUMMYFUNCTION("""COMPUTED_VALUE"""),54.1)</f>
        <v>54.1</v>
      </c>
      <c r="D322" s="1">
        <f>IFERROR(__xludf.DUMMYFUNCTION("""COMPUTED_VALUE"""),53.12)</f>
        <v>53.12</v>
      </c>
      <c r="E322" s="1">
        <f>IFERROR(__xludf.DUMMYFUNCTION("""COMPUTED_VALUE"""),53.68)</f>
        <v>53.68</v>
      </c>
      <c r="F322" s="1">
        <f>IFERROR(__xludf.DUMMYFUNCTION("""COMPUTED_VALUE"""),9835927.0)</f>
        <v>9835927</v>
      </c>
    </row>
    <row r="323">
      <c r="A323" s="2">
        <f>IFERROR(__xludf.DUMMYFUNCTION("""COMPUTED_VALUE"""),43567.66666666667)</f>
        <v>43567.66667</v>
      </c>
      <c r="B323" s="1">
        <f>IFERROR(__xludf.DUMMYFUNCTION("""COMPUTED_VALUE"""),54.04)</f>
        <v>54.04</v>
      </c>
      <c r="C323" s="1">
        <f>IFERROR(__xludf.DUMMYFUNCTION("""COMPUTED_VALUE"""),54.39)</f>
        <v>54.39</v>
      </c>
      <c r="D323" s="1">
        <f>IFERROR(__xludf.DUMMYFUNCTION("""COMPUTED_VALUE"""),53.37)</f>
        <v>53.37</v>
      </c>
      <c r="E323" s="1">
        <f>IFERROR(__xludf.DUMMYFUNCTION("""COMPUTED_VALUE"""),53.54)</f>
        <v>53.54</v>
      </c>
      <c r="F323" s="1">
        <f>IFERROR(__xludf.DUMMYFUNCTION("""COMPUTED_VALUE"""),6745974.0)</f>
        <v>6745974</v>
      </c>
    </row>
    <row r="324">
      <c r="A324" s="2">
        <f>IFERROR(__xludf.DUMMYFUNCTION("""COMPUTED_VALUE"""),43570.66666666667)</f>
        <v>43570.66667</v>
      </c>
      <c r="B324" s="1">
        <f>IFERROR(__xludf.DUMMYFUNCTION("""COMPUTED_VALUE"""),53.73)</f>
        <v>53.73</v>
      </c>
      <c r="C324" s="1">
        <f>IFERROR(__xludf.DUMMYFUNCTION("""COMPUTED_VALUE"""),53.78)</f>
        <v>53.78</v>
      </c>
      <c r="D324" s="1">
        <f>IFERROR(__xludf.DUMMYFUNCTION("""COMPUTED_VALUE"""),51.73)</f>
        <v>51.73</v>
      </c>
      <c r="E324" s="1">
        <f>IFERROR(__xludf.DUMMYFUNCTION("""COMPUTED_VALUE"""),53.28)</f>
        <v>53.28</v>
      </c>
      <c r="F324" s="1">
        <f>IFERROR(__xludf.DUMMYFUNCTION("""COMPUTED_VALUE"""),1.0038579E7)</f>
        <v>10038579</v>
      </c>
    </row>
    <row r="325">
      <c r="A325" s="2">
        <f>IFERROR(__xludf.DUMMYFUNCTION("""COMPUTED_VALUE"""),43571.66666666667)</f>
        <v>43571.66667</v>
      </c>
      <c r="B325" s="1">
        <f>IFERROR(__xludf.DUMMYFUNCTION("""COMPUTED_VALUE"""),53.15)</f>
        <v>53.15</v>
      </c>
      <c r="C325" s="1">
        <f>IFERROR(__xludf.DUMMYFUNCTION("""COMPUTED_VALUE"""),55.0)</f>
        <v>55</v>
      </c>
      <c r="D325" s="1">
        <f>IFERROR(__xludf.DUMMYFUNCTION("""COMPUTED_VALUE"""),52.94)</f>
        <v>52.94</v>
      </c>
      <c r="E325" s="1">
        <f>IFERROR(__xludf.DUMMYFUNCTION("""COMPUTED_VALUE"""),54.67)</f>
        <v>54.67</v>
      </c>
      <c r="F325" s="1">
        <f>IFERROR(__xludf.DUMMYFUNCTION("""COMPUTED_VALUE"""),7272930.0)</f>
        <v>7272930</v>
      </c>
    </row>
    <row r="326">
      <c r="A326" s="2">
        <f>IFERROR(__xludf.DUMMYFUNCTION("""COMPUTED_VALUE"""),43572.66666666667)</f>
        <v>43572.66667</v>
      </c>
      <c r="B326" s="1">
        <f>IFERROR(__xludf.DUMMYFUNCTION("""COMPUTED_VALUE"""),54.95)</f>
        <v>54.95</v>
      </c>
      <c r="C326" s="1">
        <f>IFERROR(__xludf.DUMMYFUNCTION("""COMPUTED_VALUE"""),54.96)</f>
        <v>54.96</v>
      </c>
      <c r="D326" s="1">
        <f>IFERROR(__xludf.DUMMYFUNCTION("""COMPUTED_VALUE"""),53.71)</f>
        <v>53.71</v>
      </c>
      <c r="E326" s="1">
        <f>IFERROR(__xludf.DUMMYFUNCTION("""COMPUTED_VALUE"""),54.25)</f>
        <v>54.25</v>
      </c>
      <c r="F326" s="1">
        <f>IFERROR(__xludf.DUMMYFUNCTION("""COMPUTED_VALUE"""),5126468.0)</f>
        <v>5126468</v>
      </c>
    </row>
    <row r="327">
      <c r="A327" s="2">
        <f>IFERROR(__xludf.DUMMYFUNCTION("""COMPUTED_VALUE"""),43573.66666666667)</f>
        <v>43573.66667</v>
      </c>
      <c r="B327" s="1">
        <f>IFERROR(__xludf.DUMMYFUNCTION("""COMPUTED_VALUE"""),54.25)</f>
        <v>54.25</v>
      </c>
      <c r="C327" s="1">
        <f>IFERROR(__xludf.DUMMYFUNCTION("""COMPUTED_VALUE"""),54.97)</f>
        <v>54.97</v>
      </c>
      <c r="D327" s="1">
        <f>IFERROR(__xludf.DUMMYFUNCTION("""COMPUTED_VALUE"""),53.95)</f>
        <v>53.95</v>
      </c>
      <c r="E327" s="1">
        <f>IFERROR(__xludf.DUMMYFUNCTION("""COMPUTED_VALUE"""),54.65)</f>
        <v>54.65</v>
      </c>
      <c r="F327" s="1">
        <f>IFERROR(__xludf.DUMMYFUNCTION("""COMPUTED_VALUE"""),5876325.0)</f>
        <v>5876325</v>
      </c>
    </row>
    <row r="328">
      <c r="A328" s="2">
        <f>IFERROR(__xludf.DUMMYFUNCTION("""COMPUTED_VALUE"""),43577.66666666667)</f>
        <v>43577.66667</v>
      </c>
      <c r="B328" s="1">
        <f>IFERROR(__xludf.DUMMYFUNCTION("""COMPUTED_VALUE"""),53.8)</f>
        <v>53.8</v>
      </c>
      <c r="C328" s="1">
        <f>IFERROR(__xludf.DUMMYFUNCTION("""COMPUTED_VALUE"""),53.94)</f>
        <v>53.94</v>
      </c>
      <c r="D328" s="1">
        <f>IFERROR(__xludf.DUMMYFUNCTION("""COMPUTED_VALUE"""),52.5)</f>
        <v>52.5</v>
      </c>
      <c r="E328" s="1">
        <f>IFERROR(__xludf.DUMMYFUNCTION("""COMPUTED_VALUE"""),52.55)</f>
        <v>52.55</v>
      </c>
      <c r="F328" s="1">
        <f>IFERROR(__xludf.DUMMYFUNCTION("""COMPUTED_VALUE"""),1.2147141E7)</f>
        <v>12147141</v>
      </c>
    </row>
    <row r="329">
      <c r="A329" s="2">
        <f>IFERROR(__xludf.DUMMYFUNCTION("""COMPUTED_VALUE"""),43578.66666666667)</f>
        <v>43578.66667</v>
      </c>
      <c r="B329" s="1">
        <f>IFERROR(__xludf.DUMMYFUNCTION("""COMPUTED_VALUE"""),52.03)</f>
        <v>52.03</v>
      </c>
      <c r="C329" s="1">
        <f>IFERROR(__xludf.DUMMYFUNCTION("""COMPUTED_VALUE"""),53.12)</f>
        <v>53.12</v>
      </c>
      <c r="D329" s="1">
        <f>IFERROR(__xludf.DUMMYFUNCTION("""COMPUTED_VALUE"""),51.15)</f>
        <v>51.15</v>
      </c>
      <c r="E329" s="1">
        <f>IFERROR(__xludf.DUMMYFUNCTION("""COMPUTED_VALUE"""),52.78)</f>
        <v>52.78</v>
      </c>
      <c r="F329" s="1">
        <f>IFERROR(__xludf.DUMMYFUNCTION("""COMPUTED_VALUE"""),1.0943859E7)</f>
        <v>10943859</v>
      </c>
    </row>
    <row r="330">
      <c r="A330" s="2">
        <f>IFERROR(__xludf.DUMMYFUNCTION("""COMPUTED_VALUE"""),43579.66666666667)</f>
        <v>43579.66667</v>
      </c>
      <c r="B330" s="1">
        <f>IFERROR(__xludf.DUMMYFUNCTION("""COMPUTED_VALUE"""),52.77)</f>
        <v>52.77</v>
      </c>
      <c r="C330" s="1">
        <f>IFERROR(__xludf.DUMMYFUNCTION("""COMPUTED_VALUE"""),53.06)</f>
        <v>53.06</v>
      </c>
      <c r="D330" s="1">
        <f>IFERROR(__xludf.DUMMYFUNCTION("""COMPUTED_VALUE"""),51.6)</f>
        <v>51.6</v>
      </c>
      <c r="E330" s="1">
        <f>IFERROR(__xludf.DUMMYFUNCTION("""COMPUTED_VALUE"""),51.73)</f>
        <v>51.73</v>
      </c>
      <c r="F330" s="1">
        <f>IFERROR(__xludf.DUMMYFUNCTION("""COMPUTED_VALUE"""),1.0727454E7)</f>
        <v>10727454</v>
      </c>
    </row>
    <row r="331">
      <c r="A331" s="2">
        <f>IFERROR(__xludf.DUMMYFUNCTION("""COMPUTED_VALUE"""),43580.66666666667)</f>
        <v>43580.66667</v>
      </c>
      <c r="B331" s="1">
        <f>IFERROR(__xludf.DUMMYFUNCTION("""COMPUTED_VALUE"""),51.0)</f>
        <v>51</v>
      </c>
      <c r="C331" s="1">
        <f>IFERROR(__xludf.DUMMYFUNCTION("""COMPUTED_VALUE"""),51.8)</f>
        <v>51.8</v>
      </c>
      <c r="D331" s="1">
        <f>IFERROR(__xludf.DUMMYFUNCTION("""COMPUTED_VALUE"""),49.21)</f>
        <v>49.21</v>
      </c>
      <c r="E331" s="1">
        <f>IFERROR(__xludf.DUMMYFUNCTION("""COMPUTED_VALUE"""),49.53)</f>
        <v>49.53</v>
      </c>
      <c r="F331" s="1">
        <f>IFERROR(__xludf.DUMMYFUNCTION("""COMPUTED_VALUE"""),2.1849393E7)</f>
        <v>21849393</v>
      </c>
    </row>
    <row r="332">
      <c r="A332" s="2">
        <f>IFERROR(__xludf.DUMMYFUNCTION("""COMPUTED_VALUE"""),43581.66666666667)</f>
        <v>43581.66667</v>
      </c>
      <c r="B332" s="1">
        <f>IFERROR(__xludf.DUMMYFUNCTION("""COMPUTED_VALUE"""),49.3)</f>
        <v>49.3</v>
      </c>
      <c r="C332" s="1">
        <f>IFERROR(__xludf.DUMMYFUNCTION("""COMPUTED_VALUE"""),49.34)</f>
        <v>49.34</v>
      </c>
      <c r="D332" s="1">
        <f>IFERROR(__xludf.DUMMYFUNCTION("""COMPUTED_VALUE"""),46.23)</f>
        <v>46.23</v>
      </c>
      <c r="E332" s="1">
        <f>IFERROR(__xludf.DUMMYFUNCTION("""COMPUTED_VALUE"""),47.03)</f>
        <v>47.03</v>
      </c>
      <c r="F332" s="1">
        <f>IFERROR(__xludf.DUMMYFUNCTION("""COMPUTED_VALUE"""),2.2360709E7)</f>
        <v>22360709</v>
      </c>
    </row>
    <row r="333">
      <c r="A333" s="2">
        <f>IFERROR(__xludf.DUMMYFUNCTION("""COMPUTED_VALUE"""),43584.66666666667)</f>
        <v>43584.66667</v>
      </c>
      <c r="B333" s="1">
        <f>IFERROR(__xludf.DUMMYFUNCTION("""COMPUTED_VALUE"""),47.17)</f>
        <v>47.17</v>
      </c>
      <c r="C333" s="1">
        <f>IFERROR(__xludf.DUMMYFUNCTION("""COMPUTED_VALUE"""),48.8)</f>
        <v>48.8</v>
      </c>
      <c r="D333" s="1">
        <f>IFERROR(__xludf.DUMMYFUNCTION("""COMPUTED_VALUE"""),46.43)</f>
        <v>46.43</v>
      </c>
      <c r="E333" s="1">
        <f>IFERROR(__xludf.DUMMYFUNCTION("""COMPUTED_VALUE"""),48.29)</f>
        <v>48.29</v>
      </c>
      <c r="F333" s="1">
        <f>IFERROR(__xludf.DUMMYFUNCTION("""COMPUTED_VALUE"""),1.6714476E7)</f>
        <v>16714476</v>
      </c>
    </row>
    <row r="334">
      <c r="A334" s="2">
        <f>IFERROR(__xludf.DUMMYFUNCTION("""COMPUTED_VALUE"""),43585.66666666667)</f>
        <v>43585.66667</v>
      </c>
      <c r="B334" s="1">
        <f>IFERROR(__xludf.DUMMYFUNCTION("""COMPUTED_VALUE"""),48.41)</f>
        <v>48.41</v>
      </c>
      <c r="C334" s="1">
        <f>IFERROR(__xludf.DUMMYFUNCTION("""COMPUTED_VALUE"""),48.84)</f>
        <v>48.84</v>
      </c>
      <c r="D334" s="1">
        <f>IFERROR(__xludf.DUMMYFUNCTION("""COMPUTED_VALUE"""),47.4)</f>
        <v>47.4</v>
      </c>
      <c r="E334" s="1">
        <f>IFERROR(__xludf.DUMMYFUNCTION("""COMPUTED_VALUE"""),47.74)</f>
        <v>47.74</v>
      </c>
      <c r="F334" s="1">
        <f>IFERROR(__xludf.DUMMYFUNCTION("""COMPUTED_VALUE"""),9464628.0)</f>
        <v>9464628</v>
      </c>
    </row>
    <row r="335">
      <c r="A335" s="2">
        <f>IFERROR(__xludf.DUMMYFUNCTION("""COMPUTED_VALUE"""),43586.66666666667)</f>
        <v>43586.66667</v>
      </c>
      <c r="B335" s="1">
        <f>IFERROR(__xludf.DUMMYFUNCTION("""COMPUTED_VALUE"""),47.77)</f>
        <v>47.77</v>
      </c>
      <c r="C335" s="1">
        <f>IFERROR(__xludf.DUMMYFUNCTION("""COMPUTED_VALUE"""),48.0)</f>
        <v>48</v>
      </c>
      <c r="D335" s="1">
        <f>IFERROR(__xludf.DUMMYFUNCTION("""COMPUTED_VALUE"""),46.3)</f>
        <v>46.3</v>
      </c>
      <c r="E335" s="1">
        <f>IFERROR(__xludf.DUMMYFUNCTION("""COMPUTED_VALUE"""),46.8)</f>
        <v>46.8</v>
      </c>
      <c r="F335" s="1">
        <f>IFERROR(__xludf.DUMMYFUNCTION("""COMPUTED_VALUE"""),1.0704354E7)</f>
        <v>10704354</v>
      </c>
    </row>
    <row r="336">
      <c r="A336" s="2">
        <f>IFERROR(__xludf.DUMMYFUNCTION("""COMPUTED_VALUE"""),43587.66666666667)</f>
        <v>43587.66667</v>
      </c>
      <c r="B336" s="1">
        <f>IFERROR(__xludf.DUMMYFUNCTION("""COMPUTED_VALUE"""),49.1)</f>
        <v>49.1</v>
      </c>
      <c r="C336" s="1">
        <f>IFERROR(__xludf.DUMMYFUNCTION("""COMPUTED_VALUE"""),49.43)</f>
        <v>49.43</v>
      </c>
      <c r="D336" s="1">
        <f>IFERROR(__xludf.DUMMYFUNCTION("""COMPUTED_VALUE"""),47.54)</f>
        <v>47.54</v>
      </c>
      <c r="E336" s="1">
        <f>IFERROR(__xludf.DUMMYFUNCTION("""COMPUTED_VALUE"""),48.82)</f>
        <v>48.82</v>
      </c>
      <c r="F336" s="1">
        <f>IFERROR(__xludf.DUMMYFUNCTION("""COMPUTED_VALUE"""),1.8159339E7)</f>
        <v>18159339</v>
      </c>
    </row>
    <row r="337">
      <c r="A337" s="2">
        <f>IFERROR(__xludf.DUMMYFUNCTION("""COMPUTED_VALUE"""),43588.66666666667)</f>
        <v>43588.66667</v>
      </c>
      <c r="B337" s="1">
        <f>IFERROR(__xludf.DUMMYFUNCTION("""COMPUTED_VALUE"""),48.77)</f>
        <v>48.77</v>
      </c>
      <c r="C337" s="1">
        <f>IFERROR(__xludf.DUMMYFUNCTION("""COMPUTED_VALUE"""),51.32)</f>
        <v>51.32</v>
      </c>
      <c r="D337" s="1">
        <f>IFERROR(__xludf.DUMMYFUNCTION("""COMPUTED_VALUE"""),48.7)</f>
        <v>48.7</v>
      </c>
      <c r="E337" s="1">
        <f>IFERROR(__xludf.DUMMYFUNCTION("""COMPUTED_VALUE"""),51.01)</f>
        <v>51.01</v>
      </c>
      <c r="F337" s="1">
        <f>IFERROR(__xludf.DUMMYFUNCTION("""COMPUTED_VALUE"""),2.3706771E7)</f>
        <v>23706771</v>
      </c>
    </row>
    <row r="338">
      <c r="A338" s="2">
        <f>IFERROR(__xludf.DUMMYFUNCTION("""COMPUTED_VALUE"""),43591.66666666667)</f>
        <v>43591.66667</v>
      </c>
      <c r="B338" s="1">
        <f>IFERROR(__xludf.DUMMYFUNCTION("""COMPUTED_VALUE"""),50.0)</f>
        <v>50</v>
      </c>
      <c r="C338" s="1">
        <f>IFERROR(__xludf.DUMMYFUNCTION("""COMPUTED_VALUE"""),51.67)</f>
        <v>51.67</v>
      </c>
      <c r="D338" s="1">
        <f>IFERROR(__xludf.DUMMYFUNCTION("""COMPUTED_VALUE"""),49.7)</f>
        <v>49.7</v>
      </c>
      <c r="E338" s="1">
        <f>IFERROR(__xludf.DUMMYFUNCTION("""COMPUTED_VALUE"""),51.07)</f>
        <v>51.07</v>
      </c>
      <c r="F338" s="1">
        <f>IFERROR(__xludf.DUMMYFUNCTION("""COMPUTED_VALUE"""),1.0833943E7)</f>
        <v>10833943</v>
      </c>
    </row>
    <row r="339">
      <c r="A339" s="2">
        <f>IFERROR(__xludf.DUMMYFUNCTION("""COMPUTED_VALUE"""),43592.66666666667)</f>
        <v>43592.66667</v>
      </c>
      <c r="B339" s="1">
        <f>IFERROR(__xludf.DUMMYFUNCTION("""COMPUTED_VALUE"""),51.36)</f>
        <v>51.36</v>
      </c>
      <c r="C339" s="1">
        <f>IFERROR(__xludf.DUMMYFUNCTION("""COMPUTED_VALUE"""),51.44)</f>
        <v>51.44</v>
      </c>
      <c r="D339" s="1">
        <f>IFERROR(__xludf.DUMMYFUNCTION("""COMPUTED_VALUE"""),49.02)</f>
        <v>49.02</v>
      </c>
      <c r="E339" s="1">
        <f>IFERROR(__xludf.DUMMYFUNCTION("""COMPUTED_VALUE"""),49.41)</f>
        <v>49.41</v>
      </c>
      <c r="F339" s="1">
        <f>IFERROR(__xludf.DUMMYFUNCTION("""COMPUTED_VALUE"""),1.0131408E7)</f>
        <v>10131408</v>
      </c>
    </row>
    <row r="340">
      <c r="A340" s="2">
        <f>IFERROR(__xludf.DUMMYFUNCTION("""COMPUTED_VALUE"""),43593.66666666667)</f>
        <v>43593.66667</v>
      </c>
      <c r="B340" s="1">
        <f>IFERROR(__xludf.DUMMYFUNCTION("""COMPUTED_VALUE"""),49.39)</f>
        <v>49.39</v>
      </c>
      <c r="C340" s="1">
        <f>IFERROR(__xludf.DUMMYFUNCTION("""COMPUTED_VALUE"""),50.12)</f>
        <v>50.12</v>
      </c>
      <c r="D340" s="1">
        <f>IFERROR(__xludf.DUMMYFUNCTION("""COMPUTED_VALUE"""),48.84)</f>
        <v>48.84</v>
      </c>
      <c r="E340" s="1">
        <f>IFERROR(__xludf.DUMMYFUNCTION("""COMPUTED_VALUE"""),48.97)</f>
        <v>48.97</v>
      </c>
      <c r="F340" s="1">
        <f>IFERROR(__xludf.DUMMYFUNCTION("""COMPUTED_VALUE"""),6176440.0)</f>
        <v>6176440</v>
      </c>
    </row>
    <row r="341">
      <c r="A341" s="2">
        <f>IFERROR(__xludf.DUMMYFUNCTION("""COMPUTED_VALUE"""),43594.66666666667)</f>
        <v>43594.66667</v>
      </c>
      <c r="B341" s="1">
        <f>IFERROR(__xludf.DUMMYFUNCTION("""COMPUTED_VALUE"""),48.4)</f>
        <v>48.4</v>
      </c>
      <c r="C341" s="1">
        <f>IFERROR(__xludf.DUMMYFUNCTION("""COMPUTED_VALUE"""),48.74)</f>
        <v>48.74</v>
      </c>
      <c r="D341" s="1">
        <f>IFERROR(__xludf.DUMMYFUNCTION("""COMPUTED_VALUE"""),47.39)</f>
        <v>47.39</v>
      </c>
      <c r="E341" s="1">
        <f>IFERROR(__xludf.DUMMYFUNCTION("""COMPUTED_VALUE"""),48.4)</f>
        <v>48.4</v>
      </c>
      <c r="F341" s="1">
        <f>IFERROR(__xludf.DUMMYFUNCTION("""COMPUTED_VALUE"""),6711382.0)</f>
        <v>6711382</v>
      </c>
    </row>
    <row r="342">
      <c r="A342" s="2">
        <f>IFERROR(__xludf.DUMMYFUNCTION("""COMPUTED_VALUE"""),43595.66666666667)</f>
        <v>43595.66667</v>
      </c>
      <c r="B342" s="1">
        <f>IFERROR(__xludf.DUMMYFUNCTION("""COMPUTED_VALUE"""),47.95)</f>
        <v>47.95</v>
      </c>
      <c r="C342" s="1">
        <f>IFERROR(__xludf.DUMMYFUNCTION("""COMPUTED_VALUE"""),48.4)</f>
        <v>48.4</v>
      </c>
      <c r="D342" s="1">
        <f>IFERROR(__xludf.DUMMYFUNCTION("""COMPUTED_VALUE"""),47.2)</f>
        <v>47.2</v>
      </c>
      <c r="E342" s="1">
        <f>IFERROR(__xludf.DUMMYFUNCTION("""COMPUTED_VALUE"""),47.9)</f>
        <v>47.9</v>
      </c>
      <c r="F342" s="1">
        <f>IFERROR(__xludf.DUMMYFUNCTION("""COMPUTED_VALUE"""),7008336.0)</f>
        <v>7008336</v>
      </c>
    </row>
    <row r="343">
      <c r="A343" s="2">
        <f>IFERROR(__xludf.DUMMYFUNCTION("""COMPUTED_VALUE"""),43598.66666666667)</f>
        <v>43598.66667</v>
      </c>
      <c r="B343" s="1">
        <f>IFERROR(__xludf.DUMMYFUNCTION("""COMPUTED_VALUE"""),46.4)</f>
        <v>46.4</v>
      </c>
      <c r="C343" s="1">
        <f>IFERROR(__xludf.DUMMYFUNCTION("""COMPUTED_VALUE"""),46.49)</f>
        <v>46.49</v>
      </c>
      <c r="D343" s="1">
        <f>IFERROR(__xludf.DUMMYFUNCTION("""COMPUTED_VALUE"""),44.9)</f>
        <v>44.9</v>
      </c>
      <c r="E343" s="1">
        <f>IFERROR(__xludf.DUMMYFUNCTION("""COMPUTED_VALUE"""),45.4)</f>
        <v>45.4</v>
      </c>
      <c r="F343" s="1">
        <f>IFERROR(__xludf.DUMMYFUNCTION("""COMPUTED_VALUE"""),1.0834796E7)</f>
        <v>10834796</v>
      </c>
    </row>
    <row r="344">
      <c r="A344" s="2">
        <f>IFERROR(__xludf.DUMMYFUNCTION("""COMPUTED_VALUE"""),43599.66666666667)</f>
        <v>43599.66667</v>
      </c>
      <c r="B344" s="1">
        <f>IFERROR(__xludf.DUMMYFUNCTION("""COMPUTED_VALUE"""),45.86)</f>
        <v>45.86</v>
      </c>
      <c r="C344" s="1">
        <f>IFERROR(__xludf.DUMMYFUNCTION("""COMPUTED_VALUE"""),46.9)</f>
        <v>46.9</v>
      </c>
      <c r="D344" s="1">
        <f>IFERROR(__xludf.DUMMYFUNCTION("""COMPUTED_VALUE"""),45.6)</f>
        <v>45.6</v>
      </c>
      <c r="E344" s="1">
        <f>IFERROR(__xludf.DUMMYFUNCTION("""COMPUTED_VALUE"""),46.46)</f>
        <v>46.46</v>
      </c>
      <c r="F344" s="1">
        <f>IFERROR(__xludf.DUMMYFUNCTION("""COMPUTED_VALUE"""),7252412.0)</f>
        <v>7252412</v>
      </c>
    </row>
    <row r="345">
      <c r="A345" s="2">
        <f>IFERROR(__xludf.DUMMYFUNCTION("""COMPUTED_VALUE"""),43600.66666666667)</f>
        <v>43600.66667</v>
      </c>
      <c r="B345" s="1">
        <f>IFERROR(__xludf.DUMMYFUNCTION("""COMPUTED_VALUE"""),45.86)</f>
        <v>45.86</v>
      </c>
      <c r="C345" s="1">
        <f>IFERROR(__xludf.DUMMYFUNCTION("""COMPUTED_VALUE"""),46.49)</f>
        <v>46.49</v>
      </c>
      <c r="D345" s="1">
        <f>IFERROR(__xludf.DUMMYFUNCTION("""COMPUTED_VALUE"""),45.05)</f>
        <v>45.05</v>
      </c>
      <c r="E345" s="1">
        <f>IFERROR(__xludf.DUMMYFUNCTION("""COMPUTED_VALUE"""),46.39)</f>
        <v>46.39</v>
      </c>
      <c r="F345" s="1">
        <f>IFERROR(__xludf.DUMMYFUNCTION("""COMPUTED_VALUE"""),7295976.0)</f>
        <v>7295976</v>
      </c>
    </row>
    <row r="346">
      <c r="A346" s="2">
        <f>IFERROR(__xludf.DUMMYFUNCTION("""COMPUTED_VALUE"""),43601.66666666667)</f>
        <v>43601.66667</v>
      </c>
      <c r="B346" s="1">
        <f>IFERROR(__xludf.DUMMYFUNCTION("""COMPUTED_VALUE"""),45.9)</f>
        <v>45.9</v>
      </c>
      <c r="C346" s="1">
        <f>IFERROR(__xludf.DUMMYFUNCTION("""COMPUTED_VALUE"""),46.2)</f>
        <v>46.2</v>
      </c>
      <c r="D346" s="1">
        <f>IFERROR(__xludf.DUMMYFUNCTION("""COMPUTED_VALUE"""),45.3)</f>
        <v>45.3</v>
      </c>
      <c r="E346" s="1">
        <f>IFERROR(__xludf.DUMMYFUNCTION("""COMPUTED_VALUE"""),45.67)</f>
        <v>45.67</v>
      </c>
      <c r="F346" s="1">
        <f>IFERROR(__xludf.DUMMYFUNCTION("""COMPUTED_VALUE"""),7483273.0)</f>
        <v>7483273</v>
      </c>
    </row>
    <row r="347">
      <c r="A347" s="2">
        <f>IFERROR(__xludf.DUMMYFUNCTION("""COMPUTED_VALUE"""),43602.66666666667)</f>
        <v>43602.66667</v>
      </c>
      <c r="B347" s="1">
        <f>IFERROR(__xludf.DUMMYFUNCTION("""COMPUTED_VALUE"""),44.39)</f>
        <v>44.39</v>
      </c>
      <c r="C347" s="1">
        <f>IFERROR(__xludf.DUMMYFUNCTION("""COMPUTED_VALUE"""),44.45)</f>
        <v>44.45</v>
      </c>
      <c r="D347" s="1">
        <f>IFERROR(__xludf.DUMMYFUNCTION("""COMPUTED_VALUE"""),41.78)</f>
        <v>41.78</v>
      </c>
      <c r="E347" s="1">
        <f>IFERROR(__xludf.DUMMYFUNCTION("""COMPUTED_VALUE"""),42.21)</f>
        <v>42.21</v>
      </c>
      <c r="F347" s="1">
        <f>IFERROR(__xludf.DUMMYFUNCTION("""COMPUTED_VALUE"""),1.7786666E7)</f>
        <v>17786666</v>
      </c>
    </row>
    <row r="348">
      <c r="A348" s="2">
        <f>IFERROR(__xludf.DUMMYFUNCTION("""COMPUTED_VALUE"""),43605.66666666667)</f>
        <v>43605.66667</v>
      </c>
      <c r="B348" s="1">
        <f>IFERROR(__xludf.DUMMYFUNCTION("""COMPUTED_VALUE"""),40.56)</f>
        <v>40.56</v>
      </c>
      <c r="C348" s="1">
        <f>IFERROR(__xludf.DUMMYFUNCTION("""COMPUTED_VALUE"""),41.2)</f>
        <v>41.2</v>
      </c>
      <c r="D348" s="1">
        <f>IFERROR(__xludf.DUMMYFUNCTION("""COMPUTED_VALUE"""),39.05)</f>
        <v>39.05</v>
      </c>
      <c r="E348" s="1">
        <f>IFERROR(__xludf.DUMMYFUNCTION("""COMPUTED_VALUE"""),41.07)</f>
        <v>41.07</v>
      </c>
      <c r="F348" s="1">
        <f>IFERROR(__xludf.DUMMYFUNCTION("""COMPUTED_VALUE"""),2.0526195E7)</f>
        <v>20526195</v>
      </c>
    </row>
    <row r="349">
      <c r="A349" s="2">
        <f>IFERROR(__xludf.DUMMYFUNCTION("""COMPUTED_VALUE"""),43606.66666666667)</f>
        <v>43606.66667</v>
      </c>
      <c r="B349" s="1">
        <f>IFERROR(__xludf.DUMMYFUNCTION("""COMPUTED_VALUE"""),39.55)</f>
        <v>39.55</v>
      </c>
      <c r="C349" s="1">
        <f>IFERROR(__xludf.DUMMYFUNCTION("""COMPUTED_VALUE"""),41.48)</f>
        <v>41.48</v>
      </c>
      <c r="D349" s="1">
        <f>IFERROR(__xludf.DUMMYFUNCTION("""COMPUTED_VALUE"""),39.21)</f>
        <v>39.21</v>
      </c>
      <c r="E349" s="1">
        <f>IFERROR(__xludf.DUMMYFUNCTION("""COMPUTED_VALUE"""),41.02)</f>
        <v>41.02</v>
      </c>
      <c r="F349" s="1">
        <f>IFERROR(__xludf.DUMMYFUNCTION("""COMPUTED_VALUE"""),1.8003899E7)</f>
        <v>18003899</v>
      </c>
    </row>
    <row r="350">
      <c r="A350" s="2">
        <f>IFERROR(__xludf.DUMMYFUNCTION("""COMPUTED_VALUE"""),43607.66666666667)</f>
        <v>43607.66667</v>
      </c>
      <c r="B350" s="1">
        <f>IFERROR(__xludf.DUMMYFUNCTION("""COMPUTED_VALUE"""),39.82)</f>
        <v>39.82</v>
      </c>
      <c r="C350" s="1">
        <f>IFERROR(__xludf.DUMMYFUNCTION("""COMPUTED_VALUE"""),40.79)</f>
        <v>40.79</v>
      </c>
      <c r="D350" s="1">
        <f>IFERROR(__xludf.DUMMYFUNCTION("""COMPUTED_VALUE"""),38.36)</f>
        <v>38.36</v>
      </c>
      <c r="E350" s="1">
        <f>IFERROR(__xludf.DUMMYFUNCTION("""COMPUTED_VALUE"""),38.55)</f>
        <v>38.55</v>
      </c>
      <c r="F350" s="1">
        <f>IFERROR(__xludf.DUMMYFUNCTION("""COMPUTED_VALUE"""),1.8685187E7)</f>
        <v>18685187</v>
      </c>
    </row>
    <row r="351">
      <c r="A351" s="2">
        <f>IFERROR(__xludf.DUMMYFUNCTION("""COMPUTED_VALUE"""),43608.66666666667)</f>
        <v>43608.66667</v>
      </c>
      <c r="B351" s="1">
        <f>IFERROR(__xludf.DUMMYFUNCTION("""COMPUTED_VALUE"""),38.87)</f>
        <v>38.87</v>
      </c>
      <c r="C351" s="1">
        <f>IFERROR(__xludf.DUMMYFUNCTION("""COMPUTED_VALUE"""),39.89)</f>
        <v>39.89</v>
      </c>
      <c r="D351" s="1">
        <f>IFERROR(__xludf.DUMMYFUNCTION("""COMPUTED_VALUE"""),37.24)</f>
        <v>37.24</v>
      </c>
      <c r="E351" s="1">
        <f>IFERROR(__xludf.DUMMYFUNCTION("""COMPUTED_VALUE"""),39.1)</f>
        <v>39.1</v>
      </c>
      <c r="F351" s="1">
        <f>IFERROR(__xludf.DUMMYFUNCTION("""COMPUTED_VALUE"""),2.6547142E7)</f>
        <v>26547142</v>
      </c>
    </row>
    <row r="352">
      <c r="A352" s="2">
        <f>IFERROR(__xludf.DUMMYFUNCTION("""COMPUTED_VALUE"""),43609.66666666667)</f>
        <v>43609.66667</v>
      </c>
      <c r="B352" s="1">
        <f>IFERROR(__xludf.DUMMYFUNCTION("""COMPUTED_VALUE"""),39.97)</f>
        <v>39.97</v>
      </c>
      <c r="C352" s="1">
        <f>IFERROR(__xludf.DUMMYFUNCTION("""COMPUTED_VALUE"""),40.0)</f>
        <v>40</v>
      </c>
      <c r="D352" s="1">
        <f>IFERROR(__xludf.DUMMYFUNCTION("""COMPUTED_VALUE"""),37.75)</f>
        <v>37.75</v>
      </c>
      <c r="E352" s="1">
        <f>IFERROR(__xludf.DUMMYFUNCTION("""COMPUTED_VALUE"""),38.13)</f>
        <v>38.13</v>
      </c>
      <c r="F352" s="1">
        <f>IFERROR(__xludf.DUMMYFUNCTION("""COMPUTED_VALUE"""),1.4136572E7)</f>
        <v>14136572</v>
      </c>
    </row>
    <row r="353">
      <c r="A353" s="2">
        <f>IFERROR(__xludf.DUMMYFUNCTION("""COMPUTED_VALUE"""),43613.66666666667)</f>
        <v>43613.66667</v>
      </c>
      <c r="B353" s="1">
        <f>IFERROR(__xludf.DUMMYFUNCTION("""COMPUTED_VALUE"""),38.24)</f>
        <v>38.24</v>
      </c>
      <c r="C353" s="1">
        <f>IFERROR(__xludf.DUMMYFUNCTION("""COMPUTED_VALUE"""),39.0)</f>
        <v>39</v>
      </c>
      <c r="D353" s="1">
        <f>IFERROR(__xludf.DUMMYFUNCTION("""COMPUTED_VALUE"""),37.57)</f>
        <v>37.57</v>
      </c>
      <c r="E353" s="1">
        <f>IFERROR(__xludf.DUMMYFUNCTION("""COMPUTED_VALUE"""),37.74)</f>
        <v>37.74</v>
      </c>
      <c r="F353" s="1">
        <f>IFERROR(__xludf.DUMMYFUNCTION("""COMPUTED_VALUE"""),1.0312901E7)</f>
        <v>10312901</v>
      </c>
    </row>
    <row r="354">
      <c r="A354" s="2">
        <f>IFERROR(__xludf.DUMMYFUNCTION("""COMPUTED_VALUE"""),43614.66666666667)</f>
        <v>43614.66667</v>
      </c>
      <c r="B354" s="1">
        <f>IFERROR(__xludf.DUMMYFUNCTION("""COMPUTED_VALUE"""),37.42)</f>
        <v>37.42</v>
      </c>
      <c r="C354" s="1">
        <f>IFERROR(__xludf.DUMMYFUNCTION("""COMPUTED_VALUE"""),38.48)</f>
        <v>38.48</v>
      </c>
      <c r="D354" s="1">
        <f>IFERROR(__xludf.DUMMYFUNCTION("""COMPUTED_VALUE"""),37.01)</f>
        <v>37.01</v>
      </c>
      <c r="E354" s="1">
        <f>IFERROR(__xludf.DUMMYFUNCTION("""COMPUTED_VALUE"""),37.97)</f>
        <v>37.97</v>
      </c>
      <c r="F354" s="1">
        <f>IFERROR(__xludf.DUMMYFUNCTION("""COMPUTED_VALUE"""),1.1968638E7)</f>
        <v>11968638</v>
      </c>
    </row>
    <row r="355">
      <c r="A355" s="2">
        <f>IFERROR(__xludf.DUMMYFUNCTION("""COMPUTED_VALUE"""),43615.66666666667)</f>
        <v>43615.66667</v>
      </c>
      <c r="B355" s="1">
        <f>IFERROR(__xludf.DUMMYFUNCTION("""COMPUTED_VALUE"""),37.75)</f>
        <v>37.75</v>
      </c>
      <c r="C355" s="1">
        <f>IFERROR(__xludf.DUMMYFUNCTION("""COMPUTED_VALUE"""),38.45)</f>
        <v>38.45</v>
      </c>
      <c r="D355" s="1">
        <f>IFERROR(__xludf.DUMMYFUNCTION("""COMPUTED_VALUE"""),37.4)</f>
        <v>37.4</v>
      </c>
      <c r="E355" s="1">
        <f>IFERROR(__xludf.DUMMYFUNCTION("""COMPUTED_VALUE"""),37.64)</f>
        <v>37.64</v>
      </c>
      <c r="F355" s="1">
        <f>IFERROR(__xludf.DUMMYFUNCTION("""COMPUTED_VALUE"""),7926475.0)</f>
        <v>7926475</v>
      </c>
    </row>
    <row r="356">
      <c r="A356" s="2">
        <f>IFERROR(__xludf.DUMMYFUNCTION("""COMPUTED_VALUE"""),43616.66666666667)</f>
        <v>43616.66667</v>
      </c>
      <c r="B356" s="1">
        <f>IFERROR(__xludf.DUMMYFUNCTION("""COMPUTED_VALUE"""),37.02)</f>
        <v>37.02</v>
      </c>
      <c r="C356" s="1">
        <f>IFERROR(__xludf.DUMMYFUNCTION("""COMPUTED_VALUE"""),37.98)</f>
        <v>37.98</v>
      </c>
      <c r="D356" s="1">
        <f>IFERROR(__xludf.DUMMYFUNCTION("""COMPUTED_VALUE"""),36.82)</f>
        <v>36.82</v>
      </c>
      <c r="E356" s="1">
        <f>IFERROR(__xludf.DUMMYFUNCTION("""COMPUTED_VALUE"""),37.03)</f>
        <v>37.03</v>
      </c>
      <c r="F356" s="1">
        <f>IFERROR(__xludf.DUMMYFUNCTION("""COMPUTED_VALUE"""),1.0406732E7)</f>
        <v>10406732</v>
      </c>
    </row>
    <row r="357">
      <c r="A357" s="2">
        <f>IFERROR(__xludf.DUMMYFUNCTION("""COMPUTED_VALUE"""),43619.66666666667)</f>
        <v>43619.66667</v>
      </c>
      <c r="B357" s="1">
        <f>IFERROR(__xludf.DUMMYFUNCTION("""COMPUTED_VALUE"""),37.1)</f>
        <v>37.1</v>
      </c>
      <c r="C357" s="1">
        <f>IFERROR(__xludf.DUMMYFUNCTION("""COMPUTED_VALUE"""),37.34)</f>
        <v>37.34</v>
      </c>
      <c r="D357" s="1">
        <f>IFERROR(__xludf.DUMMYFUNCTION("""COMPUTED_VALUE"""),35.4)</f>
        <v>35.4</v>
      </c>
      <c r="E357" s="1">
        <f>IFERROR(__xludf.DUMMYFUNCTION("""COMPUTED_VALUE"""),35.79)</f>
        <v>35.79</v>
      </c>
      <c r="F357" s="1">
        <f>IFERROR(__xludf.DUMMYFUNCTION("""COMPUTED_VALUE"""),1.306441E7)</f>
        <v>13064410</v>
      </c>
    </row>
    <row r="358">
      <c r="A358" s="2">
        <f>IFERROR(__xludf.DUMMYFUNCTION("""COMPUTED_VALUE"""),43620.66666666667)</f>
        <v>43620.66667</v>
      </c>
      <c r="B358" s="1">
        <f>IFERROR(__xludf.DUMMYFUNCTION("""COMPUTED_VALUE"""),36.22)</f>
        <v>36.22</v>
      </c>
      <c r="C358" s="1">
        <f>IFERROR(__xludf.DUMMYFUNCTION("""COMPUTED_VALUE"""),38.8)</f>
        <v>38.8</v>
      </c>
      <c r="D358" s="1">
        <f>IFERROR(__xludf.DUMMYFUNCTION("""COMPUTED_VALUE"""),35.92)</f>
        <v>35.92</v>
      </c>
      <c r="E358" s="1">
        <f>IFERROR(__xludf.DUMMYFUNCTION("""COMPUTED_VALUE"""),38.72)</f>
        <v>38.72</v>
      </c>
      <c r="F358" s="1">
        <f>IFERROR(__xludf.DUMMYFUNCTION("""COMPUTED_VALUE"""),1.3807522E7)</f>
        <v>13807522</v>
      </c>
    </row>
    <row r="359">
      <c r="A359" s="2">
        <f>IFERROR(__xludf.DUMMYFUNCTION("""COMPUTED_VALUE"""),43621.66666666667)</f>
        <v>43621.66667</v>
      </c>
      <c r="B359" s="1">
        <f>IFERROR(__xludf.DUMMYFUNCTION("""COMPUTED_VALUE"""),39.74)</f>
        <v>39.74</v>
      </c>
      <c r="C359" s="1">
        <f>IFERROR(__xludf.DUMMYFUNCTION("""COMPUTED_VALUE"""),40.26)</f>
        <v>40.26</v>
      </c>
      <c r="D359" s="1">
        <f>IFERROR(__xludf.DUMMYFUNCTION("""COMPUTED_VALUE"""),38.37)</f>
        <v>38.37</v>
      </c>
      <c r="E359" s="1">
        <f>IFERROR(__xludf.DUMMYFUNCTION("""COMPUTED_VALUE"""),39.32)</f>
        <v>39.32</v>
      </c>
      <c r="F359" s="1">
        <f>IFERROR(__xludf.DUMMYFUNCTION("""COMPUTED_VALUE"""),1.3510756E7)</f>
        <v>13510756</v>
      </c>
    </row>
    <row r="360">
      <c r="A360" s="2">
        <f>IFERROR(__xludf.DUMMYFUNCTION("""COMPUTED_VALUE"""),43622.66666666667)</f>
        <v>43622.66667</v>
      </c>
      <c r="B360" s="1">
        <f>IFERROR(__xludf.DUMMYFUNCTION("""COMPUTED_VALUE"""),40.89)</f>
        <v>40.89</v>
      </c>
      <c r="C360" s="1">
        <f>IFERROR(__xludf.DUMMYFUNCTION("""COMPUTED_VALUE"""),42.2)</f>
        <v>42.2</v>
      </c>
      <c r="D360" s="1">
        <f>IFERROR(__xludf.DUMMYFUNCTION("""COMPUTED_VALUE"""),40.36)</f>
        <v>40.36</v>
      </c>
      <c r="E360" s="1">
        <f>IFERROR(__xludf.DUMMYFUNCTION("""COMPUTED_VALUE"""),41.19)</f>
        <v>41.19</v>
      </c>
      <c r="F360" s="1">
        <f>IFERROR(__xludf.DUMMYFUNCTION("""COMPUTED_VALUE"""),2.0242151E7)</f>
        <v>20242151</v>
      </c>
    </row>
    <row r="361">
      <c r="A361" s="2">
        <f>IFERROR(__xludf.DUMMYFUNCTION("""COMPUTED_VALUE"""),43623.66666666667)</f>
        <v>43623.66667</v>
      </c>
      <c r="B361" s="1">
        <f>IFERROR(__xludf.DUMMYFUNCTION("""COMPUTED_VALUE"""),41.0)</f>
        <v>41</v>
      </c>
      <c r="C361" s="1">
        <f>IFERROR(__xludf.DUMMYFUNCTION("""COMPUTED_VALUE"""),42.17)</f>
        <v>42.17</v>
      </c>
      <c r="D361" s="1">
        <f>IFERROR(__xludf.DUMMYFUNCTION("""COMPUTED_VALUE"""),40.7)</f>
        <v>40.7</v>
      </c>
      <c r="E361" s="1">
        <f>IFERROR(__xludf.DUMMYFUNCTION("""COMPUTED_VALUE"""),40.9)</f>
        <v>40.9</v>
      </c>
      <c r="F361" s="1">
        <f>IFERROR(__xludf.DUMMYFUNCTION("""COMPUTED_VALUE"""),1.6003527E7)</f>
        <v>16003527</v>
      </c>
    </row>
    <row r="362">
      <c r="A362" s="2">
        <f>IFERROR(__xludf.DUMMYFUNCTION("""COMPUTED_VALUE"""),43626.66666666667)</f>
        <v>43626.66667</v>
      </c>
      <c r="B362" s="1">
        <f>IFERROR(__xludf.DUMMYFUNCTION("""COMPUTED_VALUE"""),42.05)</f>
        <v>42.05</v>
      </c>
      <c r="C362" s="1">
        <f>IFERROR(__xludf.DUMMYFUNCTION("""COMPUTED_VALUE"""),43.39)</f>
        <v>43.39</v>
      </c>
      <c r="D362" s="1">
        <f>IFERROR(__xludf.DUMMYFUNCTION("""COMPUTED_VALUE"""),41.8)</f>
        <v>41.8</v>
      </c>
      <c r="E362" s="1">
        <f>IFERROR(__xludf.DUMMYFUNCTION("""COMPUTED_VALUE"""),42.58)</f>
        <v>42.58</v>
      </c>
      <c r="F362" s="1">
        <f>IFERROR(__xludf.DUMMYFUNCTION("""COMPUTED_VALUE"""),1.0585039E7)</f>
        <v>10585039</v>
      </c>
    </row>
    <row r="363">
      <c r="A363" s="2">
        <f>IFERROR(__xludf.DUMMYFUNCTION("""COMPUTED_VALUE"""),43627.66666666667)</f>
        <v>43627.66667</v>
      </c>
      <c r="B363" s="1">
        <f>IFERROR(__xludf.DUMMYFUNCTION("""COMPUTED_VALUE"""),43.83)</f>
        <v>43.83</v>
      </c>
      <c r="C363" s="1">
        <f>IFERROR(__xludf.DUMMYFUNCTION("""COMPUTED_VALUE"""),44.18)</f>
        <v>44.18</v>
      </c>
      <c r="D363" s="1">
        <f>IFERROR(__xludf.DUMMYFUNCTION("""COMPUTED_VALUE"""),42.7)</f>
        <v>42.7</v>
      </c>
      <c r="E363" s="1">
        <f>IFERROR(__xludf.DUMMYFUNCTION("""COMPUTED_VALUE"""),43.42)</f>
        <v>43.42</v>
      </c>
      <c r="F363" s="1">
        <f>IFERROR(__xludf.DUMMYFUNCTION("""COMPUTED_VALUE"""),1.1653537E7)</f>
        <v>11653537</v>
      </c>
    </row>
    <row r="364">
      <c r="A364" s="2">
        <f>IFERROR(__xludf.DUMMYFUNCTION("""COMPUTED_VALUE"""),43628.66666666667)</f>
        <v>43628.66667</v>
      </c>
      <c r="B364" s="1">
        <f>IFERROR(__xludf.DUMMYFUNCTION("""COMPUTED_VALUE"""),44.59)</f>
        <v>44.59</v>
      </c>
      <c r="C364" s="1">
        <f>IFERROR(__xludf.DUMMYFUNCTION("""COMPUTED_VALUE"""),44.68)</f>
        <v>44.68</v>
      </c>
      <c r="D364" s="1">
        <f>IFERROR(__xludf.DUMMYFUNCTION("""COMPUTED_VALUE"""),41.8)</f>
        <v>41.8</v>
      </c>
      <c r="E364" s="1">
        <f>IFERROR(__xludf.DUMMYFUNCTION("""COMPUTED_VALUE"""),41.85)</f>
        <v>41.85</v>
      </c>
      <c r="F364" s="1">
        <f>IFERROR(__xludf.DUMMYFUNCTION("""COMPUTED_VALUE"""),1.5197544E7)</f>
        <v>15197544</v>
      </c>
    </row>
    <row r="365">
      <c r="A365" s="2">
        <f>IFERROR(__xludf.DUMMYFUNCTION("""COMPUTED_VALUE"""),43629.66666666667)</f>
        <v>43629.66667</v>
      </c>
      <c r="B365" s="1">
        <f>IFERROR(__xludf.DUMMYFUNCTION("""COMPUTED_VALUE"""),42.08)</f>
        <v>42.08</v>
      </c>
      <c r="C365" s="1">
        <f>IFERROR(__xludf.DUMMYFUNCTION("""COMPUTED_VALUE"""),42.98)</f>
        <v>42.98</v>
      </c>
      <c r="D365" s="1">
        <f>IFERROR(__xludf.DUMMYFUNCTION("""COMPUTED_VALUE"""),41.5)</f>
        <v>41.5</v>
      </c>
      <c r="E365" s="1">
        <f>IFERROR(__xludf.DUMMYFUNCTION("""COMPUTED_VALUE"""),42.78)</f>
        <v>42.78</v>
      </c>
      <c r="F365" s="1">
        <f>IFERROR(__xludf.DUMMYFUNCTION("""COMPUTED_VALUE"""),8168260.0)</f>
        <v>8168260</v>
      </c>
    </row>
    <row r="366">
      <c r="A366" s="2">
        <f>IFERROR(__xludf.DUMMYFUNCTION("""COMPUTED_VALUE"""),43630.66666666667)</f>
        <v>43630.66667</v>
      </c>
      <c r="B366" s="1">
        <f>IFERROR(__xludf.DUMMYFUNCTION("""COMPUTED_VALUE"""),42.25)</f>
        <v>42.25</v>
      </c>
      <c r="C366" s="1">
        <f>IFERROR(__xludf.DUMMYFUNCTION("""COMPUTED_VALUE"""),43.33)</f>
        <v>43.33</v>
      </c>
      <c r="D366" s="1">
        <f>IFERROR(__xludf.DUMMYFUNCTION("""COMPUTED_VALUE"""),42.08)</f>
        <v>42.08</v>
      </c>
      <c r="E366" s="1">
        <f>IFERROR(__xludf.DUMMYFUNCTION("""COMPUTED_VALUE"""),42.98)</f>
        <v>42.98</v>
      </c>
      <c r="F366" s="1">
        <f>IFERROR(__xludf.DUMMYFUNCTION("""COMPUTED_VALUE"""),7433402.0)</f>
        <v>7433402</v>
      </c>
    </row>
    <row r="367">
      <c r="A367" s="2">
        <f>IFERROR(__xludf.DUMMYFUNCTION("""COMPUTED_VALUE"""),43633.66666666667)</f>
        <v>43633.66667</v>
      </c>
      <c r="B367" s="1">
        <f>IFERROR(__xludf.DUMMYFUNCTION("""COMPUTED_VALUE"""),43.1)</f>
        <v>43.1</v>
      </c>
      <c r="C367" s="1">
        <f>IFERROR(__xludf.DUMMYFUNCTION("""COMPUTED_VALUE"""),45.4)</f>
        <v>45.4</v>
      </c>
      <c r="D367" s="1">
        <f>IFERROR(__xludf.DUMMYFUNCTION("""COMPUTED_VALUE"""),42.85)</f>
        <v>42.85</v>
      </c>
      <c r="E367" s="1">
        <f>IFERROR(__xludf.DUMMYFUNCTION("""COMPUTED_VALUE"""),45.01)</f>
        <v>45.01</v>
      </c>
      <c r="F367" s="1">
        <f>IFERROR(__xludf.DUMMYFUNCTION("""COMPUTED_VALUE"""),1.2316803E7)</f>
        <v>12316803</v>
      </c>
    </row>
    <row r="368">
      <c r="A368" s="2">
        <f>IFERROR(__xludf.DUMMYFUNCTION("""COMPUTED_VALUE"""),43634.66666666667)</f>
        <v>43634.66667</v>
      </c>
      <c r="B368" s="1">
        <f>IFERROR(__xludf.DUMMYFUNCTION("""COMPUTED_VALUE"""),45.74)</f>
        <v>45.74</v>
      </c>
      <c r="C368" s="1">
        <f>IFERROR(__xludf.DUMMYFUNCTION("""COMPUTED_VALUE"""),46.95)</f>
        <v>46.95</v>
      </c>
      <c r="D368" s="1">
        <f>IFERROR(__xludf.DUMMYFUNCTION("""COMPUTED_VALUE"""),44.51)</f>
        <v>44.51</v>
      </c>
      <c r="E368" s="1">
        <f>IFERROR(__xludf.DUMMYFUNCTION("""COMPUTED_VALUE"""),44.95)</f>
        <v>44.95</v>
      </c>
      <c r="F368" s="1">
        <f>IFERROR(__xludf.DUMMYFUNCTION("""COMPUTED_VALUE"""),1.2715788E7)</f>
        <v>12715788</v>
      </c>
    </row>
    <row r="369">
      <c r="A369" s="2">
        <f>IFERROR(__xludf.DUMMYFUNCTION("""COMPUTED_VALUE"""),43635.66666666667)</f>
        <v>43635.66667</v>
      </c>
      <c r="B369" s="1">
        <f>IFERROR(__xludf.DUMMYFUNCTION("""COMPUTED_VALUE"""),45.02)</f>
        <v>45.02</v>
      </c>
      <c r="C369" s="1">
        <f>IFERROR(__xludf.DUMMYFUNCTION("""COMPUTED_VALUE"""),45.55)</f>
        <v>45.55</v>
      </c>
      <c r="D369" s="1">
        <f>IFERROR(__xludf.DUMMYFUNCTION("""COMPUTED_VALUE"""),44.21)</f>
        <v>44.21</v>
      </c>
      <c r="E369" s="1">
        <f>IFERROR(__xludf.DUMMYFUNCTION("""COMPUTED_VALUE"""),45.29)</f>
        <v>45.29</v>
      </c>
      <c r="F369" s="1">
        <f>IFERROR(__xludf.DUMMYFUNCTION("""COMPUTED_VALUE"""),6575135.0)</f>
        <v>6575135</v>
      </c>
    </row>
    <row r="370">
      <c r="A370" s="2">
        <f>IFERROR(__xludf.DUMMYFUNCTION("""COMPUTED_VALUE"""),43636.66666666667)</f>
        <v>43636.66667</v>
      </c>
      <c r="B370" s="1">
        <f>IFERROR(__xludf.DUMMYFUNCTION("""COMPUTED_VALUE"""),44.6)</f>
        <v>44.6</v>
      </c>
      <c r="C370" s="1">
        <f>IFERROR(__xludf.DUMMYFUNCTION("""COMPUTED_VALUE"""),45.38)</f>
        <v>45.38</v>
      </c>
      <c r="D370" s="1">
        <f>IFERROR(__xludf.DUMMYFUNCTION("""COMPUTED_VALUE"""),43.27)</f>
        <v>43.27</v>
      </c>
      <c r="E370" s="1">
        <f>IFERROR(__xludf.DUMMYFUNCTION("""COMPUTED_VALUE"""),43.92)</f>
        <v>43.92</v>
      </c>
      <c r="F370" s="1">
        <f>IFERROR(__xludf.DUMMYFUNCTION("""COMPUTED_VALUE"""),1.1863462E7)</f>
        <v>11863462</v>
      </c>
    </row>
    <row r="371">
      <c r="A371" s="2">
        <f>IFERROR(__xludf.DUMMYFUNCTION("""COMPUTED_VALUE"""),43637.66666666667)</f>
        <v>43637.66667</v>
      </c>
      <c r="B371" s="1">
        <f>IFERROR(__xludf.DUMMYFUNCTION("""COMPUTED_VALUE"""),43.24)</f>
        <v>43.24</v>
      </c>
      <c r="C371" s="1">
        <f>IFERROR(__xludf.DUMMYFUNCTION("""COMPUTED_VALUE"""),44.44)</f>
        <v>44.44</v>
      </c>
      <c r="D371" s="1">
        <f>IFERROR(__xludf.DUMMYFUNCTION("""COMPUTED_VALUE"""),43.1)</f>
        <v>43.1</v>
      </c>
      <c r="E371" s="1">
        <f>IFERROR(__xludf.DUMMYFUNCTION("""COMPUTED_VALUE"""),44.37)</f>
        <v>44.37</v>
      </c>
      <c r="F371" s="1">
        <f>IFERROR(__xludf.DUMMYFUNCTION("""COMPUTED_VALUE"""),8202078.0)</f>
        <v>8202078</v>
      </c>
    </row>
    <row r="372">
      <c r="A372" s="2">
        <f>IFERROR(__xludf.DUMMYFUNCTION("""COMPUTED_VALUE"""),43640.66666666667)</f>
        <v>43640.66667</v>
      </c>
      <c r="B372" s="1">
        <f>IFERROR(__xludf.DUMMYFUNCTION("""COMPUTED_VALUE"""),44.65)</f>
        <v>44.65</v>
      </c>
      <c r="C372" s="1">
        <f>IFERROR(__xludf.DUMMYFUNCTION("""COMPUTED_VALUE"""),45.17)</f>
        <v>45.17</v>
      </c>
      <c r="D372" s="1">
        <f>IFERROR(__xludf.DUMMYFUNCTION("""COMPUTED_VALUE"""),44.2)</f>
        <v>44.2</v>
      </c>
      <c r="E372" s="1">
        <f>IFERROR(__xludf.DUMMYFUNCTION("""COMPUTED_VALUE"""),44.73)</f>
        <v>44.73</v>
      </c>
      <c r="F372" s="1">
        <f>IFERROR(__xludf.DUMMYFUNCTION("""COMPUTED_VALUE"""),5750771.0)</f>
        <v>5750771</v>
      </c>
    </row>
    <row r="373">
      <c r="A373" s="2">
        <f>IFERROR(__xludf.DUMMYFUNCTION("""COMPUTED_VALUE"""),43641.66666666667)</f>
        <v>43641.66667</v>
      </c>
      <c r="B373" s="1">
        <f>IFERROR(__xludf.DUMMYFUNCTION("""COMPUTED_VALUE"""),44.88)</f>
        <v>44.88</v>
      </c>
      <c r="C373" s="1">
        <f>IFERROR(__xludf.DUMMYFUNCTION("""COMPUTED_VALUE"""),45.07)</f>
        <v>45.07</v>
      </c>
      <c r="D373" s="1">
        <f>IFERROR(__xludf.DUMMYFUNCTION("""COMPUTED_VALUE"""),43.9)</f>
        <v>43.9</v>
      </c>
      <c r="E373" s="1">
        <f>IFERROR(__xludf.DUMMYFUNCTION("""COMPUTED_VALUE"""),43.95)</f>
        <v>43.95</v>
      </c>
      <c r="F373" s="1">
        <f>IFERROR(__xludf.DUMMYFUNCTION("""COMPUTED_VALUE"""),6182071.0)</f>
        <v>6182071</v>
      </c>
    </row>
    <row r="374">
      <c r="A374" s="2">
        <f>IFERROR(__xludf.DUMMYFUNCTION("""COMPUTED_VALUE"""),43642.66666666667)</f>
        <v>43642.66667</v>
      </c>
      <c r="B374" s="1">
        <f>IFERROR(__xludf.DUMMYFUNCTION("""COMPUTED_VALUE"""),44.06)</f>
        <v>44.06</v>
      </c>
      <c r="C374" s="1">
        <f>IFERROR(__xludf.DUMMYFUNCTION("""COMPUTED_VALUE"""),45.45)</f>
        <v>45.45</v>
      </c>
      <c r="D374" s="1">
        <f>IFERROR(__xludf.DUMMYFUNCTION("""COMPUTED_VALUE"""),43.62)</f>
        <v>43.62</v>
      </c>
      <c r="E374" s="1">
        <f>IFERROR(__xludf.DUMMYFUNCTION("""COMPUTED_VALUE"""),43.85)</f>
        <v>43.85</v>
      </c>
      <c r="F374" s="1">
        <f>IFERROR(__xludf.DUMMYFUNCTION("""COMPUTED_VALUE"""),8507208.0)</f>
        <v>8507208</v>
      </c>
    </row>
    <row r="375">
      <c r="A375" s="2">
        <f>IFERROR(__xludf.DUMMYFUNCTION("""COMPUTED_VALUE"""),43643.66666666667)</f>
        <v>43643.66667</v>
      </c>
      <c r="B375" s="1">
        <f>IFERROR(__xludf.DUMMYFUNCTION("""COMPUTED_VALUE"""),43.89)</f>
        <v>43.89</v>
      </c>
      <c r="C375" s="1">
        <f>IFERROR(__xludf.DUMMYFUNCTION("""COMPUTED_VALUE"""),44.58)</f>
        <v>44.58</v>
      </c>
      <c r="D375" s="1">
        <f>IFERROR(__xludf.DUMMYFUNCTION("""COMPUTED_VALUE"""),43.47)</f>
        <v>43.47</v>
      </c>
      <c r="E375" s="1">
        <f>IFERROR(__xludf.DUMMYFUNCTION("""COMPUTED_VALUE"""),44.57)</f>
        <v>44.57</v>
      </c>
      <c r="F375" s="1">
        <f>IFERROR(__xludf.DUMMYFUNCTION("""COMPUTED_VALUE"""),6339710.0)</f>
        <v>6339710</v>
      </c>
    </row>
    <row r="376">
      <c r="A376" s="2">
        <f>IFERROR(__xludf.DUMMYFUNCTION("""COMPUTED_VALUE"""),43644.66666666667)</f>
        <v>43644.66667</v>
      </c>
      <c r="B376" s="1">
        <f>IFERROR(__xludf.DUMMYFUNCTION("""COMPUTED_VALUE"""),44.2)</f>
        <v>44.2</v>
      </c>
      <c r="C376" s="1">
        <f>IFERROR(__xludf.DUMMYFUNCTION("""COMPUTED_VALUE"""),45.03)</f>
        <v>45.03</v>
      </c>
      <c r="D376" s="1">
        <f>IFERROR(__xludf.DUMMYFUNCTION("""COMPUTED_VALUE"""),44.16)</f>
        <v>44.16</v>
      </c>
      <c r="E376" s="1">
        <f>IFERROR(__xludf.DUMMYFUNCTION("""COMPUTED_VALUE"""),44.69)</f>
        <v>44.69</v>
      </c>
      <c r="F376" s="1">
        <f>IFERROR(__xludf.DUMMYFUNCTION("""COMPUTED_VALUE"""),6851384.0)</f>
        <v>6851384</v>
      </c>
    </row>
    <row r="377">
      <c r="A377" s="2">
        <f>IFERROR(__xludf.DUMMYFUNCTION("""COMPUTED_VALUE"""),43647.66666666667)</f>
        <v>43647.66667</v>
      </c>
      <c r="B377" s="1">
        <f>IFERROR(__xludf.DUMMYFUNCTION("""COMPUTED_VALUE"""),46.04)</f>
        <v>46.04</v>
      </c>
      <c r="C377" s="1">
        <f>IFERROR(__xludf.DUMMYFUNCTION("""COMPUTED_VALUE"""),46.62)</f>
        <v>46.62</v>
      </c>
      <c r="D377" s="1">
        <f>IFERROR(__xludf.DUMMYFUNCTION("""COMPUTED_VALUE"""),45.26)</f>
        <v>45.26</v>
      </c>
      <c r="E377" s="1">
        <f>IFERROR(__xludf.DUMMYFUNCTION("""COMPUTED_VALUE"""),45.43)</f>
        <v>45.43</v>
      </c>
      <c r="F377" s="1">
        <f>IFERROR(__xludf.DUMMYFUNCTION("""COMPUTED_VALUE"""),8237964.0)</f>
        <v>8237964</v>
      </c>
    </row>
    <row r="378">
      <c r="A378" s="2">
        <f>IFERROR(__xludf.DUMMYFUNCTION("""COMPUTED_VALUE"""),43648.66666666667)</f>
        <v>43648.66667</v>
      </c>
      <c r="B378" s="1">
        <f>IFERROR(__xludf.DUMMYFUNCTION("""COMPUTED_VALUE"""),45.78)</f>
        <v>45.78</v>
      </c>
      <c r="C378" s="1">
        <f>IFERROR(__xludf.DUMMYFUNCTION("""COMPUTED_VALUE"""),45.83)</f>
        <v>45.83</v>
      </c>
      <c r="D378" s="1">
        <f>IFERROR(__xludf.DUMMYFUNCTION("""COMPUTED_VALUE"""),44.44)</f>
        <v>44.44</v>
      </c>
      <c r="E378" s="1">
        <f>IFERROR(__xludf.DUMMYFUNCTION("""COMPUTED_VALUE"""),44.91)</f>
        <v>44.91</v>
      </c>
      <c r="F378" s="1">
        <f>IFERROR(__xludf.DUMMYFUNCTION("""COMPUTED_VALUE"""),9259027.0)</f>
        <v>9259027</v>
      </c>
    </row>
    <row r="379">
      <c r="A379" s="2">
        <f>IFERROR(__xludf.DUMMYFUNCTION("""COMPUTED_VALUE"""),43649.54166666667)</f>
        <v>43649.54167</v>
      </c>
      <c r="B379" s="1">
        <f>IFERROR(__xludf.DUMMYFUNCTION("""COMPUTED_VALUE"""),47.88)</f>
        <v>47.88</v>
      </c>
      <c r="C379" s="1">
        <f>IFERROR(__xludf.DUMMYFUNCTION("""COMPUTED_VALUE"""),48.31)</f>
        <v>48.31</v>
      </c>
      <c r="D379" s="1">
        <f>IFERROR(__xludf.DUMMYFUNCTION("""COMPUTED_VALUE"""),46.9)</f>
        <v>46.9</v>
      </c>
      <c r="E379" s="1">
        <f>IFERROR(__xludf.DUMMYFUNCTION("""COMPUTED_VALUE"""),46.98)</f>
        <v>46.98</v>
      </c>
      <c r="F379" s="1">
        <f>IFERROR(__xludf.DUMMYFUNCTION("""COMPUTED_VALUE"""),1.4201148E7)</f>
        <v>14201148</v>
      </c>
    </row>
    <row r="380">
      <c r="A380" s="2">
        <f>IFERROR(__xludf.DUMMYFUNCTION("""COMPUTED_VALUE"""),43651.66666666667)</f>
        <v>43651.66667</v>
      </c>
      <c r="B380" s="1">
        <f>IFERROR(__xludf.DUMMYFUNCTION("""COMPUTED_VALUE"""),46.91)</f>
        <v>46.91</v>
      </c>
      <c r="C380" s="1">
        <f>IFERROR(__xludf.DUMMYFUNCTION("""COMPUTED_VALUE"""),47.09)</f>
        <v>47.09</v>
      </c>
      <c r="D380" s="1">
        <f>IFERROR(__xludf.DUMMYFUNCTION("""COMPUTED_VALUE"""),46.16)</f>
        <v>46.16</v>
      </c>
      <c r="E380" s="1">
        <f>IFERROR(__xludf.DUMMYFUNCTION("""COMPUTED_VALUE"""),46.62)</f>
        <v>46.62</v>
      </c>
      <c r="F380" s="1">
        <f>IFERROR(__xludf.DUMMYFUNCTION("""COMPUTED_VALUE"""),7065738.0)</f>
        <v>7065738</v>
      </c>
    </row>
    <row r="381">
      <c r="A381" s="2">
        <f>IFERROR(__xludf.DUMMYFUNCTION("""COMPUTED_VALUE"""),43654.66666666667)</f>
        <v>43654.66667</v>
      </c>
      <c r="B381" s="1">
        <f>IFERROR(__xludf.DUMMYFUNCTION("""COMPUTED_VALUE"""),46.25)</f>
        <v>46.25</v>
      </c>
      <c r="C381" s="1">
        <f>IFERROR(__xludf.DUMMYFUNCTION("""COMPUTED_VALUE"""),46.45)</f>
        <v>46.45</v>
      </c>
      <c r="D381" s="1">
        <f>IFERROR(__xludf.DUMMYFUNCTION("""COMPUTED_VALUE"""),45.73)</f>
        <v>45.73</v>
      </c>
      <c r="E381" s="1">
        <f>IFERROR(__xludf.DUMMYFUNCTION("""COMPUTED_VALUE"""),46.07)</f>
        <v>46.07</v>
      </c>
      <c r="F381" s="1">
        <f>IFERROR(__xludf.DUMMYFUNCTION("""COMPUTED_VALUE"""),5880542.0)</f>
        <v>5880542</v>
      </c>
    </row>
    <row r="382">
      <c r="A382" s="2">
        <f>IFERROR(__xludf.DUMMYFUNCTION("""COMPUTED_VALUE"""),43655.66666666667)</f>
        <v>43655.66667</v>
      </c>
      <c r="B382" s="1">
        <f>IFERROR(__xludf.DUMMYFUNCTION("""COMPUTED_VALUE"""),45.79)</f>
        <v>45.79</v>
      </c>
      <c r="C382" s="1">
        <f>IFERROR(__xludf.DUMMYFUNCTION("""COMPUTED_VALUE"""),46.2)</f>
        <v>46.2</v>
      </c>
      <c r="D382" s="1">
        <f>IFERROR(__xludf.DUMMYFUNCTION("""COMPUTED_VALUE"""),45.46)</f>
        <v>45.46</v>
      </c>
      <c r="E382" s="1">
        <f>IFERROR(__xludf.DUMMYFUNCTION("""COMPUTED_VALUE"""),46.01)</f>
        <v>46.01</v>
      </c>
      <c r="F382" s="1">
        <f>IFERROR(__xludf.DUMMYFUNCTION("""COMPUTED_VALUE"""),6190835.0)</f>
        <v>6190835</v>
      </c>
    </row>
    <row r="383">
      <c r="A383" s="2">
        <f>IFERROR(__xludf.DUMMYFUNCTION("""COMPUTED_VALUE"""),43656.66666666667)</f>
        <v>43656.66667</v>
      </c>
      <c r="B383" s="1">
        <f>IFERROR(__xludf.DUMMYFUNCTION("""COMPUTED_VALUE"""),46.83)</f>
        <v>46.83</v>
      </c>
      <c r="C383" s="1">
        <f>IFERROR(__xludf.DUMMYFUNCTION("""COMPUTED_VALUE"""),47.79)</f>
        <v>47.79</v>
      </c>
      <c r="D383" s="1">
        <f>IFERROR(__xludf.DUMMYFUNCTION("""COMPUTED_VALUE"""),46.63)</f>
        <v>46.63</v>
      </c>
      <c r="E383" s="1">
        <f>IFERROR(__xludf.DUMMYFUNCTION("""COMPUTED_VALUE"""),47.78)</f>
        <v>47.78</v>
      </c>
      <c r="F383" s="1">
        <f>IFERROR(__xludf.DUMMYFUNCTION("""COMPUTED_VALUE"""),9145736.0)</f>
        <v>9145736</v>
      </c>
    </row>
    <row r="384">
      <c r="A384" s="2">
        <f>IFERROR(__xludf.DUMMYFUNCTION("""COMPUTED_VALUE"""),43657.66666666667)</f>
        <v>43657.66667</v>
      </c>
      <c r="B384" s="1">
        <f>IFERROR(__xludf.DUMMYFUNCTION("""COMPUTED_VALUE"""),47.63)</f>
        <v>47.63</v>
      </c>
      <c r="C384" s="1">
        <f>IFERROR(__xludf.DUMMYFUNCTION("""COMPUTED_VALUE"""),48.3)</f>
        <v>48.3</v>
      </c>
      <c r="D384" s="1">
        <f>IFERROR(__xludf.DUMMYFUNCTION("""COMPUTED_VALUE"""),47.16)</f>
        <v>47.16</v>
      </c>
      <c r="E384" s="1">
        <f>IFERROR(__xludf.DUMMYFUNCTION("""COMPUTED_VALUE"""),47.72)</f>
        <v>47.72</v>
      </c>
      <c r="F384" s="1">
        <f>IFERROR(__xludf.DUMMYFUNCTION("""COMPUTED_VALUE"""),7514430.0)</f>
        <v>7514430</v>
      </c>
    </row>
    <row r="385">
      <c r="A385" s="2">
        <f>IFERROR(__xludf.DUMMYFUNCTION("""COMPUTED_VALUE"""),43658.66666666667)</f>
        <v>43658.66667</v>
      </c>
      <c r="B385" s="1">
        <f>IFERROR(__xludf.DUMMYFUNCTION("""COMPUTED_VALUE"""),47.95)</f>
        <v>47.95</v>
      </c>
      <c r="C385" s="1">
        <f>IFERROR(__xludf.DUMMYFUNCTION("""COMPUTED_VALUE"""),49.08)</f>
        <v>49.08</v>
      </c>
      <c r="D385" s="1">
        <f>IFERROR(__xludf.DUMMYFUNCTION("""COMPUTED_VALUE"""),47.94)</f>
        <v>47.94</v>
      </c>
      <c r="E385" s="1">
        <f>IFERROR(__xludf.DUMMYFUNCTION("""COMPUTED_VALUE"""),49.02)</f>
        <v>49.02</v>
      </c>
      <c r="F385" s="1">
        <f>IFERROR(__xludf.DUMMYFUNCTION("""COMPUTED_VALUE"""),9200521.0)</f>
        <v>9200521</v>
      </c>
    </row>
    <row r="386">
      <c r="A386" s="2">
        <f>IFERROR(__xludf.DUMMYFUNCTION("""COMPUTED_VALUE"""),43661.66666666667)</f>
        <v>43661.66667</v>
      </c>
      <c r="B386" s="1">
        <f>IFERROR(__xludf.DUMMYFUNCTION("""COMPUTED_VALUE"""),49.6)</f>
        <v>49.6</v>
      </c>
      <c r="C386" s="1">
        <f>IFERROR(__xludf.DUMMYFUNCTION("""COMPUTED_VALUE"""),50.88)</f>
        <v>50.88</v>
      </c>
      <c r="D386" s="1">
        <f>IFERROR(__xludf.DUMMYFUNCTION("""COMPUTED_VALUE"""),48.97)</f>
        <v>48.97</v>
      </c>
      <c r="E386" s="1">
        <f>IFERROR(__xludf.DUMMYFUNCTION("""COMPUTED_VALUE"""),50.7)</f>
        <v>50.7</v>
      </c>
      <c r="F386" s="1">
        <f>IFERROR(__xludf.DUMMYFUNCTION("""COMPUTED_VALUE"""),1.1000092E7)</f>
        <v>11000092</v>
      </c>
    </row>
    <row r="387">
      <c r="A387" s="2">
        <f>IFERROR(__xludf.DUMMYFUNCTION("""COMPUTED_VALUE"""),43662.66666666667)</f>
        <v>43662.66667</v>
      </c>
      <c r="B387" s="1">
        <f>IFERROR(__xludf.DUMMYFUNCTION("""COMPUTED_VALUE"""),49.86)</f>
        <v>49.86</v>
      </c>
      <c r="C387" s="1">
        <f>IFERROR(__xludf.DUMMYFUNCTION("""COMPUTED_VALUE"""),50.71)</f>
        <v>50.71</v>
      </c>
      <c r="D387" s="1">
        <f>IFERROR(__xludf.DUMMYFUNCTION("""COMPUTED_VALUE"""),49.59)</f>
        <v>49.59</v>
      </c>
      <c r="E387" s="1">
        <f>IFERROR(__xludf.DUMMYFUNCTION("""COMPUTED_VALUE"""),50.48)</f>
        <v>50.48</v>
      </c>
      <c r="F387" s="1">
        <f>IFERROR(__xludf.DUMMYFUNCTION("""COMPUTED_VALUE"""),8148989.0)</f>
        <v>8148989</v>
      </c>
    </row>
    <row r="388">
      <c r="A388" s="2">
        <f>IFERROR(__xludf.DUMMYFUNCTION("""COMPUTED_VALUE"""),43663.66666666667)</f>
        <v>43663.66667</v>
      </c>
      <c r="B388" s="1">
        <f>IFERROR(__xludf.DUMMYFUNCTION("""COMPUTED_VALUE"""),51.13)</f>
        <v>51.13</v>
      </c>
      <c r="C388" s="1">
        <f>IFERROR(__xludf.DUMMYFUNCTION("""COMPUTED_VALUE"""),51.66)</f>
        <v>51.66</v>
      </c>
      <c r="D388" s="1">
        <f>IFERROR(__xludf.DUMMYFUNCTION("""COMPUTED_VALUE"""),50.67)</f>
        <v>50.67</v>
      </c>
      <c r="E388" s="1">
        <f>IFERROR(__xludf.DUMMYFUNCTION("""COMPUTED_VALUE"""),50.97)</f>
        <v>50.97</v>
      </c>
      <c r="F388" s="1">
        <f>IFERROR(__xludf.DUMMYFUNCTION("""COMPUTED_VALUE"""),9764727.0)</f>
        <v>9764727</v>
      </c>
    </row>
    <row r="389">
      <c r="A389" s="2">
        <f>IFERROR(__xludf.DUMMYFUNCTION("""COMPUTED_VALUE"""),43664.66666666667)</f>
        <v>43664.66667</v>
      </c>
      <c r="B389" s="1">
        <f>IFERROR(__xludf.DUMMYFUNCTION("""COMPUTED_VALUE"""),51.01)</f>
        <v>51.01</v>
      </c>
      <c r="C389" s="1">
        <f>IFERROR(__xludf.DUMMYFUNCTION("""COMPUTED_VALUE"""),51.15)</f>
        <v>51.15</v>
      </c>
      <c r="D389" s="1">
        <f>IFERROR(__xludf.DUMMYFUNCTION("""COMPUTED_VALUE"""),50.38)</f>
        <v>50.38</v>
      </c>
      <c r="E389" s="1">
        <f>IFERROR(__xludf.DUMMYFUNCTION("""COMPUTED_VALUE"""),50.71)</f>
        <v>50.71</v>
      </c>
      <c r="F389" s="1">
        <f>IFERROR(__xludf.DUMMYFUNCTION("""COMPUTED_VALUE"""),4764483.0)</f>
        <v>4764483</v>
      </c>
    </row>
    <row r="390">
      <c r="A390" s="2">
        <f>IFERROR(__xludf.DUMMYFUNCTION("""COMPUTED_VALUE"""),43665.66666666667)</f>
        <v>43665.66667</v>
      </c>
      <c r="B390" s="1">
        <f>IFERROR(__xludf.DUMMYFUNCTION("""COMPUTED_VALUE"""),51.14)</f>
        <v>51.14</v>
      </c>
      <c r="C390" s="1">
        <f>IFERROR(__xludf.DUMMYFUNCTION("""COMPUTED_VALUE"""),51.99)</f>
        <v>51.99</v>
      </c>
      <c r="D390" s="1">
        <f>IFERROR(__xludf.DUMMYFUNCTION("""COMPUTED_VALUE"""),50.92)</f>
        <v>50.92</v>
      </c>
      <c r="E390" s="1">
        <f>IFERROR(__xludf.DUMMYFUNCTION("""COMPUTED_VALUE"""),51.64)</f>
        <v>51.64</v>
      </c>
      <c r="F390" s="1">
        <f>IFERROR(__xludf.DUMMYFUNCTION("""COMPUTED_VALUE"""),7048410.0)</f>
        <v>7048410</v>
      </c>
    </row>
    <row r="391">
      <c r="A391" s="2">
        <f>IFERROR(__xludf.DUMMYFUNCTION("""COMPUTED_VALUE"""),43668.66666666667)</f>
        <v>43668.66667</v>
      </c>
      <c r="B391" s="1">
        <f>IFERROR(__xludf.DUMMYFUNCTION("""COMPUTED_VALUE"""),51.75)</f>
        <v>51.75</v>
      </c>
      <c r="C391" s="1">
        <f>IFERROR(__xludf.DUMMYFUNCTION("""COMPUTED_VALUE"""),52.43)</f>
        <v>52.43</v>
      </c>
      <c r="D391" s="1">
        <f>IFERROR(__xludf.DUMMYFUNCTION("""COMPUTED_VALUE"""),50.84)</f>
        <v>50.84</v>
      </c>
      <c r="E391" s="1">
        <f>IFERROR(__xludf.DUMMYFUNCTION("""COMPUTED_VALUE"""),51.14)</f>
        <v>51.14</v>
      </c>
      <c r="F391" s="1">
        <f>IFERROR(__xludf.DUMMYFUNCTION("""COMPUTED_VALUE"""),6846273.0)</f>
        <v>6846273</v>
      </c>
    </row>
    <row r="392">
      <c r="A392" s="2">
        <f>IFERROR(__xludf.DUMMYFUNCTION("""COMPUTED_VALUE"""),43669.66666666667)</f>
        <v>43669.66667</v>
      </c>
      <c r="B392" s="1">
        <f>IFERROR(__xludf.DUMMYFUNCTION("""COMPUTED_VALUE"""),51.34)</f>
        <v>51.34</v>
      </c>
      <c r="C392" s="1">
        <f>IFERROR(__xludf.DUMMYFUNCTION("""COMPUTED_VALUE"""),52.1)</f>
        <v>52.1</v>
      </c>
      <c r="D392" s="1">
        <f>IFERROR(__xludf.DUMMYFUNCTION("""COMPUTED_VALUE"""),50.9)</f>
        <v>50.9</v>
      </c>
      <c r="E392" s="1">
        <f>IFERROR(__xludf.DUMMYFUNCTION("""COMPUTED_VALUE"""),52.03)</f>
        <v>52.03</v>
      </c>
      <c r="F392" s="1">
        <f>IFERROR(__xludf.DUMMYFUNCTION("""COMPUTED_VALUE"""),5023121.0)</f>
        <v>5023121</v>
      </c>
    </row>
    <row r="393">
      <c r="A393" s="2">
        <f>IFERROR(__xludf.DUMMYFUNCTION("""COMPUTED_VALUE"""),43670.66666666667)</f>
        <v>43670.66667</v>
      </c>
      <c r="B393" s="1">
        <f>IFERROR(__xludf.DUMMYFUNCTION("""COMPUTED_VALUE"""),51.83)</f>
        <v>51.83</v>
      </c>
      <c r="C393" s="1">
        <f>IFERROR(__xludf.DUMMYFUNCTION("""COMPUTED_VALUE"""),53.21)</f>
        <v>53.21</v>
      </c>
      <c r="D393" s="1">
        <f>IFERROR(__xludf.DUMMYFUNCTION("""COMPUTED_VALUE"""),51.63)</f>
        <v>51.63</v>
      </c>
      <c r="E393" s="1">
        <f>IFERROR(__xludf.DUMMYFUNCTION("""COMPUTED_VALUE"""),52.98)</f>
        <v>52.98</v>
      </c>
      <c r="F393" s="1">
        <f>IFERROR(__xludf.DUMMYFUNCTION("""COMPUTED_VALUE"""),1.1072835E7)</f>
        <v>11072835</v>
      </c>
    </row>
    <row r="394">
      <c r="A394" s="2">
        <f>IFERROR(__xludf.DUMMYFUNCTION("""COMPUTED_VALUE"""),43671.66666666667)</f>
        <v>43671.66667</v>
      </c>
      <c r="B394" s="1">
        <f>IFERROR(__xludf.DUMMYFUNCTION("""COMPUTED_VALUE"""),46.7)</f>
        <v>46.7</v>
      </c>
      <c r="C394" s="1">
        <f>IFERROR(__xludf.DUMMYFUNCTION("""COMPUTED_VALUE"""),46.9)</f>
        <v>46.9</v>
      </c>
      <c r="D394" s="1">
        <f>IFERROR(__xludf.DUMMYFUNCTION("""COMPUTED_VALUE"""),45.11)</f>
        <v>45.11</v>
      </c>
      <c r="E394" s="1">
        <f>IFERROR(__xludf.DUMMYFUNCTION("""COMPUTED_VALUE"""),45.76)</f>
        <v>45.76</v>
      </c>
      <c r="F394" s="1">
        <f>IFERROR(__xludf.DUMMYFUNCTION("""COMPUTED_VALUE"""),2.2418252E7)</f>
        <v>22418252</v>
      </c>
    </row>
    <row r="395">
      <c r="A395" s="2">
        <f>IFERROR(__xludf.DUMMYFUNCTION("""COMPUTED_VALUE"""),43672.66666666667)</f>
        <v>43672.66667</v>
      </c>
      <c r="B395" s="1">
        <f>IFERROR(__xludf.DUMMYFUNCTION("""COMPUTED_VALUE"""),45.38)</f>
        <v>45.38</v>
      </c>
      <c r="C395" s="1">
        <f>IFERROR(__xludf.DUMMYFUNCTION("""COMPUTED_VALUE"""),46.05)</f>
        <v>46.05</v>
      </c>
      <c r="D395" s="1">
        <f>IFERROR(__xludf.DUMMYFUNCTION("""COMPUTED_VALUE"""),44.45)</f>
        <v>44.45</v>
      </c>
      <c r="E395" s="1">
        <f>IFERROR(__xludf.DUMMYFUNCTION("""COMPUTED_VALUE"""),45.61)</f>
        <v>45.61</v>
      </c>
      <c r="F395" s="1">
        <f>IFERROR(__xludf.DUMMYFUNCTION("""COMPUTED_VALUE"""),1.0027697E7)</f>
        <v>10027697</v>
      </c>
    </row>
    <row r="396">
      <c r="A396" s="2">
        <f>IFERROR(__xludf.DUMMYFUNCTION("""COMPUTED_VALUE"""),43675.66666666667)</f>
        <v>43675.66667</v>
      </c>
      <c r="B396" s="1">
        <f>IFERROR(__xludf.DUMMYFUNCTION("""COMPUTED_VALUE"""),45.42)</f>
        <v>45.42</v>
      </c>
      <c r="C396" s="1">
        <f>IFERROR(__xludf.DUMMYFUNCTION("""COMPUTED_VALUE"""),47.19)</f>
        <v>47.19</v>
      </c>
      <c r="D396" s="1">
        <f>IFERROR(__xludf.DUMMYFUNCTION("""COMPUTED_VALUE"""),45.21)</f>
        <v>45.21</v>
      </c>
      <c r="E396" s="1">
        <f>IFERROR(__xludf.DUMMYFUNCTION("""COMPUTED_VALUE"""),47.15)</f>
        <v>47.15</v>
      </c>
      <c r="F396" s="1">
        <f>IFERROR(__xludf.DUMMYFUNCTION("""COMPUTED_VALUE"""),9273331.0)</f>
        <v>9273331</v>
      </c>
    </row>
    <row r="397">
      <c r="A397" s="2">
        <f>IFERROR(__xludf.DUMMYFUNCTION("""COMPUTED_VALUE"""),43676.66666666667)</f>
        <v>43676.66667</v>
      </c>
      <c r="B397" s="1">
        <f>IFERROR(__xludf.DUMMYFUNCTION("""COMPUTED_VALUE"""),46.58)</f>
        <v>46.58</v>
      </c>
      <c r="C397" s="1">
        <f>IFERROR(__xludf.DUMMYFUNCTION("""COMPUTED_VALUE"""),48.67)</f>
        <v>48.67</v>
      </c>
      <c r="D397" s="1">
        <f>IFERROR(__xludf.DUMMYFUNCTION("""COMPUTED_VALUE"""),46.44)</f>
        <v>46.44</v>
      </c>
      <c r="E397" s="1">
        <f>IFERROR(__xludf.DUMMYFUNCTION("""COMPUTED_VALUE"""),48.45)</f>
        <v>48.45</v>
      </c>
      <c r="F397" s="1">
        <f>IFERROR(__xludf.DUMMYFUNCTION("""COMPUTED_VALUE"""),8109014.0)</f>
        <v>8109014</v>
      </c>
    </row>
    <row r="398">
      <c r="A398" s="2">
        <f>IFERROR(__xludf.DUMMYFUNCTION("""COMPUTED_VALUE"""),43677.66666666667)</f>
        <v>43677.66667</v>
      </c>
      <c r="B398" s="1">
        <f>IFERROR(__xludf.DUMMYFUNCTION("""COMPUTED_VALUE"""),48.6)</f>
        <v>48.6</v>
      </c>
      <c r="C398" s="1">
        <f>IFERROR(__xludf.DUMMYFUNCTION("""COMPUTED_VALUE"""),49.34)</f>
        <v>49.34</v>
      </c>
      <c r="D398" s="1">
        <f>IFERROR(__xludf.DUMMYFUNCTION("""COMPUTED_VALUE"""),47.33)</f>
        <v>47.33</v>
      </c>
      <c r="E398" s="1">
        <f>IFERROR(__xludf.DUMMYFUNCTION("""COMPUTED_VALUE"""),48.32)</f>
        <v>48.32</v>
      </c>
      <c r="F398" s="1">
        <f>IFERROR(__xludf.DUMMYFUNCTION("""COMPUTED_VALUE"""),9178208.0)</f>
        <v>9178208</v>
      </c>
    </row>
    <row r="399">
      <c r="A399" s="2">
        <f>IFERROR(__xludf.DUMMYFUNCTION("""COMPUTED_VALUE"""),43678.66666666667)</f>
        <v>43678.66667</v>
      </c>
      <c r="B399" s="1">
        <f>IFERROR(__xludf.DUMMYFUNCTION("""COMPUTED_VALUE"""),48.53)</f>
        <v>48.53</v>
      </c>
      <c r="C399" s="1">
        <f>IFERROR(__xludf.DUMMYFUNCTION("""COMPUTED_VALUE"""),48.9)</f>
        <v>48.9</v>
      </c>
      <c r="D399" s="1">
        <f>IFERROR(__xludf.DUMMYFUNCTION("""COMPUTED_VALUE"""),46.35)</f>
        <v>46.35</v>
      </c>
      <c r="E399" s="1">
        <f>IFERROR(__xludf.DUMMYFUNCTION("""COMPUTED_VALUE"""),46.77)</f>
        <v>46.77</v>
      </c>
      <c r="F399" s="1">
        <f>IFERROR(__xludf.DUMMYFUNCTION("""COMPUTED_VALUE"""),8259516.0)</f>
        <v>8259516</v>
      </c>
    </row>
    <row r="400">
      <c r="A400" s="2">
        <f>IFERROR(__xludf.DUMMYFUNCTION("""COMPUTED_VALUE"""),43679.66666666667)</f>
        <v>43679.66667</v>
      </c>
      <c r="B400" s="1">
        <f>IFERROR(__xludf.DUMMYFUNCTION("""COMPUTED_VALUE"""),46.27)</f>
        <v>46.27</v>
      </c>
      <c r="C400" s="1">
        <f>IFERROR(__xludf.DUMMYFUNCTION("""COMPUTED_VALUE"""),47.25)</f>
        <v>47.25</v>
      </c>
      <c r="D400" s="1">
        <f>IFERROR(__xludf.DUMMYFUNCTION("""COMPUTED_VALUE"""),45.85)</f>
        <v>45.85</v>
      </c>
      <c r="E400" s="1">
        <f>IFERROR(__xludf.DUMMYFUNCTION("""COMPUTED_VALUE"""),46.87)</f>
        <v>46.87</v>
      </c>
      <c r="F400" s="1">
        <f>IFERROR(__xludf.DUMMYFUNCTION("""COMPUTED_VALUE"""),6136481.0)</f>
        <v>6136481</v>
      </c>
    </row>
    <row r="401">
      <c r="A401" s="2">
        <f>IFERROR(__xludf.DUMMYFUNCTION("""COMPUTED_VALUE"""),43682.66666666667)</f>
        <v>43682.66667</v>
      </c>
      <c r="B401" s="1">
        <f>IFERROR(__xludf.DUMMYFUNCTION("""COMPUTED_VALUE"""),45.92)</f>
        <v>45.92</v>
      </c>
      <c r="C401" s="1">
        <f>IFERROR(__xludf.DUMMYFUNCTION("""COMPUTED_VALUE"""),46.27)</f>
        <v>46.27</v>
      </c>
      <c r="D401" s="1">
        <f>IFERROR(__xludf.DUMMYFUNCTION("""COMPUTED_VALUE"""),45.16)</f>
        <v>45.16</v>
      </c>
      <c r="E401" s="1">
        <f>IFERROR(__xludf.DUMMYFUNCTION("""COMPUTED_VALUE"""),45.66)</f>
        <v>45.66</v>
      </c>
      <c r="F401" s="1">
        <f>IFERROR(__xludf.DUMMYFUNCTION("""COMPUTED_VALUE"""),7028279.0)</f>
        <v>7028279</v>
      </c>
    </row>
    <row r="402">
      <c r="A402" s="2">
        <f>IFERROR(__xludf.DUMMYFUNCTION("""COMPUTED_VALUE"""),43683.66666666667)</f>
        <v>43683.66667</v>
      </c>
      <c r="B402" s="1">
        <f>IFERROR(__xludf.DUMMYFUNCTION("""COMPUTED_VALUE"""),46.38)</f>
        <v>46.38</v>
      </c>
      <c r="C402" s="1">
        <f>IFERROR(__xludf.DUMMYFUNCTION("""COMPUTED_VALUE"""),46.5)</f>
        <v>46.5</v>
      </c>
      <c r="D402" s="1">
        <f>IFERROR(__xludf.DUMMYFUNCTION("""COMPUTED_VALUE"""),45.15)</f>
        <v>45.15</v>
      </c>
      <c r="E402" s="1">
        <f>IFERROR(__xludf.DUMMYFUNCTION("""COMPUTED_VALUE"""),46.15)</f>
        <v>46.15</v>
      </c>
      <c r="F402" s="1">
        <f>IFERROR(__xludf.DUMMYFUNCTION("""COMPUTED_VALUE"""),5564200.0)</f>
        <v>5564200</v>
      </c>
    </row>
    <row r="403">
      <c r="A403" s="2">
        <f>IFERROR(__xludf.DUMMYFUNCTION("""COMPUTED_VALUE"""),43684.66666666667)</f>
        <v>43684.66667</v>
      </c>
      <c r="B403" s="1">
        <f>IFERROR(__xludf.DUMMYFUNCTION("""COMPUTED_VALUE"""),45.3)</f>
        <v>45.3</v>
      </c>
      <c r="C403" s="1">
        <f>IFERROR(__xludf.DUMMYFUNCTION("""COMPUTED_VALUE"""),46.71)</f>
        <v>46.71</v>
      </c>
      <c r="D403" s="1">
        <f>IFERROR(__xludf.DUMMYFUNCTION("""COMPUTED_VALUE"""),45.16)</f>
        <v>45.16</v>
      </c>
      <c r="E403" s="1">
        <f>IFERROR(__xludf.DUMMYFUNCTION("""COMPUTED_VALUE"""),46.68)</f>
        <v>46.68</v>
      </c>
      <c r="F403" s="1">
        <f>IFERROR(__xludf.DUMMYFUNCTION("""COMPUTED_VALUE"""),4776500.0)</f>
        <v>4776500</v>
      </c>
    </row>
    <row r="404">
      <c r="A404" s="2">
        <f>IFERROR(__xludf.DUMMYFUNCTION("""COMPUTED_VALUE"""),43685.66666666667)</f>
        <v>43685.66667</v>
      </c>
      <c r="B404" s="1">
        <f>IFERROR(__xludf.DUMMYFUNCTION("""COMPUTED_VALUE"""),46.89)</f>
        <v>46.89</v>
      </c>
      <c r="C404" s="1">
        <f>IFERROR(__xludf.DUMMYFUNCTION("""COMPUTED_VALUE"""),47.96)</f>
        <v>47.96</v>
      </c>
      <c r="D404" s="1">
        <f>IFERROR(__xludf.DUMMYFUNCTION("""COMPUTED_VALUE"""),46.53)</f>
        <v>46.53</v>
      </c>
      <c r="E404" s="1">
        <f>IFERROR(__xludf.DUMMYFUNCTION("""COMPUTED_VALUE"""),47.66)</f>
        <v>47.66</v>
      </c>
      <c r="F404" s="1">
        <f>IFERROR(__xludf.DUMMYFUNCTION("""COMPUTED_VALUE"""),5274349.0)</f>
        <v>5274349</v>
      </c>
    </row>
    <row r="405">
      <c r="A405" s="2">
        <f>IFERROR(__xludf.DUMMYFUNCTION("""COMPUTED_VALUE"""),43686.66666666667)</f>
        <v>43686.66667</v>
      </c>
      <c r="B405" s="1">
        <f>IFERROR(__xludf.DUMMYFUNCTION("""COMPUTED_VALUE"""),47.21)</f>
        <v>47.21</v>
      </c>
      <c r="C405" s="1">
        <f>IFERROR(__xludf.DUMMYFUNCTION("""COMPUTED_VALUE"""),47.79)</f>
        <v>47.79</v>
      </c>
      <c r="D405" s="1">
        <f>IFERROR(__xludf.DUMMYFUNCTION("""COMPUTED_VALUE"""),46.76)</f>
        <v>46.76</v>
      </c>
      <c r="E405" s="1">
        <f>IFERROR(__xludf.DUMMYFUNCTION("""COMPUTED_VALUE"""),47.0)</f>
        <v>47</v>
      </c>
      <c r="F405" s="1">
        <f>IFERROR(__xludf.DUMMYFUNCTION("""COMPUTED_VALUE"""),3898244.0)</f>
        <v>3898244</v>
      </c>
    </row>
    <row r="406">
      <c r="A406" s="2">
        <f>IFERROR(__xludf.DUMMYFUNCTION("""COMPUTED_VALUE"""),43689.66666666667)</f>
        <v>43689.66667</v>
      </c>
      <c r="B406" s="1">
        <f>IFERROR(__xludf.DUMMYFUNCTION("""COMPUTED_VALUE"""),46.6)</f>
        <v>46.6</v>
      </c>
      <c r="C406" s="1">
        <f>IFERROR(__xludf.DUMMYFUNCTION("""COMPUTED_VALUE"""),47.15)</f>
        <v>47.15</v>
      </c>
      <c r="D406" s="1">
        <f>IFERROR(__xludf.DUMMYFUNCTION("""COMPUTED_VALUE"""),45.75)</f>
        <v>45.75</v>
      </c>
      <c r="E406" s="1">
        <f>IFERROR(__xludf.DUMMYFUNCTION("""COMPUTED_VALUE"""),45.8)</f>
        <v>45.8</v>
      </c>
      <c r="F406" s="1">
        <f>IFERROR(__xludf.DUMMYFUNCTION("""COMPUTED_VALUE"""),4663937.0)</f>
        <v>4663937</v>
      </c>
    </row>
    <row r="407">
      <c r="A407" s="2">
        <f>IFERROR(__xludf.DUMMYFUNCTION("""COMPUTED_VALUE"""),43690.66666666667)</f>
        <v>43690.66667</v>
      </c>
      <c r="B407" s="1">
        <f>IFERROR(__xludf.DUMMYFUNCTION("""COMPUTED_VALUE"""),45.76)</f>
        <v>45.76</v>
      </c>
      <c r="C407" s="1">
        <f>IFERROR(__xludf.DUMMYFUNCTION("""COMPUTED_VALUE"""),47.2)</f>
        <v>47.2</v>
      </c>
      <c r="D407" s="1">
        <f>IFERROR(__xludf.DUMMYFUNCTION("""COMPUTED_VALUE"""),45.51)</f>
        <v>45.51</v>
      </c>
      <c r="E407" s="1">
        <f>IFERROR(__xludf.DUMMYFUNCTION("""COMPUTED_VALUE"""),47.0)</f>
        <v>47</v>
      </c>
      <c r="F407" s="1">
        <f>IFERROR(__xludf.DUMMYFUNCTION("""COMPUTED_VALUE"""),4868998.0)</f>
        <v>4868998</v>
      </c>
    </row>
    <row r="408">
      <c r="A408" s="2">
        <f>IFERROR(__xludf.DUMMYFUNCTION("""COMPUTED_VALUE"""),43691.66666666667)</f>
        <v>43691.66667</v>
      </c>
      <c r="B408" s="1">
        <f>IFERROR(__xludf.DUMMYFUNCTION("""COMPUTED_VALUE"""),46.24)</f>
        <v>46.24</v>
      </c>
      <c r="C408" s="1">
        <f>IFERROR(__xludf.DUMMYFUNCTION("""COMPUTED_VALUE"""),46.3)</f>
        <v>46.3</v>
      </c>
      <c r="D408" s="1">
        <f>IFERROR(__xludf.DUMMYFUNCTION("""COMPUTED_VALUE"""),43.34)</f>
        <v>43.34</v>
      </c>
      <c r="E408" s="1">
        <f>IFERROR(__xludf.DUMMYFUNCTION("""COMPUTED_VALUE"""),43.92)</f>
        <v>43.92</v>
      </c>
      <c r="F408" s="1">
        <f>IFERROR(__xludf.DUMMYFUNCTION("""COMPUTED_VALUE"""),9562591.0)</f>
        <v>9562591</v>
      </c>
    </row>
    <row r="409">
      <c r="A409" s="2">
        <f>IFERROR(__xludf.DUMMYFUNCTION("""COMPUTED_VALUE"""),43692.66666666667)</f>
        <v>43692.66667</v>
      </c>
      <c r="B409" s="1">
        <f>IFERROR(__xludf.DUMMYFUNCTION("""COMPUTED_VALUE"""),44.17)</f>
        <v>44.17</v>
      </c>
      <c r="C409" s="1">
        <f>IFERROR(__xludf.DUMMYFUNCTION("""COMPUTED_VALUE"""),44.31)</f>
        <v>44.31</v>
      </c>
      <c r="D409" s="1">
        <f>IFERROR(__xludf.DUMMYFUNCTION("""COMPUTED_VALUE"""),42.31)</f>
        <v>42.31</v>
      </c>
      <c r="E409" s="1">
        <f>IFERROR(__xludf.DUMMYFUNCTION("""COMPUTED_VALUE"""),43.13)</f>
        <v>43.13</v>
      </c>
      <c r="F409" s="1">
        <f>IFERROR(__xludf.DUMMYFUNCTION("""COMPUTED_VALUE"""),8231952.0)</f>
        <v>8231952</v>
      </c>
    </row>
    <row r="410">
      <c r="A410" s="2">
        <f>IFERROR(__xludf.DUMMYFUNCTION("""COMPUTED_VALUE"""),43693.66666666667)</f>
        <v>43693.66667</v>
      </c>
      <c r="B410" s="1">
        <f>IFERROR(__xludf.DUMMYFUNCTION("""COMPUTED_VALUE"""),43.33)</f>
        <v>43.33</v>
      </c>
      <c r="C410" s="1">
        <f>IFERROR(__xludf.DUMMYFUNCTION("""COMPUTED_VALUE"""),44.45)</f>
        <v>44.45</v>
      </c>
      <c r="D410" s="1">
        <f>IFERROR(__xludf.DUMMYFUNCTION("""COMPUTED_VALUE"""),43.2)</f>
        <v>43.2</v>
      </c>
      <c r="E410" s="1">
        <f>IFERROR(__xludf.DUMMYFUNCTION("""COMPUTED_VALUE"""),43.99)</f>
        <v>43.99</v>
      </c>
      <c r="F410" s="1">
        <f>IFERROR(__xludf.DUMMYFUNCTION("""COMPUTED_VALUE"""),5207376.0)</f>
        <v>5207376</v>
      </c>
    </row>
    <row r="411">
      <c r="A411" s="2">
        <f>IFERROR(__xludf.DUMMYFUNCTION("""COMPUTED_VALUE"""),43696.66666666667)</f>
        <v>43696.66667</v>
      </c>
      <c r="B411" s="1">
        <f>IFERROR(__xludf.DUMMYFUNCTION("""COMPUTED_VALUE"""),44.84)</f>
        <v>44.84</v>
      </c>
      <c r="C411" s="1">
        <f>IFERROR(__xludf.DUMMYFUNCTION("""COMPUTED_VALUE"""),45.57)</f>
        <v>45.57</v>
      </c>
      <c r="D411" s="1">
        <f>IFERROR(__xludf.DUMMYFUNCTION("""COMPUTED_VALUE"""),44.34)</f>
        <v>44.34</v>
      </c>
      <c r="E411" s="1">
        <f>IFERROR(__xludf.DUMMYFUNCTION("""COMPUTED_VALUE"""),45.37)</f>
        <v>45.37</v>
      </c>
      <c r="F411" s="1">
        <f>IFERROR(__xludf.DUMMYFUNCTION("""COMPUTED_VALUE"""),5311748.0)</f>
        <v>5311748</v>
      </c>
    </row>
    <row r="412">
      <c r="A412" s="2">
        <f>IFERROR(__xludf.DUMMYFUNCTION("""COMPUTED_VALUE"""),43697.66666666667)</f>
        <v>43697.66667</v>
      </c>
      <c r="B412" s="1">
        <f>IFERROR(__xludf.DUMMYFUNCTION("""COMPUTED_VALUE"""),45.52)</f>
        <v>45.52</v>
      </c>
      <c r="C412" s="1">
        <f>IFERROR(__xludf.DUMMYFUNCTION("""COMPUTED_VALUE"""),45.82)</f>
        <v>45.82</v>
      </c>
      <c r="D412" s="1">
        <f>IFERROR(__xludf.DUMMYFUNCTION("""COMPUTED_VALUE"""),44.91)</f>
        <v>44.91</v>
      </c>
      <c r="E412" s="1">
        <f>IFERROR(__xludf.DUMMYFUNCTION("""COMPUTED_VALUE"""),45.17)</f>
        <v>45.17</v>
      </c>
      <c r="F412" s="1">
        <f>IFERROR(__xludf.DUMMYFUNCTION("""COMPUTED_VALUE"""),4170527.0)</f>
        <v>4170527</v>
      </c>
    </row>
    <row r="413">
      <c r="A413" s="2">
        <f>IFERROR(__xludf.DUMMYFUNCTION("""COMPUTED_VALUE"""),43698.66666666667)</f>
        <v>43698.66667</v>
      </c>
      <c r="B413" s="1">
        <f>IFERROR(__xludf.DUMMYFUNCTION("""COMPUTED_VALUE"""),44.4)</f>
        <v>44.4</v>
      </c>
      <c r="C413" s="1">
        <f>IFERROR(__xludf.DUMMYFUNCTION("""COMPUTED_VALUE"""),44.64)</f>
        <v>44.64</v>
      </c>
      <c r="D413" s="1">
        <f>IFERROR(__xludf.DUMMYFUNCTION("""COMPUTED_VALUE"""),43.52)</f>
        <v>43.52</v>
      </c>
      <c r="E413" s="1">
        <f>IFERROR(__xludf.DUMMYFUNCTION("""COMPUTED_VALUE"""),44.17)</f>
        <v>44.17</v>
      </c>
      <c r="F413" s="1">
        <f>IFERROR(__xludf.DUMMYFUNCTION("""COMPUTED_VALUE"""),7799744.0)</f>
        <v>7799744</v>
      </c>
    </row>
    <row r="414">
      <c r="A414" s="2">
        <f>IFERROR(__xludf.DUMMYFUNCTION("""COMPUTED_VALUE"""),43699.66666666667)</f>
        <v>43699.66667</v>
      </c>
      <c r="B414" s="1">
        <f>IFERROR(__xludf.DUMMYFUNCTION("""COMPUTED_VALUE"""),44.56)</f>
        <v>44.56</v>
      </c>
      <c r="C414" s="1">
        <f>IFERROR(__xludf.DUMMYFUNCTION("""COMPUTED_VALUE"""),45.08)</f>
        <v>45.08</v>
      </c>
      <c r="D414" s="1">
        <f>IFERROR(__xludf.DUMMYFUNCTION("""COMPUTED_VALUE"""),43.64)</f>
        <v>43.64</v>
      </c>
      <c r="E414" s="1">
        <f>IFERROR(__xludf.DUMMYFUNCTION("""COMPUTED_VALUE"""),44.43)</f>
        <v>44.43</v>
      </c>
      <c r="F414" s="1">
        <f>IFERROR(__xludf.DUMMYFUNCTION("""COMPUTED_VALUE"""),6564964.0)</f>
        <v>6564964</v>
      </c>
    </row>
    <row r="415">
      <c r="A415" s="2">
        <f>IFERROR(__xludf.DUMMYFUNCTION("""COMPUTED_VALUE"""),43700.66666666667)</f>
        <v>43700.66667</v>
      </c>
      <c r="B415" s="1">
        <f>IFERROR(__xludf.DUMMYFUNCTION("""COMPUTED_VALUE"""),43.99)</f>
        <v>43.99</v>
      </c>
      <c r="C415" s="1">
        <f>IFERROR(__xludf.DUMMYFUNCTION("""COMPUTED_VALUE"""),44.23)</f>
        <v>44.23</v>
      </c>
      <c r="D415" s="1">
        <f>IFERROR(__xludf.DUMMYFUNCTION("""COMPUTED_VALUE"""),42.2)</f>
        <v>42.2</v>
      </c>
      <c r="E415" s="1">
        <f>IFERROR(__xludf.DUMMYFUNCTION("""COMPUTED_VALUE"""),42.28)</f>
        <v>42.28</v>
      </c>
      <c r="F415" s="1">
        <f>IFERROR(__xludf.DUMMYFUNCTION("""COMPUTED_VALUE"""),8559704.0)</f>
        <v>8559704</v>
      </c>
    </row>
    <row r="416">
      <c r="A416" s="2">
        <f>IFERROR(__xludf.DUMMYFUNCTION("""COMPUTED_VALUE"""),43703.66666666667)</f>
        <v>43703.66667</v>
      </c>
      <c r="B416" s="1">
        <f>IFERROR(__xludf.DUMMYFUNCTION("""COMPUTED_VALUE"""),42.72)</f>
        <v>42.72</v>
      </c>
      <c r="C416" s="1">
        <f>IFERROR(__xludf.DUMMYFUNCTION("""COMPUTED_VALUE"""),43.0)</f>
        <v>43</v>
      </c>
      <c r="D416" s="1">
        <f>IFERROR(__xludf.DUMMYFUNCTION("""COMPUTED_VALUE"""),42.31)</f>
        <v>42.31</v>
      </c>
      <c r="E416" s="1">
        <f>IFERROR(__xludf.DUMMYFUNCTION("""COMPUTED_VALUE"""),43.0)</f>
        <v>43</v>
      </c>
      <c r="F416" s="1">
        <f>IFERROR(__xludf.DUMMYFUNCTION("""COMPUTED_VALUE"""),5054414.0)</f>
        <v>5054414</v>
      </c>
    </row>
    <row r="417">
      <c r="A417" s="2">
        <f>IFERROR(__xludf.DUMMYFUNCTION("""COMPUTED_VALUE"""),43704.66666666667)</f>
        <v>43704.66667</v>
      </c>
      <c r="B417" s="1">
        <f>IFERROR(__xludf.DUMMYFUNCTION("""COMPUTED_VALUE"""),43.15)</f>
        <v>43.15</v>
      </c>
      <c r="C417" s="1">
        <f>IFERROR(__xludf.DUMMYFUNCTION("""COMPUTED_VALUE"""),43.76)</f>
        <v>43.76</v>
      </c>
      <c r="D417" s="1">
        <f>IFERROR(__xludf.DUMMYFUNCTION("""COMPUTED_VALUE"""),42.41)</f>
        <v>42.41</v>
      </c>
      <c r="E417" s="1">
        <f>IFERROR(__xludf.DUMMYFUNCTION("""COMPUTED_VALUE"""),42.82)</f>
        <v>42.82</v>
      </c>
      <c r="F417" s="1">
        <f>IFERROR(__xludf.DUMMYFUNCTION("""COMPUTED_VALUE"""),5420727.0)</f>
        <v>5420727</v>
      </c>
    </row>
    <row r="418">
      <c r="A418" s="2">
        <f>IFERROR(__xludf.DUMMYFUNCTION("""COMPUTED_VALUE"""),43705.66666666667)</f>
        <v>43705.66667</v>
      </c>
      <c r="B418" s="1">
        <f>IFERROR(__xludf.DUMMYFUNCTION("""COMPUTED_VALUE"""),42.74)</f>
        <v>42.74</v>
      </c>
      <c r="C418" s="1">
        <f>IFERROR(__xludf.DUMMYFUNCTION("""COMPUTED_VALUE"""),43.45)</f>
        <v>43.45</v>
      </c>
      <c r="D418" s="1">
        <f>IFERROR(__xludf.DUMMYFUNCTION("""COMPUTED_VALUE"""),42.46)</f>
        <v>42.46</v>
      </c>
      <c r="E418" s="1">
        <f>IFERROR(__xludf.DUMMYFUNCTION("""COMPUTED_VALUE"""),43.12)</f>
        <v>43.12</v>
      </c>
      <c r="F418" s="1">
        <f>IFERROR(__xludf.DUMMYFUNCTION("""COMPUTED_VALUE"""),3238625.0)</f>
        <v>3238625</v>
      </c>
    </row>
    <row r="419">
      <c r="A419" s="2">
        <f>IFERROR(__xludf.DUMMYFUNCTION("""COMPUTED_VALUE"""),43706.66666666667)</f>
        <v>43706.66667</v>
      </c>
      <c r="B419" s="1">
        <f>IFERROR(__xludf.DUMMYFUNCTION("""COMPUTED_VALUE"""),43.8)</f>
        <v>43.8</v>
      </c>
      <c r="C419" s="1">
        <f>IFERROR(__xludf.DUMMYFUNCTION("""COMPUTED_VALUE"""),44.68)</f>
        <v>44.68</v>
      </c>
      <c r="D419" s="1">
        <f>IFERROR(__xludf.DUMMYFUNCTION("""COMPUTED_VALUE"""),43.6)</f>
        <v>43.6</v>
      </c>
      <c r="E419" s="1">
        <f>IFERROR(__xludf.DUMMYFUNCTION("""COMPUTED_VALUE"""),44.34)</f>
        <v>44.34</v>
      </c>
      <c r="F419" s="1">
        <f>IFERROR(__xludf.DUMMYFUNCTION("""COMPUTED_VALUE"""),5183104.0)</f>
        <v>5183104</v>
      </c>
    </row>
    <row r="420">
      <c r="A420" s="2">
        <f>IFERROR(__xludf.DUMMYFUNCTION("""COMPUTED_VALUE"""),43707.66666666667)</f>
        <v>43707.66667</v>
      </c>
      <c r="B420" s="1">
        <f>IFERROR(__xludf.DUMMYFUNCTION("""COMPUTED_VALUE"""),45.83)</f>
        <v>45.83</v>
      </c>
      <c r="C420" s="1">
        <f>IFERROR(__xludf.DUMMYFUNCTION("""COMPUTED_VALUE"""),46.49)</f>
        <v>46.49</v>
      </c>
      <c r="D420" s="1">
        <f>IFERROR(__xludf.DUMMYFUNCTION("""COMPUTED_VALUE"""),44.84)</f>
        <v>44.84</v>
      </c>
      <c r="E420" s="1">
        <f>IFERROR(__xludf.DUMMYFUNCTION("""COMPUTED_VALUE"""),45.12)</f>
        <v>45.12</v>
      </c>
      <c r="F420" s="1">
        <f>IFERROR(__xludf.DUMMYFUNCTION("""COMPUTED_VALUE"""),9327775.0)</f>
        <v>9327775</v>
      </c>
    </row>
    <row r="421">
      <c r="A421" s="2">
        <f>IFERROR(__xludf.DUMMYFUNCTION("""COMPUTED_VALUE"""),43711.66666666667)</f>
        <v>43711.66667</v>
      </c>
      <c r="B421" s="1">
        <f>IFERROR(__xludf.DUMMYFUNCTION("""COMPUTED_VALUE"""),44.82)</f>
        <v>44.82</v>
      </c>
      <c r="C421" s="1">
        <f>IFERROR(__xludf.DUMMYFUNCTION("""COMPUTED_VALUE"""),45.79)</f>
        <v>45.79</v>
      </c>
      <c r="D421" s="1">
        <f>IFERROR(__xludf.DUMMYFUNCTION("""COMPUTED_VALUE"""),44.63)</f>
        <v>44.63</v>
      </c>
      <c r="E421" s="1">
        <f>IFERROR(__xludf.DUMMYFUNCTION("""COMPUTED_VALUE"""),45.0)</f>
        <v>45</v>
      </c>
      <c r="F421" s="1">
        <f>IFERROR(__xludf.DUMMYFUNCTION("""COMPUTED_VALUE"""),5360546.0)</f>
        <v>5360546</v>
      </c>
    </row>
    <row r="422">
      <c r="A422" s="2">
        <f>IFERROR(__xludf.DUMMYFUNCTION("""COMPUTED_VALUE"""),43712.66666666667)</f>
        <v>43712.66667</v>
      </c>
      <c r="B422" s="1">
        <f>IFERROR(__xludf.DUMMYFUNCTION("""COMPUTED_VALUE"""),45.38)</f>
        <v>45.38</v>
      </c>
      <c r="C422" s="1">
        <f>IFERROR(__xludf.DUMMYFUNCTION("""COMPUTED_VALUE"""),45.69)</f>
        <v>45.69</v>
      </c>
      <c r="D422" s="1">
        <f>IFERROR(__xludf.DUMMYFUNCTION("""COMPUTED_VALUE"""),43.84)</f>
        <v>43.84</v>
      </c>
      <c r="E422" s="1">
        <f>IFERROR(__xludf.DUMMYFUNCTION("""COMPUTED_VALUE"""),44.14)</f>
        <v>44.14</v>
      </c>
      <c r="F422" s="1">
        <f>IFERROR(__xludf.DUMMYFUNCTION("""COMPUTED_VALUE"""),5768696.0)</f>
        <v>5768696</v>
      </c>
    </row>
    <row r="423">
      <c r="A423" s="2">
        <f>IFERROR(__xludf.DUMMYFUNCTION("""COMPUTED_VALUE"""),43713.66666666667)</f>
        <v>43713.66667</v>
      </c>
      <c r="B423" s="1">
        <f>IFERROR(__xludf.DUMMYFUNCTION("""COMPUTED_VALUE"""),44.5)</f>
        <v>44.5</v>
      </c>
      <c r="C423" s="1">
        <f>IFERROR(__xludf.DUMMYFUNCTION("""COMPUTED_VALUE"""),45.96)</f>
        <v>45.96</v>
      </c>
      <c r="D423" s="1">
        <f>IFERROR(__xludf.DUMMYFUNCTION("""COMPUTED_VALUE"""),44.17)</f>
        <v>44.17</v>
      </c>
      <c r="E423" s="1">
        <f>IFERROR(__xludf.DUMMYFUNCTION("""COMPUTED_VALUE"""),45.92)</f>
        <v>45.92</v>
      </c>
      <c r="F423" s="1">
        <f>IFERROR(__xludf.DUMMYFUNCTION("""COMPUTED_VALUE"""),7403322.0)</f>
        <v>7403322</v>
      </c>
    </row>
    <row r="424">
      <c r="A424" s="2">
        <f>IFERROR(__xludf.DUMMYFUNCTION("""COMPUTED_VALUE"""),43714.66666666667)</f>
        <v>43714.66667</v>
      </c>
      <c r="B424" s="1">
        <f>IFERROR(__xludf.DUMMYFUNCTION("""COMPUTED_VALUE"""),45.44)</f>
        <v>45.44</v>
      </c>
      <c r="C424" s="1">
        <f>IFERROR(__xludf.DUMMYFUNCTION("""COMPUTED_VALUE"""),45.93)</f>
        <v>45.93</v>
      </c>
      <c r="D424" s="1">
        <f>IFERROR(__xludf.DUMMYFUNCTION("""COMPUTED_VALUE"""),45.03)</f>
        <v>45.03</v>
      </c>
      <c r="E424" s="1">
        <f>IFERROR(__xludf.DUMMYFUNCTION("""COMPUTED_VALUE"""),45.49)</f>
        <v>45.49</v>
      </c>
      <c r="F424" s="1">
        <f>IFERROR(__xludf.DUMMYFUNCTION("""COMPUTED_VALUE"""),4189372.0)</f>
        <v>4189372</v>
      </c>
    </row>
    <row r="425">
      <c r="A425" s="2">
        <f>IFERROR(__xludf.DUMMYFUNCTION("""COMPUTED_VALUE"""),43717.66666666667)</f>
        <v>43717.66667</v>
      </c>
      <c r="B425" s="1">
        <f>IFERROR(__xludf.DUMMYFUNCTION("""COMPUTED_VALUE"""),46.0)</f>
        <v>46</v>
      </c>
      <c r="C425" s="1">
        <f>IFERROR(__xludf.DUMMYFUNCTION("""COMPUTED_VALUE"""),46.75)</f>
        <v>46.75</v>
      </c>
      <c r="D425" s="1">
        <f>IFERROR(__xludf.DUMMYFUNCTION("""COMPUTED_VALUE"""),45.85)</f>
        <v>45.85</v>
      </c>
      <c r="E425" s="1">
        <f>IFERROR(__xludf.DUMMYFUNCTION("""COMPUTED_VALUE"""),46.36)</f>
        <v>46.36</v>
      </c>
      <c r="F425" s="1">
        <f>IFERROR(__xludf.DUMMYFUNCTION("""COMPUTED_VALUE"""),4802669.0)</f>
        <v>4802669</v>
      </c>
    </row>
    <row r="426">
      <c r="A426" s="2">
        <f>IFERROR(__xludf.DUMMYFUNCTION("""COMPUTED_VALUE"""),43718.66666666667)</f>
        <v>43718.66667</v>
      </c>
      <c r="B426" s="1">
        <f>IFERROR(__xludf.DUMMYFUNCTION("""COMPUTED_VALUE"""),46.16)</f>
        <v>46.16</v>
      </c>
      <c r="C426" s="1">
        <f>IFERROR(__xludf.DUMMYFUNCTION("""COMPUTED_VALUE"""),47.11)</f>
        <v>47.11</v>
      </c>
      <c r="D426" s="1">
        <f>IFERROR(__xludf.DUMMYFUNCTION("""COMPUTED_VALUE"""),45.79)</f>
        <v>45.79</v>
      </c>
      <c r="E426" s="1">
        <f>IFERROR(__xludf.DUMMYFUNCTION("""COMPUTED_VALUE"""),47.11)</f>
        <v>47.11</v>
      </c>
      <c r="F426" s="1">
        <f>IFERROR(__xludf.DUMMYFUNCTION("""COMPUTED_VALUE"""),4883714.0)</f>
        <v>4883714</v>
      </c>
    </row>
    <row r="427">
      <c r="A427" s="2">
        <f>IFERROR(__xludf.DUMMYFUNCTION("""COMPUTED_VALUE"""),43719.66666666667)</f>
        <v>43719.66667</v>
      </c>
      <c r="B427" s="1">
        <f>IFERROR(__xludf.DUMMYFUNCTION("""COMPUTED_VALUE"""),47.48)</f>
        <v>47.48</v>
      </c>
      <c r="C427" s="1">
        <f>IFERROR(__xludf.DUMMYFUNCTION("""COMPUTED_VALUE"""),49.63)</f>
        <v>49.63</v>
      </c>
      <c r="D427" s="1">
        <f>IFERROR(__xludf.DUMMYFUNCTION("""COMPUTED_VALUE"""),47.2)</f>
        <v>47.2</v>
      </c>
      <c r="E427" s="1">
        <f>IFERROR(__xludf.DUMMYFUNCTION("""COMPUTED_VALUE"""),49.42)</f>
        <v>49.42</v>
      </c>
      <c r="F427" s="1">
        <f>IFERROR(__xludf.DUMMYFUNCTION("""COMPUTED_VALUE"""),1.0042777E7)</f>
        <v>10042777</v>
      </c>
    </row>
    <row r="428">
      <c r="A428" s="2">
        <f>IFERROR(__xludf.DUMMYFUNCTION("""COMPUTED_VALUE"""),43720.66666666667)</f>
        <v>43720.66667</v>
      </c>
      <c r="B428" s="1">
        <f>IFERROR(__xludf.DUMMYFUNCTION("""COMPUTED_VALUE"""),49.54)</f>
        <v>49.54</v>
      </c>
      <c r="C428" s="1">
        <f>IFERROR(__xludf.DUMMYFUNCTION("""COMPUTED_VALUE"""),50.7)</f>
        <v>50.7</v>
      </c>
      <c r="D428" s="1">
        <f>IFERROR(__xludf.DUMMYFUNCTION("""COMPUTED_VALUE"""),48.88)</f>
        <v>48.88</v>
      </c>
      <c r="E428" s="1">
        <f>IFERROR(__xludf.DUMMYFUNCTION("""COMPUTED_VALUE"""),49.17)</f>
        <v>49.17</v>
      </c>
      <c r="F428" s="1">
        <f>IFERROR(__xludf.DUMMYFUNCTION("""COMPUTED_VALUE"""),8581210.0)</f>
        <v>8581210</v>
      </c>
    </row>
    <row r="429">
      <c r="A429" s="2">
        <f>IFERROR(__xludf.DUMMYFUNCTION("""COMPUTED_VALUE"""),43721.66666666667)</f>
        <v>43721.66667</v>
      </c>
      <c r="B429" s="1">
        <f>IFERROR(__xludf.DUMMYFUNCTION("""COMPUTED_VALUE"""),49.39)</f>
        <v>49.39</v>
      </c>
      <c r="C429" s="1">
        <f>IFERROR(__xludf.DUMMYFUNCTION("""COMPUTED_VALUE"""),49.69)</f>
        <v>49.69</v>
      </c>
      <c r="D429" s="1">
        <f>IFERROR(__xludf.DUMMYFUNCTION("""COMPUTED_VALUE"""),48.97)</f>
        <v>48.97</v>
      </c>
      <c r="E429" s="1">
        <f>IFERROR(__xludf.DUMMYFUNCTION("""COMPUTED_VALUE"""),49.04)</f>
        <v>49.04</v>
      </c>
      <c r="F429" s="1">
        <f>IFERROR(__xludf.DUMMYFUNCTION("""COMPUTED_VALUE"""),5313145.0)</f>
        <v>5313145</v>
      </c>
    </row>
    <row r="430">
      <c r="A430" s="2">
        <f>IFERROR(__xludf.DUMMYFUNCTION("""COMPUTED_VALUE"""),43724.66666666667)</f>
        <v>43724.66667</v>
      </c>
      <c r="B430" s="1">
        <f>IFERROR(__xludf.DUMMYFUNCTION("""COMPUTED_VALUE"""),49.2)</f>
        <v>49.2</v>
      </c>
      <c r="C430" s="1">
        <f>IFERROR(__xludf.DUMMYFUNCTION("""COMPUTED_VALUE"""),49.49)</f>
        <v>49.49</v>
      </c>
      <c r="D430" s="1">
        <f>IFERROR(__xludf.DUMMYFUNCTION("""COMPUTED_VALUE"""),48.23)</f>
        <v>48.23</v>
      </c>
      <c r="E430" s="1">
        <f>IFERROR(__xludf.DUMMYFUNCTION("""COMPUTED_VALUE"""),48.56)</f>
        <v>48.56</v>
      </c>
      <c r="F430" s="1">
        <f>IFERROR(__xludf.DUMMYFUNCTION("""COMPUTED_VALUE"""),4728096.0)</f>
        <v>4728096</v>
      </c>
    </row>
    <row r="431">
      <c r="A431" s="2">
        <f>IFERROR(__xludf.DUMMYFUNCTION("""COMPUTED_VALUE"""),43725.66666666667)</f>
        <v>43725.66667</v>
      </c>
      <c r="B431" s="1">
        <f>IFERROR(__xludf.DUMMYFUNCTION("""COMPUTED_VALUE"""),48.49)</f>
        <v>48.49</v>
      </c>
      <c r="C431" s="1">
        <f>IFERROR(__xludf.DUMMYFUNCTION("""COMPUTED_VALUE"""),49.12)</f>
        <v>49.12</v>
      </c>
      <c r="D431" s="1">
        <f>IFERROR(__xludf.DUMMYFUNCTION("""COMPUTED_VALUE"""),48.07)</f>
        <v>48.07</v>
      </c>
      <c r="E431" s="1">
        <f>IFERROR(__xludf.DUMMYFUNCTION("""COMPUTED_VALUE"""),48.96)</f>
        <v>48.96</v>
      </c>
      <c r="F431" s="1">
        <f>IFERROR(__xludf.DUMMYFUNCTION("""COMPUTED_VALUE"""),3946909.0)</f>
        <v>3946909</v>
      </c>
    </row>
    <row r="432">
      <c r="A432" s="2">
        <f>IFERROR(__xludf.DUMMYFUNCTION("""COMPUTED_VALUE"""),43726.66666666667)</f>
        <v>43726.66667</v>
      </c>
      <c r="B432" s="1">
        <f>IFERROR(__xludf.DUMMYFUNCTION("""COMPUTED_VALUE"""),49.0)</f>
        <v>49</v>
      </c>
      <c r="C432" s="1">
        <f>IFERROR(__xludf.DUMMYFUNCTION("""COMPUTED_VALUE"""),49.63)</f>
        <v>49.63</v>
      </c>
      <c r="D432" s="1">
        <f>IFERROR(__xludf.DUMMYFUNCTION("""COMPUTED_VALUE"""),48.47)</f>
        <v>48.47</v>
      </c>
      <c r="E432" s="1">
        <f>IFERROR(__xludf.DUMMYFUNCTION("""COMPUTED_VALUE"""),48.7)</f>
        <v>48.7</v>
      </c>
      <c r="F432" s="1">
        <f>IFERROR(__xludf.DUMMYFUNCTION("""COMPUTED_VALUE"""),4228103.0)</f>
        <v>4228103</v>
      </c>
    </row>
    <row r="433">
      <c r="A433" s="2">
        <f>IFERROR(__xludf.DUMMYFUNCTION("""COMPUTED_VALUE"""),43727.66666666667)</f>
        <v>43727.66667</v>
      </c>
      <c r="B433" s="1">
        <f>IFERROR(__xludf.DUMMYFUNCTION("""COMPUTED_VALUE"""),49.2)</f>
        <v>49.2</v>
      </c>
      <c r="C433" s="1">
        <f>IFERROR(__xludf.DUMMYFUNCTION("""COMPUTED_VALUE"""),49.59)</f>
        <v>49.59</v>
      </c>
      <c r="D433" s="1">
        <f>IFERROR(__xludf.DUMMYFUNCTION("""COMPUTED_VALUE"""),48.97)</f>
        <v>48.97</v>
      </c>
      <c r="E433" s="1">
        <f>IFERROR(__xludf.DUMMYFUNCTION("""COMPUTED_VALUE"""),49.32)</f>
        <v>49.32</v>
      </c>
      <c r="F433" s="1">
        <f>IFERROR(__xludf.DUMMYFUNCTION("""COMPUTED_VALUE"""),4883135.0)</f>
        <v>4883135</v>
      </c>
    </row>
    <row r="434">
      <c r="A434" s="2">
        <f>IFERROR(__xludf.DUMMYFUNCTION("""COMPUTED_VALUE"""),43728.66666666667)</f>
        <v>43728.66667</v>
      </c>
      <c r="B434" s="1">
        <f>IFERROR(__xludf.DUMMYFUNCTION("""COMPUTED_VALUE"""),49.3)</f>
        <v>49.3</v>
      </c>
      <c r="C434" s="1">
        <f>IFERROR(__xludf.DUMMYFUNCTION("""COMPUTED_VALUE"""),49.39)</f>
        <v>49.39</v>
      </c>
      <c r="D434" s="1">
        <f>IFERROR(__xludf.DUMMYFUNCTION("""COMPUTED_VALUE"""),47.63)</f>
        <v>47.63</v>
      </c>
      <c r="E434" s="1">
        <f>IFERROR(__xludf.DUMMYFUNCTION("""COMPUTED_VALUE"""),48.12)</f>
        <v>48.12</v>
      </c>
      <c r="F434" s="1">
        <f>IFERROR(__xludf.DUMMYFUNCTION("""COMPUTED_VALUE"""),6506264.0)</f>
        <v>6506264</v>
      </c>
    </row>
    <row r="435">
      <c r="A435" s="2">
        <f>IFERROR(__xludf.DUMMYFUNCTION("""COMPUTED_VALUE"""),43731.66666666667)</f>
        <v>43731.66667</v>
      </c>
      <c r="B435" s="1">
        <f>IFERROR(__xludf.DUMMYFUNCTION("""COMPUTED_VALUE"""),48.0)</f>
        <v>48</v>
      </c>
      <c r="C435" s="1">
        <f>IFERROR(__xludf.DUMMYFUNCTION("""COMPUTED_VALUE"""),49.04)</f>
        <v>49.04</v>
      </c>
      <c r="D435" s="1">
        <f>IFERROR(__xludf.DUMMYFUNCTION("""COMPUTED_VALUE"""),47.84)</f>
        <v>47.84</v>
      </c>
      <c r="E435" s="1">
        <f>IFERROR(__xludf.DUMMYFUNCTION("""COMPUTED_VALUE"""),48.25)</f>
        <v>48.25</v>
      </c>
      <c r="F435" s="1">
        <f>IFERROR(__xludf.DUMMYFUNCTION("""COMPUTED_VALUE"""),4391630.0)</f>
        <v>4391630</v>
      </c>
    </row>
    <row r="436">
      <c r="A436" s="2">
        <f>IFERROR(__xludf.DUMMYFUNCTION("""COMPUTED_VALUE"""),43732.66666666667)</f>
        <v>43732.66667</v>
      </c>
      <c r="B436" s="1">
        <f>IFERROR(__xludf.DUMMYFUNCTION("""COMPUTED_VALUE"""),48.3)</f>
        <v>48.3</v>
      </c>
      <c r="C436" s="1">
        <f>IFERROR(__xludf.DUMMYFUNCTION("""COMPUTED_VALUE"""),48.4)</f>
        <v>48.4</v>
      </c>
      <c r="D436" s="1">
        <f>IFERROR(__xludf.DUMMYFUNCTION("""COMPUTED_VALUE"""),44.52)</f>
        <v>44.52</v>
      </c>
      <c r="E436" s="1">
        <f>IFERROR(__xludf.DUMMYFUNCTION("""COMPUTED_VALUE"""),44.64)</f>
        <v>44.64</v>
      </c>
      <c r="F436" s="1">
        <f>IFERROR(__xludf.DUMMYFUNCTION("""COMPUTED_VALUE"""),1.2941112E7)</f>
        <v>12941112</v>
      </c>
    </row>
    <row r="437">
      <c r="A437" s="2">
        <f>IFERROR(__xludf.DUMMYFUNCTION("""COMPUTED_VALUE"""),43733.66666666667)</f>
        <v>43733.66667</v>
      </c>
      <c r="B437" s="1">
        <f>IFERROR(__xludf.DUMMYFUNCTION("""COMPUTED_VALUE"""),44.91)</f>
        <v>44.91</v>
      </c>
      <c r="C437" s="1">
        <f>IFERROR(__xludf.DUMMYFUNCTION("""COMPUTED_VALUE"""),45.8)</f>
        <v>45.8</v>
      </c>
      <c r="D437" s="1">
        <f>IFERROR(__xludf.DUMMYFUNCTION("""COMPUTED_VALUE"""),43.67)</f>
        <v>43.67</v>
      </c>
      <c r="E437" s="1">
        <f>IFERROR(__xludf.DUMMYFUNCTION("""COMPUTED_VALUE"""),45.74)</f>
        <v>45.74</v>
      </c>
      <c r="F437" s="1">
        <f>IFERROR(__xludf.DUMMYFUNCTION("""COMPUTED_VALUE"""),9444286.0)</f>
        <v>9444286</v>
      </c>
    </row>
    <row r="438">
      <c r="A438" s="2">
        <f>IFERROR(__xludf.DUMMYFUNCTION("""COMPUTED_VALUE"""),43734.66666666667)</f>
        <v>43734.66667</v>
      </c>
      <c r="B438" s="1">
        <f>IFERROR(__xludf.DUMMYFUNCTION("""COMPUTED_VALUE"""),46.13)</f>
        <v>46.13</v>
      </c>
      <c r="C438" s="1">
        <f>IFERROR(__xludf.DUMMYFUNCTION("""COMPUTED_VALUE"""),48.66)</f>
        <v>48.66</v>
      </c>
      <c r="D438" s="1">
        <f>IFERROR(__xludf.DUMMYFUNCTION("""COMPUTED_VALUE"""),45.48)</f>
        <v>45.48</v>
      </c>
      <c r="E438" s="1">
        <f>IFERROR(__xludf.DUMMYFUNCTION("""COMPUTED_VALUE"""),48.51)</f>
        <v>48.51</v>
      </c>
      <c r="F438" s="1">
        <f>IFERROR(__xludf.DUMMYFUNCTION("""COMPUTED_VALUE"""),1.2078785E7)</f>
        <v>12078785</v>
      </c>
    </row>
    <row r="439">
      <c r="A439" s="2">
        <f>IFERROR(__xludf.DUMMYFUNCTION("""COMPUTED_VALUE"""),43735.66666666667)</f>
        <v>43735.66667</v>
      </c>
      <c r="B439" s="1">
        <f>IFERROR(__xludf.DUMMYFUNCTION("""COMPUTED_VALUE"""),48.44)</f>
        <v>48.44</v>
      </c>
      <c r="C439" s="1">
        <f>IFERROR(__xludf.DUMMYFUNCTION("""COMPUTED_VALUE"""),49.74)</f>
        <v>49.74</v>
      </c>
      <c r="D439" s="1">
        <f>IFERROR(__xludf.DUMMYFUNCTION("""COMPUTED_VALUE"""),47.75)</f>
        <v>47.75</v>
      </c>
      <c r="E439" s="1">
        <f>IFERROR(__xludf.DUMMYFUNCTION("""COMPUTED_VALUE"""),48.43)</f>
        <v>48.43</v>
      </c>
      <c r="F439" s="1">
        <f>IFERROR(__xludf.DUMMYFUNCTION("""COMPUTED_VALUE"""),1.1123179E7)</f>
        <v>11123179</v>
      </c>
    </row>
    <row r="440">
      <c r="A440" s="2">
        <f>IFERROR(__xludf.DUMMYFUNCTION("""COMPUTED_VALUE"""),43738.66666666667)</f>
        <v>43738.66667</v>
      </c>
      <c r="B440" s="1">
        <f>IFERROR(__xludf.DUMMYFUNCTION("""COMPUTED_VALUE"""),48.6)</f>
        <v>48.6</v>
      </c>
      <c r="C440" s="1">
        <f>IFERROR(__xludf.DUMMYFUNCTION("""COMPUTED_VALUE"""),48.8)</f>
        <v>48.8</v>
      </c>
      <c r="D440" s="1">
        <f>IFERROR(__xludf.DUMMYFUNCTION("""COMPUTED_VALUE"""),47.22)</f>
        <v>47.22</v>
      </c>
      <c r="E440" s="1">
        <f>IFERROR(__xludf.DUMMYFUNCTION("""COMPUTED_VALUE"""),48.17)</f>
        <v>48.17</v>
      </c>
      <c r="F440" s="1">
        <f>IFERROR(__xludf.DUMMYFUNCTION("""COMPUTED_VALUE"""),5946161.0)</f>
        <v>5946161</v>
      </c>
    </row>
    <row r="441">
      <c r="A441" s="2">
        <f>IFERROR(__xludf.DUMMYFUNCTION("""COMPUTED_VALUE"""),43739.66666666667)</f>
        <v>43739.66667</v>
      </c>
      <c r="B441" s="1">
        <f>IFERROR(__xludf.DUMMYFUNCTION("""COMPUTED_VALUE"""),48.3)</f>
        <v>48.3</v>
      </c>
      <c r="C441" s="1">
        <f>IFERROR(__xludf.DUMMYFUNCTION("""COMPUTED_VALUE"""),49.19)</f>
        <v>49.19</v>
      </c>
      <c r="D441" s="1">
        <f>IFERROR(__xludf.DUMMYFUNCTION("""COMPUTED_VALUE"""),47.83)</f>
        <v>47.83</v>
      </c>
      <c r="E441" s="1">
        <f>IFERROR(__xludf.DUMMYFUNCTION("""COMPUTED_VALUE"""),48.94)</f>
        <v>48.94</v>
      </c>
      <c r="F441" s="1">
        <f>IFERROR(__xludf.DUMMYFUNCTION("""COMPUTED_VALUE"""),6196290.0)</f>
        <v>6196290</v>
      </c>
    </row>
    <row r="442">
      <c r="A442" s="2">
        <f>IFERROR(__xludf.DUMMYFUNCTION("""COMPUTED_VALUE"""),43740.66666666667)</f>
        <v>43740.66667</v>
      </c>
      <c r="B442" s="1">
        <f>IFERROR(__xludf.DUMMYFUNCTION("""COMPUTED_VALUE"""),48.66)</f>
        <v>48.66</v>
      </c>
      <c r="C442" s="1">
        <f>IFERROR(__xludf.DUMMYFUNCTION("""COMPUTED_VALUE"""),48.93)</f>
        <v>48.93</v>
      </c>
      <c r="D442" s="1">
        <f>IFERROR(__xludf.DUMMYFUNCTION("""COMPUTED_VALUE"""),47.89)</f>
        <v>47.89</v>
      </c>
      <c r="E442" s="1">
        <f>IFERROR(__xludf.DUMMYFUNCTION("""COMPUTED_VALUE"""),48.63)</f>
        <v>48.63</v>
      </c>
      <c r="F442" s="1">
        <f>IFERROR(__xludf.DUMMYFUNCTION("""COMPUTED_VALUE"""),6256548.0)</f>
        <v>6256548</v>
      </c>
    </row>
    <row r="443">
      <c r="A443" s="2">
        <f>IFERROR(__xludf.DUMMYFUNCTION("""COMPUTED_VALUE"""),43741.66666666667)</f>
        <v>43741.66667</v>
      </c>
      <c r="B443" s="1">
        <f>IFERROR(__xludf.DUMMYFUNCTION("""COMPUTED_VALUE"""),46.37)</f>
        <v>46.37</v>
      </c>
      <c r="C443" s="1">
        <f>IFERROR(__xludf.DUMMYFUNCTION("""COMPUTED_VALUE"""),46.9)</f>
        <v>46.9</v>
      </c>
      <c r="D443" s="1">
        <f>IFERROR(__xludf.DUMMYFUNCTION("""COMPUTED_VALUE"""),44.86)</f>
        <v>44.86</v>
      </c>
      <c r="E443" s="1">
        <f>IFERROR(__xludf.DUMMYFUNCTION("""COMPUTED_VALUE"""),46.61)</f>
        <v>46.61</v>
      </c>
      <c r="F443" s="1">
        <f>IFERROR(__xludf.DUMMYFUNCTION("""COMPUTED_VALUE"""),1.5137763E7)</f>
        <v>15137763</v>
      </c>
    </row>
    <row r="444">
      <c r="A444" s="2">
        <f>IFERROR(__xludf.DUMMYFUNCTION("""COMPUTED_VALUE"""),43742.66666666667)</f>
        <v>43742.66667</v>
      </c>
      <c r="B444" s="1">
        <f>IFERROR(__xludf.DUMMYFUNCTION("""COMPUTED_VALUE"""),46.32)</f>
        <v>46.32</v>
      </c>
      <c r="C444" s="1">
        <f>IFERROR(__xludf.DUMMYFUNCTION("""COMPUTED_VALUE"""),46.96)</f>
        <v>46.96</v>
      </c>
      <c r="D444" s="1">
        <f>IFERROR(__xludf.DUMMYFUNCTION("""COMPUTED_VALUE"""),45.61)</f>
        <v>45.61</v>
      </c>
      <c r="E444" s="1">
        <f>IFERROR(__xludf.DUMMYFUNCTION("""COMPUTED_VALUE"""),46.29)</f>
        <v>46.29</v>
      </c>
      <c r="F444" s="1">
        <f>IFERROR(__xludf.DUMMYFUNCTION("""COMPUTED_VALUE"""),8021180.0)</f>
        <v>8021180</v>
      </c>
    </row>
    <row r="445">
      <c r="A445" s="2">
        <f>IFERROR(__xludf.DUMMYFUNCTION("""COMPUTED_VALUE"""),43745.66666666667)</f>
        <v>43745.66667</v>
      </c>
      <c r="B445" s="1">
        <f>IFERROR(__xludf.DUMMYFUNCTION("""COMPUTED_VALUE"""),45.96)</f>
        <v>45.96</v>
      </c>
      <c r="C445" s="1">
        <f>IFERROR(__xludf.DUMMYFUNCTION("""COMPUTED_VALUE"""),47.71)</f>
        <v>47.71</v>
      </c>
      <c r="D445" s="1">
        <f>IFERROR(__xludf.DUMMYFUNCTION("""COMPUTED_VALUE"""),45.71)</f>
        <v>45.71</v>
      </c>
      <c r="E445" s="1">
        <f>IFERROR(__xludf.DUMMYFUNCTION("""COMPUTED_VALUE"""),47.54)</f>
        <v>47.54</v>
      </c>
      <c r="F445" s="1">
        <f>IFERROR(__xludf.DUMMYFUNCTION("""COMPUTED_VALUE"""),8086957.0)</f>
        <v>8086957</v>
      </c>
    </row>
    <row r="446">
      <c r="A446" s="2">
        <f>IFERROR(__xludf.DUMMYFUNCTION("""COMPUTED_VALUE"""),43746.66666666667)</f>
        <v>43746.66667</v>
      </c>
      <c r="B446" s="1">
        <f>IFERROR(__xludf.DUMMYFUNCTION("""COMPUTED_VALUE"""),47.17)</f>
        <v>47.17</v>
      </c>
      <c r="C446" s="1">
        <f>IFERROR(__xludf.DUMMYFUNCTION("""COMPUTED_VALUE"""),48.79)</f>
        <v>48.79</v>
      </c>
      <c r="D446" s="1">
        <f>IFERROR(__xludf.DUMMYFUNCTION("""COMPUTED_VALUE"""),46.9)</f>
        <v>46.9</v>
      </c>
      <c r="E446" s="1">
        <f>IFERROR(__xludf.DUMMYFUNCTION("""COMPUTED_VALUE"""),48.01)</f>
        <v>48.01</v>
      </c>
      <c r="F446" s="1">
        <f>IFERROR(__xludf.DUMMYFUNCTION("""COMPUTED_VALUE"""),8702338.0)</f>
        <v>8702338</v>
      </c>
    </row>
    <row r="447">
      <c r="A447" s="2">
        <f>IFERROR(__xludf.DUMMYFUNCTION("""COMPUTED_VALUE"""),43747.66666666667)</f>
        <v>43747.66667</v>
      </c>
      <c r="B447" s="1">
        <f>IFERROR(__xludf.DUMMYFUNCTION("""COMPUTED_VALUE"""),48.26)</f>
        <v>48.26</v>
      </c>
      <c r="C447" s="1">
        <f>IFERROR(__xludf.DUMMYFUNCTION("""COMPUTED_VALUE"""),49.46)</f>
        <v>49.46</v>
      </c>
      <c r="D447" s="1">
        <f>IFERROR(__xludf.DUMMYFUNCTION("""COMPUTED_VALUE"""),48.13)</f>
        <v>48.13</v>
      </c>
      <c r="E447" s="1">
        <f>IFERROR(__xludf.DUMMYFUNCTION("""COMPUTED_VALUE"""),48.91)</f>
        <v>48.91</v>
      </c>
      <c r="F447" s="1">
        <f>IFERROR(__xludf.DUMMYFUNCTION("""COMPUTED_VALUE"""),6935033.0)</f>
        <v>6935033</v>
      </c>
    </row>
    <row r="448">
      <c r="A448" s="2">
        <f>IFERROR(__xludf.DUMMYFUNCTION("""COMPUTED_VALUE"""),43748.66666666667)</f>
        <v>43748.66667</v>
      </c>
      <c r="B448" s="1">
        <f>IFERROR(__xludf.DUMMYFUNCTION("""COMPUTED_VALUE"""),49.06)</f>
        <v>49.06</v>
      </c>
      <c r="C448" s="1">
        <f>IFERROR(__xludf.DUMMYFUNCTION("""COMPUTED_VALUE"""),49.86)</f>
        <v>49.86</v>
      </c>
      <c r="D448" s="1">
        <f>IFERROR(__xludf.DUMMYFUNCTION("""COMPUTED_VALUE"""),48.32)</f>
        <v>48.32</v>
      </c>
      <c r="E448" s="1">
        <f>IFERROR(__xludf.DUMMYFUNCTION("""COMPUTED_VALUE"""),48.95)</f>
        <v>48.95</v>
      </c>
      <c r="F448" s="1">
        <f>IFERROR(__xludf.DUMMYFUNCTION("""COMPUTED_VALUE"""),6313417.0)</f>
        <v>6313417</v>
      </c>
    </row>
    <row r="449">
      <c r="A449" s="2">
        <f>IFERROR(__xludf.DUMMYFUNCTION("""COMPUTED_VALUE"""),43749.66666666667)</f>
        <v>43749.66667</v>
      </c>
      <c r="B449" s="1">
        <f>IFERROR(__xludf.DUMMYFUNCTION("""COMPUTED_VALUE"""),49.43)</f>
        <v>49.43</v>
      </c>
      <c r="C449" s="1">
        <f>IFERROR(__xludf.DUMMYFUNCTION("""COMPUTED_VALUE"""),50.22)</f>
        <v>50.22</v>
      </c>
      <c r="D449" s="1">
        <f>IFERROR(__xludf.DUMMYFUNCTION("""COMPUTED_VALUE"""),49.36)</f>
        <v>49.36</v>
      </c>
      <c r="E449" s="1">
        <f>IFERROR(__xludf.DUMMYFUNCTION("""COMPUTED_VALUE"""),49.58)</f>
        <v>49.58</v>
      </c>
      <c r="F449" s="1">
        <f>IFERROR(__xludf.DUMMYFUNCTION("""COMPUTED_VALUE"""),8488159.0)</f>
        <v>8488159</v>
      </c>
    </row>
    <row r="450">
      <c r="A450" s="2">
        <f>IFERROR(__xludf.DUMMYFUNCTION("""COMPUTED_VALUE"""),43752.66666666667)</f>
        <v>43752.66667</v>
      </c>
      <c r="B450" s="1">
        <f>IFERROR(__xludf.DUMMYFUNCTION("""COMPUTED_VALUE"""),49.58)</f>
        <v>49.58</v>
      </c>
      <c r="C450" s="1">
        <f>IFERROR(__xludf.DUMMYFUNCTION("""COMPUTED_VALUE"""),51.71)</f>
        <v>51.71</v>
      </c>
      <c r="D450" s="1">
        <f>IFERROR(__xludf.DUMMYFUNCTION("""COMPUTED_VALUE"""),49.43)</f>
        <v>49.43</v>
      </c>
      <c r="E450" s="1">
        <f>IFERROR(__xludf.DUMMYFUNCTION("""COMPUTED_VALUE"""),51.39)</f>
        <v>51.39</v>
      </c>
      <c r="F450" s="1">
        <f>IFERROR(__xludf.DUMMYFUNCTION("""COMPUTED_VALUE"""),1.0226863E7)</f>
        <v>10226863</v>
      </c>
    </row>
    <row r="451">
      <c r="A451" s="2">
        <f>IFERROR(__xludf.DUMMYFUNCTION("""COMPUTED_VALUE"""),43753.66666666667)</f>
        <v>43753.66667</v>
      </c>
      <c r="B451" s="1">
        <f>IFERROR(__xludf.DUMMYFUNCTION("""COMPUTED_VALUE"""),51.54)</f>
        <v>51.54</v>
      </c>
      <c r="C451" s="1">
        <f>IFERROR(__xludf.DUMMYFUNCTION("""COMPUTED_VALUE"""),52.0)</f>
        <v>52</v>
      </c>
      <c r="D451" s="1">
        <f>IFERROR(__xludf.DUMMYFUNCTION("""COMPUTED_VALUE"""),50.82)</f>
        <v>50.82</v>
      </c>
      <c r="E451" s="1">
        <f>IFERROR(__xludf.DUMMYFUNCTION("""COMPUTED_VALUE"""),51.58)</f>
        <v>51.58</v>
      </c>
      <c r="F451" s="1">
        <f>IFERROR(__xludf.DUMMYFUNCTION("""COMPUTED_VALUE"""),6479456.0)</f>
        <v>6479456</v>
      </c>
    </row>
    <row r="452">
      <c r="A452" s="2">
        <f>IFERROR(__xludf.DUMMYFUNCTION("""COMPUTED_VALUE"""),43754.66666666667)</f>
        <v>43754.66667</v>
      </c>
      <c r="B452" s="1">
        <f>IFERROR(__xludf.DUMMYFUNCTION("""COMPUTED_VALUE"""),51.48)</f>
        <v>51.48</v>
      </c>
      <c r="C452" s="1">
        <f>IFERROR(__xludf.DUMMYFUNCTION("""COMPUTED_VALUE"""),52.42)</f>
        <v>52.42</v>
      </c>
      <c r="D452" s="1">
        <f>IFERROR(__xludf.DUMMYFUNCTION("""COMPUTED_VALUE"""),51.38)</f>
        <v>51.38</v>
      </c>
      <c r="E452" s="1">
        <f>IFERROR(__xludf.DUMMYFUNCTION("""COMPUTED_VALUE"""),51.95)</f>
        <v>51.95</v>
      </c>
      <c r="F452" s="1">
        <f>IFERROR(__xludf.DUMMYFUNCTION("""COMPUTED_VALUE"""),6704303.0)</f>
        <v>6704303</v>
      </c>
    </row>
    <row r="453">
      <c r="A453" s="2">
        <f>IFERROR(__xludf.DUMMYFUNCTION("""COMPUTED_VALUE"""),43755.66666666667)</f>
        <v>43755.66667</v>
      </c>
      <c r="B453" s="1">
        <f>IFERROR(__xludf.DUMMYFUNCTION("""COMPUTED_VALUE"""),52.5)</f>
        <v>52.5</v>
      </c>
      <c r="C453" s="1">
        <f>IFERROR(__xludf.DUMMYFUNCTION("""COMPUTED_VALUE"""),52.96)</f>
        <v>52.96</v>
      </c>
      <c r="D453" s="1">
        <f>IFERROR(__xludf.DUMMYFUNCTION("""COMPUTED_VALUE"""),52.03)</f>
        <v>52.03</v>
      </c>
      <c r="E453" s="1">
        <f>IFERROR(__xludf.DUMMYFUNCTION("""COMPUTED_VALUE"""),52.39)</f>
        <v>52.39</v>
      </c>
      <c r="F453" s="1">
        <f>IFERROR(__xludf.DUMMYFUNCTION("""COMPUTED_VALUE"""),4779043.0)</f>
        <v>4779043</v>
      </c>
    </row>
    <row r="454">
      <c r="A454" s="2">
        <f>IFERROR(__xludf.DUMMYFUNCTION("""COMPUTED_VALUE"""),43756.66666666667)</f>
        <v>43756.66667</v>
      </c>
      <c r="B454" s="1">
        <f>IFERROR(__xludf.DUMMYFUNCTION("""COMPUTED_VALUE"""),52.14)</f>
        <v>52.14</v>
      </c>
      <c r="C454" s="1">
        <f>IFERROR(__xludf.DUMMYFUNCTION("""COMPUTED_VALUE"""),52.56)</f>
        <v>52.56</v>
      </c>
      <c r="D454" s="1">
        <f>IFERROR(__xludf.DUMMYFUNCTION("""COMPUTED_VALUE"""),51.02)</f>
        <v>51.02</v>
      </c>
      <c r="E454" s="1">
        <f>IFERROR(__xludf.DUMMYFUNCTION("""COMPUTED_VALUE"""),51.39)</f>
        <v>51.39</v>
      </c>
      <c r="F454" s="1">
        <f>IFERROR(__xludf.DUMMYFUNCTION("""COMPUTED_VALUE"""),5753666.0)</f>
        <v>5753666</v>
      </c>
    </row>
    <row r="455">
      <c r="A455" s="2">
        <f>IFERROR(__xludf.DUMMYFUNCTION("""COMPUTED_VALUE"""),43759.66666666667)</f>
        <v>43759.66667</v>
      </c>
      <c r="B455" s="1">
        <f>IFERROR(__xludf.DUMMYFUNCTION("""COMPUTED_VALUE"""),51.67)</f>
        <v>51.67</v>
      </c>
      <c r="C455" s="1">
        <f>IFERROR(__xludf.DUMMYFUNCTION("""COMPUTED_VALUE"""),51.9)</f>
        <v>51.9</v>
      </c>
      <c r="D455" s="1">
        <f>IFERROR(__xludf.DUMMYFUNCTION("""COMPUTED_VALUE"""),50.04)</f>
        <v>50.04</v>
      </c>
      <c r="E455" s="1">
        <f>IFERROR(__xludf.DUMMYFUNCTION("""COMPUTED_VALUE"""),50.7)</f>
        <v>50.7</v>
      </c>
      <c r="F455" s="1">
        <f>IFERROR(__xludf.DUMMYFUNCTION("""COMPUTED_VALUE"""),5108101.0)</f>
        <v>5108101</v>
      </c>
    </row>
    <row r="456">
      <c r="A456" s="2">
        <f>IFERROR(__xludf.DUMMYFUNCTION("""COMPUTED_VALUE"""),43760.66666666667)</f>
        <v>43760.66667</v>
      </c>
      <c r="B456" s="1">
        <f>IFERROR(__xludf.DUMMYFUNCTION("""COMPUTED_VALUE"""),50.86)</f>
        <v>50.86</v>
      </c>
      <c r="C456" s="1">
        <f>IFERROR(__xludf.DUMMYFUNCTION("""COMPUTED_VALUE"""),51.67)</f>
        <v>51.67</v>
      </c>
      <c r="D456" s="1">
        <f>IFERROR(__xludf.DUMMYFUNCTION("""COMPUTED_VALUE"""),50.17)</f>
        <v>50.17</v>
      </c>
      <c r="E456" s="1">
        <f>IFERROR(__xludf.DUMMYFUNCTION("""COMPUTED_VALUE"""),51.12)</f>
        <v>51.12</v>
      </c>
      <c r="F456" s="1">
        <f>IFERROR(__xludf.DUMMYFUNCTION("""COMPUTED_VALUE"""),4625095.0)</f>
        <v>4625095</v>
      </c>
    </row>
    <row r="457">
      <c r="A457" s="2">
        <f>IFERROR(__xludf.DUMMYFUNCTION("""COMPUTED_VALUE"""),43761.66666666667)</f>
        <v>43761.66667</v>
      </c>
      <c r="B457" s="1">
        <f>IFERROR(__xludf.DUMMYFUNCTION("""COMPUTED_VALUE"""),50.9)</f>
        <v>50.9</v>
      </c>
      <c r="C457" s="1">
        <f>IFERROR(__xludf.DUMMYFUNCTION("""COMPUTED_VALUE"""),51.23)</f>
        <v>51.23</v>
      </c>
      <c r="D457" s="1">
        <f>IFERROR(__xludf.DUMMYFUNCTION("""COMPUTED_VALUE"""),50.27)</f>
        <v>50.27</v>
      </c>
      <c r="E457" s="1">
        <f>IFERROR(__xludf.DUMMYFUNCTION("""COMPUTED_VALUE"""),50.94)</f>
        <v>50.94</v>
      </c>
      <c r="F457" s="1">
        <f>IFERROR(__xludf.DUMMYFUNCTION("""COMPUTED_VALUE"""),1.1216182E7)</f>
        <v>11216182</v>
      </c>
    </row>
    <row r="458">
      <c r="A458" s="2">
        <f>IFERROR(__xludf.DUMMYFUNCTION("""COMPUTED_VALUE"""),43762.66666666667)</f>
        <v>43762.66667</v>
      </c>
      <c r="B458" s="1">
        <f>IFERROR(__xludf.DUMMYFUNCTION("""COMPUTED_VALUE"""),59.67)</f>
        <v>59.67</v>
      </c>
      <c r="C458" s="1">
        <f>IFERROR(__xludf.DUMMYFUNCTION("""COMPUTED_VALUE"""),60.99)</f>
        <v>60.99</v>
      </c>
      <c r="D458" s="1">
        <f>IFERROR(__xludf.DUMMYFUNCTION("""COMPUTED_VALUE"""),57.84)</f>
        <v>57.84</v>
      </c>
      <c r="E458" s="1">
        <f>IFERROR(__xludf.DUMMYFUNCTION("""COMPUTED_VALUE"""),59.94)</f>
        <v>59.94</v>
      </c>
      <c r="F458" s="1">
        <f>IFERROR(__xludf.DUMMYFUNCTION("""COMPUTED_VALUE"""),2.9819231E7)</f>
        <v>29819231</v>
      </c>
    </row>
    <row r="459">
      <c r="A459" s="2">
        <f>IFERROR(__xludf.DUMMYFUNCTION("""COMPUTED_VALUE"""),43763.66666666667)</f>
        <v>43763.66667</v>
      </c>
      <c r="B459" s="1">
        <f>IFERROR(__xludf.DUMMYFUNCTION("""COMPUTED_VALUE"""),59.54)</f>
        <v>59.54</v>
      </c>
      <c r="C459" s="1">
        <f>IFERROR(__xludf.DUMMYFUNCTION("""COMPUTED_VALUE"""),66.0)</f>
        <v>66</v>
      </c>
      <c r="D459" s="1">
        <f>IFERROR(__xludf.DUMMYFUNCTION("""COMPUTED_VALUE"""),59.22)</f>
        <v>59.22</v>
      </c>
      <c r="E459" s="1">
        <f>IFERROR(__xludf.DUMMYFUNCTION("""COMPUTED_VALUE"""),65.63)</f>
        <v>65.63</v>
      </c>
      <c r="F459" s="1">
        <f>IFERROR(__xludf.DUMMYFUNCTION("""COMPUTED_VALUE"""),3.0006091E7)</f>
        <v>30006091</v>
      </c>
    </row>
    <row r="460">
      <c r="A460" s="2">
        <f>IFERROR(__xludf.DUMMYFUNCTION("""COMPUTED_VALUE"""),43766.66666666667)</f>
        <v>43766.66667</v>
      </c>
      <c r="B460" s="1">
        <f>IFERROR(__xludf.DUMMYFUNCTION("""COMPUTED_VALUE"""),65.51)</f>
        <v>65.51</v>
      </c>
      <c r="C460" s="1">
        <f>IFERROR(__xludf.DUMMYFUNCTION("""COMPUTED_VALUE"""),68.17)</f>
        <v>68.17</v>
      </c>
      <c r="D460" s="1">
        <f>IFERROR(__xludf.DUMMYFUNCTION("""COMPUTED_VALUE"""),64.52)</f>
        <v>64.52</v>
      </c>
      <c r="E460" s="1">
        <f>IFERROR(__xludf.DUMMYFUNCTION("""COMPUTED_VALUE"""),65.54)</f>
        <v>65.54</v>
      </c>
      <c r="F460" s="1">
        <f>IFERROR(__xludf.DUMMYFUNCTION("""COMPUTED_VALUE"""),1.8870286E7)</f>
        <v>18870286</v>
      </c>
    </row>
    <row r="461">
      <c r="A461" s="2">
        <f>IFERROR(__xludf.DUMMYFUNCTION("""COMPUTED_VALUE"""),43767.66666666667)</f>
        <v>43767.66667</v>
      </c>
      <c r="B461" s="1">
        <f>IFERROR(__xludf.DUMMYFUNCTION("""COMPUTED_VALUE"""),64.0)</f>
        <v>64</v>
      </c>
      <c r="C461" s="1">
        <f>IFERROR(__xludf.DUMMYFUNCTION("""COMPUTED_VALUE"""),64.86)</f>
        <v>64.86</v>
      </c>
      <c r="D461" s="1">
        <f>IFERROR(__xludf.DUMMYFUNCTION("""COMPUTED_VALUE"""),62.95)</f>
        <v>62.95</v>
      </c>
      <c r="E461" s="1">
        <f>IFERROR(__xludf.DUMMYFUNCTION("""COMPUTED_VALUE"""),63.24)</f>
        <v>63.24</v>
      </c>
      <c r="F461" s="1">
        <f>IFERROR(__xludf.DUMMYFUNCTION("""COMPUTED_VALUE"""),1.2684267E7)</f>
        <v>12684267</v>
      </c>
    </row>
    <row r="462">
      <c r="A462" s="2">
        <f>IFERROR(__xludf.DUMMYFUNCTION("""COMPUTED_VALUE"""),43768.66666666667)</f>
        <v>43768.66667</v>
      </c>
      <c r="B462" s="1">
        <f>IFERROR(__xludf.DUMMYFUNCTION("""COMPUTED_VALUE"""),62.6)</f>
        <v>62.6</v>
      </c>
      <c r="C462" s="1">
        <f>IFERROR(__xludf.DUMMYFUNCTION("""COMPUTED_VALUE"""),63.76)</f>
        <v>63.76</v>
      </c>
      <c r="D462" s="1">
        <f>IFERROR(__xludf.DUMMYFUNCTION("""COMPUTED_VALUE"""),61.99)</f>
        <v>61.99</v>
      </c>
      <c r="E462" s="1">
        <f>IFERROR(__xludf.DUMMYFUNCTION("""COMPUTED_VALUE"""),63.0)</f>
        <v>63</v>
      </c>
      <c r="F462" s="1">
        <f>IFERROR(__xludf.DUMMYFUNCTION("""COMPUTED_VALUE"""),9641810.0)</f>
        <v>9641810</v>
      </c>
    </row>
    <row r="463">
      <c r="A463" s="2">
        <f>IFERROR(__xludf.DUMMYFUNCTION("""COMPUTED_VALUE"""),43769.66666666667)</f>
        <v>43769.66667</v>
      </c>
      <c r="B463" s="1">
        <f>IFERROR(__xludf.DUMMYFUNCTION("""COMPUTED_VALUE"""),62.62)</f>
        <v>62.62</v>
      </c>
      <c r="C463" s="1">
        <f>IFERROR(__xludf.DUMMYFUNCTION("""COMPUTED_VALUE"""),63.8)</f>
        <v>63.8</v>
      </c>
      <c r="D463" s="1">
        <f>IFERROR(__xludf.DUMMYFUNCTION("""COMPUTED_VALUE"""),62.6)</f>
        <v>62.6</v>
      </c>
      <c r="E463" s="1">
        <f>IFERROR(__xludf.DUMMYFUNCTION("""COMPUTED_VALUE"""),62.98)</f>
        <v>62.98</v>
      </c>
      <c r="F463" s="1">
        <f>IFERROR(__xludf.DUMMYFUNCTION("""COMPUTED_VALUE"""),5066956.0)</f>
        <v>5066956</v>
      </c>
    </row>
    <row r="464">
      <c r="A464" s="2">
        <f>IFERROR(__xludf.DUMMYFUNCTION("""COMPUTED_VALUE"""),43770.66666666667)</f>
        <v>43770.66667</v>
      </c>
      <c r="B464" s="1">
        <f>IFERROR(__xludf.DUMMYFUNCTION("""COMPUTED_VALUE"""),63.26)</f>
        <v>63.26</v>
      </c>
      <c r="C464" s="1">
        <f>IFERROR(__xludf.DUMMYFUNCTION("""COMPUTED_VALUE"""),63.3)</f>
        <v>63.3</v>
      </c>
      <c r="D464" s="1">
        <f>IFERROR(__xludf.DUMMYFUNCTION("""COMPUTED_VALUE"""),61.96)</f>
        <v>61.96</v>
      </c>
      <c r="E464" s="1">
        <f>IFERROR(__xludf.DUMMYFUNCTION("""COMPUTED_VALUE"""),62.66)</f>
        <v>62.66</v>
      </c>
      <c r="F464" s="1">
        <f>IFERROR(__xludf.DUMMYFUNCTION("""COMPUTED_VALUE"""),6383929.0)</f>
        <v>6383929</v>
      </c>
    </row>
    <row r="465">
      <c r="A465" s="2">
        <f>IFERROR(__xludf.DUMMYFUNCTION("""COMPUTED_VALUE"""),43773.66666666667)</f>
        <v>43773.66667</v>
      </c>
      <c r="B465" s="1">
        <f>IFERROR(__xludf.DUMMYFUNCTION("""COMPUTED_VALUE"""),62.96)</f>
        <v>62.96</v>
      </c>
      <c r="C465" s="1">
        <f>IFERROR(__xludf.DUMMYFUNCTION("""COMPUTED_VALUE"""),64.39)</f>
        <v>64.39</v>
      </c>
      <c r="D465" s="1">
        <f>IFERROR(__xludf.DUMMYFUNCTION("""COMPUTED_VALUE"""),61.85)</f>
        <v>61.85</v>
      </c>
      <c r="E465" s="1">
        <f>IFERROR(__xludf.DUMMYFUNCTION("""COMPUTED_VALUE"""),63.49)</f>
        <v>63.49</v>
      </c>
      <c r="F465" s="1">
        <f>IFERROR(__xludf.DUMMYFUNCTION("""COMPUTED_VALUE"""),8787040.0)</f>
        <v>8787040</v>
      </c>
    </row>
    <row r="466">
      <c r="A466" s="2">
        <f>IFERROR(__xludf.DUMMYFUNCTION("""COMPUTED_VALUE"""),43774.66666666667)</f>
        <v>43774.66667</v>
      </c>
      <c r="B466" s="1">
        <f>IFERROR(__xludf.DUMMYFUNCTION("""COMPUTED_VALUE"""),63.92)</f>
        <v>63.92</v>
      </c>
      <c r="C466" s="1">
        <f>IFERROR(__xludf.DUMMYFUNCTION("""COMPUTED_VALUE"""),64.7)</f>
        <v>64.7</v>
      </c>
      <c r="D466" s="1">
        <f>IFERROR(__xludf.DUMMYFUNCTION("""COMPUTED_VALUE"""),63.22)</f>
        <v>63.22</v>
      </c>
      <c r="E466" s="1">
        <f>IFERROR(__xludf.DUMMYFUNCTION("""COMPUTED_VALUE"""),63.44)</f>
        <v>63.44</v>
      </c>
      <c r="F466" s="1">
        <f>IFERROR(__xludf.DUMMYFUNCTION("""COMPUTED_VALUE"""),6943417.0)</f>
        <v>6943417</v>
      </c>
    </row>
    <row r="467">
      <c r="A467" s="2">
        <f>IFERROR(__xludf.DUMMYFUNCTION("""COMPUTED_VALUE"""),43775.66666666667)</f>
        <v>43775.66667</v>
      </c>
      <c r="B467" s="1">
        <f>IFERROR(__xludf.DUMMYFUNCTION("""COMPUTED_VALUE"""),63.6)</f>
        <v>63.6</v>
      </c>
      <c r="C467" s="1">
        <f>IFERROR(__xludf.DUMMYFUNCTION("""COMPUTED_VALUE"""),65.34)</f>
        <v>65.34</v>
      </c>
      <c r="D467" s="1">
        <f>IFERROR(__xludf.DUMMYFUNCTION("""COMPUTED_VALUE"""),62.9)</f>
        <v>62.9</v>
      </c>
      <c r="E467" s="1">
        <f>IFERROR(__xludf.DUMMYFUNCTION("""COMPUTED_VALUE"""),65.32)</f>
        <v>65.32</v>
      </c>
      <c r="F467" s="1">
        <f>IFERROR(__xludf.DUMMYFUNCTION("""COMPUTED_VALUE"""),7940932.0)</f>
        <v>7940932</v>
      </c>
    </row>
    <row r="468">
      <c r="A468" s="2">
        <f>IFERROR(__xludf.DUMMYFUNCTION("""COMPUTED_VALUE"""),43776.66666666667)</f>
        <v>43776.66667</v>
      </c>
      <c r="B468" s="1">
        <f>IFERROR(__xludf.DUMMYFUNCTION("""COMPUTED_VALUE"""),65.83)</f>
        <v>65.83</v>
      </c>
      <c r="C468" s="1">
        <f>IFERROR(__xludf.DUMMYFUNCTION("""COMPUTED_VALUE"""),68.3)</f>
        <v>68.3</v>
      </c>
      <c r="D468" s="1">
        <f>IFERROR(__xludf.DUMMYFUNCTION("""COMPUTED_VALUE"""),65.6)</f>
        <v>65.6</v>
      </c>
      <c r="E468" s="1">
        <f>IFERROR(__xludf.DUMMYFUNCTION("""COMPUTED_VALUE"""),67.11)</f>
        <v>67.11</v>
      </c>
      <c r="F468" s="1">
        <f>IFERROR(__xludf.DUMMYFUNCTION("""COMPUTED_VALUE"""),1.4467348E7)</f>
        <v>14467348</v>
      </c>
    </row>
    <row r="469">
      <c r="A469" s="2">
        <f>IFERROR(__xludf.DUMMYFUNCTION("""COMPUTED_VALUE"""),43777.66666666667)</f>
        <v>43777.66667</v>
      </c>
      <c r="B469" s="1">
        <f>IFERROR(__xludf.DUMMYFUNCTION("""COMPUTED_VALUE"""),66.9)</f>
        <v>66.9</v>
      </c>
      <c r="C469" s="1">
        <f>IFERROR(__xludf.DUMMYFUNCTION("""COMPUTED_VALUE"""),67.49)</f>
        <v>67.49</v>
      </c>
      <c r="D469" s="1">
        <f>IFERROR(__xludf.DUMMYFUNCTION("""COMPUTED_VALUE"""),66.5)</f>
        <v>66.5</v>
      </c>
      <c r="E469" s="1">
        <f>IFERROR(__xludf.DUMMYFUNCTION("""COMPUTED_VALUE"""),67.43)</f>
        <v>67.43</v>
      </c>
      <c r="F469" s="1">
        <f>IFERROR(__xludf.DUMMYFUNCTION("""COMPUTED_VALUE"""),6074221.0)</f>
        <v>6074221</v>
      </c>
    </row>
    <row r="470">
      <c r="A470" s="2">
        <f>IFERROR(__xludf.DUMMYFUNCTION("""COMPUTED_VALUE"""),43780.66666666667)</f>
        <v>43780.66667</v>
      </c>
      <c r="B470" s="1">
        <f>IFERROR(__xludf.DUMMYFUNCTION("""COMPUTED_VALUE"""),68.79)</f>
        <v>68.79</v>
      </c>
      <c r="C470" s="1">
        <f>IFERROR(__xludf.DUMMYFUNCTION("""COMPUTED_VALUE"""),69.84)</f>
        <v>69.84</v>
      </c>
      <c r="D470" s="1">
        <f>IFERROR(__xludf.DUMMYFUNCTION("""COMPUTED_VALUE"""),68.4)</f>
        <v>68.4</v>
      </c>
      <c r="E470" s="1">
        <f>IFERROR(__xludf.DUMMYFUNCTION("""COMPUTED_VALUE"""),69.02)</f>
        <v>69.02</v>
      </c>
      <c r="F470" s="1">
        <f>IFERROR(__xludf.DUMMYFUNCTION("""COMPUTED_VALUE"""),9993689.0)</f>
        <v>9993689</v>
      </c>
    </row>
    <row r="471">
      <c r="A471" s="2">
        <f>IFERROR(__xludf.DUMMYFUNCTION("""COMPUTED_VALUE"""),43781.66666666667)</f>
        <v>43781.66667</v>
      </c>
      <c r="B471" s="1">
        <f>IFERROR(__xludf.DUMMYFUNCTION("""COMPUTED_VALUE"""),69.38)</f>
        <v>69.38</v>
      </c>
      <c r="C471" s="1">
        <f>IFERROR(__xludf.DUMMYFUNCTION("""COMPUTED_VALUE"""),70.07)</f>
        <v>70.07</v>
      </c>
      <c r="D471" s="1">
        <f>IFERROR(__xludf.DUMMYFUNCTION("""COMPUTED_VALUE"""),68.81)</f>
        <v>68.81</v>
      </c>
      <c r="E471" s="1">
        <f>IFERROR(__xludf.DUMMYFUNCTION("""COMPUTED_VALUE"""),69.99)</f>
        <v>69.99</v>
      </c>
      <c r="F471" s="1">
        <f>IFERROR(__xludf.DUMMYFUNCTION("""COMPUTED_VALUE"""),7359383.0)</f>
        <v>7359383</v>
      </c>
    </row>
    <row r="472">
      <c r="A472" s="2">
        <f>IFERROR(__xludf.DUMMYFUNCTION("""COMPUTED_VALUE"""),43782.66666666667)</f>
        <v>43782.66667</v>
      </c>
      <c r="B472" s="1">
        <f>IFERROR(__xludf.DUMMYFUNCTION("""COMPUTED_VALUE"""),71.0)</f>
        <v>71</v>
      </c>
      <c r="C472" s="1">
        <f>IFERROR(__xludf.DUMMYFUNCTION("""COMPUTED_VALUE"""),71.27)</f>
        <v>71.27</v>
      </c>
      <c r="D472" s="1">
        <f>IFERROR(__xludf.DUMMYFUNCTION("""COMPUTED_VALUE"""),69.04)</f>
        <v>69.04</v>
      </c>
      <c r="E472" s="1">
        <f>IFERROR(__xludf.DUMMYFUNCTION("""COMPUTED_VALUE"""),69.22)</f>
        <v>69.22</v>
      </c>
      <c r="F472" s="1">
        <f>IFERROR(__xludf.DUMMYFUNCTION("""COMPUTED_VALUE"""),8467863.0)</f>
        <v>8467863</v>
      </c>
    </row>
    <row r="473">
      <c r="A473" s="2">
        <f>IFERROR(__xludf.DUMMYFUNCTION("""COMPUTED_VALUE"""),43783.66666666667)</f>
        <v>43783.66667</v>
      </c>
      <c r="B473" s="1">
        <f>IFERROR(__xludf.DUMMYFUNCTION("""COMPUTED_VALUE"""),69.22)</f>
        <v>69.22</v>
      </c>
      <c r="C473" s="1">
        <f>IFERROR(__xludf.DUMMYFUNCTION("""COMPUTED_VALUE"""),70.77)</f>
        <v>70.77</v>
      </c>
      <c r="D473" s="1">
        <f>IFERROR(__xludf.DUMMYFUNCTION("""COMPUTED_VALUE"""),68.58)</f>
        <v>68.58</v>
      </c>
      <c r="E473" s="1">
        <f>IFERROR(__xludf.DUMMYFUNCTION("""COMPUTED_VALUE"""),69.87)</f>
        <v>69.87</v>
      </c>
      <c r="F473" s="1">
        <f>IFERROR(__xludf.DUMMYFUNCTION("""COMPUTED_VALUE"""),6471703.0)</f>
        <v>6471703</v>
      </c>
    </row>
    <row r="474">
      <c r="A474" s="2">
        <f>IFERROR(__xludf.DUMMYFUNCTION("""COMPUTED_VALUE"""),43784.66666666667)</f>
        <v>43784.66667</v>
      </c>
      <c r="B474" s="1">
        <f>IFERROR(__xludf.DUMMYFUNCTION("""COMPUTED_VALUE"""),70.13)</f>
        <v>70.13</v>
      </c>
      <c r="C474" s="1">
        <f>IFERROR(__xludf.DUMMYFUNCTION("""COMPUTED_VALUE"""),70.56)</f>
        <v>70.56</v>
      </c>
      <c r="D474" s="1">
        <f>IFERROR(__xludf.DUMMYFUNCTION("""COMPUTED_VALUE"""),69.67)</f>
        <v>69.67</v>
      </c>
      <c r="E474" s="1">
        <f>IFERROR(__xludf.DUMMYFUNCTION("""COMPUTED_VALUE"""),70.43)</f>
        <v>70.43</v>
      </c>
      <c r="F474" s="1">
        <f>IFERROR(__xludf.DUMMYFUNCTION("""COMPUTED_VALUE"""),4812563.0)</f>
        <v>4812563</v>
      </c>
    </row>
    <row r="475">
      <c r="A475" s="2">
        <f>IFERROR(__xludf.DUMMYFUNCTION("""COMPUTED_VALUE"""),43787.66666666667)</f>
        <v>43787.66667</v>
      </c>
      <c r="B475" s="1">
        <f>IFERROR(__xludf.DUMMYFUNCTION("""COMPUTED_VALUE"""),70.58)</f>
        <v>70.58</v>
      </c>
      <c r="C475" s="1">
        <f>IFERROR(__xludf.DUMMYFUNCTION("""COMPUTED_VALUE"""),70.63)</f>
        <v>70.63</v>
      </c>
      <c r="D475" s="1">
        <f>IFERROR(__xludf.DUMMYFUNCTION("""COMPUTED_VALUE"""),69.22)</f>
        <v>69.22</v>
      </c>
      <c r="E475" s="1">
        <f>IFERROR(__xludf.DUMMYFUNCTION("""COMPUTED_VALUE"""),70.0)</f>
        <v>70</v>
      </c>
      <c r="F475" s="1">
        <f>IFERROR(__xludf.DUMMYFUNCTION("""COMPUTED_VALUE"""),4408505.0)</f>
        <v>4408505</v>
      </c>
    </row>
    <row r="476">
      <c r="A476" s="2">
        <f>IFERROR(__xludf.DUMMYFUNCTION("""COMPUTED_VALUE"""),43788.66666666667)</f>
        <v>43788.66667</v>
      </c>
      <c r="B476" s="1">
        <f>IFERROR(__xludf.DUMMYFUNCTION("""COMPUTED_VALUE"""),70.35)</f>
        <v>70.35</v>
      </c>
      <c r="C476" s="1">
        <f>IFERROR(__xludf.DUMMYFUNCTION("""COMPUTED_VALUE"""),72.0)</f>
        <v>72</v>
      </c>
      <c r="D476" s="1">
        <f>IFERROR(__xludf.DUMMYFUNCTION("""COMPUTED_VALUE"""),69.56)</f>
        <v>69.56</v>
      </c>
      <c r="E476" s="1">
        <f>IFERROR(__xludf.DUMMYFUNCTION("""COMPUTED_VALUE"""),71.9)</f>
        <v>71.9</v>
      </c>
      <c r="F476" s="1">
        <f>IFERROR(__xludf.DUMMYFUNCTION("""COMPUTED_VALUE"""),7736078.0)</f>
        <v>7736078</v>
      </c>
    </row>
    <row r="477">
      <c r="A477" s="2">
        <f>IFERROR(__xludf.DUMMYFUNCTION("""COMPUTED_VALUE"""),43789.66666666667)</f>
        <v>43789.66667</v>
      </c>
      <c r="B477" s="1">
        <f>IFERROR(__xludf.DUMMYFUNCTION("""COMPUTED_VALUE"""),72.0)</f>
        <v>72</v>
      </c>
      <c r="C477" s="1">
        <f>IFERROR(__xludf.DUMMYFUNCTION("""COMPUTED_VALUE"""),72.24)</f>
        <v>72.24</v>
      </c>
      <c r="D477" s="1">
        <f>IFERROR(__xludf.DUMMYFUNCTION("""COMPUTED_VALUE"""),69.91)</f>
        <v>69.91</v>
      </c>
      <c r="E477" s="1">
        <f>IFERROR(__xludf.DUMMYFUNCTION("""COMPUTED_VALUE"""),70.44)</f>
        <v>70.44</v>
      </c>
      <c r="F477" s="1">
        <f>IFERROR(__xludf.DUMMYFUNCTION("""COMPUTED_VALUE"""),6733965.0)</f>
        <v>6733965</v>
      </c>
    </row>
    <row r="478">
      <c r="A478" s="2">
        <f>IFERROR(__xludf.DUMMYFUNCTION("""COMPUTED_VALUE"""),43790.66666666667)</f>
        <v>43790.66667</v>
      </c>
      <c r="B478" s="1">
        <f>IFERROR(__xludf.DUMMYFUNCTION("""COMPUTED_VALUE"""),70.9)</f>
        <v>70.9</v>
      </c>
      <c r="C478" s="1">
        <f>IFERROR(__xludf.DUMMYFUNCTION("""COMPUTED_VALUE"""),72.17)</f>
        <v>72.17</v>
      </c>
      <c r="D478" s="1">
        <f>IFERROR(__xludf.DUMMYFUNCTION("""COMPUTED_VALUE"""),70.8)</f>
        <v>70.8</v>
      </c>
      <c r="E478" s="1">
        <f>IFERROR(__xludf.DUMMYFUNCTION("""COMPUTED_VALUE"""),70.97)</f>
        <v>70.97</v>
      </c>
      <c r="F478" s="1">
        <f>IFERROR(__xludf.DUMMYFUNCTION("""COMPUTED_VALUE"""),6110013.0)</f>
        <v>6110013</v>
      </c>
    </row>
    <row r="479">
      <c r="A479" s="2">
        <f>IFERROR(__xludf.DUMMYFUNCTION("""COMPUTED_VALUE"""),43791.66666666667)</f>
        <v>43791.66667</v>
      </c>
      <c r="B479" s="1">
        <f>IFERROR(__xludf.DUMMYFUNCTION("""COMPUTED_VALUE"""),68.03)</f>
        <v>68.03</v>
      </c>
      <c r="C479" s="1">
        <f>IFERROR(__xludf.DUMMYFUNCTION("""COMPUTED_VALUE"""),68.2)</f>
        <v>68.2</v>
      </c>
      <c r="D479" s="1">
        <f>IFERROR(__xludf.DUMMYFUNCTION("""COMPUTED_VALUE"""),66.0)</f>
        <v>66</v>
      </c>
      <c r="E479" s="1">
        <f>IFERROR(__xludf.DUMMYFUNCTION("""COMPUTED_VALUE"""),66.61)</f>
        <v>66.61</v>
      </c>
      <c r="F479" s="1">
        <f>IFERROR(__xludf.DUMMYFUNCTION("""COMPUTED_VALUE"""),1.6870642E7)</f>
        <v>16870642</v>
      </c>
    </row>
    <row r="480">
      <c r="A480" s="2">
        <f>IFERROR(__xludf.DUMMYFUNCTION("""COMPUTED_VALUE"""),43794.66666666667)</f>
        <v>43794.66667</v>
      </c>
      <c r="B480" s="1">
        <f>IFERROR(__xludf.DUMMYFUNCTION("""COMPUTED_VALUE"""),68.86)</f>
        <v>68.86</v>
      </c>
      <c r="C480" s="1">
        <f>IFERROR(__xludf.DUMMYFUNCTION("""COMPUTED_VALUE"""),68.91)</f>
        <v>68.91</v>
      </c>
      <c r="D480" s="1">
        <f>IFERROR(__xludf.DUMMYFUNCTION("""COMPUTED_VALUE"""),66.89)</f>
        <v>66.89</v>
      </c>
      <c r="E480" s="1">
        <f>IFERROR(__xludf.DUMMYFUNCTION("""COMPUTED_VALUE"""),67.27)</f>
        <v>67.27</v>
      </c>
      <c r="F480" s="1">
        <f>IFERROR(__xludf.DUMMYFUNCTION("""COMPUTED_VALUE"""),1.2345765E7)</f>
        <v>12345765</v>
      </c>
    </row>
    <row r="481">
      <c r="A481" s="2">
        <f>IFERROR(__xludf.DUMMYFUNCTION("""COMPUTED_VALUE"""),43795.66666666667)</f>
        <v>43795.66667</v>
      </c>
      <c r="B481" s="1">
        <f>IFERROR(__xludf.DUMMYFUNCTION("""COMPUTED_VALUE"""),67.05)</f>
        <v>67.05</v>
      </c>
      <c r="C481" s="1">
        <f>IFERROR(__xludf.DUMMYFUNCTION("""COMPUTED_VALUE"""),67.1)</f>
        <v>67.1</v>
      </c>
      <c r="D481" s="1">
        <f>IFERROR(__xludf.DUMMYFUNCTION("""COMPUTED_VALUE"""),65.42)</f>
        <v>65.42</v>
      </c>
      <c r="E481" s="1">
        <f>IFERROR(__xludf.DUMMYFUNCTION("""COMPUTED_VALUE"""),65.78)</f>
        <v>65.78</v>
      </c>
      <c r="F481" s="1">
        <f>IFERROR(__xludf.DUMMYFUNCTION("""COMPUTED_VALUE"""),7956239.0)</f>
        <v>7956239</v>
      </c>
    </row>
    <row r="482">
      <c r="A482" s="2">
        <f>IFERROR(__xludf.DUMMYFUNCTION("""COMPUTED_VALUE"""),43796.66666666667)</f>
        <v>43796.66667</v>
      </c>
      <c r="B482" s="1">
        <f>IFERROR(__xludf.DUMMYFUNCTION("""COMPUTED_VALUE"""),66.22)</f>
        <v>66.22</v>
      </c>
      <c r="C482" s="1">
        <f>IFERROR(__xludf.DUMMYFUNCTION("""COMPUTED_VALUE"""),66.79)</f>
        <v>66.79</v>
      </c>
      <c r="D482" s="1">
        <f>IFERROR(__xludf.DUMMYFUNCTION("""COMPUTED_VALUE"""),65.71)</f>
        <v>65.71</v>
      </c>
      <c r="E482" s="1">
        <f>IFERROR(__xludf.DUMMYFUNCTION("""COMPUTED_VALUE"""),66.26)</f>
        <v>66.26</v>
      </c>
      <c r="F482" s="1">
        <f>IFERROR(__xludf.DUMMYFUNCTION("""COMPUTED_VALUE"""),5563459.0)</f>
        <v>5563459</v>
      </c>
    </row>
    <row r="483">
      <c r="A483" s="2">
        <f>IFERROR(__xludf.DUMMYFUNCTION("""COMPUTED_VALUE"""),43798.54166666667)</f>
        <v>43798.54167</v>
      </c>
      <c r="B483" s="1">
        <f>IFERROR(__xludf.DUMMYFUNCTION("""COMPUTED_VALUE"""),66.22)</f>
        <v>66.22</v>
      </c>
      <c r="C483" s="1">
        <f>IFERROR(__xludf.DUMMYFUNCTION("""COMPUTED_VALUE"""),66.25)</f>
        <v>66.25</v>
      </c>
      <c r="D483" s="1">
        <f>IFERROR(__xludf.DUMMYFUNCTION("""COMPUTED_VALUE"""),65.5)</f>
        <v>65.5</v>
      </c>
      <c r="E483" s="1">
        <f>IFERROR(__xludf.DUMMYFUNCTION("""COMPUTED_VALUE"""),65.99)</f>
        <v>65.99</v>
      </c>
      <c r="F483" s="1">
        <f>IFERROR(__xludf.DUMMYFUNCTION("""COMPUTED_VALUE"""),2465629.0)</f>
        <v>2465629</v>
      </c>
    </row>
    <row r="484">
      <c r="A484" s="2">
        <f>IFERROR(__xludf.DUMMYFUNCTION("""COMPUTED_VALUE"""),43801.66666666667)</f>
        <v>43801.66667</v>
      </c>
      <c r="B484" s="1">
        <f>IFERROR(__xludf.DUMMYFUNCTION("""COMPUTED_VALUE"""),65.88)</f>
        <v>65.88</v>
      </c>
      <c r="C484" s="1">
        <f>IFERROR(__xludf.DUMMYFUNCTION("""COMPUTED_VALUE"""),67.28)</f>
        <v>67.28</v>
      </c>
      <c r="D484" s="1">
        <f>IFERROR(__xludf.DUMMYFUNCTION("""COMPUTED_VALUE"""),65.74)</f>
        <v>65.74</v>
      </c>
      <c r="E484" s="1">
        <f>IFERROR(__xludf.DUMMYFUNCTION("""COMPUTED_VALUE"""),66.97)</f>
        <v>66.97</v>
      </c>
      <c r="F484" s="1">
        <f>IFERROR(__xludf.DUMMYFUNCTION("""COMPUTED_VALUE"""),6081986.0)</f>
        <v>6081986</v>
      </c>
    </row>
    <row r="485">
      <c r="A485" s="2">
        <f>IFERROR(__xludf.DUMMYFUNCTION("""COMPUTED_VALUE"""),43802.66666666667)</f>
        <v>43802.66667</v>
      </c>
      <c r="B485" s="1">
        <f>IFERROR(__xludf.DUMMYFUNCTION("""COMPUTED_VALUE"""),66.52)</f>
        <v>66.52</v>
      </c>
      <c r="C485" s="1">
        <f>IFERROR(__xludf.DUMMYFUNCTION("""COMPUTED_VALUE"""),67.58)</f>
        <v>67.58</v>
      </c>
      <c r="D485" s="1">
        <f>IFERROR(__xludf.DUMMYFUNCTION("""COMPUTED_VALUE"""),66.44)</f>
        <v>66.44</v>
      </c>
      <c r="E485" s="1">
        <f>IFERROR(__xludf.DUMMYFUNCTION("""COMPUTED_VALUE"""),67.24)</f>
        <v>67.24</v>
      </c>
      <c r="F485" s="1">
        <f>IFERROR(__xludf.DUMMYFUNCTION("""COMPUTED_VALUE"""),6613476.0)</f>
        <v>6613476</v>
      </c>
    </row>
    <row r="486">
      <c r="A486" s="2">
        <f>IFERROR(__xludf.DUMMYFUNCTION("""COMPUTED_VALUE"""),43803.66666666667)</f>
        <v>43803.66667</v>
      </c>
      <c r="B486" s="1">
        <f>IFERROR(__xludf.DUMMYFUNCTION("""COMPUTED_VALUE"""),67.55)</f>
        <v>67.55</v>
      </c>
      <c r="C486" s="1">
        <f>IFERROR(__xludf.DUMMYFUNCTION("""COMPUTED_VALUE"""),67.57)</f>
        <v>67.57</v>
      </c>
      <c r="D486" s="1">
        <f>IFERROR(__xludf.DUMMYFUNCTION("""COMPUTED_VALUE"""),66.57)</f>
        <v>66.57</v>
      </c>
      <c r="E486" s="1">
        <f>IFERROR(__xludf.DUMMYFUNCTION("""COMPUTED_VALUE"""),66.61)</f>
        <v>66.61</v>
      </c>
      <c r="F486" s="1">
        <f>IFERROR(__xludf.DUMMYFUNCTION("""COMPUTED_VALUE"""),5536255.0)</f>
        <v>5536255</v>
      </c>
    </row>
    <row r="487">
      <c r="A487" s="2">
        <f>IFERROR(__xludf.DUMMYFUNCTION("""COMPUTED_VALUE"""),43804.66666666667)</f>
        <v>43804.66667</v>
      </c>
      <c r="B487" s="1">
        <f>IFERROR(__xludf.DUMMYFUNCTION("""COMPUTED_VALUE"""),66.57)</f>
        <v>66.57</v>
      </c>
      <c r="C487" s="1">
        <f>IFERROR(__xludf.DUMMYFUNCTION("""COMPUTED_VALUE"""),66.88)</f>
        <v>66.88</v>
      </c>
      <c r="D487" s="1">
        <f>IFERROR(__xludf.DUMMYFUNCTION("""COMPUTED_VALUE"""),65.45)</f>
        <v>65.45</v>
      </c>
      <c r="E487" s="1">
        <f>IFERROR(__xludf.DUMMYFUNCTION("""COMPUTED_VALUE"""),66.07)</f>
        <v>66.07</v>
      </c>
      <c r="F487" s="1">
        <f>IFERROR(__xludf.DUMMYFUNCTION("""COMPUTED_VALUE"""),3736976.0)</f>
        <v>3736976</v>
      </c>
    </row>
    <row r="488">
      <c r="A488" s="2">
        <f>IFERROR(__xludf.DUMMYFUNCTION("""COMPUTED_VALUE"""),43805.66666666667)</f>
        <v>43805.66667</v>
      </c>
      <c r="B488" s="1">
        <f>IFERROR(__xludf.DUMMYFUNCTION("""COMPUTED_VALUE"""),67.0)</f>
        <v>67</v>
      </c>
      <c r="C488" s="1">
        <f>IFERROR(__xludf.DUMMYFUNCTION("""COMPUTED_VALUE"""),67.77)</f>
        <v>67.77</v>
      </c>
      <c r="D488" s="1">
        <f>IFERROR(__xludf.DUMMYFUNCTION("""COMPUTED_VALUE"""),66.95)</f>
        <v>66.95</v>
      </c>
      <c r="E488" s="1">
        <f>IFERROR(__xludf.DUMMYFUNCTION("""COMPUTED_VALUE"""),67.18)</f>
        <v>67.18</v>
      </c>
      <c r="F488" s="1">
        <f>IFERROR(__xludf.DUMMYFUNCTION("""COMPUTED_VALUE"""),7618937.0)</f>
        <v>7618937</v>
      </c>
    </row>
    <row r="489">
      <c r="A489" s="2">
        <f>IFERROR(__xludf.DUMMYFUNCTION("""COMPUTED_VALUE"""),43808.66666666667)</f>
        <v>43808.66667</v>
      </c>
      <c r="B489" s="1">
        <f>IFERROR(__xludf.DUMMYFUNCTION("""COMPUTED_VALUE"""),67.32)</f>
        <v>67.32</v>
      </c>
      <c r="C489" s="1">
        <f>IFERROR(__xludf.DUMMYFUNCTION("""COMPUTED_VALUE"""),68.89)</f>
        <v>68.89</v>
      </c>
      <c r="D489" s="1">
        <f>IFERROR(__xludf.DUMMYFUNCTION("""COMPUTED_VALUE"""),67.02)</f>
        <v>67.02</v>
      </c>
      <c r="E489" s="1">
        <f>IFERROR(__xludf.DUMMYFUNCTION("""COMPUTED_VALUE"""),67.91)</f>
        <v>67.91</v>
      </c>
      <c r="F489" s="1">
        <f>IFERROR(__xludf.DUMMYFUNCTION("""COMPUTED_VALUE"""),9040217.0)</f>
        <v>9040217</v>
      </c>
    </row>
    <row r="490">
      <c r="A490" s="2">
        <f>IFERROR(__xludf.DUMMYFUNCTION("""COMPUTED_VALUE"""),43809.66666666667)</f>
        <v>43809.66667</v>
      </c>
      <c r="B490" s="1">
        <f>IFERROR(__xludf.DUMMYFUNCTION("""COMPUTED_VALUE"""),67.99)</f>
        <v>67.99</v>
      </c>
      <c r="C490" s="1">
        <f>IFERROR(__xludf.DUMMYFUNCTION("""COMPUTED_VALUE"""),70.15)</f>
        <v>70.15</v>
      </c>
      <c r="D490" s="1">
        <f>IFERROR(__xludf.DUMMYFUNCTION("""COMPUTED_VALUE"""),67.86)</f>
        <v>67.86</v>
      </c>
      <c r="E490" s="1">
        <f>IFERROR(__xludf.DUMMYFUNCTION("""COMPUTED_VALUE"""),69.77)</f>
        <v>69.77</v>
      </c>
      <c r="F490" s="1">
        <f>IFERROR(__xludf.DUMMYFUNCTION("""COMPUTED_VALUE"""),8839951.0)</f>
        <v>8839951</v>
      </c>
    </row>
    <row r="491">
      <c r="A491" s="2">
        <f>IFERROR(__xludf.DUMMYFUNCTION("""COMPUTED_VALUE"""),43810.66666666667)</f>
        <v>43810.66667</v>
      </c>
      <c r="B491" s="1">
        <f>IFERROR(__xludf.DUMMYFUNCTION("""COMPUTED_VALUE"""),70.38)</f>
        <v>70.38</v>
      </c>
      <c r="C491" s="1">
        <f>IFERROR(__xludf.DUMMYFUNCTION("""COMPUTED_VALUE"""),71.44)</f>
        <v>71.44</v>
      </c>
      <c r="D491" s="1">
        <f>IFERROR(__xludf.DUMMYFUNCTION("""COMPUTED_VALUE"""),70.22)</f>
        <v>70.22</v>
      </c>
      <c r="E491" s="1">
        <f>IFERROR(__xludf.DUMMYFUNCTION("""COMPUTED_VALUE"""),70.54)</f>
        <v>70.54</v>
      </c>
      <c r="F491" s="1">
        <f>IFERROR(__xludf.DUMMYFUNCTION("""COMPUTED_VALUE"""),6919162.0)</f>
        <v>6919162</v>
      </c>
    </row>
    <row r="492">
      <c r="A492" s="2">
        <f>IFERROR(__xludf.DUMMYFUNCTION("""COMPUTED_VALUE"""),43811.66666666667)</f>
        <v>43811.66667</v>
      </c>
      <c r="B492" s="1">
        <f>IFERROR(__xludf.DUMMYFUNCTION("""COMPUTED_VALUE"""),70.98)</f>
        <v>70.98</v>
      </c>
      <c r="C492" s="1">
        <f>IFERROR(__xludf.DUMMYFUNCTION("""COMPUTED_VALUE"""),72.55)</f>
        <v>72.55</v>
      </c>
      <c r="D492" s="1">
        <f>IFERROR(__xludf.DUMMYFUNCTION("""COMPUTED_VALUE"""),70.65)</f>
        <v>70.65</v>
      </c>
      <c r="E492" s="1">
        <f>IFERROR(__xludf.DUMMYFUNCTION("""COMPUTED_VALUE"""),71.94)</f>
        <v>71.94</v>
      </c>
      <c r="F492" s="1">
        <f>IFERROR(__xludf.DUMMYFUNCTION("""COMPUTED_VALUE"""),7776211.0)</f>
        <v>7776211</v>
      </c>
    </row>
    <row r="493">
      <c r="A493" s="2">
        <f>IFERROR(__xludf.DUMMYFUNCTION("""COMPUTED_VALUE"""),43812.66666666667)</f>
        <v>43812.66667</v>
      </c>
      <c r="B493" s="1">
        <f>IFERROR(__xludf.DUMMYFUNCTION("""COMPUTED_VALUE"""),72.21)</f>
        <v>72.21</v>
      </c>
      <c r="C493" s="1">
        <f>IFERROR(__xludf.DUMMYFUNCTION("""COMPUTED_VALUE"""),73.04)</f>
        <v>73.04</v>
      </c>
      <c r="D493" s="1">
        <f>IFERROR(__xludf.DUMMYFUNCTION("""COMPUTED_VALUE"""),70.93)</f>
        <v>70.93</v>
      </c>
      <c r="E493" s="1">
        <f>IFERROR(__xludf.DUMMYFUNCTION("""COMPUTED_VALUE"""),71.68)</f>
        <v>71.68</v>
      </c>
      <c r="F493" s="1">
        <f>IFERROR(__xludf.DUMMYFUNCTION("""COMPUTED_VALUE"""),6574281.0)</f>
        <v>6574281</v>
      </c>
    </row>
    <row r="494">
      <c r="A494" s="2">
        <f>IFERROR(__xludf.DUMMYFUNCTION("""COMPUTED_VALUE"""),43815.66666666667)</f>
        <v>43815.66667</v>
      </c>
      <c r="B494" s="1">
        <f>IFERROR(__xludf.DUMMYFUNCTION("""COMPUTED_VALUE"""),72.51)</f>
        <v>72.51</v>
      </c>
      <c r="C494" s="1">
        <f>IFERROR(__xludf.DUMMYFUNCTION("""COMPUTED_VALUE"""),76.72)</f>
        <v>76.72</v>
      </c>
      <c r="D494" s="1">
        <f>IFERROR(__xludf.DUMMYFUNCTION("""COMPUTED_VALUE"""),72.5)</f>
        <v>72.5</v>
      </c>
      <c r="E494" s="1">
        <f>IFERROR(__xludf.DUMMYFUNCTION("""COMPUTED_VALUE"""),76.3)</f>
        <v>76.3</v>
      </c>
      <c r="F494" s="1">
        <f>IFERROR(__xludf.DUMMYFUNCTION("""COMPUTED_VALUE"""),1.822094E7)</f>
        <v>18220940</v>
      </c>
    </row>
    <row r="495">
      <c r="A495" s="2">
        <f>IFERROR(__xludf.DUMMYFUNCTION("""COMPUTED_VALUE"""),43816.66666666667)</f>
        <v>43816.66667</v>
      </c>
      <c r="B495" s="1">
        <f>IFERROR(__xludf.DUMMYFUNCTION("""COMPUTED_VALUE"""),75.8)</f>
        <v>75.8</v>
      </c>
      <c r="C495" s="1">
        <f>IFERROR(__xludf.DUMMYFUNCTION("""COMPUTED_VALUE"""),77.1)</f>
        <v>77.1</v>
      </c>
      <c r="D495" s="1">
        <f>IFERROR(__xludf.DUMMYFUNCTION("""COMPUTED_VALUE"""),75.18)</f>
        <v>75.18</v>
      </c>
      <c r="E495" s="1">
        <f>IFERROR(__xludf.DUMMYFUNCTION("""COMPUTED_VALUE"""),75.8)</f>
        <v>75.8</v>
      </c>
      <c r="F495" s="1">
        <f>IFERROR(__xludf.DUMMYFUNCTION("""COMPUTED_VALUE"""),8503775.0)</f>
        <v>8503775</v>
      </c>
    </row>
    <row r="496">
      <c r="A496" s="2">
        <f>IFERROR(__xludf.DUMMYFUNCTION("""COMPUTED_VALUE"""),43817.66666666667)</f>
        <v>43817.66667</v>
      </c>
      <c r="B496" s="1">
        <f>IFERROR(__xludf.DUMMYFUNCTION("""COMPUTED_VALUE"""),76.13)</f>
        <v>76.13</v>
      </c>
      <c r="C496" s="1">
        <f>IFERROR(__xludf.DUMMYFUNCTION("""COMPUTED_VALUE"""),79.04)</f>
        <v>79.04</v>
      </c>
      <c r="D496" s="1">
        <f>IFERROR(__xludf.DUMMYFUNCTION("""COMPUTED_VALUE"""),76.12)</f>
        <v>76.12</v>
      </c>
      <c r="E496" s="1">
        <f>IFERROR(__xludf.DUMMYFUNCTION("""COMPUTED_VALUE"""),78.63)</f>
        <v>78.63</v>
      </c>
      <c r="F496" s="1">
        <f>IFERROR(__xludf.DUMMYFUNCTION("""COMPUTED_VALUE"""),1.4136392E7)</f>
        <v>14136392</v>
      </c>
    </row>
    <row r="497">
      <c r="A497" s="2">
        <f>IFERROR(__xludf.DUMMYFUNCTION("""COMPUTED_VALUE"""),43818.66666666667)</f>
        <v>43818.66667</v>
      </c>
      <c r="B497" s="1">
        <f>IFERROR(__xludf.DUMMYFUNCTION("""COMPUTED_VALUE"""),79.46)</f>
        <v>79.46</v>
      </c>
      <c r="C497" s="1">
        <f>IFERROR(__xludf.DUMMYFUNCTION("""COMPUTED_VALUE"""),81.37)</f>
        <v>81.37</v>
      </c>
      <c r="D497" s="1">
        <f>IFERROR(__xludf.DUMMYFUNCTION("""COMPUTED_VALUE"""),79.3)</f>
        <v>79.3</v>
      </c>
      <c r="E497" s="1">
        <f>IFERROR(__xludf.DUMMYFUNCTION("""COMPUTED_VALUE"""),80.81)</f>
        <v>80.81</v>
      </c>
      <c r="F497" s="1">
        <f>IFERROR(__xludf.DUMMYFUNCTION("""COMPUTED_VALUE"""),1.8120307E7)</f>
        <v>18120307</v>
      </c>
    </row>
    <row r="498">
      <c r="A498" s="2">
        <f>IFERROR(__xludf.DUMMYFUNCTION("""COMPUTED_VALUE"""),43819.66666666667)</f>
        <v>43819.66667</v>
      </c>
      <c r="B498" s="1">
        <f>IFERROR(__xludf.DUMMYFUNCTION("""COMPUTED_VALUE"""),82.06)</f>
        <v>82.06</v>
      </c>
      <c r="C498" s="1">
        <f>IFERROR(__xludf.DUMMYFUNCTION("""COMPUTED_VALUE"""),82.6)</f>
        <v>82.6</v>
      </c>
      <c r="D498" s="1">
        <f>IFERROR(__xludf.DUMMYFUNCTION("""COMPUTED_VALUE"""),80.04)</f>
        <v>80.04</v>
      </c>
      <c r="E498" s="1">
        <f>IFERROR(__xludf.DUMMYFUNCTION("""COMPUTED_VALUE"""),81.12)</f>
        <v>81.12</v>
      </c>
      <c r="F498" s="1">
        <f>IFERROR(__xludf.DUMMYFUNCTION("""COMPUTED_VALUE"""),1.4785206E7)</f>
        <v>14785206</v>
      </c>
    </row>
    <row r="499">
      <c r="A499" s="2">
        <f>IFERROR(__xludf.DUMMYFUNCTION("""COMPUTED_VALUE"""),43822.66666666667)</f>
        <v>43822.66667</v>
      </c>
      <c r="B499" s="1">
        <f>IFERROR(__xludf.DUMMYFUNCTION("""COMPUTED_VALUE"""),82.36)</f>
        <v>82.36</v>
      </c>
      <c r="C499" s="1">
        <f>IFERROR(__xludf.DUMMYFUNCTION("""COMPUTED_VALUE"""),84.4)</f>
        <v>84.4</v>
      </c>
      <c r="D499" s="1">
        <f>IFERROR(__xludf.DUMMYFUNCTION("""COMPUTED_VALUE"""),82.0)</f>
        <v>82</v>
      </c>
      <c r="E499" s="1">
        <f>IFERROR(__xludf.DUMMYFUNCTION("""COMPUTED_VALUE"""),83.84)</f>
        <v>83.84</v>
      </c>
      <c r="F499" s="1">
        <f>IFERROR(__xludf.DUMMYFUNCTION("""COMPUTED_VALUE"""),1.3332821E7)</f>
        <v>13332821</v>
      </c>
    </row>
    <row r="500">
      <c r="A500" s="2">
        <f>IFERROR(__xludf.DUMMYFUNCTION("""COMPUTED_VALUE"""),43823.54166666667)</f>
        <v>43823.54167</v>
      </c>
      <c r="B500" s="1">
        <f>IFERROR(__xludf.DUMMYFUNCTION("""COMPUTED_VALUE"""),83.67)</f>
        <v>83.67</v>
      </c>
      <c r="C500" s="1">
        <f>IFERROR(__xludf.DUMMYFUNCTION("""COMPUTED_VALUE"""),85.09)</f>
        <v>85.09</v>
      </c>
      <c r="D500" s="1">
        <f>IFERROR(__xludf.DUMMYFUNCTION("""COMPUTED_VALUE"""),82.54)</f>
        <v>82.54</v>
      </c>
      <c r="E500" s="1">
        <f>IFERROR(__xludf.DUMMYFUNCTION("""COMPUTED_VALUE"""),85.05)</f>
        <v>85.05</v>
      </c>
      <c r="F500" s="1">
        <f>IFERROR(__xludf.DUMMYFUNCTION("""COMPUTED_VALUE"""),8054720.0)</f>
        <v>8054720</v>
      </c>
    </row>
    <row r="501">
      <c r="A501" s="2">
        <f>IFERROR(__xludf.DUMMYFUNCTION("""COMPUTED_VALUE"""),43825.66666666667)</f>
        <v>43825.66667</v>
      </c>
      <c r="B501" s="1">
        <f>IFERROR(__xludf.DUMMYFUNCTION("""COMPUTED_VALUE"""),85.58)</f>
        <v>85.58</v>
      </c>
      <c r="C501" s="1">
        <f>IFERROR(__xludf.DUMMYFUNCTION("""COMPUTED_VALUE"""),86.7)</f>
        <v>86.7</v>
      </c>
      <c r="D501" s="1">
        <f>IFERROR(__xludf.DUMMYFUNCTION("""COMPUTED_VALUE"""),85.27)</f>
        <v>85.27</v>
      </c>
      <c r="E501" s="1">
        <f>IFERROR(__xludf.DUMMYFUNCTION("""COMPUTED_VALUE"""),86.19)</f>
        <v>86.19</v>
      </c>
      <c r="F501" s="1">
        <f>IFERROR(__xludf.DUMMYFUNCTION("""COMPUTED_VALUE"""),1.0648289E7)</f>
        <v>10648289</v>
      </c>
    </row>
    <row r="502">
      <c r="A502" s="2">
        <f>IFERROR(__xludf.DUMMYFUNCTION("""COMPUTED_VALUE"""),43826.66666666667)</f>
        <v>43826.66667</v>
      </c>
      <c r="B502" s="1">
        <f>IFERROR(__xludf.DUMMYFUNCTION("""COMPUTED_VALUE"""),87.0)</f>
        <v>87</v>
      </c>
      <c r="C502" s="1">
        <f>IFERROR(__xludf.DUMMYFUNCTION("""COMPUTED_VALUE"""),87.06)</f>
        <v>87.06</v>
      </c>
      <c r="D502" s="1">
        <f>IFERROR(__xludf.DUMMYFUNCTION("""COMPUTED_VALUE"""),85.22)</f>
        <v>85.22</v>
      </c>
      <c r="E502" s="1">
        <f>IFERROR(__xludf.DUMMYFUNCTION("""COMPUTED_VALUE"""),86.08)</f>
        <v>86.08</v>
      </c>
      <c r="F502" s="1">
        <f>IFERROR(__xludf.DUMMYFUNCTION("""COMPUTED_VALUE"""),9956827.0)</f>
        <v>9956827</v>
      </c>
    </row>
    <row r="503">
      <c r="A503" s="2">
        <f>IFERROR(__xludf.DUMMYFUNCTION("""COMPUTED_VALUE"""),43829.66666666667)</f>
        <v>43829.66667</v>
      </c>
      <c r="B503" s="1">
        <f>IFERROR(__xludf.DUMMYFUNCTION("""COMPUTED_VALUE"""),85.76)</f>
        <v>85.76</v>
      </c>
      <c r="C503" s="1">
        <f>IFERROR(__xludf.DUMMYFUNCTION("""COMPUTED_VALUE"""),85.8)</f>
        <v>85.8</v>
      </c>
      <c r="D503" s="1">
        <f>IFERROR(__xludf.DUMMYFUNCTION("""COMPUTED_VALUE"""),81.85)</f>
        <v>81.85</v>
      </c>
      <c r="E503" s="1">
        <f>IFERROR(__xludf.DUMMYFUNCTION("""COMPUTED_VALUE"""),82.94)</f>
        <v>82.94</v>
      </c>
      <c r="F503" s="1">
        <f>IFERROR(__xludf.DUMMYFUNCTION("""COMPUTED_VALUE"""),1.2601265E7)</f>
        <v>12601265</v>
      </c>
    </row>
    <row r="504">
      <c r="A504" s="2">
        <f>IFERROR(__xludf.DUMMYFUNCTION("""COMPUTED_VALUE"""),43830.66666666667)</f>
        <v>43830.66667</v>
      </c>
      <c r="B504" s="1">
        <f>IFERROR(__xludf.DUMMYFUNCTION("""COMPUTED_VALUE"""),81.0)</f>
        <v>81</v>
      </c>
      <c r="C504" s="1">
        <f>IFERROR(__xludf.DUMMYFUNCTION("""COMPUTED_VALUE"""),84.26)</f>
        <v>84.26</v>
      </c>
      <c r="D504" s="1">
        <f>IFERROR(__xludf.DUMMYFUNCTION("""COMPUTED_VALUE"""),80.42)</f>
        <v>80.42</v>
      </c>
      <c r="E504" s="1">
        <f>IFERROR(__xludf.DUMMYFUNCTION("""COMPUTED_VALUE"""),83.67)</f>
        <v>83.67</v>
      </c>
      <c r="F504" s="1">
        <f>IFERROR(__xludf.DUMMYFUNCTION("""COMPUTED_VALUE"""),1.0292456E7)</f>
        <v>10292456</v>
      </c>
    </row>
    <row r="505">
      <c r="A505" s="2">
        <f>IFERROR(__xludf.DUMMYFUNCTION("""COMPUTED_VALUE"""),43832.66666666667)</f>
        <v>43832.66667</v>
      </c>
      <c r="B505" s="1">
        <f>IFERROR(__xludf.DUMMYFUNCTION("""COMPUTED_VALUE"""),84.9)</f>
        <v>84.9</v>
      </c>
      <c r="C505" s="1">
        <f>IFERROR(__xludf.DUMMYFUNCTION("""COMPUTED_VALUE"""),86.14)</f>
        <v>86.14</v>
      </c>
      <c r="D505" s="1">
        <f>IFERROR(__xludf.DUMMYFUNCTION("""COMPUTED_VALUE"""),84.34)</f>
        <v>84.34</v>
      </c>
      <c r="E505" s="1">
        <f>IFERROR(__xludf.DUMMYFUNCTION("""COMPUTED_VALUE"""),86.05)</f>
        <v>86.05</v>
      </c>
      <c r="F505" s="1">
        <f>IFERROR(__xludf.DUMMYFUNCTION("""COMPUTED_VALUE"""),9558386.0)</f>
        <v>9558386</v>
      </c>
    </row>
    <row r="506">
      <c r="A506" s="2">
        <f>IFERROR(__xludf.DUMMYFUNCTION("""COMPUTED_VALUE"""),43833.66666666667)</f>
        <v>43833.66667</v>
      </c>
      <c r="B506" s="1">
        <f>IFERROR(__xludf.DUMMYFUNCTION("""COMPUTED_VALUE"""),88.1)</f>
        <v>88.1</v>
      </c>
      <c r="C506" s="1">
        <f>IFERROR(__xludf.DUMMYFUNCTION("""COMPUTED_VALUE"""),90.8)</f>
        <v>90.8</v>
      </c>
      <c r="D506" s="1">
        <f>IFERROR(__xludf.DUMMYFUNCTION("""COMPUTED_VALUE"""),87.38)</f>
        <v>87.38</v>
      </c>
      <c r="E506" s="1">
        <f>IFERROR(__xludf.DUMMYFUNCTION("""COMPUTED_VALUE"""),88.6)</f>
        <v>88.6</v>
      </c>
      <c r="F506" s="1">
        <f>IFERROR(__xludf.DUMMYFUNCTION("""COMPUTED_VALUE"""),1.7794697E7)</f>
        <v>17794697</v>
      </c>
    </row>
    <row r="507">
      <c r="A507" s="2">
        <f>IFERROR(__xludf.DUMMYFUNCTION("""COMPUTED_VALUE"""),43836.66666666667)</f>
        <v>43836.66667</v>
      </c>
      <c r="B507" s="1">
        <f>IFERROR(__xludf.DUMMYFUNCTION("""COMPUTED_VALUE"""),88.09)</f>
        <v>88.09</v>
      </c>
      <c r="C507" s="1">
        <f>IFERROR(__xludf.DUMMYFUNCTION("""COMPUTED_VALUE"""),90.31)</f>
        <v>90.31</v>
      </c>
      <c r="D507" s="1">
        <f>IFERROR(__xludf.DUMMYFUNCTION("""COMPUTED_VALUE"""),88.0)</f>
        <v>88</v>
      </c>
      <c r="E507" s="1">
        <f>IFERROR(__xludf.DUMMYFUNCTION("""COMPUTED_VALUE"""),90.31)</f>
        <v>90.31</v>
      </c>
      <c r="F507" s="1">
        <f>IFERROR(__xludf.DUMMYFUNCTION("""COMPUTED_VALUE"""),1.0157499E7)</f>
        <v>10157499</v>
      </c>
    </row>
    <row r="508">
      <c r="A508" s="2">
        <f>IFERROR(__xludf.DUMMYFUNCTION("""COMPUTED_VALUE"""),43837.66666666667)</f>
        <v>43837.66667</v>
      </c>
      <c r="B508" s="1">
        <f>IFERROR(__xludf.DUMMYFUNCTION("""COMPUTED_VALUE"""),92.28)</f>
        <v>92.28</v>
      </c>
      <c r="C508" s="1">
        <f>IFERROR(__xludf.DUMMYFUNCTION("""COMPUTED_VALUE"""),94.33)</f>
        <v>94.33</v>
      </c>
      <c r="D508" s="1">
        <f>IFERROR(__xludf.DUMMYFUNCTION("""COMPUTED_VALUE"""),90.67)</f>
        <v>90.67</v>
      </c>
      <c r="E508" s="1">
        <f>IFERROR(__xludf.DUMMYFUNCTION("""COMPUTED_VALUE"""),93.81)</f>
        <v>93.81</v>
      </c>
      <c r="F508" s="1">
        <f>IFERROR(__xludf.DUMMYFUNCTION("""COMPUTED_VALUE"""),1.8209138E7)</f>
        <v>18209138</v>
      </c>
    </row>
    <row r="509">
      <c r="A509" s="2">
        <f>IFERROR(__xludf.DUMMYFUNCTION("""COMPUTED_VALUE"""),43838.66666666667)</f>
        <v>43838.66667</v>
      </c>
      <c r="B509" s="1">
        <f>IFERROR(__xludf.DUMMYFUNCTION("""COMPUTED_VALUE"""),94.74)</f>
        <v>94.74</v>
      </c>
      <c r="C509" s="1">
        <f>IFERROR(__xludf.DUMMYFUNCTION("""COMPUTED_VALUE"""),99.7)</f>
        <v>99.7</v>
      </c>
      <c r="D509" s="1">
        <f>IFERROR(__xludf.DUMMYFUNCTION("""COMPUTED_VALUE"""),93.65)</f>
        <v>93.65</v>
      </c>
      <c r="E509" s="1">
        <f>IFERROR(__xludf.DUMMYFUNCTION("""COMPUTED_VALUE"""),98.43)</f>
        <v>98.43</v>
      </c>
      <c r="F509" s="1">
        <f>IFERROR(__xludf.DUMMYFUNCTION("""COMPUTED_VALUE"""),3.1199393E7)</f>
        <v>31199393</v>
      </c>
    </row>
    <row r="510">
      <c r="A510" s="2">
        <f>IFERROR(__xludf.DUMMYFUNCTION("""COMPUTED_VALUE"""),43839.66666666667)</f>
        <v>43839.66667</v>
      </c>
      <c r="B510" s="1">
        <f>IFERROR(__xludf.DUMMYFUNCTION("""COMPUTED_VALUE"""),99.42)</f>
        <v>99.42</v>
      </c>
      <c r="C510" s="1">
        <f>IFERROR(__xludf.DUMMYFUNCTION("""COMPUTED_VALUE"""),99.76)</f>
        <v>99.76</v>
      </c>
      <c r="D510" s="1">
        <f>IFERROR(__xludf.DUMMYFUNCTION("""COMPUTED_VALUE"""),94.57)</f>
        <v>94.57</v>
      </c>
      <c r="E510" s="1">
        <f>IFERROR(__xludf.DUMMYFUNCTION("""COMPUTED_VALUE"""),96.27)</f>
        <v>96.27</v>
      </c>
      <c r="F510" s="1">
        <f>IFERROR(__xludf.DUMMYFUNCTION("""COMPUTED_VALUE"""),2.8463186E7)</f>
        <v>28463186</v>
      </c>
    </row>
    <row r="511">
      <c r="A511" s="2">
        <f>IFERROR(__xludf.DUMMYFUNCTION("""COMPUTED_VALUE"""),43840.66666666667)</f>
        <v>43840.66667</v>
      </c>
      <c r="B511" s="1">
        <f>IFERROR(__xludf.DUMMYFUNCTION("""COMPUTED_VALUE"""),96.36)</f>
        <v>96.36</v>
      </c>
      <c r="C511" s="1">
        <f>IFERROR(__xludf.DUMMYFUNCTION("""COMPUTED_VALUE"""),96.99)</f>
        <v>96.99</v>
      </c>
      <c r="D511" s="1">
        <f>IFERROR(__xludf.DUMMYFUNCTION("""COMPUTED_VALUE"""),94.74)</f>
        <v>94.74</v>
      </c>
      <c r="E511" s="1">
        <f>IFERROR(__xludf.DUMMYFUNCTION("""COMPUTED_VALUE"""),95.63)</f>
        <v>95.63</v>
      </c>
      <c r="F511" s="1">
        <f>IFERROR(__xludf.DUMMYFUNCTION("""COMPUTED_VALUE"""),1.2976832E7)</f>
        <v>12976832</v>
      </c>
    </row>
    <row r="512">
      <c r="A512" s="2">
        <f>IFERROR(__xludf.DUMMYFUNCTION("""COMPUTED_VALUE"""),43843.66666666667)</f>
        <v>43843.66667</v>
      </c>
      <c r="B512" s="1">
        <f>IFERROR(__xludf.DUMMYFUNCTION("""COMPUTED_VALUE"""),98.7)</f>
        <v>98.7</v>
      </c>
      <c r="C512" s="1">
        <f>IFERROR(__xludf.DUMMYFUNCTION("""COMPUTED_VALUE"""),105.13)</f>
        <v>105.13</v>
      </c>
      <c r="D512" s="1">
        <f>IFERROR(__xludf.DUMMYFUNCTION("""COMPUTED_VALUE"""),98.4)</f>
        <v>98.4</v>
      </c>
      <c r="E512" s="1">
        <f>IFERROR(__xludf.DUMMYFUNCTION("""COMPUTED_VALUE"""),104.97)</f>
        <v>104.97</v>
      </c>
      <c r="F512" s="1">
        <f>IFERROR(__xludf.DUMMYFUNCTION("""COMPUTED_VALUE"""),2.6634547E7)</f>
        <v>26634547</v>
      </c>
    </row>
    <row r="513">
      <c r="A513" s="2">
        <f>IFERROR(__xludf.DUMMYFUNCTION("""COMPUTED_VALUE"""),43844.66666666667)</f>
        <v>43844.66667</v>
      </c>
      <c r="B513" s="1">
        <f>IFERROR(__xludf.DUMMYFUNCTION("""COMPUTED_VALUE"""),108.85)</f>
        <v>108.85</v>
      </c>
      <c r="C513" s="1">
        <f>IFERROR(__xludf.DUMMYFUNCTION("""COMPUTED_VALUE"""),109.48)</f>
        <v>109.48</v>
      </c>
      <c r="D513" s="1">
        <f>IFERROR(__xludf.DUMMYFUNCTION("""COMPUTED_VALUE"""),104.98)</f>
        <v>104.98</v>
      </c>
      <c r="E513" s="1">
        <f>IFERROR(__xludf.DUMMYFUNCTION("""COMPUTED_VALUE"""),107.58)</f>
        <v>107.58</v>
      </c>
      <c r="F513" s="1">
        <f>IFERROR(__xludf.DUMMYFUNCTION("""COMPUTED_VALUE"""),2.9061377E7)</f>
        <v>29061377</v>
      </c>
    </row>
    <row r="514">
      <c r="A514" s="2">
        <f>IFERROR(__xludf.DUMMYFUNCTION("""COMPUTED_VALUE"""),43845.66666666667)</f>
        <v>43845.66667</v>
      </c>
      <c r="B514" s="1">
        <f>IFERROR(__xludf.DUMMYFUNCTION("""COMPUTED_VALUE"""),105.95)</f>
        <v>105.95</v>
      </c>
      <c r="C514" s="1">
        <f>IFERROR(__xludf.DUMMYFUNCTION("""COMPUTED_VALUE"""),107.57)</f>
        <v>107.57</v>
      </c>
      <c r="D514" s="1">
        <f>IFERROR(__xludf.DUMMYFUNCTION("""COMPUTED_VALUE"""),103.36)</f>
        <v>103.36</v>
      </c>
      <c r="E514" s="1">
        <f>IFERROR(__xludf.DUMMYFUNCTION("""COMPUTED_VALUE"""),103.7)</f>
        <v>103.7</v>
      </c>
      <c r="F514" s="1">
        <f>IFERROR(__xludf.DUMMYFUNCTION("""COMPUTED_VALUE"""),1.7368831E7)</f>
        <v>17368831</v>
      </c>
    </row>
    <row r="515">
      <c r="A515" s="2">
        <f>IFERROR(__xludf.DUMMYFUNCTION("""COMPUTED_VALUE"""),43846.66666666667)</f>
        <v>43846.66667</v>
      </c>
      <c r="B515" s="1">
        <f>IFERROR(__xludf.DUMMYFUNCTION("""COMPUTED_VALUE"""),98.75)</f>
        <v>98.75</v>
      </c>
      <c r="C515" s="1">
        <f>IFERROR(__xludf.DUMMYFUNCTION("""COMPUTED_VALUE"""),102.89)</f>
        <v>102.89</v>
      </c>
      <c r="D515" s="1">
        <f>IFERROR(__xludf.DUMMYFUNCTION("""COMPUTED_VALUE"""),98.43)</f>
        <v>98.43</v>
      </c>
      <c r="E515" s="1">
        <f>IFERROR(__xludf.DUMMYFUNCTION("""COMPUTED_VALUE"""),102.7)</f>
        <v>102.7</v>
      </c>
      <c r="F515" s="1">
        <f>IFERROR(__xludf.DUMMYFUNCTION("""COMPUTED_VALUE"""),2.1736653E7)</f>
        <v>21736653</v>
      </c>
    </row>
    <row r="516">
      <c r="A516" s="2">
        <f>IFERROR(__xludf.DUMMYFUNCTION("""COMPUTED_VALUE"""),43847.66666666667)</f>
        <v>43847.66667</v>
      </c>
      <c r="B516" s="1">
        <f>IFERROR(__xludf.DUMMYFUNCTION("""COMPUTED_VALUE"""),101.52)</f>
        <v>101.52</v>
      </c>
      <c r="C516" s="1">
        <f>IFERROR(__xludf.DUMMYFUNCTION("""COMPUTED_VALUE"""),103.13)</f>
        <v>103.13</v>
      </c>
      <c r="D516" s="1">
        <f>IFERROR(__xludf.DUMMYFUNCTION("""COMPUTED_VALUE"""),100.63)</f>
        <v>100.63</v>
      </c>
      <c r="E516" s="1">
        <f>IFERROR(__xludf.DUMMYFUNCTION("""COMPUTED_VALUE"""),102.1)</f>
        <v>102.1</v>
      </c>
      <c r="F516" s="1">
        <f>IFERROR(__xludf.DUMMYFUNCTION("""COMPUTED_VALUE"""),1.3629073E7)</f>
        <v>13629073</v>
      </c>
    </row>
    <row r="517">
      <c r="A517" s="2">
        <f>IFERROR(__xludf.DUMMYFUNCTION("""COMPUTED_VALUE"""),43851.66666666667)</f>
        <v>43851.66667</v>
      </c>
      <c r="B517" s="1">
        <f>IFERROR(__xludf.DUMMYFUNCTION("""COMPUTED_VALUE"""),106.05)</f>
        <v>106.05</v>
      </c>
      <c r="C517" s="1">
        <f>IFERROR(__xludf.DUMMYFUNCTION("""COMPUTED_VALUE"""),109.72)</f>
        <v>109.72</v>
      </c>
      <c r="D517" s="1">
        <f>IFERROR(__xludf.DUMMYFUNCTION("""COMPUTED_VALUE"""),105.68)</f>
        <v>105.68</v>
      </c>
      <c r="E517" s="1">
        <f>IFERROR(__xludf.DUMMYFUNCTION("""COMPUTED_VALUE"""),109.44)</f>
        <v>109.44</v>
      </c>
      <c r="F517" s="1">
        <f>IFERROR(__xludf.DUMMYFUNCTION("""COMPUTED_VALUE"""),1.7803471E7)</f>
        <v>17803471</v>
      </c>
    </row>
    <row r="518">
      <c r="A518" s="2">
        <f>IFERROR(__xludf.DUMMYFUNCTION("""COMPUTED_VALUE"""),43852.66666666667)</f>
        <v>43852.66667</v>
      </c>
      <c r="B518" s="1">
        <f>IFERROR(__xludf.DUMMYFUNCTION("""COMPUTED_VALUE"""),114.38)</f>
        <v>114.38</v>
      </c>
      <c r="C518" s="1">
        <f>IFERROR(__xludf.DUMMYFUNCTION("""COMPUTED_VALUE"""),118.9)</f>
        <v>118.9</v>
      </c>
      <c r="D518" s="1">
        <f>IFERROR(__xludf.DUMMYFUNCTION("""COMPUTED_VALUE"""),111.82)</f>
        <v>111.82</v>
      </c>
      <c r="E518" s="1">
        <f>IFERROR(__xludf.DUMMYFUNCTION("""COMPUTED_VALUE"""),113.91)</f>
        <v>113.91</v>
      </c>
      <c r="F518" s="1">
        <f>IFERROR(__xludf.DUMMYFUNCTION("""COMPUTED_VALUE"""),3.1369028E7)</f>
        <v>31369028</v>
      </c>
    </row>
    <row r="519">
      <c r="A519" s="2">
        <f>IFERROR(__xludf.DUMMYFUNCTION("""COMPUTED_VALUE"""),43853.66666666667)</f>
        <v>43853.66667</v>
      </c>
      <c r="B519" s="1">
        <f>IFERROR(__xludf.DUMMYFUNCTION("""COMPUTED_VALUE"""),112.85)</f>
        <v>112.85</v>
      </c>
      <c r="C519" s="1">
        <f>IFERROR(__xludf.DUMMYFUNCTION("""COMPUTED_VALUE"""),116.4)</f>
        <v>116.4</v>
      </c>
      <c r="D519" s="1">
        <f>IFERROR(__xludf.DUMMYFUNCTION("""COMPUTED_VALUE"""),111.12)</f>
        <v>111.12</v>
      </c>
      <c r="E519" s="1">
        <f>IFERROR(__xludf.DUMMYFUNCTION("""COMPUTED_VALUE"""),114.44)</f>
        <v>114.44</v>
      </c>
      <c r="F519" s="1">
        <f>IFERROR(__xludf.DUMMYFUNCTION("""COMPUTED_VALUE"""),1.9651042E7)</f>
        <v>19651042</v>
      </c>
    </row>
    <row r="520">
      <c r="A520" s="2">
        <f>IFERROR(__xludf.DUMMYFUNCTION("""COMPUTED_VALUE"""),43854.66666666667)</f>
        <v>43854.66667</v>
      </c>
      <c r="B520" s="1">
        <f>IFERROR(__xludf.DUMMYFUNCTION("""COMPUTED_VALUE"""),114.13)</f>
        <v>114.13</v>
      </c>
      <c r="C520" s="1">
        <f>IFERROR(__xludf.DUMMYFUNCTION("""COMPUTED_VALUE"""),114.77)</f>
        <v>114.77</v>
      </c>
      <c r="D520" s="1">
        <f>IFERROR(__xludf.DUMMYFUNCTION("""COMPUTED_VALUE"""),110.85)</f>
        <v>110.85</v>
      </c>
      <c r="E520" s="1">
        <f>IFERROR(__xludf.DUMMYFUNCTION("""COMPUTED_VALUE"""),112.96)</f>
        <v>112.96</v>
      </c>
      <c r="F520" s="1">
        <f>IFERROR(__xludf.DUMMYFUNCTION("""COMPUTED_VALUE"""),1.43536E7)</f>
        <v>14353600</v>
      </c>
    </row>
    <row r="521">
      <c r="A521" s="2">
        <f>IFERROR(__xludf.DUMMYFUNCTION("""COMPUTED_VALUE"""),43857.66666666667)</f>
        <v>43857.66667</v>
      </c>
      <c r="B521" s="1">
        <f>IFERROR(__xludf.DUMMYFUNCTION("""COMPUTED_VALUE"""),108.4)</f>
        <v>108.4</v>
      </c>
      <c r="C521" s="1">
        <f>IFERROR(__xludf.DUMMYFUNCTION("""COMPUTED_VALUE"""),112.89)</f>
        <v>112.89</v>
      </c>
      <c r="D521" s="1">
        <f>IFERROR(__xludf.DUMMYFUNCTION("""COMPUTED_VALUE"""),107.86)</f>
        <v>107.86</v>
      </c>
      <c r="E521" s="1">
        <f>IFERROR(__xludf.DUMMYFUNCTION("""COMPUTED_VALUE"""),111.6)</f>
        <v>111.6</v>
      </c>
      <c r="F521" s="1">
        <f>IFERROR(__xludf.DUMMYFUNCTION("""COMPUTED_VALUE"""),1.3608068E7)</f>
        <v>13608068</v>
      </c>
    </row>
    <row r="522">
      <c r="A522" s="2">
        <f>IFERROR(__xludf.DUMMYFUNCTION("""COMPUTED_VALUE"""),43858.66666666667)</f>
        <v>43858.66667</v>
      </c>
      <c r="B522" s="1">
        <f>IFERROR(__xludf.DUMMYFUNCTION("""COMPUTED_VALUE"""),113.7)</f>
        <v>113.7</v>
      </c>
      <c r="C522" s="1">
        <f>IFERROR(__xludf.DUMMYFUNCTION("""COMPUTED_VALUE"""),115.36)</f>
        <v>115.36</v>
      </c>
      <c r="D522" s="1">
        <f>IFERROR(__xludf.DUMMYFUNCTION("""COMPUTED_VALUE"""),111.62)</f>
        <v>111.62</v>
      </c>
      <c r="E522" s="1">
        <f>IFERROR(__xludf.DUMMYFUNCTION("""COMPUTED_VALUE"""),113.38)</f>
        <v>113.38</v>
      </c>
      <c r="F522" s="1">
        <f>IFERROR(__xludf.DUMMYFUNCTION("""COMPUTED_VALUE"""),1.1788493E7)</f>
        <v>11788493</v>
      </c>
    </row>
    <row r="523">
      <c r="A523" s="2">
        <f>IFERROR(__xludf.DUMMYFUNCTION("""COMPUTED_VALUE"""),43859.66666666667)</f>
        <v>43859.66667</v>
      </c>
      <c r="B523" s="1">
        <f>IFERROR(__xludf.DUMMYFUNCTION("""COMPUTED_VALUE"""),115.14)</f>
        <v>115.14</v>
      </c>
      <c r="C523" s="1">
        <f>IFERROR(__xludf.DUMMYFUNCTION("""COMPUTED_VALUE"""),117.96)</f>
        <v>117.96</v>
      </c>
      <c r="D523" s="1">
        <f>IFERROR(__xludf.DUMMYFUNCTION("""COMPUTED_VALUE"""),113.49)</f>
        <v>113.49</v>
      </c>
      <c r="E523" s="1">
        <f>IFERROR(__xludf.DUMMYFUNCTION("""COMPUTED_VALUE"""),116.2)</f>
        <v>116.2</v>
      </c>
      <c r="F523" s="1">
        <f>IFERROR(__xludf.DUMMYFUNCTION("""COMPUTED_VALUE"""),1.8216672E7)</f>
        <v>18216672</v>
      </c>
    </row>
    <row r="524">
      <c r="A524" s="2">
        <f>IFERROR(__xludf.DUMMYFUNCTION("""COMPUTED_VALUE"""),43860.66666666667)</f>
        <v>43860.66667</v>
      </c>
      <c r="B524" s="1">
        <f>IFERROR(__xludf.DUMMYFUNCTION("""COMPUTED_VALUE"""),126.48)</f>
        <v>126.48</v>
      </c>
      <c r="C524" s="1">
        <f>IFERROR(__xludf.DUMMYFUNCTION("""COMPUTED_VALUE"""),130.18)</f>
        <v>130.18</v>
      </c>
      <c r="D524" s="1">
        <f>IFERROR(__xludf.DUMMYFUNCTION("""COMPUTED_VALUE"""),123.6)</f>
        <v>123.6</v>
      </c>
      <c r="E524" s="1">
        <f>IFERROR(__xludf.DUMMYFUNCTION("""COMPUTED_VALUE"""),128.16)</f>
        <v>128.16</v>
      </c>
      <c r="F524" s="1">
        <f>IFERROR(__xludf.DUMMYFUNCTION("""COMPUTED_VALUE"""),2.9005676E7)</f>
        <v>29005676</v>
      </c>
    </row>
    <row r="525">
      <c r="A525" s="2">
        <f>IFERROR(__xludf.DUMMYFUNCTION("""COMPUTED_VALUE"""),43861.66666666667)</f>
        <v>43861.66667</v>
      </c>
      <c r="B525" s="1">
        <f>IFERROR(__xludf.DUMMYFUNCTION("""COMPUTED_VALUE"""),128.0)</f>
        <v>128</v>
      </c>
      <c r="C525" s="1">
        <f>IFERROR(__xludf.DUMMYFUNCTION("""COMPUTED_VALUE"""),130.6)</f>
        <v>130.6</v>
      </c>
      <c r="D525" s="1">
        <f>IFERROR(__xludf.DUMMYFUNCTION("""COMPUTED_VALUE"""),126.5)</f>
        <v>126.5</v>
      </c>
      <c r="E525" s="1">
        <f>IFERROR(__xludf.DUMMYFUNCTION("""COMPUTED_VALUE"""),130.11)</f>
        <v>130.11</v>
      </c>
      <c r="F525" s="1">
        <f>IFERROR(__xludf.DUMMYFUNCTION("""COMPUTED_VALUE"""),1.5719266E7)</f>
        <v>15719266</v>
      </c>
    </row>
    <row r="526">
      <c r="A526" s="2">
        <f>IFERROR(__xludf.DUMMYFUNCTION("""COMPUTED_VALUE"""),43864.66666666667)</f>
        <v>43864.66667</v>
      </c>
      <c r="B526" s="1">
        <f>IFERROR(__xludf.DUMMYFUNCTION("""COMPUTED_VALUE"""),134.74)</f>
        <v>134.74</v>
      </c>
      <c r="C526" s="1">
        <f>IFERROR(__xludf.DUMMYFUNCTION("""COMPUTED_VALUE"""),157.23)</f>
        <v>157.23</v>
      </c>
      <c r="D526" s="1">
        <f>IFERROR(__xludf.DUMMYFUNCTION("""COMPUTED_VALUE"""),134.7)</f>
        <v>134.7</v>
      </c>
      <c r="E526" s="1">
        <f>IFERROR(__xludf.DUMMYFUNCTION("""COMPUTED_VALUE"""),156.0)</f>
        <v>156</v>
      </c>
      <c r="F526" s="1">
        <f>IFERROR(__xludf.DUMMYFUNCTION("""COMPUTED_VALUE"""),4.7233495E7)</f>
        <v>47233495</v>
      </c>
    </row>
    <row r="527">
      <c r="A527" s="2">
        <f>IFERROR(__xludf.DUMMYFUNCTION("""COMPUTED_VALUE"""),43865.66666666667)</f>
        <v>43865.66667</v>
      </c>
      <c r="B527" s="1">
        <f>IFERROR(__xludf.DUMMYFUNCTION("""COMPUTED_VALUE"""),176.59)</f>
        <v>176.59</v>
      </c>
      <c r="C527" s="1">
        <f>IFERROR(__xludf.DUMMYFUNCTION("""COMPUTED_VALUE"""),193.8)</f>
        <v>193.8</v>
      </c>
      <c r="D527" s="1">
        <f>IFERROR(__xludf.DUMMYFUNCTION("""COMPUTED_VALUE"""),166.78)</f>
        <v>166.78</v>
      </c>
      <c r="E527" s="1">
        <f>IFERROR(__xludf.DUMMYFUNCTION("""COMPUTED_VALUE"""),177.41)</f>
        <v>177.41</v>
      </c>
      <c r="F527" s="1">
        <f>IFERROR(__xludf.DUMMYFUNCTION("""COMPUTED_VALUE"""),6.0938758E7)</f>
        <v>60938758</v>
      </c>
    </row>
    <row r="528">
      <c r="A528" s="2">
        <f>IFERROR(__xludf.DUMMYFUNCTION("""COMPUTED_VALUE"""),43866.66666666667)</f>
        <v>43866.66667</v>
      </c>
      <c r="B528" s="1">
        <f>IFERROR(__xludf.DUMMYFUNCTION("""COMPUTED_VALUE"""),164.65)</f>
        <v>164.65</v>
      </c>
      <c r="C528" s="1">
        <f>IFERROR(__xludf.DUMMYFUNCTION("""COMPUTED_VALUE"""),169.2)</f>
        <v>169.2</v>
      </c>
      <c r="D528" s="1">
        <f>IFERROR(__xludf.DUMMYFUNCTION("""COMPUTED_VALUE"""),140.82)</f>
        <v>140.82</v>
      </c>
      <c r="E528" s="1">
        <f>IFERROR(__xludf.DUMMYFUNCTION("""COMPUTED_VALUE"""),146.94)</f>
        <v>146.94</v>
      </c>
      <c r="F528" s="1">
        <f>IFERROR(__xludf.DUMMYFUNCTION("""COMPUTED_VALUE"""),4.8423837E7)</f>
        <v>48423837</v>
      </c>
    </row>
    <row r="529">
      <c r="A529" s="2">
        <f>IFERROR(__xludf.DUMMYFUNCTION("""COMPUTED_VALUE"""),43867.66666666667)</f>
        <v>43867.66667</v>
      </c>
      <c r="B529" s="1">
        <f>IFERROR(__xludf.DUMMYFUNCTION("""COMPUTED_VALUE"""),139.98)</f>
        <v>139.98</v>
      </c>
      <c r="C529" s="1">
        <f>IFERROR(__xludf.DUMMYFUNCTION("""COMPUTED_VALUE"""),159.17)</f>
        <v>159.17</v>
      </c>
      <c r="D529" s="1">
        <f>IFERROR(__xludf.DUMMYFUNCTION("""COMPUTED_VALUE"""),137.4)</f>
        <v>137.4</v>
      </c>
      <c r="E529" s="1">
        <f>IFERROR(__xludf.DUMMYFUNCTION("""COMPUTED_VALUE"""),149.79)</f>
        <v>149.79</v>
      </c>
      <c r="F529" s="1">
        <f>IFERROR(__xludf.DUMMYFUNCTION("""COMPUTED_VALUE"""),3.9880752E7)</f>
        <v>39880752</v>
      </c>
    </row>
    <row r="530">
      <c r="A530" s="2">
        <f>IFERROR(__xludf.DUMMYFUNCTION("""COMPUTED_VALUE"""),43868.66666666667)</f>
        <v>43868.66667</v>
      </c>
      <c r="B530" s="1">
        <f>IFERROR(__xludf.DUMMYFUNCTION("""COMPUTED_VALUE"""),146.11)</f>
        <v>146.11</v>
      </c>
      <c r="C530" s="1">
        <f>IFERROR(__xludf.DUMMYFUNCTION("""COMPUTED_VALUE"""),153.95)</f>
        <v>153.95</v>
      </c>
      <c r="D530" s="1">
        <f>IFERROR(__xludf.DUMMYFUNCTION("""COMPUTED_VALUE"""),146.0)</f>
        <v>146</v>
      </c>
      <c r="E530" s="1">
        <f>IFERROR(__xludf.DUMMYFUNCTION("""COMPUTED_VALUE"""),149.61)</f>
        <v>149.61</v>
      </c>
      <c r="F530" s="1">
        <f>IFERROR(__xludf.DUMMYFUNCTION("""COMPUTED_VALUE"""),1.7063521E7)</f>
        <v>17063521</v>
      </c>
    </row>
    <row r="531">
      <c r="A531" s="2">
        <f>IFERROR(__xludf.DUMMYFUNCTION("""COMPUTED_VALUE"""),43871.66666666667)</f>
        <v>43871.66667</v>
      </c>
      <c r="B531" s="1">
        <f>IFERROR(__xludf.DUMMYFUNCTION("""COMPUTED_VALUE"""),160.0)</f>
        <v>160</v>
      </c>
      <c r="C531" s="1">
        <f>IFERROR(__xludf.DUMMYFUNCTION("""COMPUTED_VALUE"""),164.0)</f>
        <v>164</v>
      </c>
      <c r="D531" s="1">
        <f>IFERROR(__xludf.DUMMYFUNCTION("""COMPUTED_VALUE"""),150.48)</f>
        <v>150.48</v>
      </c>
      <c r="E531" s="1">
        <f>IFERROR(__xludf.DUMMYFUNCTION("""COMPUTED_VALUE"""),154.26)</f>
        <v>154.26</v>
      </c>
      <c r="F531" s="1">
        <f>IFERROR(__xludf.DUMMYFUNCTION("""COMPUTED_VALUE"""),2.4689163E7)</f>
        <v>24689163</v>
      </c>
    </row>
    <row r="532">
      <c r="A532" s="2">
        <f>IFERROR(__xludf.DUMMYFUNCTION("""COMPUTED_VALUE"""),43872.66666666667)</f>
        <v>43872.66667</v>
      </c>
      <c r="B532" s="1">
        <f>IFERROR(__xludf.DUMMYFUNCTION("""COMPUTED_VALUE"""),153.76)</f>
        <v>153.76</v>
      </c>
      <c r="C532" s="1">
        <f>IFERROR(__xludf.DUMMYFUNCTION("""COMPUTED_VALUE"""),156.7)</f>
        <v>156.7</v>
      </c>
      <c r="D532" s="1">
        <f>IFERROR(__xludf.DUMMYFUNCTION("""COMPUTED_VALUE"""),151.6)</f>
        <v>151.6</v>
      </c>
      <c r="E532" s="1">
        <f>IFERROR(__xludf.DUMMYFUNCTION("""COMPUTED_VALUE"""),154.88)</f>
        <v>154.88</v>
      </c>
      <c r="F532" s="1">
        <f>IFERROR(__xludf.DUMMYFUNCTION("""COMPUTED_VALUE"""),1.1697473E7)</f>
        <v>11697473</v>
      </c>
    </row>
    <row r="533">
      <c r="A533" s="2">
        <f>IFERROR(__xludf.DUMMYFUNCTION("""COMPUTED_VALUE"""),43873.66666666667)</f>
        <v>43873.66667</v>
      </c>
      <c r="B533" s="1">
        <f>IFERROR(__xludf.DUMMYFUNCTION("""COMPUTED_VALUE"""),155.57)</f>
        <v>155.57</v>
      </c>
      <c r="C533" s="1">
        <f>IFERROR(__xludf.DUMMYFUNCTION("""COMPUTED_VALUE"""),157.95)</f>
        <v>157.95</v>
      </c>
      <c r="D533" s="1">
        <f>IFERROR(__xludf.DUMMYFUNCTION("""COMPUTED_VALUE"""),152.67)</f>
        <v>152.67</v>
      </c>
      <c r="E533" s="1">
        <f>IFERROR(__xludf.DUMMYFUNCTION("""COMPUTED_VALUE"""),153.46)</f>
        <v>153.46</v>
      </c>
      <c r="F533" s="1">
        <f>IFERROR(__xludf.DUMMYFUNCTION("""COMPUTED_VALUE"""),1.202247E7)</f>
        <v>12022470</v>
      </c>
    </row>
    <row r="534">
      <c r="A534" s="2">
        <f>IFERROR(__xludf.DUMMYFUNCTION("""COMPUTED_VALUE"""),43874.66666666667)</f>
        <v>43874.66667</v>
      </c>
      <c r="B534" s="1">
        <f>IFERROR(__xludf.DUMMYFUNCTION("""COMPUTED_VALUE"""),148.37)</f>
        <v>148.37</v>
      </c>
      <c r="C534" s="1">
        <f>IFERROR(__xludf.DUMMYFUNCTION("""COMPUTED_VALUE"""),163.6)</f>
        <v>163.6</v>
      </c>
      <c r="D534" s="1">
        <f>IFERROR(__xludf.DUMMYFUNCTION("""COMPUTED_VALUE"""),147.0)</f>
        <v>147</v>
      </c>
      <c r="E534" s="1">
        <f>IFERROR(__xludf.DUMMYFUNCTION("""COMPUTED_VALUE"""),160.8)</f>
        <v>160.8</v>
      </c>
      <c r="F534" s="1">
        <f>IFERROR(__xludf.DUMMYFUNCTION("""COMPUTED_VALUE"""),2.6289348E7)</f>
        <v>26289348</v>
      </c>
    </row>
    <row r="535">
      <c r="A535" s="2">
        <f>IFERROR(__xludf.DUMMYFUNCTION("""COMPUTED_VALUE"""),43875.66666666667)</f>
        <v>43875.66667</v>
      </c>
      <c r="B535" s="1">
        <f>IFERROR(__xludf.DUMMYFUNCTION("""COMPUTED_VALUE"""),157.44)</f>
        <v>157.44</v>
      </c>
      <c r="C535" s="1">
        <f>IFERROR(__xludf.DUMMYFUNCTION("""COMPUTED_VALUE"""),162.59)</f>
        <v>162.59</v>
      </c>
      <c r="D535" s="1">
        <f>IFERROR(__xludf.DUMMYFUNCTION("""COMPUTED_VALUE"""),157.1)</f>
        <v>157.1</v>
      </c>
      <c r="E535" s="1">
        <f>IFERROR(__xludf.DUMMYFUNCTION("""COMPUTED_VALUE"""),160.01)</f>
        <v>160.01</v>
      </c>
      <c r="F535" s="1">
        <f>IFERROR(__xludf.DUMMYFUNCTION("""COMPUTED_VALUE"""),1.5693711E7)</f>
        <v>15693711</v>
      </c>
    </row>
    <row r="536">
      <c r="A536" s="2">
        <f>IFERROR(__xludf.DUMMYFUNCTION("""COMPUTED_VALUE"""),43879.66666666667)</f>
        <v>43879.66667</v>
      </c>
      <c r="B536" s="1">
        <f>IFERROR(__xludf.DUMMYFUNCTION("""COMPUTED_VALUE"""),168.32)</f>
        <v>168.32</v>
      </c>
      <c r="C536" s="1">
        <f>IFERROR(__xludf.DUMMYFUNCTION("""COMPUTED_VALUE"""),172.0)</f>
        <v>172</v>
      </c>
      <c r="D536" s="1">
        <f>IFERROR(__xludf.DUMMYFUNCTION("""COMPUTED_VALUE"""),166.47)</f>
        <v>166.47</v>
      </c>
      <c r="E536" s="1">
        <f>IFERROR(__xludf.DUMMYFUNCTION("""COMPUTED_VALUE"""),171.68)</f>
        <v>171.68</v>
      </c>
      <c r="F536" s="1">
        <f>IFERROR(__xludf.DUMMYFUNCTION("""COMPUTED_VALUE"""),1.6698369E7)</f>
        <v>16698369</v>
      </c>
    </row>
    <row r="537">
      <c r="A537" s="2">
        <f>IFERROR(__xludf.DUMMYFUNCTION("""COMPUTED_VALUE"""),43880.66666666667)</f>
        <v>43880.66667</v>
      </c>
      <c r="B537" s="1">
        <f>IFERROR(__xludf.DUMMYFUNCTION("""COMPUTED_VALUE"""),184.7)</f>
        <v>184.7</v>
      </c>
      <c r="C537" s="1">
        <f>IFERROR(__xludf.DUMMYFUNCTION("""COMPUTED_VALUE"""),188.96)</f>
        <v>188.96</v>
      </c>
      <c r="D537" s="1">
        <f>IFERROR(__xludf.DUMMYFUNCTION("""COMPUTED_VALUE"""),180.2)</f>
        <v>180.2</v>
      </c>
      <c r="E537" s="1">
        <f>IFERROR(__xludf.DUMMYFUNCTION("""COMPUTED_VALUE"""),183.48)</f>
        <v>183.48</v>
      </c>
      <c r="F537" s="1">
        <f>IFERROR(__xludf.DUMMYFUNCTION("""COMPUTED_VALUE"""),2.5422958E7)</f>
        <v>25422958</v>
      </c>
    </row>
    <row r="538">
      <c r="A538" s="2">
        <f>IFERROR(__xludf.DUMMYFUNCTION("""COMPUTED_VALUE"""),43881.66666666667)</f>
        <v>43881.66667</v>
      </c>
      <c r="B538" s="1">
        <f>IFERROR(__xludf.DUMMYFUNCTION("""COMPUTED_VALUE"""),182.39)</f>
        <v>182.39</v>
      </c>
      <c r="C538" s="1">
        <f>IFERROR(__xludf.DUMMYFUNCTION("""COMPUTED_VALUE"""),182.4)</f>
        <v>182.4</v>
      </c>
      <c r="D538" s="1">
        <f>IFERROR(__xludf.DUMMYFUNCTION("""COMPUTED_VALUE"""),171.99)</f>
        <v>171.99</v>
      </c>
      <c r="E538" s="1">
        <f>IFERROR(__xludf.DUMMYFUNCTION("""COMPUTED_VALUE"""),179.88)</f>
        <v>179.88</v>
      </c>
      <c r="F538" s="1">
        <f>IFERROR(__xludf.DUMMYFUNCTION("""COMPUTED_VALUE"""),1.7634893E7)</f>
        <v>17634893</v>
      </c>
    </row>
    <row r="539">
      <c r="A539" s="2">
        <f>IFERROR(__xludf.DUMMYFUNCTION("""COMPUTED_VALUE"""),43882.66666666667)</f>
        <v>43882.66667</v>
      </c>
      <c r="B539" s="1">
        <f>IFERROR(__xludf.DUMMYFUNCTION("""COMPUTED_VALUE"""),181.4)</f>
        <v>181.4</v>
      </c>
      <c r="C539" s="1">
        <f>IFERROR(__xludf.DUMMYFUNCTION("""COMPUTED_VALUE"""),182.61)</f>
        <v>182.61</v>
      </c>
      <c r="D539" s="1">
        <f>IFERROR(__xludf.DUMMYFUNCTION("""COMPUTED_VALUE"""),176.09)</f>
        <v>176.09</v>
      </c>
      <c r="E539" s="1">
        <f>IFERROR(__xludf.DUMMYFUNCTION("""COMPUTED_VALUE"""),180.2)</f>
        <v>180.2</v>
      </c>
      <c r="F539" s="1">
        <f>IFERROR(__xludf.DUMMYFUNCTION("""COMPUTED_VALUE"""),1.4339446E7)</f>
        <v>14339446</v>
      </c>
    </row>
    <row r="540">
      <c r="A540" s="2">
        <f>IFERROR(__xludf.DUMMYFUNCTION("""COMPUTED_VALUE"""),43885.66666666667)</f>
        <v>43885.66667</v>
      </c>
      <c r="B540" s="1">
        <f>IFERROR(__xludf.DUMMYFUNCTION("""COMPUTED_VALUE"""),167.8)</f>
        <v>167.8</v>
      </c>
      <c r="C540" s="1">
        <f>IFERROR(__xludf.DUMMYFUNCTION("""COMPUTED_VALUE"""),172.7)</f>
        <v>172.7</v>
      </c>
      <c r="D540" s="1">
        <f>IFERROR(__xludf.DUMMYFUNCTION("""COMPUTED_VALUE"""),164.44)</f>
        <v>164.44</v>
      </c>
      <c r="E540" s="1">
        <f>IFERROR(__xludf.DUMMYFUNCTION("""COMPUTED_VALUE"""),166.76)</f>
        <v>166.76</v>
      </c>
      <c r="F540" s="1">
        <f>IFERROR(__xludf.DUMMYFUNCTION("""COMPUTED_VALUE"""),1.5192163E7)</f>
        <v>15192163</v>
      </c>
    </row>
    <row r="541">
      <c r="A541" s="2">
        <f>IFERROR(__xludf.DUMMYFUNCTION("""COMPUTED_VALUE"""),43886.66666666667)</f>
        <v>43886.66667</v>
      </c>
      <c r="B541" s="1">
        <f>IFERROR(__xludf.DUMMYFUNCTION("""COMPUTED_VALUE"""),169.8)</f>
        <v>169.8</v>
      </c>
      <c r="C541" s="1">
        <f>IFERROR(__xludf.DUMMYFUNCTION("""COMPUTED_VALUE"""),171.32)</f>
        <v>171.32</v>
      </c>
      <c r="D541" s="1">
        <f>IFERROR(__xludf.DUMMYFUNCTION("""COMPUTED_VALUE"""),157.4)</f>
        <v>157.4</v>
      </c>
      <c r="E541" s="1">
        <f>IFERROR(__xludf.DUMMYFUNCTION("""COMPUTED_VALUE"""),159.98)</f>
        <v>159.98</v>
      </c>
      <c r="F541" s="1">
        <f>IFERROR(__xludf.DUMMYFUNCTION("""COMPUTED_VALUE"""),1.7290481E7)</f>
        <v>17290481</v>
      </c>
    </row>
    <row r="542">
      <c r="A542" s="2">
        <f>IFERROR(__xludf.DUMMYFUNCTION("""COMPUTED_VALUE"""),43887.66666666667)</f>
        <v>43887.66667</v>
      </c>
      <c r="B542" s="1">
        <f>IFERROR(__xludf.DUMMYFUNCTION("""COMPUTED_VALUE"""),156.5)</f>
        <v>156.5</v>
      </c>
      <c r="C542" s="1">
        <f>IFERROR(__xludf.DUMMYFUNCTION("""COMPUTED_VALUE"""),162.66)</f>
        <v>162.66</v>
      </c>
      <c r="D542" s="1">
        <f>IFERROR(__xludf.DUMMYFUNCTION("""COMPUTED_VALUE"""),155.22)</f>
        <v>155.22</v>
      </c>
      <c r="E542" s="1">
        <f>IFERROR(__xludf.DUMMYFUNCTION("""COMPUTED_VALUE"""),155.76)</f>
        <v>155.76</v>
      </c>
      <c r="F542" s="1">
        <f>IFERROR(__xludf.DUMMYFUNCTION("""COMPUTED_VALUE"""),1.4153843E7)</f>
        <v>14153843</v>
      </c>
    </row>
    <row r="543">
      <c r="A543" s="2">
        <f>IFERROR(__xludf.DUMMYFUNCTION("""COMPUTED_VALUE"""),43888.66666666667)</f>
        <v>43888.66667</v>
      </c>
      <c r="B543" s="1">
        <f>IFERROR(__xludf.DUMMYFUNCTION("""COMPUTED_VALUE"""),146.0)</f>
        <v>146</v>
      </c>
      <c r="C543" s="1">
        <f>IFERROR(__xludf.DUMMYFUNCTION("""COMPUTED_VALUE"""),147.95)</f>
        <v>147.95</v>
      </c>
      <c r="D543" s="1">
        <f>IFERROR(__xludf.DUMMYFUNCTION("""COMPUTED_VALUE"""),133.8)</f>
        <v>133.8</v>
      </c>
      <c r="E543" s="1">
        <f>IFERROR(__xludf.DUMMYFUNCTION("""COMPUTED_VALUE"""),135.8)</f>
        <v>135.8</v>
      </c>
      <c r="F543" s="1">
        <f>IFERROR(__xludf.DUMMYFUNCTION("""COMPUTED_VALUE"""),2.427716E7)</f>
        <v>24277160</v>
      </c>
    </row>
    <row r="544">
      <c r="A544" s="2">
        <f>IFERROR(__xludf.DUMMYFUNCTION("""COMPUTED_VALUE"""),43889.66666666667)</f>
        <v>43889.66667</v>
      </c>
      <c r="B544" s="1">
        <f>IFERROR(__xludf.DUMMYFUNCTION("""COMPUTED_VALUE"""),125.94)</f>
        <v>125.94</v>
      </c>
      <c r="C544" s="1">
        <f>IFERROR(__xludf.DUMMYFUNCTION("""COMPUTED_VALUE"""),138.1)</f>
        <v>138.1</v>
      </c>
      <c r="D544" s="1">
        <f>IFERROR(__xludf.DUMMYFUNCTION("""COMPUTED_VALUE"""),122.3)</f>
        <v>122.3</v>
      </c>
      <c r="E544" s="1">
        <f>IFERROR(__xludf.DUMMYFUNCTION("""COMPUTED_VALUE"""),133.6)</f>
        <v>133.6</v>
      </c>
      <c r="F544" s="1">
        <f>IFERROR(__xludf.DUMMYFUNCTION("""COMPUTED_VALUE"""),2.4564171E7)</f>
        <v>24564171</v>
      </c>
    </row>
    <row r="545">
      <c r="A545" s="2">
        <f>IFERROR(__xludf.DUMMYFUNCTION("""COMPUTED_VALUE"""),43892.66666666667)</f>
        <v>43892.66667</v>
      </c>
      <c r="B545" s="1">
        <f>IFERROR(__xludf.DUMMYFUNCTION("""COMPUTED_VALUE"""),142.25)</f>
        <v>142.25</v>
      </c>
      <c r="C545" s="1">
        <f>IFERROR(__xludf.DUMMYFUNCTION("""COMPUTED_VALUE"""),148.74)</f>
        <v>148.74</v>
      </c>
      <c r="D545" s="1">
        <f>IFERROR(__xludf.DUMMYFUNCTION("""COMPUTED_VALUE"""),137.33)</f>
        <v>137.33</v>
      </c>
      <c r="E545" s="1">
        <f>IFERROR(__xludf.DUMMYFUNCTION("""COMPUTED_VALUE"""),148.72)</f>
        <v>148.72</v>
      </c>
      <c r="F545" s="1">
        <f>IFERROR(__xludf.DUMMYFUNCTION("""COMPUTED_VALUE"""),2.0194991E7)</f>
        <v>20194991</v>
      </c>
    </row>
    <row r="546">
      <c r="A546" s="2">
        <f>IFERROR(__xludf.DUMMYFUNCTION("""COMPUTED_VALUE"""),43893.66666666667)</f>
        <v>43893.66667</v>
      </c>
      <c r="B546" s="1">
        <f>IFERROR(__xludf.DUMMYFUNCTION("""COMPUTED_VALUE"""),161.0)</f>
        <v>161</v>
      </c>
      <c r="C546" s="1">
        <f>IFERROR(__xludf.DUMMYFUNCTION("""COMPUTED_VALUE"""),161.4)</f>
        <v>161.4</v>
      </c>
      <c r="D546" s="1">
        <f>IFERROR(__xludf.DUMMYFUNCTION("""COMPUTED_VALUE"""),143.22)</f>
        <v>143.22</v>
      </c>
      <c r="E546" s="1">
        <f>IFERROR(__xludf.DUMMYFUNCTION("""COMPUTED_VALUE"""),149.1)</f>
        <v>149.1</v>
      </c>
      <c r="F546" s="1">
        <f>IFERROR(__xludf.DUMMYFUNCTION("""COMPUTED_VALUE"""),2.5784003E7)</f>
        <v>25784003</v>
      </c>
    </row>
    <row r="547">
      <c r="A547" s="2">
        <f>IFERROR(__xludf.DUMMYFUNCTION("""COMPUTED_VALUE"""),43894.66666666667)</f>
        <v>43894.66667</v>
      </c>
      <c r="B547" s="1">
        <f>IFERROR(__xludf.DUMMYFUNCTION("""COMPUTED_VALUE"""),152.79)</f>
        <v>152.79</v>
      </c>
      <c r="C547" s="1">
        <f>IFERROR(__xludf.DUMMYFUNCTION("""COMPUTED_VALUE"""),153.3)</f>
        <v>153.3</v>
      </c>
      <c r="D547" s="1">
        <f>IFERROR(__xludf.DUMMYFUNCTION("""COMPUTED_VALUE"""),144.95)</f>
        <v>144.95</v>
      </c>
      <c r="E547" s="1">
        <f>IFERROR(__xludf.DUMMYFUNCTION("""COMPUTED_VALUE"""),149.9)</f>
        <v>149.9</v>
      </c>
      <c r="F547" s="1">
        <f>IFERROR(__xludf.DUMMYFUNCTION("""COMPUTED_VALUE"""),1.5048977E7)</f>
        <v>15048977</v>
      </c>
    </row>
    <row r="548">
      <c r="A548" s="2">
        <f>IFERROR(__xludf.DUMMYFUNCTION("""COMPUTED_VALUE"""),43895.66666666667)</f>
        <v>43895.66667</v>
      </c>
      <c r="B548" s="1">
        <f>IFERROR(__xludf.DUMMYFUNCTION("""COMPUTED_VALUE"""),144.75)</f>
        <v>144.75</v>
      </c>
      <c r="C548" s="1">
        <f>IFERROR(__xludf.DUMMYFUNCTION("""COMPUTED_VALUE"""),149.15)</f>
        <v>149.15</v>
      </c>
      <c r="D548" s="1">
        <f>IFERROR(__xludf.DUMMYFUNCTION("""COMPUTED_VALUE"""),143.61)</f>
        <v>143.61</v>
      </c>
      <c r="E548" s="1">
        <f>IFERROR(__xludf.DUMMYFUNCTION("""COMPUTED_VALUE"""),144.91)</f>
        <v>144.91</v>
      </c>
      <c r="F548" s="1">
        <f>IFERROR(__xludf.DUMMYFUNCTION("""COMPUTED_VALUE"""),1.0852657E7)</f>
        <v>10852657</v>
      </c>
    </row>
    <row r="549">
      <c r="A549" s="2">
        <f>IFERROR(__xludf.DUMMYFUNCTION("""COMPUTED_VALUE"""),43896.66666666667)</f>
        <v>43896.66667</v>
      </c>
      <c r="B549" s="1">
        <f>IFERROR(__xludf.DUMMYFUNCTION("""COMPUTED_VALUE"""),138.0)</f>
        <v>138</v>
      </c>
      <c r="C549" s="1">
        <f>IFERROR(__xludf.DUMMYFUNCTION("""COMPUTED_VALUE"""),141.4)</f>
        <v>141.4</v>
      </c>
      <c r="D549" s="1">
        <f>IFERROR(__xludf.DUMMYFUNCTION("""COMPUTED_VALUE"""),136.85)</f>
        <v>136.85</v>
      </c>
      <c r="E549" s="1">
        <f>IFERROR(__xludf.DUMMYFUNCTION("""COMPUTED_VALUE"""),140.7)</f>
        <v>140.7</v>
      </c>
      <c r="F549" s="1">
        <f>IFERROR(__xludf.DUMMYFUNCTION("""COMPUTED_VALUE"""),1.2662918E7)</f>
        <v>12662918</v>
      </c>
    </row>
    <row r="550">
      <c r="A550" s="2">
        <f>IFERROR(__xludf.DUMMYFUNCTION("""COMPUTED_VALUE"""),43899.66666666667)</f>
        <v>43899.66667</v>
      </c>
      <c r="B550" s="1">
        <f>IFERROR(__xludf.DUMMYFUNCTION("""COMPUTED_VALUE"""),121.08)</f>
        <v>121.08</v>
      </c>
      <c r="C550" s="1">
        <f>IFERROR(__xludf.DUMMYFUNCTION("""COMPUTED_VALUE"""),132.6)</f>
        <v>132.6</v>
      </c>
      <c r="D550" s="1">
        <f>IFERROR(__xludf.DUMMYFUNCTION("""COMPUTED_VALUE"""),121.0)</f>
        <v>121</v>
      </c>
      <c r="E550" s="1">
        <f>IFERROR(__xludf.DUMMYFUNCTION("""COMPUTED_VALUE"""),121.6)</f>
        <v>121.6</v>
      </c>
      <c r="F550" s="1">
        <f>IFERROR(__xludf.DUMMYFUNCTION("""COMPUTED_VALUE"""),1.707374E7)</f>
        <v>17073740</v>
      </c>
    </row>
    <row r="551">
      <c r="A551" s="2">
        <f>IFERROR(__xludf.DUMMYFUNCTION("""COMPUTED_VALUE"""),43900.66666666667)</f>
        <v>43900.66667</v>
      </c>
      <c r="B551" s="1">
        <f>IFERROR(__xludf.DUMMYFUNCTION("""COMPUTED_VALUE"""),131.89)</f>
        <v>131.89</v>
      </c>
      <c r="C551" s="1">
        <f>IFERROR(__xludf.DUMMYFUNCTION("""COMPUTED_VALUE"""),133.6)</f>
        <v>133.6</v>
      </c>
      <c r="D551" s="1">
        <f>IFERROR(__xludf.DUMMYFUNCTION("""COMPUTED_VALUE"""),121.6)</f>
        <v>121.6</v>
      </c>
      <c r="E551" s="1">
        <f>IFERROR(__xludf.DUMMYFUNCTION("""COMPUTED_VALUE"""),129.07)</f>
        <v>129.07</v>
      </c>
      <c r="F551" s="1">
        <f>IFERROR(__xludf.DUMMYFUNCTION("""COMPUTED_VALUE"""),1.5594443E7)</f>
        <v>15594443</v>
      </c>
    </row>
    <row r="552">
      <c r="A552" s="2">
        <f>IFERROR(__xludf.DUMMYFUNCTION("""COMPUTED_VALUE"""),43901.66666666667)</f>
        <v>43901.66667</v>
      </c>
      <c r="B552" s="1">
        <f>IFERROR(__xludf.DUMMYFUNCTION("""COMPUTED_VALUE"""),128.04)</f>
        <v>128.04</v>
      </c>
      <c r="C552" s="1">
        <f>IFERROR(__xludf.DUMMYFUNCTION("""COMPUTED_VALUE"""),130.72)</f>
        <v>130.72</v>
      </c>
      <c r="D552" s="1">
        <f>IFERROR(__xludf.DUMMYFUNCTION("""COMPUTED_VALUE"""),122.6)</f>
        <v>122.6</v>
      </c>
      <c r="E552" s="1">
        <f>IFERROR(__xludf.DUMMYFUNCTION("""COMPUTED_VALUE"""),126.85)</f>
        <v>126.85</v>
      </c>
      <c r="F552" s="1">
        <f>IFERROR(__xludf.DUMMYFUNCTION("""COMPUTED_VALUE"""),1.3413587E7)</f>
        <v>13413587</v>
      </c>
    </row>
    <row r="553">
      <c r="A553" s="2">
        <f>IFERROR(__xludf.DUMMYFUNCTION("""COMPUTED_VALUE"""),43902.66666666667)</f>
        <v>43902.66667</v>
      </c>
      <c r="B553" s="1">
        <f>IFERROR(__xludf.DUMMYFUNCTION("""COMPUTED_VALUE"""),116.18)</f>
        <v>116.18</v>
      </c>
      <c r="C553" s="1">
        <f>IFERROR(__xludf.DUMMYFUNCTION("""COMPUTED_VALUE"""),118.9)</f>
        <v>118.9</v>
      </c>
      <c r="D553" s="1">
        <f>IFERROR(__xludf.DUMMYFUNCTION("""COMPUTED_VALUE"""),109.25)</f>
        <v>109.25</v>
      </c>
      <c r="E553" s="1">
        <f>IFERROR(__xludf.DUMMYFUNCTION("""COMPUTED_VALUE"""),112.11)</f>
        <v>112.11</v>
      </c>
      <c r="F553" s="1">
        <f>IFERROR(__xludf.DUMMYFUNCTION("""COMPUTED_VALUE"""),1.8909052E7)</f>
        <v>18909052</v>
      </c>
    </row>
    <row r="554">
      <c r="A554" s="2">
        <f>IFERROR(__xludf.DUMMYFUNCTION("""COMPUTED_VALUE"""),43903.66666666667)</f>
        <v>43903.66667</v>
      </c>
      <c r="B554" s="1">
        <f>IFERROR(__xludf.DUMMYFUNCTION("""COMPUTED_VALUE"""),119.0)</f>
        <v>119</v>
      </c>
      <c r="C554" s="1">
        <f>IFERROR(__xludf.DUMMYFUNCTION("""COMPUTED_VALUE"""),121.51)</f>
        <v>121.51</v>
      </c>
      <c r="D554" s="1">
        <f>IFERROR(__xludf.DUMMYFUNCTION("""COMPUTED_VALUE"""),100.4)</f>
        <v>100.4</v>
      </c>
      <c r="E554" s="1">
        <f>IFERROR(__xludf.DUMMYFUNCTION("""COMPUTED_VALUE"""),109.32)</f>
        <v>109.32</v>
      </c>
      <c r="F554" s="1">
        <f>IFERROR(__xludf.DUMMYFUNCTION("""COMPUTED_VALUE"""),2.2640254E7)</f>
        <v>22640254</v>
      </c>
    </row>
    <row r="555">
      <c r="A555" s="2">
        <f>IFERROR(__xludf.DUMMYFUNCTION("""COMPUTED_VALUE"""),43906.66666666667)</f>
        <v>43906.66667</v>
      </c>
      <c r="B555" s="1">
        <f>IFERROR(__xludf.DUMMYFUNCTION("""COMPUTED_VALUE"""),93.9)</f>
        <v>93.9</v>
      </c>
      <c r="C555" s="1">
        <f>IFERROR(__xludf.DUMMYFUNCTION("""COMPUTED_VALUE"""),98.97)</f>
        <v>98.97</v>
      </c>
      <c r="D555" s="1">
        <f>IFERROR(__xludf.DUMMYFUNCTION("""COMPUTED_VALUE"""),88.43)</f>
        <v>88.43</v>
      </c>
      <c r="E555" s="1">
        <f>IFERROR(__xludf.DUMMYFUNCTION("""COMPUTED_VALUE"""),89.01)</f>
        <v>89.01</v>
      </c>
      <c r="F555" s="1">
        <f>IFERROR(__xludf.DUMMYFUNCTION("""COMPUTED_VALUE"""),2.0489464E7)</f>
        <v>20489464</v>
      </c>
    </row>
    <row r="556">
      <c r="A556" s="2">
        <f>IFERROR(__xludf.DUMMYFUNCTION("""COMPUTED_VALUE"""),43907.66666666667)</f>
        <v>43907.66667</v>
      </c>
      <c r="B556" s="1">
        <f>IFERROR(__xludf.DUMMYFUNCTION("""COMPUTED_VALUE"""),88.0)</f>
        <v>88</v>
      </c>
      <c r="C556" s="1">
        <f>IFERROR(__xludf.DUMMYFUNCTION("""COMPUTED_VALUE"""),94.37)</f>
        <v>94.37</v>
      </c>
      <c r="D556" s="1">
        <f>IFERROR(__xludf.DUMMYFUNCTION("""COMPUTED_VALUE"""),79.2)</f>
        <v>79.2</v>
      </c>
      <c r="E556" s="1">
        <f>IFERROR(__xludf.DUMMYFUNCTION("""COMPUTED_VALUE"""),86.04)</f>
        <v>86.04</v>
      </c>
      <c r="F556" s="1">
        <f>IFERROR(__xludf.DUMMYFUNCTION("""COMPUTED_VALUE"""),2.399458E7)</f>
        <v>23994580</v>
      </c>
    </row>
    <row r="557">
      <c r="A557" s="2">
        <f>IFERROR(__xludf.DUMMYFUNCTION("""COMPUTED_VALUE"""),43908.66666666667)</f>
        <v>43908.66667</v>
      </c>
      <c r="B557" s="1">
        <f>IFERROR(__xludf.DUMMYFUNCTION("""COMPUTED_VALUE"""),77.8)</f>
        <v>77.8</v>
      </c>
      <c r="C557" s="1">
        <f>IFERROR(__xludf.DUMMYFUNCTION("""COMPUTED_VALUE"""),80.97)</f>
        <v>80.97</v>
      </c>
      <c r="D557" s="1">
        <f>IFERROR(__xludf.DUMMYFUNCTION("""COMPUTED_VALUE"""),70.1)</f>
        <v>70.1</v>
      </c>
      <c r="E557" s="1">
        <f>IFERROR(__xludf.DUMMYFUNCTION("""COMPUTED_VALUE"""),72.24)</f>
        <v>72.24</v>
      </c>
      <c r="F557" s="1">
        <f>IFERROR(__xludf.DUMMYFUNCTION("""COMPUTED_VALUE"""),2.3786162E7)</f>
        <v>23786162</v>
      </c>
    </row>
    <row r="558">
      <c r="A558" s="2">
        <f>IFERROR(__xludf.DUMMYFUNCTION("""COMPUTED_VALUE"""),43909.66666666667)</f>
        <v>43909.66667</v>
      </c>
      <c r="B558" s="1">
        <f>IFERROR(__xludf.DUMMYFUNCTION("""COMPUTED_VALUE"""),74.94)</f>
        <v>74.94</v>
      </c>
      <c r="C558" s="1">
        <f>IFERROR(__xludf.DUMMYFUNCTION("""COMPUTED_VALUE"""),90.4)</f>
        <v>90.4</v>
      </c>
      <c r="D558" s="1">
        <f>IFERROR(__xludf.DUMMYFUNCTION("""COMPUTED_VALUE"""),71.69)</f>
        <v>71.69</v>
      </c>
      <c r="E558" s="1">
        <f>IFERROR(__xludf.DUMMYFUNCTION("""COMPUTED_VALUE"""),85.53)</f>
        <v>85.53</v>
      </c>
      <c r="F558" s="1">
        <f>IFERROR(__xludf.DUMMYFUNCTION("""COMPUTED_VALUE"""),3.019546E7)</f>
        <v>30195460</v>
      </c>
    </row>
    <row r="559">
      <c r="A559" s="2">
        <f>IFERROR(__xludf.DUMMYFUNCTION("""COMPUTED_VALUE"""),43910.66666666667)</f>
        <v>43910.66667</v>
      </c>
      <c r="B559" s="1">
        <f>IFERROR(__xludf.DUMMYFUNCTION("""COMPUTED_VALUE"""),87.64)</f>
        <v>87.64</v>
      </c>
      <c r="C559" s="1">
        <f>IFERROR(__xludf.DUMMYFUNCTION("""COMPUTED_VALUE"""),95.4)</f>
        <v>95.4</v>
      </c>
      <c r="D559" s="1">
        <f>IFERROR(__xludf.DUMMYFUNCTION("""COMPUTED_VALUE"""),85.16)</f>
        <v>85.16</v>
      </c>
      <c r="E559" s="1">
        <f>IFERROR(__xludf.DUMMYFUNCTION("""COMPUTED_VALUE"""),85.51)</f>
        <v>85.51</v>
      </c>
      <c r="F559" s="1">
        <f>IFERROR(__xludf.DUMMYFUNCTION("""COMPUTED_VALUE"""),2.8285502E7)</f>
        <v>28285502</v>
      </c>
    </row>
    <row r="560">
      <c r="A560" s="2">
        <f>IFERROR(__xludf.DUMMYFUNCTION("""COMPUTED_VALUE"""),43913.66666666667)</f>
        <v>43913.66667</v>
      </c>
      <c r="B560" s="1">
        <f>IFERROR(__xludf.DUMMYFUNCTION("""COMPUTED_VALUE"""),86.72)</f>
        <v>86.72</v>
      </c>
      <c r="C560" s="1">
        <f>IFERROR(__xludf.DUMMYFUNCTION("""COMPUTED_VALUE"""),88.4)</f>
        <v>88.4</v>
      </c>
      <c r="D560" s="1">
        <f>IFERROR(__xludf.DUMMYFUNCTION("""COMPUTED_VALUE"""),82.1)</f>
        <v>82.1</v>
      </c>
      <c r="E560" s="1">
        <f>IFERROR(__xludf.DUMMYFUNCTION("""COMPUTED_VALUE"""),86.86)</f>
        <v>86.86</v>
      </c>
      <c r="F560" s="1">
        <f>IFERROR(__xludf.DUMMYFUNCTION("""COMPUTED_VALUE"""),1.6454549E7)</f>
        <v>16454549</v>
      </c>
    </row>
    <row r="561">
      <c r="A561" s="2">
        <f>IFERROR(__xludf.DUMMYFUNCTION("""COMPUTED_VALUE"""),43914.66666666667)</f>
        <v>43914.66667</v>
      </c>
      <c r="B561" s="1">
        <f>IFERROR(__xludf.DUMMYFUNCTION("""COMPUTED_VALUE"""),95.46)</f>
        <v>95.46</v>
      </c>
      <c r="C561" s="1">
        <f>IFERROR(__xludf.DUMMYFUNCTION("""COMPUTED_VALUE"""),102.74)</f>
        <v>102.74</v>
      </c>
      <c r="D561" s="1">
        <f>IFERROR(__xludf.DUMMYFUNCTION("""COMPUTED_VALUE"""),94.8)</f>
        <v>94.8</v>
      </c>
      <c r="E561" s="1">
        <f>IFERROR(__xludf.DUMMYFUNCTION("""COMPUTED_VALUE"""),101.0)</f>
        <v>101</v>
      </c>
      <c r="F561" s="1">
        <f>IFERROR(__xludf.DUMMYFUNCTION("""COMPUTED_VALUE"""),2.289517E7)</f>
        <v>22895170</v>
      </c>
    </row>
    <row r="562">
      <c r="A562" s="2">
        <f>IFERROR(__xludf.DUMMYFUNCTION("""COMPUTED_VALUE"""),43915.66666666667)</f>
        <v>43915.66667</v>
      </c>
      <c r="B562" s="1">
        <f>IFERROR(__xludf.DUMMYFUNCTION("""COMPUTED_VALUE"""),109.05)</f>
        <v>109.05</v>
      </c>
      <c r="C562" s="1">
        <f>IFERROR(__xludf.DUMMYFUNCTION("""COMPUTED_VALUE"""),111.4)</f>
        <v>111.4</v>
      </c>
      <c r="D562" s="1">
        <f>IFERROR(__xludf.DUMMYFUNCTION("""COMPUTED_VALUE"""),102.22)</f>
        <v>102.22</v>
      </c>
      <c r="E562" s="1">
        <f>IFERROR(__xludf.DUMMYFUNCTION("""COMPUTED_VALUE"""),107.85)</f>
        <v>107.85</v>
      </c>
      <c r="F562" s="1">
        <f>IFERROR(__xludf.DUMMYFUNCTION("""COMPUTED_VALUE"""),2.1222745E7)</f>
        <v>21222745</v>
      </c>
    </row>
    <row r="563">
      <c r="A563" s="2">
        <f>IFERROR(__xludf.DUMMYFUNCTION("""COMPUTED_VALUE"""),43916.66666666667)</f>
        <v>43916.66667</v>
      </c>
      <c r="B563" s="1">
        <f>IFERROR(__xludf.DUMMYFUNCTION("""COMPUTED_VALUE"""),109.48)</f>
        <v>109.48</v>
      </c>
      <c r="C563" s="1">
        <f>IFERROR(__xludf.DUMMYFUNCTION("""COMPUTED_VALUE"""),112.0)</f>
        <v>112</v>
      </c>
      <c r="D563" s="1">
        <f>IFERROR(__xludf.DUMMYFUNCTION("""COMPUTED_VALUE"""),102.45)</f>
        <v>102.45</v>
      </c>
      <c r="E563" s="1">
        <f>IFERROR(__xludf.DUMMYFUNCTION("""COMPUTED_VALUE"""),105.63)</f>
        <v>105.63</v>
      </c>
      <c r="F563" s="1">
        <f>IFERROR(__xludf.DUMMYFUNCTION("""COMPUTED_VALUE"""),1.7422082E7)</f>
        <v>17422082</v>
      </c>
    </row>
    <row r="564">
      <c r="A564" s="2">
        <f>IFERROR(__xludf.DUMMYFUNCTION("""COMPUTED_VALUE"""),43917.66666666667)</f>
        <v>43917.66667</v>
      </c>
      <c r="B564" s="1">
        <f>IFERROR(__xludf.DUMMYFUNCTION("""COMPUTED_VALUE"""),101.0)</f>
        <v>101</v>
      </c>
      <c r="C564" s="1">
        <f>IFERROR(__xludf.DUMMYFUNCTION("""COMPUTED_VALUE"""),105.16)</f>
        <v>105.16</v>
      </c>
      <c r="D564" s="1">
        <f>IFERROR(__xludf.DUMMYFUNCTION("""COMPUTED_VALUE"""),98.81)</f>
        <v>98.81</v>
      </c>
      <c r="E564" s="1">
        <f>IFERROR(__xludf.DUMMYFUNCTION("""COMPUTED_VALUE"""),102.87)</f>
        <v>102.87</v>
      </c>
      <c r="F564" s="1">
        <f>IFERROR(__xludf.DUMMYFUNCTION("""COMPUTED_VALUE"""),1.4377408E7)</f>
        <v>14377408</v>
      </c>
    </row>
    <row r="565">
      <c r="A565" s="2">
        <f>IFERROR(__xludf.DUMMYFUNCTION("""COMPUTED_VALUE"""),43920.66666666667)</f>
        <v>43920.66667</v>
      </c>
      <c r="B565" s="1">
        <f>IFERROR(__xludf.DUMMYFUNCTION("""COMPUTED_VALUE"""),102.05)</f>
        <v>102.05</v>
      </c>
      <c r="C565" s="1">
        <f>IFERROR(__xludf.DUMMYFUNCTION("""COMPUTED_VALUE"""),103.33)</f>
        <v>103.33</v>
      </c>
      <c r="D565" s="1">
        <f>IFERROR(__xludf.DUMMYFUNCTION("""COMPUTED_VALUE"""),98.25)</f>
        <v>98.25</v>
      </c>
      <c r="E565" s="1">
        <f>IFERROR(__xludf.DUMMYFUNCTION("""COMPUTED_VALUE"""),100.43)</f>
        <v>100.43</v>
      </c>
      <c r="F565" s="1">
        <f>IFERROR(__xludf.DUMMYFUNCTION("""COMPUTED_VALUE"""),1.1998067E7)</f>
        <v>11998067</v>
      </c>
    </row>
    <row r="566">
      <c r="A566" s="2">
        <f>IFERROR(__xludf.DUMMYFUNCTION("""COMPUTED_VALUE"""),43921.66666666667)</f>
        <v>43921.66667</v>
      </c>
      <c r="B566" s="1">
        <f>IFERROR(__xludf.DUMMYFUNCTION("""COMPUTED_VALUE"""),100.25)</f>
        <v>100.25</v>
      </c>
      <c r="C566" s="1">
        <f>IFERROR(__xludf.DUMMYFUNCTION("""COMPUTED_VALUE"""),108.59)</f>
        <v>108.59</v>
      </c>
      <c r="D566" s="1">
        <f>IFERROR(__xludf.DUMMYFUNCTION("""COMPUTED_VALUE"""),99.4)</f>
        <v>99.4</v>
      </c>
      <c r="E566" s="1">
        <f>IFERROR(__xludf.DUMMYFUNCTION("""COMPUTED_VALUE"""),104.8)</f>
        <v>104.8</v>
      </c>
      <c r="F566" s="1">
        <f>IFERROR(__xludf.DUMMYFUNCTION("""COMPUTED_VALUE"""),1.7771485E7)</f>
        <v>17771485</v>
      </c>
    </row>
    <row r="567">
      <c r="A567" s="2">
        <f>IFERROR(__xludf.DUMMYFUNCTION("""COMPUTED_VALUE"""),43922.66666666667)</f>
        <v>43922.66667</v>
      </c>
      <c r="B567" s="1">
        <f>IFERROR(__xludf.DUMMYFUNCTION("""COMPUTED_VALUE"""),100.8)</f>
        <v>100.8</v>
      </c>
      <c r="C567" s="1">
        <f>IFERROR(__xludf.DUMMYFUNCTION("""COMPUTED_VALUE"""),102.79)</f>
        <v>102.79</v>
      </c>
      <c r="D567" s="1">
        <f>IFERROR(__xludf.DUMMYFUNCTION("""COMPUTED_VALUE"""),95.02)</f>
        <v>95.02</v>
      </c>
      <c r="E567" s="1">
        <f>IFERROR(__xludf.DUMMYFUNCTION("""COMPUTED_VALUE"""),96.31)</f>
        <v>96.31</v>
      </c>
      <c r="F567" s="1">
        <f>IFERROR(__xludf.DUMMYFUNCTION("""COMPUTED_VALUE"""),1.335318E7)</f>
        <v>13353180</v>
      </c>
    </row>
    <row r="568">
      <c r="A568" s="2">
        <f>IFERROR(__xludf.DUMMYFUNCTION("""COMPUTED_VALUE"""),43923.66666666667)</f>
        <v>43923.66667</v>
      </c>
      <c r="B568" s="1">
        <f>IFERROR(__xludf.DUMMYFUNCTION("""COMPUTED_VALUE"""),96.21)</f>
        <v>96.21</v>
      </c>
      <c r="C568" s="1">
        <f>IFERROR(__xludf.DUMMYFUNCTION("""COMPUTED_VALUE"""),98.85)</f>
        <v>98.85</v>
      </c>
      <c r="D568" s="1">
        <f>IFERROR(__xludf.DUMMYFUNCTION("""COMPUTED_VALUE"""),89.28)</f>
        <v>89.28</v>
      </c>
      <c r="E568" s="1">
        <f>IFERROR(__xludf.DUMMYFUNCTION("""COMPUTED_VALUE"""),90.89)</f>
        <v>90.89</v>
      </c>
      <c r="F568" s="1">
        <f>IFERROR(__xludf.DUMMYFUNCTION("""COMPUTED_VALUE"""),1.9858427E7)</f>
        <v>19858427</v>
      </c>
    </row>
    <row r="569">
      <c r="A569" s="2">
        <f>IFERROR(__xludf.DUMMYFUNCTION("""COMPUTED_VALUE"""),43924.66666666667)</f>
        <v>43924.66667</v>
      </c>
      <c r="B569" s="1">
        <f>IFERROR(__xludf.DUMMYFUNCTION("""COMPUTED_VALUE"""),101.9)</f>
        <v>101.9</v>
      </c>
      <c r="C569" s="1">
        <f>IFERROR(__xludf.DUMMYFUNCTION("""COMPUTED_VALUE"""),103.1)</f>
        <v>103.1</v>
      </c>
      <c r="D569" s="1">
        <f>IFERROR(__xludf.DUMMYFUNCTION("""COMPUTED_VALUE"""),93.68)</f>
        <v>93.68</v>
      </c>
      <c r="E569" s="1">
        <f>IFERROR(__xludf.DUMMYFUNCTION("""COMPUTED_VALUE"""),96.0)</f>
        <v>96</v>
      </c>
      <c r="F569" s="1">
        <f>IFERROR(__xludf.DUMMYFUNCTION("""COMPUTED_VALUE"""),2.2562076E7)</f>
        <v>22562076</v>
      </c>
    </row>
    <row r="570">
      <c r="A570" s="2">
        <f>IFERROR(__xludf.DUMMYFUNCTION("""COMPUTED_VALUE"""),43927.66666666667)</f>
        <v>43927.66667</v>
      </c>
      <c r="B570" s="1">
        <f>IFERROR(__xludf.DUMMYFUNCTION("""COMPUTED_VALUE"""),102.24)</f>
        <v>102.24</v>
      </c>
      <c r="C570" s="1">
        <f>IFERROR(__xludf.DUMMYFUNCTION("""COMPUTED_VALUE"""),104.2)</f>
        <v>104.2</v>
      </c>
      <c r="D570" s="1">
        <f>IFERROR(__xludf.DUMMYFUNCTION("""COMPUTED_VALUE"""),99.59)</f>
        <v>99.59</v>
      </c>
      <c r="E570" s="1">
        <f>IFERROR(__xludf.DUMMYFUNCTION("""COMPUTED_VALUE"""),103.25)</f>
        <v>103.25</v>
      </c>
      <c r="F570" s="1">
        <f>IFERROR(__xludf.DUMMYFUNCTION("""COMPUTED_VALUE"""),1.4901836E7)</f>
        <v>14901836</v>
      </c>
    </row>
    <row r="571">
      <c r="A571" s="2">
        <f>IFERROR(__xludf.DUMMYFUNCTION("""COMPUTED_VALUE"""),43928.66666666667)</f>
        <v>43928.66667</v>
      </c>
      <c r="B571" s="1">
        <f>IFERROR(__xludf.DUMMYFUNCTION("""COMPUTED_VALUE"""),109.0)</f>
        <v>109</v>
      </c>
      <c r="C571" s="1">
        <f>IFERROR(__xludf.DUMMYFUNCTION("""COMPUTED_VALUE"""),113.0)</f>
        <v>113</v>
      </c>
      <c r="D571" s="1">
        <f>IFERROR(__xludf.DUMMYFUNCTION("""COMPUTED_VALUE"""),106.47)</f>
        <v>106.47</v>
      </c>
      <c r="E571" s="1">
        <f>IFERROR(__xludf.DUMMYFUNCTION("""COMPUTED_VALUE"""),109.09)</f>
        <v>109.09</v>
      </c>
      <c r="F571" s="1">
        <f>IFERROR(__xludf.DUMMYFUNCTION("""COMPUTED_VALUE"""),1.7919784E7)</f>
        <v>17919784</v>
      </c>
    </row>
    <row r="572">
      <c r="A572" s="2">
        <f>IFERROR(__xludf.DUMMYFUNCTION("""COMPUTED_VALUE"""),43929.66666666667)</f>
        <v>43929.66667</v>
      </c>
      <c r="B572" s="1">
        <f>IFERROR(__xludf.DUMMYFUNCTION("""COMPUTED_VALUE"""),110.84)</f>
        <v>110.84</v>
      </c>
      <c r="C572" s="1">
        <f>IFERROR(__xludf.DUMMYFUNCTION("""COMPUTED_VALUE"""),111.44)</f>
        <v>111.44</v>
      </c>
      <c r="D572" s="1">
        <f>IFERROR(__xludf.DUMMYFUNCTION("""COMPUTED_VALUE"""),106.67)</f>
        <v>106.67</v>
      </c>
      <c r="E572" s="1">
        <f>IFERROR(__xludf.DUMMYFUNCTION("""COMPUTED_VALUE"""),109.77)</f>
        <v>109.77</v>
      </c>
      <c r="F572" s="1">
        <f>IFERROR(__xludf.DUMMYFUNCTION("""COMPUTED_VALUE"""),1.2656024E7)</f>
        <v>12656024</v>
      </c>
    </row>
    <row r="573">
      <c r="A573" s="2">
        <f>IFERROR(__xludf.DUMMYFUNCTION("""COMPUTED_VALUE"""),43930.66666666667)</f>
        <v>43930.66667</v>
      </c>
      <c r="B573" s="1">
        <f>IFERROR(__xludf.DUMMYFUNCTION("""COMPUTED_VALUE"""),112.42)</f>
        <v>112.42</v>
      </c>
      <c r="C573" s="1">
        <f>IFERROR(__xludf.DUMMYFUNCTION("""COMPUTED_VALUE"""),115.04)</f>
        <v>115.04</v>
      </c>
      <c r="D573" s="1">
        <f>IFERROR(__xludf.DUMMYFUNCTION("""COMPUTED_VALUE"""),111.42)</f>
        <v>111.42</v>
      </c>
      <c r="E573" s="1">
        <f>IFERROR(__xludf.DUMMYFUNCTION("""COMPUTED_VALUE"""),114.6)</f>
        <v>114.6</v>
      </c>
      <c r="F573" s="1">
        <f>IFERROR(__xludf.DUMMYFUNCTION("""COMPUTED_VALUE"""),1.365E7)</f>
        <v>13650000</v>
      </c>
    </row>
    <row r="574">
      <c r="A574" s="2">
        <f>IFERROR(__xludf.DUMMYFUNCTION("""COMPUTED_VALUE"""),43934.66666666667)</f>
        <v>43934.66667</v>
      </c>
      <c r="B574" s="1">
        <f>IFERROR(__xludf.DUMMYFUNCTION("""COMPUTED_VALUE"""),118.03)</f>
        <v>118.03</v>
      </c>
      <c r="C574" s="1">
        <f>IFERROR(__xludf.DUMMYFUNCTION("""COMPUTED_VALUE"""),130.4)</f>
        <v>130.4</v>
      </c>
      <c r="D574" s="1">
        <f>IFERROR(__xludf.DUMMYFUNCTION("""COMPUTED_VALUE"""),116.11)</f>
        <v>116.11</v>
      </c>
      <c r="E574" s="1">
        <f>IFERROR(__xludf.DUMMYFUNCTION("""COMPUTED_VALUE"""),130.19)</f>
        <v>130.19</v>
      </c>
      <c r="F574" s="1">
        <f>IFERROR(__xludf.DUMMYFUNCTION("""COMPUTED_VALUE"""),2.2475421E7)</f>
        <v>22475421</v>
      </c>
    </row>
    <row r="575">
      <c r="A575" s="2">
        <f>IFERROR(__xludf.DUMMYFUNCTION("""COMPUTED_VALUE"""),43935.66666666667)</f>
        <v>43935.66667</v>
      </c>
      <c r="B575" s="1">
        <f>IFERROR(__xludf.DUMMYFUNCTION("""COMPUTED_VALUE"""),139.79)</f>
        <v>139.79</v>
      </c>
      <c r="C575" s="1">
        <f>IFERROR(__xludf.DUMMYFUNCTION("""COMPUTED_VALUE"""),148.38)</f>
        <v>148.38</v>
      </c>
      <c r="D575" s="1">
        <f>IFERROR(__xludf.DUMMYFUNCTION("""COMPUTED_VALUE"""),138.49)</f>
        <v>138.49</v>
      </c>
      <c r="E575" s="1">
        <f>IFERROR(__xludf.DUMMYFUNCTION("""COMPUTED_VALUE"""),141.98)</f>
        <v>141.98</v>
      </c>
      <c r="F575" s="1">
        <f>IFERROR(__xludf.DUMMYFUNCTION("""COMPUTED_VALUE"""),3.0576511E7)</f>
        <v>30576511</v>
      </c>
    </row>
    <row r="576">
      <c r="A576" s="2">
        <f>IFERROR(__xludf.DUMMYFUNCTION("""COMPUTED_VALUE"""),43936.66666666667)</f>
        <v>43936.66667</v>
      </c>
      <c r="B576" s="1">
        <f>IFERROR(__xludf.DUMMYFUNCTION("""COMPUTED_VALUE"""),148.4)</f>
        <v>148.4</v>
      </c>
      <c r="C576" s="1">
        <f>IFERROR(__xludf.DUMMYFUNCTION("""COMPUTED_VALUE"""),150.63)</f>
        <v>150.63</v>
      </c>
      <c r="D576" s="1">
        <f>IFERROR(__xludf.DUMMYFUNCTION("""COMPUTED_VALUE"""),142.0)</f>
        <v>142</v>
      </c>
      <c r="E576" s="1">
        <f>IFERROR(__xludf.DUMMYFUNCTION("""COMPUTED_VALUE"""),145.97)</f>
        <v>145.97</v>
      </c>
      <c r="F576" s="1">
        <f>IFERROR(__xludf.DUMMYFUNCTION("""COMPUTED_VALUE"""),2.3577001E7)</f>
        <v>23577001</v>
      </c>
    </row>
    <row r="577">
      <c r="A577" s="2">
        <f>IFERROR(__xludf.DUMMYFUNCTION("""COMPUTED_VALUE"""),43937.66666666667)</f>
        <v>43937.66667</v>
      </c>
      <c r="B577" s="1">
        <f>IFERROR(__xludf.DUMMYFUNCTION("""COMPUTED_VALUE"""),143.39)</f>
        <v>143.39</v>
      </c>
      <c r="C577" s="1">
        <f>IFERROR(__xludf.DUMMYFUNCTION("""COMPUTED_VALUE"""),151.89)</f>
        <v>151.89</v>
      </c>
      <c r="D577" s="1">
        <f>IFERROR(__xludf.DUMMYFUNCTION("""COMPUTED_VALUE"""),141.34)</f>
        <v>141.34</v>
      </c>
      <c r="E577" s="1">
        <f>IFERROR(__xludf.DUMMYFUNCTION("""COMPUTED_VALUE"""),149.04)</f>
        <v>149.04</v>
      </c>
      <c r="F577" s="1">
        <f>IFERROR(__xludf.DUMMYFUNCTION("""COMPUTED_VALUE"""),2.0657862E7)</f>
        <v>20657862</v>
      </c>
    </row>
    <row r="578">
      <c r="A578" s="2">
        <f>IFERROR(__xludf.DUMMYFUNCTION("""COMPUTED_VALUE"""),43938.66666666667)</f>
        <v>43938.66667</v>
      </c>
      <c r="B578" s="1">
        <f>IFERROR(__xludf.DUMMYFUNCTION("""COMPUTED_VALUE"""),154.46)</f>
        <v>154.46</v>
      </c>
      <c r="C578" s="1">
        <f>IFERROR(__xludf.DUMMYFUNCTION("""COMPUTED_VALUE"""),154.99)</f>
        <v>154.99</v>
      </c>
      <c r="D578" s="1">
        <f>IFERROR(__xludf.DUMMYFUNCTION("""COMPUTED_VALUE"""),149.53)</f>
        <v>149.53</v>
      </c>
      <c r="E578" s="1">
        <f>IFERROR(__xludf.DUMMYFUNCTION("""COMPUTED_VALUE"""),150.78)</f>
        <v>150.78</v>
      </c>
      <c r="F578" s="1">
        <f>IFERROR(__xludf.DUMMYFUNCTION("""COMPUTED_VALUE"""),1.3128237E7)</f>
        <v>13128237</v>
      </c>
    </row>
    <row r="579">
      <c r="A579" s="2">
        <f>IFERROR(__xludf.DUMMYFUNCTION("""COMPUTED_VALUE"""),43941.66666666667)</f>
        <v>43941.66667</v>
      </c>
      <c r="B579" s="1">
        <f>IFERROR(__xludf.DUMMYFUNCTION("""COMPUTED_VALUE"""),146.54)</f>
        <v>146.54</v>
      </c>
      <c r="C579" s="1">
        <f>IFERROR(__xludf.DUMMYFUNCTION("""COMPUTED_VALUE"""),153.11)</f>
        <v>153.11</v>
      </c>
      <c r="D579" s="1">
        <f>IFERROR(__xludf.DUMMYFUNCTION("""COMPUTED_VALUE"""),142.44)</f>
        <v>142.44</v>
      </c>
      <c r="E579" s="1">
        <f>IFERROR(__xludf.DUMMYFUNCTION("""COMPUTED_VALUE"""),149.27)</f>
        <v>149.27</v>
      </c>
      <c r="F579" s="1">
        <f>IFERROR(__xludf.DUMMYFUNCTION("""COMPUTED_VALUE"""),1.4746577E7)</f>
        <v>14746577</v>
      </c>
    </row>
    <row r="580">
      <c r="A580" s="2">
        <f>IFERROR(__xludf.DUMMYFUNCTION("""COMPUTED_VALUE"""),43942.66666666667)</f>
        <v>43942.66667</v>
      </c>
      <c r="B580" s="1">
        <f>IFERROR(__xludf.DUMMYFUNCTION("""COMPUTED_VALUE"""),146.02)</f>
        <v>146.02</v>
      </c>
      <c r="C580" s="1">
        <f>IFERROR(__xludf.DUMMYFUNCTION("""COMPUTED_VALUE"""),150.67)</f>
        <v>150.67</v>
      </c>
      <c r="D580" s="1">
        <f>IFERROR(__xludf.DUMMYFUNCTION("""COMPUTED_VALUE"""),134.76)</f>
        <v>134.76</v>
      </c>
      <c r="E580" s="1">
        <f>IFERROR(__xludf.DUMMYFUNCTION("""COMPUTED_VALUE"""),137.34)</f>
        <v>137.34</v>
      </c>
      <c r="F580" s="1">
        <f>IFERROR(__xludf.DUMMYFUNCTION("""COMPUTED_VALUE"""),2.0209093E7)</f>
        <v>20209093</v>
      </c>
    </row>
    <row r="581">
      <c r="A581" s="2">
        <f>IFERROR(__xludf.DUMMYFUNCTION("""COMPUTED_VALUE"""),43943.66666666667)</f>
        <v>43943.66667</v>
      </c>
      <c r="B581" s="1">
        <f>IFERROR(__xludf.DUMMYFUNCTION("""COMPUTED_VALUE"""),140.8)</f>
        <v>140.8</v>
      </c>
      <c r="C581" s="1">
        <f>IFERROR(__xludf.DUMMYFUNCTION("""COMPUTED_VALUE"""),146.8)</f>
        <v>146.8</v>
      </c>
      <c r="D581" s="1">
        <f>IFERROR(__xludf.DUMMYFUNCTION("""COMPUTED_VALUE"""),137.74)</f>
        <v>137.74</v>
      </c>
      <c r="E581" s="1">
        <f>IFERROR(__xludf.DUMMYFUNCTION("""COMPUTED_VALUE"""),146.42)</f>
        <v>146.42</v>
      </c>
      <c r="F581" s="1">
        <f>IFERROR(__xludf.DUMMYFUNCTION("""COMPUTED_VALUE"""),1.4224831E7)</f>
        <v>14224831</v>
      </c>
    </row>
    <row r="582">
      <c r="A582" s="2">
        <f>IFERROR(__xludf.DUMMYFUNCTION("""COMPUTED_VALUE"""),43944.66666666667)</f>
        <v>43944.66667</v>
      </c>
      <c r="B582" s="1">
        <f>IFERROR(__xludf.DUMMYFUNCTION("""COMPUTED_VALUE"""),145.52)</f>
        <v>145.52</v>
      </c>
      <c r="C582" s="1">
        <f>IFERROR(__xludf.DUMMYFUNCTION("""COMPUTED_VALUE"""),146.8)</f>
        <v>146.8</v>
      </c>
      <c r="D582" s="1">
        <f>IFERROR(__xludf.DUMMYFUNCTION("""COMPUTED_VALUE"""),140.63)</f>
        <v>140.63</v>
      </c>
      <c r="E582" s="1">
        <f>IFERROR(__xludf.DUMMYFUNCTION("""COMPUTED_VALUE"""),141.13)</f>
        <v>141.13</v>
      </c>
      <c r="F582" s="1">
        <f>IFERROR(__xludf.DUMMYFUNCTION("""COMPUTED_VALUE"""),1.3236697E7)</f>
        <v>13236697</v>
      </c>
    </row>
    <row r="583">
      <c r="A583" s="2">
        <f>IFERROR(__xludf.DUMMYFUNCTION("""COMPUTED_VALUE"""),43945.66666666667)</f>
        <v>43945.66667</v>
      </c>
      <c r="B583" s="1">
        <f>IFERROR(__xludf.DUMMYFUNCTION("""COMPUTED_VALUE"""),142.16)</f>
        <v>142.16</v>
      </c>
      <c r="C583" s="1">
        <f>IFERROR(__xludf.DUMMYFUNCTION("""COMPUTED_VALUE"""),146.15)</f>
        <v>146.15</v>
      </c>
      <c r="D583" s="1">
        <f>IFERROR(__xludf.DUMMYFUNCTION("""COMPUTED_VALUE"""),139.64)</f>
        <v>139.64</v>
      </c>
      <c r="E583" s="1">
        <f>IFERROR(__xludf.DUMMYFUNCTION("""COMPUTED_VALUE"""),145.03)</f>
        <v>145.03</v>
      </c>
      <c r="F583" s="1">
        <f>IFERROR(__xludf.DUMMYFUNCTION("""COMPUTED_VALUE"""),1.3237612E7)</f>
        <v>13237612</v>
      </c>
    </row>
    <row r="584">
      <c r="A584" s="2">
        <f>IFERROR(__xludf.DUMMYFUNCTION("""COMPUTED_VALUE"""),43948.66666666667)</f>
        <v>43948.66667</v>
      </c>
      <c r="B584" s="1">
        <f>IFERROR(__xludf.DUMMYFUNCTION("""COMPUTED_VALUE"""),147.52)</f>
        <v>147.52</v>
      </c>
      <c r="C584" s="1">
        <f>IFERROR(__xludf.DUMMYFUNCTION("""COMPUTED_VALUE"""),159.9)</f>
        <v>159.9</v>
      </c>
      <c r="D584" s="1">
        <f>IFERROR(__xludf.DUMMYFUNCTION("""COMPUTED_VALUE"""),147.0)</f>
        <v>147</v>
      </c>
      <c r="E584" s="1">
        <f>IFERROR(__xludf.DUMMYFUNCTION("""COMPUTED_VALUE"""),159.75)</f>
        <v>159.75</v>
      </c>
      <c r="F584" s="1">
        <f>IFERROR(__xludf.DUMMYFUNCTION("""COMPUTED_VALUE"""),2.0681442E7)</f>
        <v>20681442</v>
      </c>
    </row>
    <row r="585">
      <c r="A585" s="2">
        <f>IFERROR(__xludf.DUMMYFUNCTION("""COMPUTED_VALUE"""),43949.66666666667)</f>
        <v>43949.66667</v>
      </c>
      <c r="B585" s="1">
        <f>IFERROR(__xludf.DUMMYFUNCTION("""COMPUTED_VALUE"""),159.13)</f>
        <v>159.13</v>
      </c>
      <c r="C585" s="1">
        <f>IFERROR(__xludf.DUMMYFUNCTION("""COMPUTED_VALUE"""),161.0)</f>
        <v>161</v>
      </c>
      <c r="D585" s="1">
        <f>IFERROR(__xludf.DUMMYFUNCTION("""COMPUTED_VALUE"""),151.34)</f>
        <v>151.34</v>
      </c>
      <c r="E585" s="1">
        <f>IFERROR(__xludf.DUMMYFUNCTION("""COMPUTED_VALUE"""),153.82)</f>
        <v>153.82</v>
      </c>
      <c r="F585" s="1">
        <f>IFERROR(__xludf.DUMMYFUNCTION("""COMPUTED_VALUE"""),1.5221964E7)</f>
        <v>15221964</v>
      </c>
    </row>
    <row r="586">
      <c r="A586" s="2">
        <f>IFERROR(__xludf.DUMMYFUNCTION("""COMPUTED_VALUE"""),43950.66666666667)</f>
        <v>43950.66667</v>
      </c>
      <c r="B586" s="1">
        <f>IFERROR(__xludf.DUMMYFUNCTION("""COMPUTED_VALUE"""),158.03)</f>
        <v>158.03</v>
      </c>
      <c r="C586" s="1">
        <f>IFERROR(__xludf.DUMMYFUNCTION("""COMPUTED_VALUE"""),160.64)</f>
        <v>160.64</v>
      </c>
      <c r="D586" s="1">
        <f>IFERROR(__xludf.DUMMYFUNCTION("""COMPUTED_VALUE"""),156.63)</f>
        <v>156.63</v>
      </c>
      <c r="E586" s="1">
        <f>IFERROR(__xludf.DUMMYFUNCTION("""COMPUTED_VALUE"""),160.1)</f>
        <v>160.1</v>
      </c>
      <c r="F586" s="1">
        <f>IFERROR(__xludf.DUMMYFUNCTION("""COMPUTED_VALUE"""),1.6215982E7)</f>
        <v>16215982</v>
      </c>
    </row>
    <row r="587">
      <c r="A587" s="2">
        <f>IFERROR(__xludf.DUMMYFUNCTION("""COMPUTED_VALUE"""),43951.66666666667)</f>
        <v>43951.66667</v>
      </c>
      <c r="B587" s="1">
        <f>IFERROR(__xludf.DUMMYFUNCTION("""COMPUTED_VALUE"""),171.04)</f>
        <v>171.04</v>
      </c>
      <c r="C587" s="1">
        <f>IFERROR(__xludf.DUMMYFUNCTION("""COMPUTED_VALUE"""),173.96)</f>
        <v>173.96</v>
      </c>
      <c r="D587" s="1">
        <f>IFERROR(__xludf.DUMMYFUNCTION("""COMPUTED_VALUE"""),152.7)</f>
        <v>152.7</v>
      </c>
      <c r="E587" s="1">
        <f>IFERROR(__xludf.DUMMYFUNCTION("""COMPUTED_VALUE"""),156.38)</f>
        <v>156.38</v>
      </c>
      <c r="F587" s="1">
        <f>IFERROR(__xludf.DUMMYFUNCTION("""COMPUTED_VALUE"""),2.8471854E7)</f>
        <v>28471854</v>
      </c>
    </row>
    <row r="588">
      <c r="A588" s="2">
        <f>IFERROR(__xludf.DUMMYFUNCTION("""COMPUTED_VALUE"""),43952.66666666667)</f>
        <v>43952.66667</v>
      </c>
      <c r="B588" s="1">
        <f>IFERROR(__xludf.DUMMYFUNCTION("""COMPUTED_VALUE"""),151.0)</f>
        <v>151</v>
      </c>
      <c r="C588" s="1">
        <f>IFERROR(__xludf.DUMMYFUNCTION("""COMPUTED_VALUE"""),154.55)</f>
        <v>154.55</v>
      </c>
      <c r="D588" s="1">
        <f>IFERROR(__xludf.DUMMYFUNCTION("""COMPUTED_VALUE"""),136.61)</f>
        <v>136.61</v>
      </c>
      <c r="E588" s="1">
        <f>IFERROR(__xludf.DUMMYFUNCTION("""COMPUTED_VALUE"""),140.26)</f>
        <v>140.26</v>
      </c>
      <c r="F588" s="1">
        <f>IFERROR(__xludf.DUMMYFUNCTION("""COMPUTED_VALUE"""),3.2531807E7)</f>
        <v>32531807</v>
      </c>
    </row>
    <row r="589">
      <c r="A589" s="2">
        <f>IFERROR(__xludf.DUMMYFUNCTION("""COMPUTED_VALUE"""),43955.66666666667)</f>
        <v>43955.66667</v>
      </c>
      <c r="B589" s="1">
        <f>IFERROR(__xludf.DUMMYFUNCTION("""COMPUTED_VALUE"""),140.2)</f>
        <v>140.2</v>
      </c>
      <c r="C589" s="1">
        <f>IFERROR(__xludf.DUMMYFUNCTION("""COMPUTED_VALUE"""),152.4)</f>
        <v>152.4</v>
      </c>
      <c r="D589" s="1">
        <f>IFERROR(__xludf.DUMMYFUNCTION("""COMPUTED_VALUE"""),139.6)</f>
        <v>139.6</v>
      </c>
      <c r="E589" s="1">
        <f>IFERROR(__xludf.DUMMYFUNCTION("""COMPUTED_VALUE"""),152.24)</f>
        <v>152.24</v>
      </c>
      <c r="F589" s="1">
        <f>IFERROR(__xludf.DUMMYFUNCTION("""COMPUTED_VALUE"""),1.923709E7)</f>
        <v>19237090</v>
      </c>
    </row>
    <row r="590">
      <c r="A590" s="2">
        <f>IFERROR(__xludf.DUMMYFUNCTION("""COMPUTED_VALUE"""),43956.66666666667)</f>
        <v>43956.66667</v>
      </c>
      <c r="B590" s="1">
        <f>IFERROR(__xludf.DUMMYFUNCTION("""COMPUTED_VALUE"""),157.96)</f>
        <v>157.96</v>
      </c>
      <c r="C590" s="1">
        <f>IFERROR(__xludf.DUMMYFUNCTION("""COMPUTED_VALUE"""),159.78)</f>
        <v>159.78</v>
      </c>
      <c r="D590" s="1">
        <f>IFERROR(__xludf.DUMMYFUNCTION("""COMPUTED_VALUE"""),152.44)</f>
        <v>152.44</v>
      </c>
      <c r="E590" s="1">
        <f>IFERROR(__xludf.DUMMYFUNCTION("""COMPUTED_VALUE"""),153.64)</f>
        <v>153.64</v>
      </c>
      <c r="F590" s="1">
        <f>IFERROR(__xludf.DUMMYFUNCTION("""COMPUTED_VALUE"""),1.6991656E7)</f>
        <v>16991656</v>
      </c>
    </row>
    <row r="591">
      <c r="A591" s="2">
        <f>IFERROR(__xludf.DUMMYFUNCTION("""COMPUTED_VALUE"""),43957.66666666667)</f>
        <v>43957.66667</v>
      </c>
      <c r="B591" s="1">
        <f>IFERROR(__xludf.DUMMYFUNCTION("""COMPUTED_VALUE"""),155.3)</f>
        <v>155.3</v>
      </c>
      <c r="C591" s="1">
        <f>IFERROR(__xludf.DUMMYFUNCTION("""COMPUTED_VALUE"""),157.96)</f>
        <v>157.96</v>
      </c>
      <c r="D591" s="1">
        <f>IFERROR(__xludf.DUMMYFUNCTION("""COMPUTED_VALUE"""),152.22)</f>
        <v>152.22</v>
      </c>
      <c r="E591" s="1">
        <f>IFERROR(__xludf.DUMMYFUNCTION("""COMPUTED_VALUE"""),156.52)</f>
        <v>156.52</v>
      </c>
      <c r="F591" s="1">
        <f>IFERROR(__xludf.DUMMYFUNCTION("""COMPUTED_VALUE"""),1.1123231E7)</f>
        <v>11123231</v>
      </c>
    </row>
    <row r="592">
      <c r="A592" s="2">
        <f>IFERROR(__xludf.DUMMYFUNCTION("""COMPUTED_VALUE"""),43958.66666666667)</f>
        <v>43958.66667</v>
      </c>
      <c r="B592" s="1">
        <f>IFERROR(__xludf.DUMMYFUNCTION("""COMPUTED_VALUE"""),155.44)</f>
        <v>155.44</v>
      </c>
      <c r="C592" s="1">
        <f>IFERROR(__xludf.DUMMYFUNCTION("""COMPUTED_VALUE"""),159.28)</f>
        <v>159.28</v>
      </c>
      <c r="D592" s="1">
        <f>IFERROR(__xludf.DUMMYFUNCTION("""COMPUTED_VALUE"""),154.47)</f>
        <v>154.47</v>
      </c>
      <c r="E592" s="1">
        <f>IFERROR(__xludf.DUMMYFUNCTION("""COMPUTED_VALUE"""),156.01)</f>
        <v>156.01</v>
      </c>
      <c r="F592" s="1">
        <f>IFERROR(__xludf.DUMMYFUNCTION("""COMPUTED_VALUE"""),1.1527686E7)</f>
        <v>11527686</v>
      </c>
    </row>
    <row r="593">
      <c r="A593" s="2">
        <f>IFERROR(__xludf.DUMMYFUNCTION("""COMPUTED_VALUE"""),43959.66666666667)</f>
        <v>43959.66667</v>
      </c>
      <c r="B593" s="1">
        <f>IFERROR(__xludf.DUMMYFUNCTION("""COMPUTED_VALUE"""),158.75)</f>
        <v>158.75</v>
      </c>
      <c r="C593" s="1">
        <f>IFERROR(__xludf.DUMMYFUNCTION("""COMPUTED_VALUE"""),164.8)</f>
        <v>164.8</v>
      </c>
      <c r="D593" s="1">
        <f>IFERROR(__xludf.DUMMYFUNCTION("""COMPUTED_VALUE"""),157.4)</f>
        <v>157.4</v>
      </c>
      <c r="E593" s="1">
        <f>IFERROR(__xludf.DUMMYFUNCTION("""COMPUTED_VALUE"""),163.88)</f>
        <v>163.88</v>
      </c>
      <c r="F593" s="1">
        <f>IFERROR(__xludf.DUMMYFUNCTION("""COMPUTED_VALUE"""),1.6130087E7)</f>
        <v>16130087</v>
      </c>
    </row>
    <row r="594">
      <c r="A594" s="2">
        <f>IFERROR(__xludf.DUMMYFUNCTION("""COMPUTED_VALUE"""),43962.66666666667)</f>
        <v>43962.66667</v>
      </c>
      <c r="B594" s="1">
        <f>IFERROR(__xludf.DUMMYFUNCTION("""COMPUTED_VALUE"""),158.1)</f>
        <v>158.1</v>
      </c>
      <c r="C594" s="1">
        <f>IFERROR(__xludf.DUMMYFUNCTION("""COMPUTED_VALUE"""),164.8)</f>
        <v>164.8</v>
      </c>
      <c r="D594" s="1">
        <f>IFERROR(__xludf.DUMMYFUNCTION("""COMPUTED_VALUE"""),157.0)</f>
        <v>157</v>
      </c>
      <c r="E594" s="1">
        <f>IFERROR(__xludf.DUMMYFUNCTION("""COMPUTED_VALUE"""),162.26)</f>
        <v>162.26</v>
      </c>
      <c r="F594" s="1">
        <f>IFERROR(__xludf.DUMMYFUNCTION("""COMPUTED_VALUE"""),1.6519601E7)</f>
        <v>16519601</v>
      </c>
    </row>
    <row r="595">
      <c r="A595" s="2">
        <f>IFERROR(__xludf.DUMMYFUNCTION("""COMPUTED_VALUE"""),43963.66666666667)</f>
        <v>43963.66667</v>
      </c>
      <c r="B595" s="1">
        <f>IFERROR(__xludf.DUMMYFUNCTION("""COMPUTED_VALUE"""),165.4)</f>
        <v>165.4</v>
      </c>
      <c r="C595" s="1">
        <f>IFERROR(__xludf.DUMMYFUNCTION("""COMPUTED_VALUE"""),168.66)</f>
        <v>168.66</v>
      </c>
      <c r="D595" s="1">
        <f>IFERROR(__xludf.DUMMYFUNCTION("""COMPUTED_VALUE"""),161.6)</f>
        <v>161.6</v>
      </c>
      <c r="E595" s="1">
        <f>IFERROR(__xludf.DUMMYFUNCTION("""COMPUTED_VALUE"""),161.88)</f>
        <v>161.88</v>
      </c>
      <c r="F595" s="1">
        <f>IFERROR(__xludf.DUMMYFUNCTION("""COMPUTED_VALUE"""),1.5906905E7)</f>
        <v>15906905</v>
      </c>
    </row>
    <row r="596">
      <c r="A596" s="2">
        <f>IFERROR(__xludf.DUMMYFUNCTION("""COMPUTED_VALUE"""),43964.66666666667)</f>
        <v>43964.66667</v>
      </c>
      <c r="B596" s="1">
        <f>IFERROR(__xludf.DUMMYFUNCTION("""COMPUTED_VALUE"""),164.17)</f>
        <v>164.17</v>
      </c>
      <c r="C596" s="1">
        <f>IFERROR(__xludf.DUMMYFUNCTION("""COMPUTED_VALUE"""),165.2)</f>
        <v>165.2</v>
      </c>
      <c r="D596" s="1">
        <f>IFERROR(__xludf.DUMMYFUNCTION("""COMPUTED_VALUE"""),152.66)</f>
        <v>152.66</v>
      </c>
      <c r="E596" s="1">
        <f>IFERROR(__xludf.DUMMYFUNCTION("""COMPUTED_VALUE"""),158.19)</f>
        <v>158.19</v>
      </c>
      <c r="F596" s="1">
        <f>IFERROR(__xludf.DUMMYFUNCTION("""COMPUTED_VALUE"""),1.9065491E7)</f>
        <v>19065491</v>
      </c>
    </row>
    <row r="597">
      <c r="A597" s="2">
        <f>IFERROR(__xludf.DUMMYFUNCTION("""COMPUTED_VALUE"""),43965.66666666667)</f>
        <v>43965.66667</v>
      </c>
      <c r="B597" s="1">
        <f>IFERROR(__xludf.DUMMYFUNCTION("""COMPUTED_VALUE"""),156.0)</f>
        <v>156</v>
      </c>
      <c r="C597" s="1">
        <f>IFERROR(__xludf.DUMMYFUNCTION("""COMPUTED_VALUE"""),160.67)</f>
        <v>160.67</v>
      </c>
      <c r="D597" s="1">
        <f>IFERROR(__xludf.DUMMYFUNCTION("""COMPUTED_VALUE"""),152.8)</f>
        <v>152.8</v>
      </c>
      <c r="E597" s="1">
        <f>IFERROR(__xludf.DUMMYFUNCTION("""COMPUTED_VALUE"""),160.67)</f>
        <v>160.67</v>
      </c>
      <c r="F597" s="1">
        <f>IFERROR(__xludf.DUMMYFUNCTION("""COMPUTED_VALUE"""),1.3682188E7)</f>
        <v>13682188</v>
      </c>
    </row>
    <row r="598">
      <c r="A598" s="2">
        <f>IFERROR(__xludf.DUMMYFUNCTION("""COMPUTED_VALUE"""),43966.66666666667)</f>
        <v>43966.66667</v>
      </c>
      <c r="B598" s="1">
        <f>IFERROR(__xludf.DUMMYFUNCTION("""COMPUTED_VALUE"""),158.07)</f>
        <v>158.07</v>
      </c>
      <c r="C598" s="1">
        <f>IFERROR(__xludf.DUMMYFUNCTION("""COMPUTED_VALUE"""),161.01)</f>
        <v>161.01</v>
      </c>
      <c r="D598" s="1">
        <f>IFERROR(__xludf.DUMMYFUNCTION("""COMPUTED_VALUE"""),157.31)</f>
        <v>157.31</v>
      </c>
      <c r="E598" s="1">
        <f>IFERROR(__xludf.DUMMYFUNCTION("""COMPUTED_VALUE"""),159.83)</f>
        <v>159.83</v>
      </c>
      <c r="F598" s="1">
        <f>IFERROR(__xludf.DUMMYFUNCTION("""COMPUTED_VALUE"""),1.0518428E7)</f>
        <v>10518428</v>
      </c>
    </row>
    <row r="599">
      <c r="A599" s="2">
        <f>IFERROR(__xludf.DUMMYFUNCTION("""COMPUTED_VALUE"""),43969.66666666667)</f>
        <v>43969.66667</v>
      </c>
      <c r="B599" s="1">
        <f>IFERROR(__xludf.DUMMYFUNCTION("""COMPUTED_VALUE"""),165.56)</f>
        <v>165.56</v>
      </c>
      <c r="C599" s="1">
        <f>IFERROR(__xludf.DUMMYFUNCTION("""COMPUTED_VALUE"""),166.94)</f>
        <v>166.94</v>
      </c>
      <c r="D599" s="1">
        <f>IFERROR(__xludf.DUMMYFUNCTION("""COMPUTED_VALUE"""),160.78)</f>
        <v>160.78</v>
      </c>
      <c r="E599" s="1">
        <f>IFERROR(__xludf.DUMMYFUNCTION("""COMPUTED_VALUE"""),162.73)</f>
        <v>162.73</v>
      </c>
      <c r="F599" s="1">
        <f>IFERROR(__xludf.DUMMYFUNCTION("""COMPUTED_VALUE"""),1.1698102E7)</f>
        <v>11698102</v>
      </c>
    </row>
    <row r="600">
      <c r="A600" s="2">
        <f>IFERROR(__xludf.DUMMYFUNCTION("""COMPUTED_VALUE"""),43970.66666666667)</f>
        <v>43970.66667</v>
      </c>
      <c r="B600" s="1">
        <f>IFERROR(__xludf.DUMMYFUNCTION("""COMPUTED_VALUE"""),163.03)</f>
        <v>163.03</v>
      </c>
      <c r="C600" s="1">
        <f>IFERROR(__xludf.DUMMYFUNCTION("""COMPUTED_VALUE"""),164.41)</f>
        <v>164.41</v>
      </c>
      <c r="D600" s="1">
        <f>IFERROR(__xludf.DUMMYFUNCTION("""COMPUTED_VALUE"""),161.22)</f>
        <v>161.22</v>
      </c>
      <c r="E600" s="1">
        <f>IFERROR(__xludf.DUMMYFUNCTION("""COMPUTED_VALUE"""),161.6)</f>
        <v>161.6</v>
      </c>
      <c r="F600" s="1">
        <f>IFERROR(__xludf.DUMMYFUNCTION("""COMPUTED_VALUE"""),9636522.0)</f>
        <v>9636522</v>
      </c>
    </row>
    <row r="601">
      <c r="A601" s="2">
        <f>IFERROR(__xludf.DUMMYFUNCTION("""COMPUTED_VALUE"""),43971.66666666667)</f>
        <v>43971.66667</v>
      </c>
      <c r="B601" s="1">
        <f>IFERROR(__xludf.DUMMYFUNCTION("""COMPUTED_VALUE"""),164.1)</f>
        <v>164.1</v>
      </c>
      <c r="C601" s="1">
        <f>IFERROR(__xludf.DUMMYFUNCTION("""COMPUTED_VALUE"""),165.2)</f>
        <v>165.2</v>
      </c>
      <c r="D601" s="1">
        <f>IFERROR(__xludf.DUMMYFUNCTION("""COMPUTED_VALUE"""),162.36)</f>
        <v>162.36</v>
      </c>
      <c r="E601" s="1">
        <f>IFERROR(__xludf.DUMMYFUNCTION("""COMPUTED_VALUE"""),163.11)</f>
        <v>163.11</v>
      </c>
      <c r="F601" s="1">
        <f>IFERROR(__xludf.DUMMYFUNCTION("""COMPUTED_VALUE"""),7309271.0)</f>
        <v>7309271</v>
      </c>
    </row>
    <row r="602">
      <c r="A602" s="2">
        <f>IFERROR(__xludf.DUMMYFUNCTION("""COMPUTED_VALUE"""),43972.66666666667)</f>
        <v>43972.66667</v>
      </c>
      <c r="B602" s="1">
        <f>IFERROR(__xludf.DUMMYFUNCTION("""COMPUTED_VALUE"""),163.2)</f>
        <v>163.2</v>
      </c>
      <c r="C602" s="1">
        <f>IFERROR(__xludf.DUMMYFUNCTION("""COMPUTED_VALUE"""),166.5)</f>
        <v>166.5</v>
      </c>
      <c r="D602" s="1">
        <f>IFERROR(__xludf.DUMMYFUNCTION("""COMPUTED_VALUE"""),159.2)</f>
        <v>159.2</v>
      </c>
      <c r="E602" s="1">
        <f>IFERROR(__xludf.DUMMYFUNCTION("""COMPUTED_VALUE"""),165.52)</f>
        <v>165.52</v>
      </c>
      <c r="F602" s="1">
        <f>IFERROR(__xludf.DUMMYFUNCTION("""COMPUTED_VALUE"""),1.2254584E7)</f>
        <v>12254584</v>
      </c>
    </row>
    <row r="603">
      <c r="A603" s="2">
        <f>IFERROR(__xludf.DUMMYFUNCTION("""COMPUTED_VALUE"""),43973.66666666667)</f>
        <v>43973.66667</v>
      </c>
      <c r="B603" s="1">
        <f>IFERROR(__xludf.DUMMYFUNCTION("""COMPUTED_VALUE"""),164.43)</f>
        <v>164.43</v>
      </c>
      <c r="C603" s="1">
        <f>IFERROR(__xludf.DUMMYFUNCTION("""COMPUTED_VALUE"""),166.36)</f>
        <v>166.36</v>
      </c>
      <c r="D603" s="1">
        <f>IFERROR(__xludf.DUMMYFUNCTION("""COMPUTED_VALUE"""),162.4)</f>
        <v>162.4</v>
      </c>
      <c r="E603" s="1">
        <f>IFERROR(__xludf.DUMMYFUNCTION("""COMPUTED_VALUE"""),163.38)</f>
        <v>163.38</v>
      </c>
      <c r="F603" s="1">
        <f>IFERROR(__xludf.DUMMYFUNCTION("""COMPUTED_VALUE"""),9987475.0)</f>
        <v>9987475</v>
      </c>
    </row>
    <row r="604">
      <c r="A604" s="2">
        <f>IFERROR(__xludf.DUMMYFUNCTION("""COMPUTED_VALUE"""),43977.66666666667)</f>
        <v>43977.66667</v>
      </c>
      <c r="B604" s="1">
        <f>IFERROR(__xludf.DUMMYFUNCTION("""COMPUTED_VALUE"""),166.9)</f>
        <v>166.9</v>
      </c>
      <c r="C604" s="1">
        <f>IFERROR(__xludf.DUMMYFUNCTION("""COMPUTED_VALUE"""),166.92)</f>
        <v>166.92</v>
      </c>
      <c r="D604" s="1">
        <f>IFERROR(__xludf.DUMMYFUNCTION("""COMPUTED_VALUE"""),163.14)</f>
        <v>163.14</v>
      </c>
      <c r="E604" s="1">
        <f>IFERROR(__xludf.DUMMYFUNCTION("""COMPUTED_VALUE"""),163.77)</f>
        <v>163.77</v>
      </c>
      <c r="F604" s="1">
        <f>IFERROR(__xludf.DUMMYFUNCTION("""COMPUTED_VALUE"""),8089736.0)</f>
        <v>8089736</v>
      </c>
    </row>
    <row r="605">
      <c r="A605" s="2">
        <f>IFERROR(__xludf.DUMMYFUNCTION("""COMPUTED_VALUE"""),43978.66666666667)</f>
        <v>43978.66667</v>
      </c>
      <c r="B605" s="1">
        <f>IFERROR(__xludf.DUMMYFUNCTION("""COMPUTED_VALUE"""),164.17)</f>
        <v>164.17</v>
      </c>
      <c r="C605" s="1">
        <f>IFERROR(__xludf.DUMMYFUNCTION("""COMPUTED_VALUE"""),165.54)</f>
        <v>165.54</v>
      </c>
      <c r="D605" s="1">
        <f>IFERROR(__xludf.DUMMYFUNCTION("""COMPUTED_VALUE"""),157.0)</f>
        <v>157</v>
      </c>
      <c r="E605" s="1">
        <f>IFERROR(__xludf.DUMMYFUNCTION("""COMPUTED_VALUE"""),164.05)</f>
        <v>164.05</v>
      </c>
      <c r="F605" s="1">
        <f>IFERROR(__xludf.DUMMYFUNCTION("""COMPUTED_VALUE"""),1.154953E7)</f>
        <v>11549530</v>
      </c>
    </row>
    <row r="606">
      <c r="A606" s="2">
        <f>IFERROR(__xludf.DUMMYFUNCTION("""COMPUTED_VALUE"""),43979.66666666667)</f>
        <v>43979.66667</v>
      </c>
      <c r="B606" s="1">
        <f>IFERROR(__xludf.DUMMYFUNCTION("""COMPUTED_VALUE"""),162.7)</f>
        <v>162.7</v>
      </c>
      <c r="C606" s="1">
        <f>IFERROR(__xludf.DUMMYFUNCTION("""COMPUTED_VALUE"""),164.95)</f>
        <v>164.95</v>
      </c>
      <c r="D606" s="1">
        <f>IFERROR(__xludf.DUMMYFUNCTION("""COMPUTED_VALUE"""),160.34)</f>
        <v>160.34</v>
      </c>
      <c r="E606" s="1">
        <f>IFERROR(__xludf.DUMMYFUNCTION("""COMPUTED_VALUE"""),161.16)</f>
        <v>161.16</v>
      </c>
      <c r="F606" s="1">
        <f>IFERROR(__xludf.DUMMYFUNCTION("""COMPUTED_VALUE"""),7275774.0)</f>
        <v>7275774</v>
      </c>
    </row>
    <row r="607">
      <c r="A607" s="2">
        <f>IFERROR(__xludf.DUMMYFUNCTION("""COMPUTED_VALUE"""),43980.66666666667)</f>
        <v>43980.66667</v>
      </c>
      <c r="B607" s="1">
        <f>IFERROR(__xludf.DUMMYFUNCTION("""COMPUTED_VALUE"""),161.75)</f>
        <v>161.75</v>
      </c>
      <c r="C607" s="1">
        <f>IFERROR(__xludf.DUMMYFUNCTION("""COMPUTED_VALUE"""),167.0)</f>
        <v>167</v>
      </c>
      <c r="D607" s="1">
        <f>IFERROR(__xludf.DUMMYFUNCTION("""COMPUTED_VALUE"""),160.84)</f>
        <v>160.84</v>
      </c>
      <c r="E607" s="1">
        <f>IFERROR(__xludf.DUMMYFUNCTION("""COMPUTED_VALUE"""),167.0)</f>
        <v>167</v>
      </c>
      <c r="F607" s="1">
        <f>IFERROR(__xludf.DUMMYFUNCTION("""COMPUTED_VALUE"""),1.1812489E7)</f>
        <v>11812489</v>
      </c>
    </row>
    <row r="608">
      <c r="A608" s="2">
        <f>IFERROR(__xludf.DUMMYFUNCTION("""COMPUTED_VALUE"""),43983.66666666667)</f>
        <v>43983.66667</v>
      </c>
      <c r="B608" s="1">
        <f>IFERROR(__xludf.DUMMYFUNCTION("""COMPUTED_VALUE"""),171.6)</f>
        <v>171.6</v>
      </c>
      <c r="C608" s="1">
        <f>IFERROR(__xludf.DUMMYFUNCTION("""COMPUTED_VALUE"""),179.8)</f>
        <v>179.8</v>
      </c>
      <c r="D608" s="1">
        <f>IFERROR(__xludf.DUMMYFUNCTION("""COMPUTED_VALUE"""),170.82)</f>
        <v>170.82</v>
      </c>
      <c r="E608" s="1">
        <f>IFERROR(__xludf.DUMMYFUNCTION("""COMPUTED_VALUE"""),179.62)</f>
        <v>179.62</v>
      </c>
      <c r="F608" s="1">
        <f>IFERROR(__xludf.DUMMYFUNCTION("""COMPUTED_VALUE"""),1.5085297E7)</f>
        <v>15085297</v>
      </c>
    </row>
    <row r="609">
      <c r="A609" s="2">
        <f>IFERROR(__xludf.DUMMYFUNCTION("""COMPUTED_VALUE"""),43984.66666666667)</f>
        <v>43984.66667</v>
      </c>
      <c r="B609" s="1">
        <f>IFERROR(__xludf.DUMMYFUNCTION("""COMPUTED_VALUE"""),178.94)</f>
        <v>178.94</v>
      </c>
      <c r="C609" s="1">
        <f>IFERROR(__xludf.DUMMYFUNCTION("""COMPUTED_VALUE"""),181.73)</f>
        <v>181.73</v>
      </c>
      <c r="D609" s="1">
        <f>IFERROR(__xludf.DUMMYFUNCTION("""COMPUTED_VALUE"""),174.2)</f>
        <v>174.2</v>
      </c>
      <c r="E609" s="1">
        <f>IFERROR(__xludf.DUMMYFUNCTION("""COMPUTED_VALUE"""),176.31)</f>
        <v>176.31</v>
      </c>
      <c r="F609" s="1">
        <f>IFERROR(__xludf.DUMMYFUNCTION("""COMPUTED_VALUE"""),1.3565596E7)</f>
        <v>13565596</v>
      </c>
    </row>
    <row r="610">
      <c r="A610" s="2">
        <f>IFERROR(__xludf.DUMMYFUNCTION("""COMPUTED_VALUE"""),43985.66666666667)</f>
        <v>43985.66667</v>
      </c>
      <c r="B610" s="1">
        <f>IFERROR(__xludf.DUMMYFUNCTION("""COMPUTED_VALUE"""),177.62)</f>
        <v>177.62</v>
      </c>
      <c r="C610" s="1">
        <f>IFERROR(__xludf.DUMMYFUNCTION("""COMPUTED_VALUE"""),179.59)</f>
        <v>179.59</v>
      </c>
      <c r="D610" s="1">
        <f>IFERROR(__xludf.DUMMYFUNCTION("""COMPUTED_VALUE"""),176.02)</f>
        <v>176.02</v>
      </c>
      <c r="E610" s="1">
        <f>IFERROR(__xludf.DUMMYFUNCTION("""COMPUTED_VALUE"""),176.59)</f>
        <v>176.59</v>
      </c>
      <c r="F610" s="1">
        <f>IFERROR(__xludf.DUMMYFUNCTION("""COMPUTED_VALUE"""),7949469.0)</f>
        <v>7949469</v>
      </c>
    </row>
    <row r="611">
      <c r="A611" s="2">
        <f>IFERROR(__xludf.DUMMYFUNCTION("""COMPUTED_VALUE"""),43986.66666666667)</f>
        <v>43986.66667</v>
      </c>
      <c r="B611" s="1">
        <f>IFERROR(__xludf.DUMMYFUNCTION("""COMPUTED_VALUE"""),177.98)</f>
        <v>177.98</v>
      </c>
      <c r="C611" s="1">
        <f>IFERROR(__xludf.DUMMYFUNCTION("""COMPUTED_VALUE"""),179.15)</f>
        <v>179.15</v>
      </c>
      <c r="D611" s="1">
        <f>IFERROR(__xludf.DUMMYFUNCTION("""COMPUTED_VALUE"""),171.69)</f>
        <v>171.69</v>
      </c>
      <c r="E611" s="1">
        <f>IFERROR(__xludf.DUMMYFUNCTION("""COMPUTED_VALUE"""),172.88)</f>
        <v>172.88</v>
      </c>
      <c r="F611" s="1">
        <f>IFERROR(__xludf.DUMMYFUNCTION("""COMPUTED_VALUE"""),8887713.0)</f>
        <v>8887713</v>
      </c>
    </row>
    <row r="612">
      <c r="A612" s="2">
        <f>IFERROR(__xludf.DUMMYFUNCTION("""COMPUTED_VALUE"""),43987.66666666667)</f>
        <v>43987.66667</v>
      </c>
      <c r="B612" s="1">
        <f>IFERROR(__xludf.DUMMYFUNCTION("""COMPUTED_VALUE"""),175.57)</f>
        <v>175.57</v>
      </c>
      <c r="C612" s="1">
        <f>IFERROR(__xludf.DUMMYFUNCTION("""COMPUTED_VALUE"""),177.3)</f>
        <v>177.3</v>
      </c>
      <c r="D612" s="1">
        <f>IFERROR(__xludf.DUMMYFUNCTION("""COMPUTED_VALUE"""),173.24)</f>
        <v>173.24</v>
      </c>
      <c r="E612" s="1">
        <f>IFERROR(__xludf.DUMMYFUNCTION("""COMPUTED_VALUE"""),177.13)</f>
        <v>177.13</v>
      </c>
      <c r="F612" s="1">
        <f>IFERROR(__xludf.DUMMYFUNCTION("""COMPUTED_VALUE"""),7811917.0)</f>
        <v>7811917</v>
      </c>
    </row>
    <row r="613">
      <c r="A613" s="2">
        <f>IFERROR(__xludf.DUMMYFUNCTION("""COMPUTED_VALUE"""),43990.66666666667)</f>
        <v>43990.66667</v>
      </c>
      <c r="B613" s="1">
        <f>IFERROR(__xludf.DUMMYFUNCTION("""COMPUTED_VALUE"""),183.8)</f>
        <v>183.8</v>
      </c>
      <c r="C613" s="1">
        <f>IFERROR(__xludf.DUMMYFUNCTION("""COMPUTED_VALUE"""),190.0)</f>
        <v>190</v>
      </c>
      <c r="D613" s="1">
        <f>IFERROR(__xludf.DUMMYFUNCTION("""COMPUTED_VALUE"""),181.83)</f>
        <v>181.83</v>
      </c>
      <c r="E613" s="1">
        <f>IFERROR(__xludf.DUMMYFUNCTION("""COMPUTED_VALUE"""),189.98)</f>
        <v>189.98</v>
      </c>
      <c r="F613" s="1">
        <f>IFERROR(__xludf.DUMMYFUNCTION("""COMPUTED_VALUE"""),1.4174727E7)</f>
        <v>14174727</v>
      </c>
    </row>
    <row r="614">
      <c r="A614" s="2">
        <f>IFERROR(__xludf.DUMMYFUNCTION("""COMPUTED_VALUE"""),43991.66666666667)</f>
        <v>43991.66667</v>
      </c>
      <c r="B614" s="1">
        <f>IFERROR(__xludf.DUMMYFUNCTION("""COMPUTED_VALUE"""),188.0)</f>
        <v>188</v>
      </c>
      <c r="C614" s="1">
        <f>IFERROR(__xludf.DUMMYFUNCTION("""COMPUTED_VALUE"""),190.89)</f>
        <v>190.89</v>
      </c>
      <c r="D614" s="1">
        <f>IFERROR(__xludf.DUMMYFUNCTION("""COMPUTED_VALUE"""),184.79)</f>
        <v>184.79</v>
      </c>
      <c r="E614" s="1">
        <f>IFERROR(__xludf.DUMMYFUNCTION("""COMPUTED_VALUE"""),188.13)</f>
        <v>188.13</v>
      </c>
      <c r="F614" s="1">
        <f>IFERROR(__xludf.DUMMYFUNCTION("""COMPUTED_VALUE"""),1.1388154E7)</f>
        <v>11388154</v>
      </c>
    </row>
    <row r="615">
      <c r="A615" s="2">
        <f>IFERROR(__xludf.DUMMYFUNCTION("""COMPUTED_VALUE"""),43992.66666666667)</f>
        <v>43992.66667</v>
      </c>
      <c r="B615" s="1">
        <f>IFERROR(__xludf.DUMMYFUNCTION("""COMPUTED_VALUE"""),198.38)</f>
        <v>198.38</v>
      </c>
      <c r="C615" s="1">
        <f>IFERROR(__xludf.DUMMYFUNCTION("""COMPUTED_VALUE"""),205.5)</f>
        <v>205.5</v>
      </c>
      <c r="D615" s="1">
        <f>IFERROR(__xludf.DUMMYFUNCTION("""COMPUTED_VALUE"""),196.5)</f>
        <v>196.5</v>
      </c>
      <c r="E615" s="1">
        <f>IFERROR(__xludf.DUMMYFUNCTION("""COMPUTED_VALUE"""),205.01)</f>
        <v>205.01</v>
      </c>
      <c r="F615" s="1">
        <f>IFERROR(__xludf.DUMMYFUNCTION("""COMPUTED_VALUE"""),1.8563413E7)</f>
        <v>18563413</v>
      </c>
    </row>
    <row r="616">
      <c r="A616" s="2">
        <f>IFERROR(__xludf.DUMMYFUNCTION("""COMPUTED_VALUE"""),43993.66666666667)</f>
        <v>43993.66667</v>
      </c>
      <c r="B616" s="1">
        <f>IFERROR(__xludf.DUMMYFUNCTION("""COMPUTED_VALUE"""),198.04)</f>
        <v>198.04</v>
      </c>
      <c r="C616" s="1">
        <f>IFERROR(__xludf.DUMMYFUNCTION("""COMPUTED_VALUE"""),203.79)</f>
        <v>203.79</v>
      </c>
      <c r="D616" s="1">
        <f>IFERROR(__xludf.DUMMYFUNCTION("""COMPUTED_VALUE"""),194.4)</f>
        <v>194.4</v>
      </c>
      <c r="E616" s="1">
        <f>IFERROR(__xludf.DUMMYFUNCTION("""COMPUTED_VALUE"""),194.57)</f>
        <v>194.57</v>
      </c>
      <c r="F616" s="1">
        <f>IFERROR(__xludf.DUMMYFUNCTION("""COMPUTED_VALUE"""),1.5916482E7)</f>
        <v>15916482</v>
      </c>
    </row>
    <row r="617">
      <c r="A617" s="2">
        <f>IFERROR(__xludf.DUMMYFUNCTION("""COMPUTED_VALUE"""),43994.66666666667)</f>
        <v>43994.66667</v>
      </c>
      <c r="B617" s="1">
        <f>IFERROR(__xludf.DUMMYFUNCTION("""COMPUTED_VALUE"""),196.0)</f>
        <v>196</v>
      </c>
      <c r="C617" s="1">
        <f>IFERROR(__xludf.DUMMYFUNCTION("""COMPUTED_VALUE"""),197.6)</f>
        <v>197.6</v>
      </c>
      <c r="D617" s="1">
        <f>IFERROR(__xludf.DUMMYFUNCTION("""COMPUTED_VALUE"""),182.52)</f>
        <v>182.52</v>
      </c>
      <c r="E617" s="1">
        <f>IFERROR(__xludf.DUMMYFUNCTION("""COMPUTED_VALUE"""),187.06)</f>
        <v>187.06</v>
      </c>
      <c r="F617" s="1">
        <f>IFERROR(__xludf.DUMMYFUNCTION("""COMPUTED_VALUE"""),1.6763374E7)</f>
        <v>16763374</v>
      </c>
    </row>
    <row r="618">
      <c r="A618" s="2">
        <f>IFERROR(__xludf.DUMMYFUNCTION("""COMPUTED_VALUE"""),43997.66666666667)</f>
        <v>43997.66667</v>
      </c>
      <c r="B618" s="1">
        <f>IFERROR(__xludf.DUMMYFUNCTION("""COMPUTED_VALUE"""),183.56)</f>
        <v>183.56</v>
      </c>
      <c r="C618" s="1">
        <f>IFERROR(__xludf.DUMMYFUNCTION("""COMPUTED_VALUE"""),199.77)</f>
        <v>199.77</v>
      </c>
      <c r="D618" s="1">
        <f>IFERROR(__xludf.DUMMYFUNCTION("""COMPUTED_VALUE"""),181.7)</f>
        <v>181.7</v>
      </c>
      <c r="E618" s="1">
        <f>IFERROR(__xludf.DUMMYFUNCTION("""COMPUTED_VALUE"""),198.18)</f>
        <v>198.18</v>
      </c>
      <c r="F618" s="1">
        <f>IFERROR(__xludf.DUMMYFUNCTION("""COMPUTED_VALUE"""),1.5697178E7)</f>
        <v>15697178</v>
      </c>
    </row>
    <row r="619">
      <c r="A619" s="2">
        <f>IFERROR(__xludf.DUMMYFUNCTION("""COMPUTED_VALUE"""),43998.66666666667)</f>
        <v>43998.66667</v>
      </c>
      <c r="B619" s="1">
        <f>IFERROR(__xludf.DUMMYFUNCTION("""COMPUTED_VALUE"""),202.37)</f>
        <v>202.37</v>
      </c>
      <c r="C619" s="1">
        <f>IFERROR(__xludf.DUMMYFUNCTION("""COMPUTED_VALUE"""),202.58)</f>
        <v>202.58</v>
      </c>
      <c r="D619" s="1">
        <f>IFERROR(__xludf.DUMMYFUNCTION("""COMPUTED_VALUE"""),192.48)</f>
        <v>192.48</v>
      </c>
      <c r="E619" s="1">
        <f>IFERROR(__xludf.DUMMYFUNCTION("""COMPUTED_VALUE"""),196.43)</f>
        <v>196.43</v>
      </c>
      <c r="F619" s="1">
        <f>IFERROR(__xludf.DUMMYFUNCTION("""COMPUTED_VALUE"""),1.4051078E7)</f>
        <v>14051078</v>
      </c>
    </row>
    <row r="620">
      <c r="A620" s="2">
        <f>IFERROR(__xludf.DUMMYFUNCTION("""COMPUTED_VALUE"""),43999.66666666667)</f>
        <v>43999.66667</v>
      </c>
      <c r="B620" s="1">
        <f>IFERROR(__xludf.DUMMYFUNCTION("""COMPUTED_VALUE"""),197.54)</f>
        <v>197.54</v>
      </c>
      <c r="C620" s="1">
        <f>IFERROR(__xludf.DUMMYFUNCTION("""COMPUTED_VALUE"""),201.0)</f>
        <v>201</v>
      </c>
      <c r="D620" s="1">
        <f>IFERROR(__xludf.DUMMYFUNCTION("""COMPUTED_VALUE"""),196.51)</f>
        <v>196.51</v>
      </c>
      <c r="E620" s="1">
        <f>IFERROR(__xludf.DUMMYFUNCTION("""COMPUTED_VALUE"""),198.36)</f>
        <v>198.36</v>
      </c>
      <c r="F620" s="1">
        <f>IFERROR(__xludf.DUMMYFUNCTION("""COMPUTED_VALUE"""),9890800.0)</f>
        <v>9890800</v>
      </c>
    </row>
    <row r="621">
      <c r="A621" s="2">
        <f>IFERROR(__xludf.DUMMYFUNCTION("""COMPUTED_VALUE"""),44000.66666666667)</f>
        <v>44000.66667</v>
      </c>
      <c r="B621" s="1">
        <f>IFERROR(__xludf.DUMMYFUNCTION("""COMPUTED_VALUE"""),200.6)</f>
        <v>200.6</v>
      </c>
      <c r="C621" s="1">
        <f>IFERROR(__xludf.DUMMYFUNCTION("""COMPUTED_VALUE"""),203.84)</f>
        <v>203.84</v>
      </c>
      <c r="D621" s="1">
        <f>IFERROR(__xludf.DUMMYFUNCTION("""COMPUTED_VALUE"""),198.89)</f>
        <v>198.89</v>
      </c>
      <c r="E621" s="1">
        <f>IFERROR(__xludf.DUMMYFUNCTION("""COMPUTED_VALUE"""),200.79)</f>
        <v>200.79</v>
      </c>
      <c r="F621" s="1">
        <f>IFERROR(__xludf.DUMMYFUNCTION("""COMPUTED_VALUE"""),9751936.0)</f>
        <v>9751936</v>
      </c>
    </row>
    <row r="622">
      <c r="A622" s="2">
        <f>IFERROR(__xludf.DUMMYFUNCTION("""COMPUTED_VALUE"""),44001.66666666667)</f>
        <v>44001.66667</v>
      </c>
      <c r="B622" s="1">
        <f>IFERROR(__xludf.DUMMYFUNCTION("""COMPUTED_VALUE"""),202.56)</f>
        <v>202.56</v>
      </c>
      <c r="C622" s="1">
        <f>IFERROR(__xludf.DUMMYFUNCTION("""COMPUTED_VALUE"""),203.19)</f>
        <v>203.19</v>
      </c>
      <c r="D622" s="1">
        <f>IFERROR(__xludf.DUMMYFUNCTION("""COMPUTED_VALUE"""),198.27)</f>
        <v>198.27</v>
      </c>
      <c r="E622" s="1">
        <f>IFERROR(__xludf.DUMMYFUNCTION("""COMPUTED_VALUE"""),200.18)</f>
        <v>200.18</v>
      </c>
      <c r="F622" s="1">
        <f>IFERROR(__xludf.DUMMYFUNCTION("""COMPUTED_VALUE"""),8679749.0)</f>
        <v>8679749</v>
      </c>
    </row>
    <row r="623">
      <c r="A623" s="2">
        <f>IFERROR(__xludf.DUMMYFUNCTION("""COMPUTED_VALUE"""),44004.66666666667)</f>
        <v>44004.66667</v>
      </c>
      <c r="B623" s="1">
        <f>IFERROR(__xludf.DUMMYFUNCTION("""COMPUTED_VALUE"""),199.99)</f>
        <v>199.99</v>
      </c>
      <c r="C623" s="1">
        <f>IFERROR(__xludf.DUMMYFUNCTION("""COMPUTED_VALUE"""),201.78)</f>
        <v>201.78</v>
      </c>
      <c r="D623" s="1">
        <f>IFERROR(__xludf.DUMMYFUNCTION("""COMPUTED_VALUE"""),198.0)</f>
        <v>198</v>
      </c>
      <c r="E623" s="1">
        <f>IFERROR(__xludf.DUMMYFUNCTION("""COMPUTED_VALUE"""),198.86)</f>
        <v>198.86</v>
      </c>
      <c r="F623" s="1">
        <f>IFERROR(__xludf.DUMMYFUNCTION("""COMPUTED_VALUE"""),6362350.0)</f>
        <v>6362350</v>
      </c>
    </row>
    <row r="624">
      <c r="A624" s="2">
        <f>IFERROR(__xludf.DUMMYFUNCTION("""COMPUTED_VALUE"""),44005.66666666667)</f>
        <v>44005.66667</v>
      </c>
      <c r="B624" s="1">
        <f>IFERROR(__xludf.DUMMYFUNCTION("""COMPUTED_VALUE"""),199.78)</f>
        <v>199.78</v>
      </c>
      <c r="C624" s="1">
        <f>IFERROR(__xludf.DUMMYFUNCTION("""COMPUTED_VALUE"""),202.4)</f>
        <v>202.4</v>
      </c>
      <c r="D624" s="1">
        <f>IFERROR(__xludf.DUMMYFUNCTION("""COMPUTED_VALUE"""),198.8)</f>
        <v>198.8</v>
      </c>
      <c r="E624" s="1">
        <f>IFERROR(__xludf.DUMMYFUNCTION("""COMPUTED_VALUE"""),200.36)</f>
        <v>200.36</v>
      </c>
      <c r="F624" s="1">
        <f>IFERROR(__xludf.DUMMYFUNCTION("""COMPUTED_VALUE"""),6365271.0)</f>
        <v>6365271</v>
      </c>
    </row>
    <row r="625">
      <c r="A625" s="2">
        <f>IFERROR(__xludf.DUMMYFUNCTION("""COMPUTED_VALUE"""),44006.66666666667)</f>
        <v>44006.66667</v>
      </c>
      <c r="B625" s="1">
        <f>IFERROR(__xludf.DUMMYFUNCTION("""COMPUTED_VALUE"""),198.82)</f>
        <v>198.82</v>
      </c>
      <c r="C625" s="1">
        <f>IFERROR(__xludf.DUMMYFUNCTION("""COMPUTED_VALUE"""),200.18)</f>
        <v>200.18</v>
      </c>
      <c r="D625" s="1">
        <f>IFERROR(__xludf.DUMMYFUNCTION("""COMPUTED_VALUE"""),190.63)</f>
        <v>190.63</v>
      </c>
      <c r="E625" s="1">
        <f>IFERROR(__xludf.DUMMYFUNCTION("""COMPUTED_VALUE"""),192.17)</f>
        <v>192.17</v>
      </c>
      <c r="F625" s="1">
        <f>IFERROR(__xludf.DUMMYFUNCTION("""COMPUTED_VALUE"""),1.0959593E7)</f>
        <v>10959593</v>
      </c>
    </row>
    <row r="626">
      <c r="A626" s="2">
        <f>IFERROR(__xludf.DUMMYFUNCTION("""COMPUTED_VALUE"""),44007.66666666667)</f>
        <v>44007.66667</v>
      </c>
      <c r="B626" s="1">
        <f>IFERROR(__xludf.DUMMYFUNCTION("""COMPUTED_VALUE"""),190.85)</f>
        <v>190.85</v>
      </c>
      <c r="C626" s="1">
        <f>IFERROR(__xludf.DUMMYFUNCTION("""COMPUTED_VALUE"""),197.2)</f>
        <v>197.2</v>
      </c>
      <c r="D626" s="1">
        <f>IFERROR(__xludf.DUMMYFUNCTION("""COMPUTED_VALUE"""),187.43)</f>
        <v>187.43</v>
      </c>
      <c r="E626" s="1">
        <f>IFERROR(__xludf.DUMMYFUNCTION("""COMPUTED_VALUE"""),197.2)</f>
        <v>197.2</v>
      </c>
      <c r="F626" s="1">
        <f>IFERROR(__xludf.DUMMYFUNCTION("""COMPUTED_VALUE"""),9254549.0)</f>
        <v>9254549</v>
      </c>
    </row>
    <row r="627">
      <c r="A627" s="2">
        <f>IFERROR(__xludf.DUMMYFUNCTION("""COMPUTED_VALUE"""),44008.66666666667)</f>
        <v>44008.66667</v>
      </c>
      <c r="B627" s="1">
        <f>IFERROR(__xludf.DUMMYFUNCTION("""COMPUTED_VALUE"""),198.96)</f>
        <v>198.96</v>
      </c>
      <c r="C627" s="1">
        <f>IFERROR(__xludf.DUMMYFUNCTION("""COMPUTED_VALUE"""),199.0)</f>
        <v>199</v>
      </c>
      <c r="D627" s="1">
        <f>IFERROR(__xludf.DUMMYFUNCTION("""COMPUTED_VALUE"""),190.97)</f>
        <v>190.97</v>
      </c>
      <c r="E627" s="1">
        <f>IFERROR(__xludf.DUMMYFUNCTION("""COMPUTED_VALUE"""),191.95)</f>
        <v>191.95</v>
      </c>
      <c r="F627" s="1">
        <f>IFERROR(__xludf.DUMMYFUNCTION("""COMPUTED_VALUE"""),8854908.0)</f>
        <v>8854908</v>
      </c>
    </row>
    <row r="628">
      <c r="A628" s="2">
        <f>IFERROR(__xludf.DUMMYFUNCTION("""COMPUTED_VALUE"""),44011.66666666667)</f>
        <v>44011.66667</v>
      </c>
      <c r="B628" s="1">
        <f>IFERROR(__xludf.DUMMYFUNCTION("""COMPUTED_VALUE"""),193.8)</f>
        <v>193.8</v>
      </c>
      <c r="C628" s="1">
        <f>IFERROR(__xludf.DUMMYFUNCTION("""COMPUTED_VALUE"""),202.0)</f>
        <v>202</v>
      </c>
      <c r="D628" s="1">
        <f>IFERROR(__xludf.DUMMYFUNCTION("""COMPUTED_VALUE"""),189.7)</f>
        <v>189.7</v>
      </c>
      <c r="E628" s="1">
        <f>IFERROR(__xludf.DUMMYFUNCTION("""COMPUTED_VALUE"""),201.87)</f>
        <v>201.87</v>
      </c>
      <c r="F628" s="1">
        <f>IFERROR(__xludf.DUMMYFUNCTION("""COMPUTED_VALUE"""),9026404.0)</f>
        <v>9026404</v>
      </c>
    </row>
    <row r="629">
      <c r="A629" s="2">
        <f>IFERROR(__xludf.DUMMYFUNCTION("""COMPUTED_VALUE"""),44012.66666666667)</f>
        <v>44012.66667</v>
      </c>
      <c r="B629" s="1">
        <f>IFERROR(__xludf.DUMMYFUNCTION("""COMPUTED_VALUE"""),201.3)</f>
        <v>201.3</v>
      </c>
      <c r="C629" s="1">
        <f>IFERROR(__xludf.DUMMYFUNCTION("""COMPUTED_VALUE"""),217.54)</f>
        <v>217.54</v>
      </c>
      <c r="D629" s="1">
        <f>IFERROR(__xludf.DUMMYFUNCTION("""COMPUTED_VALUE"""),200.75)</f>
        <v>200.75</v>
      </c>
      <c r="E629" s="1">
        <f>IFERROR(__xludf.DUMMYFUNCTION("""COMPUTED_VALUE"""),215.96)</f>
        <v>215.96</v>
      </c>
      <c r="F629" s="1">
        <f>IFERROR(__xludf.DUMMYFUNCTION("""COMPUTED_VALUE"""),1.6918501E7)</f>
        <v>16918501</v>
      </c>
    </row>
    <row r="630">
      <c r="A630" s="2">
        <f>IFERROR(__xludf.DUMMYFUNCTION("""COMPUTED_VALUE"""),44013.66666666667)</f>
        <v>44013.66667</v>
      </c>
      <c r="B630" s="1">
        <f>IFERROR(__xludf.DUMMYFUNCTION("""COMPUTED_VALUE"""),216.6)</f>
        <v>216.6</v>
      </c>
      <c r="C630" s="1">
        <f>IFERROR(__xludf.DUMMYFUNCTION("""COMPUTED_VALUE"""),227.07)</f>
        <v>227.07</v>
      </c>
      <c r="D630" s="1">
        <f>IFERROR(__xludf.DUMMYFUNCTION("""COMPUTED_VALUE"""),216.1)</f>
        <v>216.1</v>
      </c>
      <c r="E630" s="1">
        <f>IFERROR(__xludf.DUMMYFUNCTION("""COMPUTED_VALUE"""),223.93)</f>
        <v>223.93</v>
      </c>
      <c r="F630" s="1">
        <f>IFERROR(__xludf.DUMMYFUNCTION("""COMPUTED_VALUE"""),1.3326896E7)</f>
        <v>13326896</v>
      </c>
    </row>
    <row r="631">
      <c r="A631" s="2">
        <f>IFERROR(__xludf.DUMMYFUNCTION("""COMPUTED_VALUE"""),44014.66666666667)</f>
        <v>44014.66667</v>
      </c>
      <c r="B631" s="1">
        <f>IFERROR(__xludf.DUMMYFUNCTION("""COMPUTED_VALUE"""),244.3)</f>
        <v>244.3</v>
      </c>
      <c r="C631" s="1">
        <f>IFERROR(__xludf.DUMMYFUNCTION("""COMPUTED_VALUE"""),245.6)</f>
        <v>245.6</v>
      </c>
      <c r="D631" s="1">
        <f>IFERROR(__xludf.DUMMYFUNCTION("""COMPUTED_VALUE"""),237.12)</f>
        <v>237.12</v>
      </c>
      <c r="E631" s="1">
        <f>IFERROR(__xludf.DUMMYFUNCTION("""COMPUTED_VALUE"""),241.73)</f>
        <v>241.73</v>
      </c>
      <c r="F631" s="1">
        <f>IFERROR(__xludf.DUMMYFUNCTION("""COMPUTED_VALUE"""),1.7250115E7)</f>
        <v>17250115</v>
      </c>
    </row>
    <row r="632">
      <c r="A632" s="2">
        <f>IFERROR(__xludf.DUMMYFUNCTION("""COMPUTED_VALUE"""),44018.66666666667)</f>
        <v>44018.66667</v>
      </c>
      <c r="B632" s="1">
        <f>IFERROR(__xludf.DUMMYFUNCTION("""COMPUTED_VALUE"""),255.34)</f>
        <v>255.34</v>
      </c>
      <c r="C632" s="1">
        <f>IFERROR(__xludf.DUMMYFUNCTION("""COMPUTED_VALUE"""),275.56)</f>
        <v>275.56</v>
      </c>
      <c r="D632" s="1">
        <f>IFERROR(__xludf.DUMMYFUNCTION("""COMPUTED_VALUE"""),253.21)</f>
        <v>253.21</v>
      </c>
      <c r="E632" s="1">
        <f>IFERROR(__xludf.DUMMYFUNCTION("""COMPUTED_VALUE"""),274.32)</f>
        <v>274.32</v>
      </c>
      <c r="F632" s="1">
        <f>IFERROR(__xludf.DUMMYFUNCTION("""COMPUTED_VALUE"""),2.0569864E7)</f>
        <v>20569864</v>
      </c>
    </row>
    <row r="633">
      <c r="A633" s="2">
        <f>IFERROR(__xludf.DUMMYFUNCTION("""COMPUTED_VALUE"""),44019.66666666667)</f>
        <v>44019.66667</v>
      </c>
      <c r="B633" s="1">
        <f>IFERROR(__xludf.DUMMYFUNCTION("""COMPUTED_VALUE"""),281.0)</f>
        <v>281</v>
      </c>
      <c r="C633" s="1">
        <f>IFERROR(__xludf.DUMMYFUNCTION("""COMPUTED_VALUE"""),285.9)</f>
        <v>285.9</v>
      </c>
      <c r="D633" s="1">
        <f>IFERROR(__xludf.DUMMYFUNCTION("""COMPUTED_VALUE"""),267.34)</f>
        <v>267.34</v>
      </c>
      <c r="E633" s="1">
        <f>IFERROR(__xludf.DUMMYFUNCTION("""COMPUTED_VALUE"""),277.97)</f>
        <v>277.97</v>
      </c>
      <c r="F633" s="1">
        <f>IFERROR(__xludf.DUMMYFUNCTION("""COMPUTED_VALUE"""),2.1489661E7)</f>
        <v>21489661</v>
      </c>
    </row>
    <row r="634">
      <c r="A634" s="2">
        <f>IFERROR(__xludf.DUMMYFUNCTION("""COMPUTED_VALUE"""),44020.66666666667)</f>
        <v>44020.66667</v>
      </c>
      <c r="B634" s="1">
        <f>IFERROR(__xludf.DUMMYFUNCTION("""COMPUTED_VALUE"""),281.0)</f>
        <v>281</v>
      </c>
      <c r="C634" s="1">
        <f>IFERROR(__xludf.DUMMYFUNCTION("""COMPUTED_VALUE"""),283.45)</f>
        <v>283.45</v>
      </c>
      <c r="D634" s="1">
        <f>IFERROR(__xludf.DUMMYFUNCTION("""COMPUTED_VALUE"""),262.27)</f>
        <v>262.27</v>
      </c>
      <c r="E634" s="1">
        <f>IFERROR(__xludf.DUMMYFUNCTION("""COMPUTED_VALUE"""),273.18)</f>
        <v>273.18</v>
      </c>
      <c r="F634" s="1">
        <f>IFERROR(__xludf.DUMMYFUNCTION("""COMPUTED_VALUE"""),1.6311312E7)</f>
        <v>16311312</v>
      </c>
    </row>
    <row r="635">
      <c r="A635" s="2">
        <f>IFERROR(__xludf.DUMMYFUNCTION("""COMPUTED_VALUE"""),44021.66666666667)</f>
        <v>44021.66667</v>
      </c>
      <c r="B635" s="1">
        <f>IFERROR(__xludf.DUMMYFUNCTION("""COMPUTED_VALUE"""),279.4)</f>
        <v>279.4</v>
      </c>
      <c r="C635" s="1">
        <f>IFERROR(__xludf.DUMMYFUNCTION("""COMPUTED_VALUE"""),281.71)</f>
        <v>281.71</v>
      </c>
      <c r="D635" s="1">
        <f>IFERROR(__xludf.DUMMYFUNCTION("""COMPUTED_VALUE"""),270.26)</f>
        <v>270.26</v>
      </c>
      <c r="E635" s="1">
        <f>IFERROR(__xludf.DUMMYFUNCTION("""COMPUTED_VALUE"""),278.86)</f>
        <v>278.86</v>
      </c>
      <c r="F635" s="1">
        <f>IFERROR(__xludf.DUMMYFUNCTION("""COMPUTED_VALUE"""),1.1717598E7)</f>
        <v>11717598</v>
      </c>
    </row>
    <row r="636">
      <c r="A636" s="2">
        <f>IFERROR(__xludf.DUMMYFUNCTION("""COMPUTED_VALUE"""),44022.66666666667)</f>
        <v>44022.66667</v>
      </c>
      <c r="B636" s="1">
        <f>IFERROR(__xludf.DUMMYFUNCTION("""COMPUTED_VALUE"""),279.2)</f>
        <v>279.2</v>
      </c>
      <c r="C636" s="1">
        <f>IFERROR(__xludf.DUMMYFUNCTION("""COMPUTED_VALUE"""),309.78)</f>
        <v>309.78</v>
      </c>
      <c r="D636" s="1">
        <f>IFERROR(__xludf.DUMMYFUNCTION("""COMPUTED_VALUE"""),275.2)</f>
        <v>275.2</v>
      </c>
      <c r="E636" s="1">
        <f>IFERROR(__xludf.DUMMYFUNCTION("""COMPUTED_VALUE"""),308.93)</f>
        <v>308.93</v>
      </c>
      <c r="F636" s="1">
        <f>IFERROR(__xludf.DUMMYFUNCTION("""COMPUTED_VALUE"""),2.3337553E7)</f>
        <v>23337553</v>
      </c>
    </row>
    <row r="637">
      <c r="A637" s="2">
        <f>IFERROR(__xludf.DUMMYFUNCTION("""COMPUTED_VALUE"""),44025.66666666667)</f>
        <v>44025.66667</v>
      </c>
      <c r="B637" s="1">
        <f>IFERROR(__xludf.DUMMYFUNCTION("""COMPUTED_VALUE"""),331.8)</f>
        <v>331.8</v>
      </c>
      <c r="C637" s="1">
        <f>IFERROR(__xludf.DUMMYFUNCTION("""COMPUTED_VALUE"""),359.0)</f>
        <v>359</v>
      </c>
      <c r="D637" s="1">
        <f>IFERROR(__xludf.DUMMYFUNCTION("""COMPUTED_VALUE"""),294.22)</f>
        <v>294.22</v>
      </c>
      <c r="E637" s="1">
        <f>IFERROR(__xludf.DUMMYFUNCTION("""COMPUTED_VALUE"""),299.41)</f>
        <v>299.41</v>
      </c>
      <c r="F637" s="1">
        <f>IFERROR(__xludf.DUMMYFUNCTION("""COMPUTED_VALUE"""),3.8985362E7)</f>
        <v>38985362</v>
      </c>
    </row>
    <row r="638">
      <c r="A638" s="2">
        <f>IFERROR(__xludf.DUMMYFUNCTION("""COMPUTED_VALUE"""),44026.66666666667)</f>
        <v>44026.66667</v>
      </c>
      <c r="B638" s="1">
        <f>IFERROR(__xludf.DUMMYFUNCTION("""COMPUTED_VALUE"""),311.2)</f>
        <v>311.2</v>
      </c>
      <c r="C638" s="1">
        <f>IFERROR(__xludf.DUMMYFUNCTION("""COMPUTED_VALUE"""),318.0)</f>
        <v>318</v>
      </c>
      <c r="D638" s="1">
        <f>IFERROR(__xludf.DUMMYFUNCTION("""COMPUTED_VALUE"""),286.2)</f>
        <v>286.2</v>
      </c>
      <c r="E638" s="1">
        <f>IFERROR(__xludf.DUMMYFUNCTION("""COMPUTED_VALUE"""),303.36)</f>
        <v>303.36</v>
      </c>
      <c r="F638" s="1">
        <f>IFERROR(__xludf.DUMMYFUNCTION("""COMPUTED_VALUE"""),2.341814E7)</f>
        <v>23418140</v>
      </c>
    </row>
    <row r="639">
      <c r="A639" s="2">
        <f>IFERROR(__xludf.DUMMYFUNCTION("""COMPUTED_VALUE"""),44027.66666666667)</f>
        <v>44027.66667</v>
      </c>
      <c r="B639" s="1">
        <f>IFERROR(__xludf.DUMMYFUNCTION("""COMPUTED_VALUE"""),308.6)</f>
        <v>308.6</v>
      </c>
      <c r="C639" s="1">
        <f>IFERROR(__xludf.DUMMYFUNCTION("""COMPUTED_VALUE"""),310.0)</f>
        <v>310</v>
      </c>
      <c r="D639" s="1">
        <f>IFERROR(__xludf.DUMMYFUNCTION("""COMPUTED_VALUE"""),291.4)</f>
        <v>291.4</v>
      </c>
      <c r="E639" s="1">
        <f>IFERROR(__xludf.DUMMYFUNCTION("""COMPUTED_VALUE"""),309.2)</f>
        <v>309.2</v>
      </c>
      <c r="F639" s="1">
        <f>IFERROR(__xludf.DUMMYFUNCTION("""COMPUTED_VALUE"""),1.6367829E7)</f>
        <v>16367829</v>
      </c>
    </row>
    <row r="640">
      <c r="A640" s="2">
        <f>IFERROR(__xludf.DUMMYFUNCTION("""COMPUTED_VALUE"""),44028.66666666667)</f>
        <v>44028.66667</v>
      </c>
      <c r="B640" s="1">
        <f>IFERROR(__xludf.DUMMYFUNCTION("""COMPUTED_VALUE"""),295.43)</f>
        <v>295.43</v>
      </c>
      <c r="C640" s="1">
        <f>IFERROR(__xludf.DUMMYFUNCTION("""COMPUTED_VALUE"""),306.34)</f>
        <v>306.34</v>
      </c>
      <c r="D640" s="1">
        <f>IFERROR(__xludf.DUMMYFUNCTION("""COMPUTED_VALUE"""),293.2)</f>
        <v>293.2</v>
      </c>
      <c r="E640" s="1">
        <f>IFERROR(__xludf.DUMMYFUNCTION("""COMPUTED_VALUE"""),300.13)</f>
        <v>300.13</v>
      </c>
      <c r="F640" s="1">
        <f>IFERROR(__xludf.DUMMYFUNCTION("""COMPUTED_VALUE"""),1.4300785E7)</f>
        <v>14300785</v>
      </c>
    </row>
    <row r="641">
      <c r="A641" s="2">
        <f>IFERROR(__xludf.DUMMYFUNCTION("""COMPUTED_VALUE"""),44029.66666666667)</f>
        <v>44029.66667</v>
      </c>
      <c r="B641" s="1">
        <f>IFERROR(__xludf.DUMMYFUNCTION("""COMPUTED_VALUE"""),302.69)</f>
        <v>302.69</v>
      </c>
      <c r="C641" s="1">
        <f>IFERROR(__xludf.DUMMYFUNCTION("""COMPUTED_VALUE"""),307.5)</f>
        <v>307.5</v>
      </c>
      <c r="D641" s="1">
        <f>IFERROR(__xludf.DUMMYFUNCTION("""COMPUTED_VALUE"""),298.0)</f>
        <v>298</v>
      </c>
      <c r="E641" s="1">
        <f>IFERROR(__xludf.DUMMYFUNCTION("""COMPUTED_VALUE"""),300.17)</f>
        <v>300.17</v>
      </c>
      <c r="F641" s="1">
        <f>IFERROR(__xludf.DUMMYFUNCTION("""COMPUTED_VALUE"""),9329972.0)</f>
        <v>9329972</v>
      </c>
    </row>
    <row r="642">
      <c r="A642" s="2">
        <f>IFERROR(__xludf.DUMMYFUNCTION("""COMPUTED_VALUE"""),44032.66666666667)</f>
        <v>44032.66667</v>
      </c>
      <c r="B642" s="1">
        <f>IFERROR(__xludf.DUMMYFUNCTION("""COMPUTED_VALUE"""),303.8)</f>
        <v>303.8</v>
      </c>
      <c r="C642" s="1">
        <f>IFERROR(__xludf.DUMMYFUNCTION("""COMPUTED_VALUE"""),330.0)</f>
        <v>330</v>
      </c>
      <c r="D642" s="1">
        <f>IFERROR(__xludf.DUMMYFUNCTION("""COMPUTED_VALUE"""),297.6)</f>
        <v>297.6</v>
      </c>
      <c r="E642" s="1">
        <f>IFERROR(__xludf.DUMMYFUNCTION("""COMPUTED_VALUE"""),328.6)</f>
        <v>328.6</v>
      </c>
      <c r="F642" s="1">
        <f>IFERROR(__xludf.DUMMYFUNCTION("""COMPUTED_VALUE"""),1.7121367E7)</f>
        <v>17121367</v>
      </c>
    </row>
    <row r="643">
      <c r="A643" s="2">
        <f>IFERROR(__xludf.DUMMYFUNCTION("""COMPUTED_VALUE"""),44033.66666666667)</f>
        <v>44033.66667</v>
      </c>
      <c r="B643" s="1">
        <f>IFERROR(__xludf.DUMMYFUNCTION("""COMPUTED_VALUE"""),327.99)</f>
        <v>327.99</v>
      </c>
      <c r="C643" s="1">
        <f>IFERROR(__xludf.DUMMYFUNCTION("""COMPUTED_VALUE"""),335.0)</f>
        <v>335</v>
      </c>
      <c r="D643" s="1">
        <f>IFERROR(__xludf.DUMMYFUNCTION("""COMPUTED_VALUE"""),311.6)</f>
        <v>311.6</v>
      </c>
      <c r="E643" s="1">
        <f>IFERROR(__xludf.DUMMYFUNCTION("""COMPUTED_VALUE"""),313.67)</f>
        <v>313.67</v>
      </c>
      <c r="F643" s="1">
        <f>IFERROR(__xludf.DUMMYFUNCTION("""COMPUTED_VALUE"""),1.615728E7)</f>
        <v>16157280</v>
      </c>
    </row>
    <row r="644">
      <c r="A644" s="2">
        <f>IFERROR(__xludf.DUMMYFUNCTION("""COMPUTED_VALUE"""),44034.66666666667)</f>
        <v>44034.66667</v>
      </c>
      <c r="B644" s="1">
        <f>IFERROR(__xludf.DUMMYFUNCTION("""COMPUTED_VALUE"""),319.8)</f>
        <v>319.8</v>
      </c>
      <c r="C644" s="1">
        <f>IFERROR(__xludf.DUMMYFUNCTION("""COMPUTED_VALUE"""),325.28)</f>
        <v>325.28</v>
      </c>
      <c r="D644" s="1">
        <f>IFERROR(__xludf.DUMMYFUNCTION("""COMPUTED_VALUE"""),312.4)</f>
        <v>312.4</v>
      </c>
      <c r="E644" s="1">
        <f>IFERROR(__xludf.DUMMYFUNCTION("""COMPUTED_VALUE"""),318.47)</f>
        <v>318.47</v>
      </c>
      <c r="F644" s="1">
        <f>IFERROR(__xludf.DUMMYFUNCTION("""COMPUTED_VALUE"""),1.416108E7)</f>
        <v>14161080</v>
      </c>
    </row>
    <row r="645">
      <c r="A645" s="2">
        <f>IFERROR(__xludf.DUMMYFUNCTION("""COMPUTED_VALUE"""),44035.66666666667)</f>
        <v>44035.66667</v>
      </c>
      <c r="B645" s="1">
        <f>IFERROR(__xludf.DUMMYFUNCTION("""COMPUTED_VALUE"""),335.79)</f>
        <v>335.79</v>
      </c>
      <c r="C645" s="1">
        <f>IFERROR(__xludf.DUMMYFUNCTION("""COMPUTED_VALUE"""),337.8)</f>
        <v>337.8</v>
      </c>
      <c r="D645" s="1">
        <f>IFERROR(__xludf.DUMMYFUNCTION("""COMPUTED_VALUE"""),296.15)</f>
        <v>296.15</v>
      </c>
      <c r="E645" s="1">
        <f>IFERROR(__xludf.DUMMYFUNCTION("""COMPUTED_VALUE"""),302.61)</f>
        <v>302.61</v>
      </c>
      <c r="F645" s="1">
        <f>IFERROR(__xludf.DUMMYFUNCTION("""COMPUTED_VALUE"""),2.4328504E7)</f>
        <v>24328504</v>
      </c>
    </row>
    <row r="646">
      <c r="A646" s="2">
        <f>IFERROR(__xludf.DUMMYFUNCTION("""COMPUTED_VALUE"""),44036.66666666667)</f>
        <v>44036.66667</v>
      </c>
      <c r="B646" s="1">
        <f>IFERROR(__xludf.DUMMYFUNCTION("""COMPUTED_VALUE"""),283.2)</f>
        <v>283.2</v>
      </c>
      <c r="C646" s="1">
        <f>IFERROR(__xludf.DUMMYFUNCTION("""COMPUTED_VALUE"""),293.0)</f>
        <v>293</v>
      </c>
      <c r="D646" s="1">
        <f>IFERROR(__xludf.DUMMYFUNCTION("""COMPUTED_VALUE"""),273.31)</f>
        <v>273.31</v>
      </c>
      <c r="E646" s="1">
        <f>IFERROR(__xludf.DUMMYFUNCTION("""COMPUTED_VALUE"""),283.4)</f>
        <v>283.4</v>
      </c>
      <c r="F646" s="1">
        <f>IFERROR(__xludf.DUMMYFUNCTION("""COMPUTED_VALUE"""),1.9396616E7)</f>
        <v>19396616</v>
      </c>
    </row>
    <row r="647">
      <c r="A647" s="2">
        <f>IFERROR(__xludf.DUMMYFUNCTION("""COMPUTED_VALUE"""),44039.66666666667)</f>
        <v>44039.66667</v>
      </c>
      <c r="B647" s="1">
        <f>IFERROR(__xludf.DUMMYFUNCTION("""COMPUTED_VALUE"""),287.0)</f>
        <v>287</v>
      </c>
      <c r="C647" s="1">
        <f>IFERROR(__xludf.DUMMYFUNCTION("""COMPUTED_VALUE"""),309.59)</f>
        <v>309.59</v>
      </c>
      <c r="D647" s="1">
        <f>IFERROR(__xludf.DUMMYFUNCTION("""COMPUTED_VALUE"""),282.6)</f>
        <v>282.6</v>
      </c>
      <c r="E647" s="1">
        <f>IFERROR(__xludf.DUMMYFUNCTION("""COMPUTED_VALUE"""),307.92)</f>
        <v>307.92</v>
      </c>
      <c r="F647" s="1">
        <f>IFERROR(__xludf.DUMMYFUNCTION("""COMPUTED_VALUE"""),1.6048669E7)</f>
        <v>16048669</v>
      </c>
    </row>
    <row r="648">
      <c r="A648" s="2">
        <f>IFERROR(__xludf.DUMMYFUNCTION("""COMPUTED_VALUE"""),44040.66666666667)</f>
        <v>44040.66667</v>
      </c>
      <c r="B648" s="1">
        <f>IFERROR(__xludf.DUMMYFUNCTION("""COMPUTED_VALUE"""),300.8)</f>
        <v>300.8</v>
      </c>
      <c r="C648" s="1">
        <f>IFERROR(__xludf.DUMMYFUNCTION("""COMPUTED_VALUE"""),312.94)</f>
        <v>312.94</v>
      </c>
      <c r="D648" s="1">
        <f>IFERROR(__xludf.DUMMYFUNCTION("""COMPUTED_VALUE"""),294.88)</f>
        <v>294.88</v>
      </c>
      <c r="E648" s="1">
        <f>IFERROR(__xludf.DUMMYFUNCTION("""COMPUTED_VALUE"""),295.3)</f>
        <v>295.3</v>
      </c>
      <c r="F648" s="1">
        <f>IFERROR(__xludf.DUMMYFUNCTION("""COMPUTED_VALUE"""),1.58087E7)</f>
        <v>15808700</v>
      </c>
    </row>
    <row r="649">
      <c r="A649" s="2">
        <f>IFERROR(__xludf.DUMMYFUNCTION("""COMPUTED_VALUE"""),44041.66666666667)</f>
        <v>44041.66667</v>
      </c>
      <c r="B649" s="1">
        <f>IFERROR(__xludf.DUMMYFUNCTION("""COMPUTED_VALUE"""),300.2)</f>
        <v>300.2</v>
      </c>
      <c r="C649" s="1">
        <f>IFERROR(__xludf.DUMMYFUNCTION("""COMPUTED_VALUE"""),306.96)</f>
        <v>306.96</v>
      </c>
      <c r="D649" s="1">
        <f>IFERROR(__xludf.DUMMYFUNCTION("""COMPUTED_VALUE"""),297.4)</f>
        <v>297.4</v>
      </c>
      <c r="E649" s="1">
        <f>IFERROR(__xludf.DUMMYFUNCTION("""COMPUTED_VALUE"""),299.82)</f>
        <v>299.82</v>
      </c>
      <c r="F649" s="1">
        <f>IFERROR(__xludf.DUMMYFUNCTION("""COMPUTED_VALUE"""),9426893.0)</f>
        <v>9426893</v>
      </c>
    </row>
    <row r="650">
      <c r="A650" s="2">
        <f>IFERROR(__xludf.DUMMYFUNCTION("""COMPUTED_VALUE"""),44042.66666666667)</f>
        <v>44042.66667</v>
      </c>
      <c r="B650" s="1">
        <f>IFERROR(__xludf.DUMMYFUNCTION("""COMPUTED_VALUE"""),297.6)</f>
        <v>297.6</v>
      </c>
      <c r="C650" s="1">
        <f>IFERROR(__xludf.DUMMYFUNCTION("""COMPUTED_VALUE"""),302.65)</f>
        <v>302.65</v>
      </c>
      <c r="D650" s="1">
        <f>IFERROR(__xludf.DUMMYFUNCTION("""COMPUTED_VALUE"""),294.2)</f>
        <v>294.2</v>
      </c>
      <c r="E650" s="1">
        <f>IFERROR(__xludf.DUMMYFUNCTION("""COMPUTED_VALUE"""),297.5)</f>
        <v>297.5</v>
      </c>
      <c r="F650" s="1">
        <f>IFERROR(__xludf.DUMMYFUNCTION("""COMPUTED_VALUE"""),7621039.0)</f>
        <v>7621039</v>
      </c>
    </row>
    <row r="651">
      <c r="A651" s="2">
        <f>IFERROR(__xludf.DUMMYFUNCTION("""COMPUTED_VALUE"""),44043.66666666667)</f>
        <v>44043.66667</v>
      </c>
      <c r="B651" s="1">
        <f>IFERROR(__xludf.DUMMYFUNCTION("""COMPUTED_VALUE"""),303.0)</f>
        <v>303</v>
      </c>
      <c r="C651" s="1">
        <f>IFERROR(__xludf.DUMMYFUNCTION("""COMPUTED_VALUE"""),303.41)</f>
        <v>303.41</v>
      </c>
      <c r="D651" s="1">
        <f>IFERROR(__xludf.DUMMYFUNCTION("""COMPUTED_VALUE"""),284.2)</f>
        <v>284.2</v>
      </c>
      <c r="E651" s="1">
        <f>IFERROR(__xludf.DUMMYFUNCTION("""COMPUTED_VALUE"""),286.15)</f>
        <v>286.15</v>
      </c>
      <c r="F651" s="1">
        <f>IFERROR(__xludf.DUMMYFUNCTION("""COMPUTED_VALUE"""),1.224696E7)</f>
        <v>12246960</v>
      </c>
    </row>
    <row r="652">
      <c r="A652" s="2">
        <f>IFERROR(__xludf.DUMMYFUNCTION("""COMPUTED_VALUE"""),44046.66666666667)</f>
        <v>44046.66667</v>
      </c>
      <c r="B652" s="1">
        <f>IFERROR(__xludf.DUMMYFUNCTION("""COMPUTED_VALUE"""),289.84)</f>
        <v>289.84</v>
      </c>
      <c r="C652" s="1">
        <f>IFERROR(__xludf.DUMMYFUNCTION("""COMPUTED_VALUE"""),301.96)</f>
        <v>301.96</v>
      </c>
      <c r="D652" s="1">
        <f>IFERROR(__xludf.DUMMYFUNCTION("""COMPUTED_VALUE"""),288.88)</f>
        <v>288.88</v>
      </c>
      <c r="E652" s="1">
        <f>IFERROR(__xludf.DUMMYFUNCTION("""COMPUTED_VALUE"""),297.0)</f>
        <v>297</v>
      </c>
      <c r="F652" s="1">
        <f>IFERROR(__xludf.DUMMYFUNCTION("""COMPUTED_VALUE"""),8809346.0)</f>
        <v>8809346</v>
      </c>
    </row>
    <row r="653">
      <c r="A653" s="2">
        <f>IFERROR(__xludf.DUMMYFUNCTION("""COMPUTED_VALUE"""),44047.66666666667)</f>
        <v>44047.66667</v>
      </c>
      <c r="B653" s="1">
        <f>IFERROR(__xludf.DUMMYFUNCTION("""COMPUTED_VALUE"""),299.0)</f>
        <v>299</v>
      </c>
      <c r="C653" s="1">
        <f>IFERROR(__xludf.DUMMYFUNCTION("""COMPUTED_VALUE"""),305.48)</f>
        <v>305.48</v>
      </c>
      <c r="D653" s="1">
        <f>IFERROR(__xludf.DUMMYFUNCTION("""COMPUTED_VALUE"""),292.4)</f>
        <v>292.4</v>
      </c>
      <c r="E653" s="1">
        <f>IFERROR(__xludf.DUMMYFUNCTION("""COMPUTED_VALUE"""),297.4)</f>
        <v>297.4</v>
      </c>
      <c r="F653" s="1">
        <f>IFERROR(__xludf.DUMMYFUNCTION("""COMPUTED_VALUE"""),8414990.0)</f>
        <v>8414990</v>
      </c>
    </row>
    <row r="654">
      <c r="A654" s="2">
        <f>IFERROR(__xludf.DUMMYFUNCTION("""COMPUTED_VALUE"""),44048.66666666667)</f>
        <v>44048.66667</v>
      </c>
      <c r="B654" s="1">
        <f>IFERROR(__xludf.DUMMYFUNCTION("""COMPUTED_VALUE"""),298.6)</f>
        <v>298.6</v>
      </c>
      <c r="C654" s="1">
        <f>IFERROR(__xludf.DUMMYFUNCTION("""COMPUTED_VALUE"""),299.97)</f>
        <v>299.97</v>
      </c>
      <c r="D654" s="1">
        <f>IFERROR(__xludf.DUMMYFUNCTION("""COMPUTED_VALUE"""),293.66)</f>
        <v>293.66</v>
      </c>
      <c r="E654" s="1">
        <f>IFERROR(__xludf.DUMMYFUNCTION("""COMPUTED_VALUE"""),297.0)</f>
        <v>297</v>
      </c>
      <c r="F654" s="1">
        <f>IFERROR(__xludf.DUMMYFUNCTION("""COMPUTED_VALUE"""),4978015.0)</f>
        <v>4978015</v>
      </c>
    </row>
    <row r="655">
      <c r="A655" s="2">
        <f>IFERROR(__xludf.DUMMYFUNCTION("""COMPUTED_VALUE"""),44049.66666666667)</f>
        <v>44049.66667</v>
      </c>
      <c r="B655" s="1">
        <f>IFERROR(__xludf.DUMMYFUNCTION("""COMPUTED_VALUE"""),298.17)</f>
        <v>298.17</v>
      </c>
      <c r="C655" s="1">
        <f>IFERROR(__xludf.DUMMYFUNCTION("""COMPUTED_VALUE"""),303.46)</f>
        <v>303.46</v>
      </c>
      <c r="D655" s="1">
        <f>IFERROR(__xludf.DUMMYFUNCTION("""COMPUTED_VALUE"""),295.45)</f>
        <v>295.45</v>
      </c>
      <c r="E655" s="1">
        <f>IFERROR(__xludf.DUMMYFUNCTION("""COMPUTED_VALUE"""),297.92)</f>
        <v>297.92</v>
      </c>
      <c r="F655" s="1">
        <f>IFERROR(__xludf.DUMMYFUNCTION("""COMPUTED_VALUE"""),5992313.0)</f>
        <v>5992313</v>
      </c>
    </row>
    <row r="656">
      <c r="A656" s="2">
        <f>IFERROR(__xludf.DUMMYFUNCTION("""COMPUTED_VALUE"""),44050.66666666667)</f>
        <v>44050.66667</v>
      </c>
      <c r="B656" s="1">
        <f>IFERROR(__xludf.DUMMYFUNCTION("""COMPUTED_VALUE"""),299.91)</f>
        <v>299.91</v>
      </c>
      <c r="C656" s="1">
        <f>IFERROR(__xludf.DUMMYFUNCTION("""COMPUTED_VALUE"""),299.95)</f>
        <v>299.95</v>
      </c>
      <c r="D656" s="1">
        <f>IFERROR(__xludf.DUMMYFUNCTION("""COMPUTED_VALUE"""),283.0)</f>
        <v>283</v>
      </c>
      <c r="E656" s="1">
        <f>IFERROR(__xludf.DUMMYFUNCTION("""COMPUTED_VALUE"""),290.54)</f>
        <v>290.54</v>
      </c>
      <c r="F656" s="1">
        <f>IFERROR(__xludf.DUMMYFUNCTION("""COMPUTED_VALUE"""),8896420.0)</f>
        <v>8896420</v>
      </c>
    </row>
    <row r="657">
      <c r="A657" s="2">
        <f>IFERROR(__xludf.DUMMYFUNCTION("""COMPUTED_VALUE"""),44053.66666666667)</f>
        <v>44053.66667</v>
      </c>
      <c r="B657" s="1">
        <f>IFERROR(__xludf.DUMMYFUNCTION("""COMPUTED_VALUE"""),289.6)</f>
        <v>289.6</v>
      </c>
      <c r="C657" s="1">
        <f>IFERROR(__xludf.DUMMYFUNCTION("""COMPUTED_VALUE"""),291.5)</f>
        <v>291.5</v>
      </c>
      <c r="D657" s="1">
        <f>IFERROR(__xludf.DUMMYFUNCTION("""COMPUTED_VALUE"""),277.17)</f>
        <v>277.17</v>
      </c>
      <c r="E657" s="1">
        <f>IFERROR(__xludf.DUMMYFUNCTION("""COMPUTED_VALUE"""),283.71)</f>
        <v>283.71</v>
      </c>
      <c r="F657" s="1">
        <f>IFERROR(__xludf.DUMMYFUNCTION("""COMPUTED_VALUE"""),7522264.0)</f>
        <v>7522264</v>
      </c>
    </row>
    <row r="658">
      <c r="A658" s="2">
        <f>IFERROR(__xludf.DUMMYFUNCTION("""COMPUTED_VALUE"""),44054.66666666667)</f>
        <v>44054.66667</v>
      </c>
      <c r="B658" s="1">
        <f>IFERROR(__xludf.DUMMYFUNCTION("""COMPUTED_VALUE"""),279.2)</f>
        <v>279.2</v>
      </c>
      <c r="C658" s="1">
        <f>IFERROR(__xludf.DUMMYFUNCTION("""COMPUTED_VALUE"""),284.0)</f>
        <v>284</v>
      </c>
      <c r="D658" s="1">
        <f>IFERROR(__xludf.DUMMYFUNCTION("""COMPUTED_VALUE"""),273.0)</f>
        <v>273</v>
      </c>
      <c r="E658" s="1">
        <f>IFERROR(__xludf.DUMMYFUNCTION("""COMPUTED_VALUE"""),274.88)</f>
        <v>274.88</v>
      </c>
      <c r="F658" s="1">
        <f>IFERROR(__xludf.DUMMYFUNCTION("""COMPUTED_VALUE"""),8625834.0)</f>
        <v>8625834</v>
      </c>
    </row>
    <row r="659">
      <c r="A659" s="2">
        <f>IFERROR(__xludf.DUMMYFUNCTION("""COMPUTED_VALUE"""),44055.66666666667)</f>
        <v>44055.66667</v>
      </c>
      <c r="B659" s="1">
        <f>IFERROR(__xludf.DUMMYFUNCTION("""COMPUTED_VALUE"""),294.0)</f>
        <v>294</v>
      </c>
      <c r="C659" s="1">
        <f>IFERROR(__xludf.DUMMYFUNCTION("""COMPUTED_VALUE"""),317.0)</f>
        <v>317</v>
      </c>
      <c r="D659" s="1">
        <f>IFERROR(__xludf.DUMMYFUNCTION("""COMPUTED_VALUE"""),287.0)</f>
        <v>287</v>
      </c>
      <c r="E659" s="1">
        <f>IFERROR(__xludf.DUMMYFUNCTION("""COMPUTED_VALUE"""),310.95)</f>
        <v>310.95</v>
      </c>
      <c r="F659" s="1">
        <f>IFERROR(__xludf.DUMMYFUNCTION("""COMPUTED_VALUE"""),2.1898834E7)</f>
        <v>21898834</v>
      </c>
    </row>
    <row r="660">
      <c r="A660" s="2">
        <f>IFERROR(__xludf.DUMMYFUNCTION("""COMPUTED_VALUE"""),44056.66666666667)</f>
        <v>44056.66667</v>
      </c>
      <c r="B660" s="1">
        <f>IFERROR(__xludf.DUMMYFUNCTION("""COMPUTED_VALUE"""),322.2)</f>
        <v>322.2</v>
      </c>
      <c r="C660" s="1">
        <f>IFERROR(__xludf.DUMMYFUNCTION("""COMPUTED_VALUE"""),330.24)</f>
        <v>330.24</v>
      </c>
      <c r="D660" s="1">
        <f>IFERROR(__xludf.DUMMYFUNCTION("""COMPUTED_VALUE"""),313.45)</f>
        <v>313.45</v>
      </c>
      <c r="E660" s="1">
        <f>IFERROR(__xludf.DUMMYFUNCTION("""COMPUTED_VALUE"""),324.2)</f>
        <v>324.2</v>
      </c>
      <c r="F660" s="1">
        <f>IFERROR(__xludf.DUMMYFUNCTION("""COMPUTED_VALUE"""),2.0425308E7)</f>
        <v>20425308</v>
      </c>
    </row>
    <row r="661">
      <c r="A661" s="2">
        <f>IFERROR(__xludf.DUMMYFUNCTION("""COMPUTED_VALUE"""),44057.66666666667)</f>
        <v>44057.66667</v>
      </c>
      <c r="B661" s="1">
        <f>IFERROR(__xludf.DUMMYFUNCTION("""COMPUTED_VALUE"""),333.0)</f>
        <v>333</v>
      </c>
      <c r="C661" s="1">
        <f>IFERROR(__xludf.DUMMYFUNCTION("""COMPUTED_VALUE"""),333.76)</f>
        <v>333.76</v>
      </c>
      <c r="D661" s="1">
        <f>IFERROR(__xludf.DUMMYFUNCTION("""COMPUTED_VALUE"""),325.33)</f>
        <v>325.33</v>
      </c>
      <c r="E661" s="1">
        <f>IFERROR(__xludf.DUMMYFUNCTION("""COMPUTED_VALUE"""),330.14)</f>
        <v>330.14</v>
      </c>
      <c r="F661" s="1">
        <f>IFERROR(__xludf.DUMMYFUNCTION("""COMPUTED_VALUE"""),1.2577614E7)</f>
        <v>12577614</v>
      </c>
    </row>
    <row r="662">
      <c r="A662" s="2">
        <f>IFERROR(__xludf.DUMMYFUNCTION("""COMPUTED_VALUE"""),44060.66666666667)</f>
        <v>44060.66667</v>
      </c>
      <c r="B662" s="1">
        <f>IFERROR(__xludf.DUMMYFUNCTION("""COMPUTED_VALUE"""),335.4)</f>
        <v>335.4</v>
      </c>
      <c r="C662" s="1">
        <f>IFERROR(__xludf.DUMMYFUNCTION("""COMPUTED_VALUE"""),369.17)</f>
        <v>369.17</v>
      </c>
      <c r="D662" s="1">
        <f>IFERROR(__xludf.DUMMYFUNCTION("""COMPUTED_VALUE"""),334.57)</f>
        <v>334.57</v>
      </c>
      <c r="E662" s="1">
        <f>IFERROR(__xludf.DUMMYFUNCTION("""COMPUTED_VALUE"""),367.13)</f>
        <v>367.13</v>
      </c>
      <c r="F662" s="1">
        <f>IFERROR(__xludf.DUMMYFUNCTION("""COMPUTED_VALUE"""),2.0242323E7)</f>
        <v>20242323</v>
      </c>
    </row>
    <row r="663">
      <c r="A663" s="2">
        <f>IFERROR(__xludf.DUMMYFUNCTION("""COMPUTED_VALUE"""),44061.66666666667)</f>
        <v>44061.66667</v>
      </c>
      <c r="B663" s="1">
        <f>IFERROR(__xludf.DUMMYFUNCTION("""COMPUTED_VALUE"""),379.8)</f>
        <v>379.8</v>
      </c>
      <c r="C663" s="1">
        <f>IFERROR(__xludf.DUMMYFUNCTION("""COMPUTED_VALUE"""),384.78)</f>
        <v>384.78</v>
      </c>
      <c r="D663" s="1">
        <f>IFERROR(__xludf.DUMMYFUNCTION("""COMPUTED_VALUE"""),369.02)</f>
        <v>369.02</v>
      </c>
      <c r="E663" s="1">
        <f>IFERROR(__xludf.DUMMYFUNCTION("""COMPUTED_VALUE"""),377.42)</f>
        <v>377.42</v>
      </c>
      <c r="F663" s="1">
        <f>IFERROR(__xludf.DUMMYFUNCTION("""COMPUTED_VALUE"""),1.6474491E7)</f>
        <v>16474491</v>
      </c>
    </row>
    <row r="664">
      <c r="A664" s="2">
        <f>IFERROR(__xludf.DUMMYFUNCTION("""COMPUTED_VALUE"""),44062.66666666667)</f>
        <v>44062.66667</v>
      </c>
      <c r="B664" s="1">
        <f>IFERROR(__xludf.DUMMYFUNCTION("""COMPUTED_VALUE"""),373.0)</f>
        <v>373</v>
      </c>
      <c r="C664" s="1">
        <f>IFERROR(__xludf.DUMMYFUNCTION("""COMPUTED_VALUE"""),382.2)</f>
        <v>382.2</v>
      </c>
      <c r="D664" s="1">
        <f>IFERROR(__xludf.DUMMYFUNCTION("""COMPUTED_VALUE"""),368.24)</f>
        <v>368.24</v>
      </c>
      <c r="E664" s="1">
        <f>IFERROR(__xludf.DUMMYFUNCTION("""COMPUTED_VALUE"""),375.71)</f>
        <v>375.71</v>
      </c>
      <c r="F664" s="1">
        <f>IFERROR(__xludf.DUMMYFUNCTION("""COMPUTED_VALUE"""),1.2205331E7)</f>
        <v>12205331</v>
      </c>
    </row>
    <row r="665">
      <c r="A665" s="2">
        <f>IFERROR(__xludf.DUMMYFUNCTION("""COMPUTED_VALUE"""),44063.66666666667)</f>
        <v>44063.66667</v>
      </c>
      <c r="B665" s="1">
        <f>IFERROR(__xludf.DUMMYFUNCTION("""COMPUTED_VALUE"""),372.14)</f>
        <v>372.14</v>
      </c>
      <c r="C665" s="1">
        <f>IFERROR(__xludf.DUMMYFUNCTION("""COMPUTED_VALUE"""),404.4)</f>
        <v>404.4</v>
      </c>
      <c r="D665" s="1">
        <f>IFERROR(__xludf.DUMMYFUNCTION("""COMPUTED_VALUE"""),371.41)</f>
        <v>371.41</v>
      </c>
      <c r="E665" s="1">
        <f>IFERROR(__xludf.DUMMYFUNCTION("""COMPUTED_VALUE"""),400.37)</f>
        <v>400.37</v>
      </c>
      <c r="F665" s="1">
        <f>IFERROR(__xludf.DUMMYFUNCTION("""COMPUTED_VALUE"""),2.0611796E7)</f>
        <v>20611796</v>
      </c>
    </row>
    <row r="666">
      <c r="A666" s="2">
        <f>IFERROR(__xludf.DUMMYFUNCTION("""COMPUTED_VALUE"""),44064.66666666667)</f>
        <v>44064.66667</v>
      </c>
      <c r="B666" s="1">
        <f>IFERROR(__xludf.DUMMYFUNCTION("""COMPUTED_VALUE"""),408.95)</f>
        <v>408.95</v>
      </c>
      <c r="C666" s="1">
        <f>IFERROR(__xludf.DUMMYFUNCTION("""COMPUTED_VALUE"""),419.1)</f>
        <v>419.1</v>
      </c>
      <c r="D666" s="1">
        <f>IFERROR(__xludf.DUMMYFUNCTION("""COMPUTED_VALUE"""),405.01)</f>
        <v>405.01</v>
      </c>
      <c r="E666" s="1">
        <f>IFERROR(__xludf.DUMMYFUNCTION("""COMPUTED_VALUE"""),410.0)</f>
        <v>410</v>
      </c>
      <c r="F666" s="1">
        <f>IFERROR(__xludf.DUMMYFUNCTION("""COMPUTED_VALUE"""),2.1489559E7)</f>
        <v>21489559</v>
      </c>
    </row>
    <row r="667">
      <c r="A667" s="2">
        <f>IFERROR(__xludf.DUMMYFUNCTION("""COMPUTED_VALUE"""),44067.66666666667)</f>
        <v>44067.66667</v>
      </c>
      <c r="B667" s="1">
        <f>IFERROR(__xludf.DUMMYFUNCTION("""COMPUTED_VALUE"""),425.26)</f>
        <v>425.26</v>
      </c>
      <c r="C667" s="1">
        <f>IFERROR(__xludf.DUMMYFUNCTION("""COMPUTED_VALUE"""),425.8)</f>
        <v>425.8</v>
      </c>
      <c r="D667" s="1">
        <f>IFERROR(__xludf.DUMMYFUNCTION("""COMPUTED_VALUE"""),385.5)</f>
        <v>385.5</v>
      </c>
      <c r="E667" s="1">
        <f>IFERROR(__xludf.DUMMYFUNCTION("""COMPUTED_VALUE"""),402.84)</f>
        <v>402.84</v>
      </c>
      <c r="F667" s="1">
        <f>IFERROR(__xludf.DUMMYFUNCTION("""COMPUTED_VALUE"""),2.0063621E7)</f>
        <v>20063621</v>
      </c>
    </row>
    <row r="668">
      <c r="A668" s="2">
        <f>IFERROR(__xludf.DUMMYFUNCTION("""COMPUTED_VALUE"""),44068.66666666667)</f>
        <v>44068.66667</v>
      </c>
      <c r="B668" s="1">
        <f>IFERROR(__xludf.DUMMYFUNCTION("""COMPUTED_VALUE"""),394.98)</f>
        <v>394.98</v>
      </c>
      <c r="C668" s="1">
        <f>IFERROR(__xludf.DUMMYFUNCTION("""COMPUTED_VALUE"""),405.59)</f>
        <v>405.59</v>
      </c>
      <c r="D668" s="1">
        <f>IFERROR(__xludf.DUMMYFUNCTION("""COMPUTED_VALUE"""),393.6)</f>
        <v>393.6</v>
      </c>
      <c r="E668" s="1">
        <f>IFERROR(__xludf.DUMMYFUNCTION("""COMPUTED_VALUE"""),404.67)</f>
        <v>404.67</v>
      </c>
      <c r="F668" s="1">
        <f>IFERROR(__xludf.DUMMYFUNCTION("""COMPUTED_VALUE"""),1.0658893E7)</f>
        <v>10658893</v>
      </c>
    </row>
    <row r="669">
      <c r="A669" s="2">
        <f>IFERROR(__xludf.DUMMYFUNCTION("""COMPUTED_VALUE"""),44069.66666666667)</f>
        <v>44069.66667</v>
      </c>
      <c r="B669" s="1">
        <f>IFERROR(__xludf.DUMMYFUNCTION("""COMPUTED_VALUE"""),412.0)</f>
        <v>412</v>
      </c>
      <c r="C669" s="1">
        <f>IFERROR(__xludf.DUMMYFUNCTION("""COMPUTED_VALUE"""),433.2)</f>
        <v>433.2</v>
      </c>
      <c r="D669" s="1">
        <f>IFERROR(__xludf.DUMMYFUNCTION("""COMPUTED_VALUE"""),410.73)</f>
        <v>410.73</v>
      </c>
      <c r="E669" s="1">
        <f>IFERROR(__xludf.DUMMYFUNCTION("""COMPUTED_VALUE"""),430.63)</f>
        <v>430.63</v>
      </c>
      <c r="F669" s="1">
        <f>IFERROR(__xludf.DUMMYFUNCTION("""COMPUTED_VALUE"""),1.4239382E7)</f>
        <v>14239382</v>
      </c>
    </row>
    <row r="670">
      <c r="A670" s="2">
        <f>IFERROR(__xludf.DUMMYFUNCTION("""COMPUTED_VALUE"""),44070.66666666667)</f>
        <v>44070.66667</v>
      </c>
      <c r="B670" s="1">
        <f>IFERROR(__xludf.DUMMYFUNCTION("""COMPUTED_VALUE"""),436.09)</f>
        <v>436.09</v>
      </c>
      <c r="C670" s="1">
        <f>IFERROR(__xludf.DUMMYFUNCTION("""COMPUTED_VALUE"""),459.12)</f>
        <v>459.12</v>
      </c>
      <c r="D670" s="1">
        <f>IFERROR(__xludf.DUMMYFUNCTION("""COMPUTED_VALUE"""),428.5)</f>
        <v>428.5</v>
      </c>
      <c r="E670" s="1">
        <f>IFERROR(__xludf.DUMMYFUNCTION("""COMPUTED_VALUE"""),447.75)</f>
        <v>447.75</v>
      </c>
      <c r="F670" s="1">
        <f>IFERROR(__xludf.DUMMYFUNCTION("""COMPUTED_VALUE"""),2.3693043E7)</f>
        <v>23693043</v>
      </c>
    </row>
    <row r="671">
      <c r="A671" s="2">
        <f>IFERROR(__xludf.DUMMYFUNCTION("""COMPUTED_VALUE"""),44071.66666666667)</f>
        <v>44071.66667</v>
      </c>
      <c r="B671" s="1">
        <f>IFERROR(__xludf.DUMMYFUNCTION("""COMPUTED_VALUE"""),459.02)</f>
        <v>459.02</v>
      </c>
      <c r="C671" s="1">
        <f>IFERROR(__xludf.DUMMYFUNCTION("""COMPUTED_VALUE"""),463.7)</f>
        <v>463.7</v>
      </c>
      <c r="D671" s="1">
        <f>IFERROR(__xludf.DUMMYFUNCTION("""COMPUTED_VALUE"""),437.3)</f>
        <v>437.3</v>
      </c>
      <c r="E671" s="1">
        <f>IFERROR(__xludf.DUMMYFUNCTION("""COMPUTED_VALUE"""),442.68)</f>
        <v>442.68</v>
      </c>
      <c r="F671" s="1">
        <f>IFERROR(__xludf.DUMMYFUNCTION("""COMPUTED_VALUE"""),2.0081176E7)</f>
        <v>20081176</v>
      </c>
    </row>
    <row r="672">
      <c r="A672" s="2">
        <f>IFERROR(__xludf.DUMMYFUNCTION("""COMPUTED_VALUE"""),44074.66666666667)</f>
        <v>44074.66667</v>
      </c>
      <c r="B672" s="1">
        <f>IFERROR(__xludf.DUMMYFUNCTION("""COMPUTED_VALUE"""),444.61)</f>
        <v>444.61</v>
      </c>
      <c r="C672" s="1">
        <f>IFERROR(__xludf.DUMMYFUNCTION("""COMPUTED_VALUE"""),500.14)</f>
        <v>500.14</v>
      </c>
      <c r="D672" s="1">
        <f>IFERROR(__xludf.DUMMYFUNCTION("""COMPUTED_VALUE"""),440.11)</f>
        <v>440.11</v>
      </c>
      <c r="E672" s="1">
        <f>IFERROR(__xludf.DUMMYFUNCTION("""COMPUTED_VALUE"""),498.32)</f>
        <v>498.32</v>
      </c>
      <c r="F672" s="1">
        <f>IFERROR(__xludf.DUMMYFUNCTION("""COMPUTED_VALUE"""),1.18374406E8)</f>
        <v>118374406</v>
      </c>
    </row>
    <row r="673">
      <c r="A673" s="2">
        <f>IFERROR(__xludf.DUMMYFUNCTION("""COMPUTED_VALUE"""),44075.66666666667)</f>
        <v>44075.66667</v>
      </c>
      <c r="B673" s="1">
        <f>IFERROR(__xludf.DUMMYFUNCTION("""COMPUTED_VALUE"""),502.14)</f>
        <v>502.14</v>
      </c>
      <c r="C673" s="1">
        <f>IFERROR(__xludf.DUMMYFUNCTION("""COMPUTED_VALUE"""),502.49)</f>
        <v>502.49</v>
      </c>
      <c r="D673" s="1">
        <f>IFERROR(__xludf.DUMMYFUNCTION("""COMPUTED_VALUE"""),470.51)</f>
        <v>470.51</v>
      </c>
      <c r="E673" s="1">
        <f>IFERROR(__xludf.DUMMYFUNCTION("""COMPUTED_VALUE"""),475.05)</f>
        <v>475.05</v>
      </c>
      <c r="F673" s="1">
        <f>IFERROR(__xludf.DUMMYFUNCTION("""COMPUTED_VALUE"""),9.0119419E7)</f>
        <v>90119419</v>
      </c>
    </row>
    <row r="674">
      <c r="A674" s="2">
        <f>IFERROR(__xludf.DUMMYFUNCTION("""COMPUTED_VALUE"""),44076.66666666667)</f>
        <v>44076.66667</v>
      </c>
      <c r="B674" s="1">
        <f>IFERROR(__xludf.DUMMYFUNCTION("""COMPUTED_VALUE"""),478.99)</f>
        <v>478.99</v>
      </c>
      <c r="C674" s="1">
        <f>IFERROR(__xludf.DUMMYFUNCTION("""COMPUTED_VALUE"""),479.04)</f>
        <v>479.04</v>
      </c>
      <c r="D674" s="1">
        <f>IFERROR(__xludf.DUMMYFUNCTION("""COMPUTED_VALUE"""),405.12)</f>
        <v>405.12</v>
      </c>
      <c r="E674" s="1">
        <f>IFERROR(__xludf.DUMMYFUNCTION("""COMPUTED_VALUE"""),447.37)</f>
        <v>447.37</v>
      </c>
      <c r="F674" s="1">
        <f>IFERROR(__xludf.DUMMYFUNCTION("""COMPUTED_VALUE"""),9.6176128E7)</f>
        <v>96176128</v>
      </c>
    </row>
    <row r="675">
      <c r="A675" s="2">
        <f>IFERROR(__xludf.DUMMYFUNCTION("""COMPUTED_VALUE"""),44077.66666666667)</f>
        <v>44077.66667</v>
      </c>
      <c r="B675" s="1">
        <f>IFERROR(__xludf.DUMMYFUNCTION("""COMPUTED_VALUE"""),407.23)</f>
        <v>407.23</v>
      </c>
      <c r="C675" s="1">
        <f>IFERROR(__xludf.DUMMYFUNCTION("""COMPUTED_VALUE"""),431.8)</f>
        <v>431.8</v>
      </c>
      <c r="D675" s="1">
        <f>IFERROR(__xludf.DUMMYFUNCTION("""COMPUTED_VALUE"""),402.0)</f>
        <v>402</v>
      </c>
      <c r="E675" s="1">
        <f>IFERROR(__xludf.DUMMYFUNCTION("""COMPUTED_VALUE"""),407.0)</f>
        <v>407</v>
      </c>
      <c r="F675" s="1">
        <f>IFERROR(__xludf.DUMMYFUNCTION("""COMPUTED_VALUE"""),8.7596086E7)</f>
        <v>87596086</v>
      </c>
    </row>
    <row r="676">
      <c r="A676" s="2">
        <f>IFERROR(__xludf.DUMMYFUNCTION("""COMPUTED_VALUE"""),44078.66666666667)</f>
        <v>44078.66667</v>
      </c>
      <c r="B676" s="1">
        <f>IFERROR(__xludf.DUMMYFUNCTION("""COMPUTED_VALUE"""),402.81)</f>
        <v>402.81</v>
      </c>
      <c r="C676" s="1">
        <f>IFERROR(__xludf.DUMMYFUNCTION("""COMPUTED_VALUE"""),428.0)</f>
        <v>428</v>
      </c>
      <c r="D676" s="1">
        <f>IFERROR(__xludf.DUMMYFUNCTION("""COMPUTED_VALUE"""),372.02)</f>
        <v>372.02</v>
      </c>
      <c r="E676" s="1">
        <f>IFERROR(__xludf.DUMMYFUNCTION("""COMPUTED_VALUE"""),418.32)</f>
        <v>418.32</v>
      </c>
      <c r="F676" s="1">
        <f>IFERROR(__xludf.DUMMYFUNCTION("""COMPUTED_VALUE"""),1.10321885E8)</f>
        <v>110321885</v>
      </c>
    </row>
    <row r="677">
      <c r="A677" s="2">
        <f>IFERROR(__xludf.DUMMYFUNCTION("""COMPUTED_VALUE"""),44082.66666666667)</f>
        <v>44082.66667</v>
      </c>
      <c r="B677" s="1">
        <f>IFERROR(__xludf.DUMMYFUNCTION("""COMPUTED_VALUE"""),356.0)</f>
        <v>356</v>
      </c>
      <c r="C677" s="1">
        <f>IFERROR(__xludf.DUMMYFUNCTION("""COMPUTED_VALUE"""),368.74)</f>
        <v>368.74</v>
      </c>
      <c r="D677" s="1">
        <f>IFERROR(__xludf.DUMMYFUNCTION("""COMPUTED_VALUE"""),329.88)</f>
        <v>329.88</v>
      </c>
      <c r="E677" s="1">
        <f>IFERROR(__xludf.DUMMYFUNCTION("""COMPUTED_VALUE"""),330.21)</f>
        <v>330.21</v>
      </c>
      <c r="F677" s="1">
        <f>IFERROR(__xludf.DUMMYFUNCTION("""COMPUTED_VALUE"""),1.15465691E8)</f>
        <v>115465691</v>
      </c>
    </row>
    <row r="678">
      <c r="A678" s="2">
        <f>IFERROR(__xludf.DUMMYFUNCTION("""COMPUTED_VALUE"""),44083.66666666667)</f>
        <v>44083.66667</v>
      </c>
      <c r="B678" s="1">
        <f>IFERROR(__xludf.DUMMYFUNCTION("""COMPUTED_VALUE"""),356.6)</f>
        <v>356.6</v>
      </c>
      <c r="C678" s="1">
        <f>IFERROR(__xludf.DUMMYFUNCTION("""COMPUTED_VALUE"""),369.0)</f>
        <v>369</v>
      </c>
      <c r="D678" s="1">
        <f>IFERROR(__xludf.DUMMYFUNCTION("""COMPUTED_VALUE"""),341.51)</f>
        <v>341.51</v>
      </c>
      <c r="E678" s="1">
        <f>IFERROR(__xludf.DUMMYFUNCTION("""COMPUTED_VALUE"""),366.28)</f>
        <v>366.28</v>
      </c>
      <c r="F678" s="1">
        <f>IFERROR(__xludf.DUMMYFUNCTION("""COMPUTED_VALUE"""),7.9465769E7)</f>
        <v>79465769</v>
      </c>
    </row>
    <row r="679">
      <c r="A679" s="2">
        <f>IFERROR(__xludf.DUMMYFUNCTION("""COMPUTED_VALUE"""),44084.66666666667)</f>
        <v>44084.66667</v>
      </c>
      <c r="B679" s="1">
        <f>IFERROR(__xludf.DUMMYFUNCTION("""COMPUTED_VALUE"""),386.21)</f>
        <v>386.21</v>
      </c>
      <c r="C679" s="1">
        <f>IFERROR(__xludf.DUMMYFUNCTION("""COMPUTED_VALUE"""),398.99)</f>
        <v>398.99</v>
      </c>
      <c r="D679" s="1">
        <f>IFERROR(__xludf.DUMMYFUNCTION("""COMPUTED_VALUE"""),360.56)</f>
        <v>360.56</v>
      </c>
      <c r="E679" s="1">
        <f>IFERROR(__xludf.DUMMYFUNCTION("""COMPUTED_VALUE"""),371.34)</f>
        <v>371.34</v>
      </c>
      <c r="F679" s="1">
        <f>IFERROR(__xludf.DUMMYFUNCTION("""COMPUTED_VALUE"""),8.4930608E7)</f>
        <v>84930608</v>
      </c>
    </row>
    <row r="680">
      <c r="A680" s="2">
        <f>IFERROR(__xludf.DUMMYFUNCTION("""COMPUTED_VALUE"""),44085.66666666667)</f>
        <v>44085.66667</v>
      </c>
      <c r="B680" s="1">
        <f>IFERROR(__xludf.DUMMYFUNCTION("""COMPUTED_VALUE"""),381.94)</f>
        <v>381.94</v>
      </c>
      <c r="C680" s="1">
        <f>IFERROR(__xludf.DUMMYFUNCTION("""COMPUTED_VALUE"""),382.5)</f>
        <v>382.5</v>
      </c>
      <c r="D680" s="1">
        <f>IFERROR(__xludf.DUMMYFUNCTION("""COMPUTED_VALUE"""),360.5)</f>
        <v>360.5</v>
      </c>
      <c r="E680" s="1">
        <f>IFERROR(__xludf.DUMMYFUNCTION("""COMPUTED_VALUE"""),372.72)</f>
        <v>372.72</v>
      </c>
      <c r="F680" s="1">
        <f>IFERROR(__xludf.DUMMYFUNCTION("""COMPUTED_VALUE"""),6.0717459E7)</f>
        <v>60717459</v>
      </c>
    </row>
    <row r="681">
      <c r="A681" s="2">
        <f>IFERROR(__xludf.DUMMYFUNCTION("""COMPUTED_VALUE"""),44088.66666666667)</f>
        <v>44088.66667</v>
      </c>
      <c r="B681" s="1">
        <f>IFERROR(__xludf.DUMMYFUNCTION("""COMPUTED_VALUE"""),380.95)</f>
        <v>380.95</v>
      </c>
      <c r="C681" s="1">
        <f>IFERROR(__xludf.DUMMYFUNCTION("""COMPUTED_VALUE"""),420.0)</f>
        <v>420</v>
      </c>
      <c r="D681" s="1">
        <f>IFERROR(__xludf.DUMMYFUNCTION("""COMPUTED_VALUE"""),373.3)</f>
        <v>373.3</v>
      </c>
      <c r="E681" s="1">
        <f>IFERROR(__xludf.DUMMYFUNCTION("""COMPUTED_VALUE"""),419.62)</f>
        <v>419.62</v>
      </c>
      <c r="F681" s="1">
        <f>IFERROR(__xludf.DUMMYFUNCTION("""COMPUTED_VALUE"""),8.3020608E7)</f>
        <v>83020608</v>
      </c>
    </row>
    <row r="682">
      <c r="A682" s="2">
        <f>IFERROR(__xludf.DUMMYFUNCTION("""COMPUTED_VALUE"""),44089.66666666667)</f>
        <v>44089.66667</v>
      </c>
      <c r="B682" s="1">
        <f>IFERROR(__xludf.DUMMYFUNCTION("""COMPUTED_VALUE"""),436.56)</f>
        <v>436.56</v>
      </c>
      <c r="C682" s="1">
        <f>IFERROR(__xludf.DUMMYFUNCTION("""COMPUTED_VALUE"""),461.94)</f>
        <v>461.94</v>
      </c>
      <c r="D682" s="1">
        <f>IFERROR(__xludf.DUMMYFUNCTION("""COMPUTED_VALUE"""),430.7)</f>
        <v>430.7</v>
      </c>
      <c r="E682" s="1">
        <f>IFERROR(__xludf.DUMMYFUNCTION("""COMPUTED_VALUE"""),449.76)</f>
        <v>449.76</v>
      </c>
      <c r="F682" s="1">
        <f>IFERROR(__xludf.DUMMYFUNCTION("""COMPUTED_VALUE"""),9.7298228E7)</f>
        <v>97298228</v>
      </c>
    </row>
    <row r="683">
      <c r="A683" s="2">
        <f>IFERROR(__xludf.DUMMYFUNCTION("""COMPUTED_VALUE"""),44090.66666666667)</f>
        <v>44090.66667</v>
      </c>
      <c r="B683" s="1">
        <f>IFERROR(__xludf.DUMMYFUNCTION("""COMPUTED_VALUE"""),439.87)</f>
        <v>439.87</v>
      </c>
      <c r="C683" s="1">
        <f>IFERROR(__xludf.DUMMYFUNCTION("""COMPUTED_VALUE"""),457.79)</f>
        <v>457.79</v>
      </c>
      <c r="D683" s="1">
        <f>IFERROR(__xludf.DUMMYFUNCTION("""COMPUTED_VALUE"""),435.31)</f>
        <v>435.31</v>
      </c>
      <c r="E683" s="1">
        <f>IFERROR(__xludf.DUMMYFUNCTION("""COMPUTED_VALUE"""),441.76)</f>
        <v>441.76</v>
      </c>
      <c r="F683" s="1">
        <f>IFERROR(__xludf.DUMMYFUNCTION("""COMPUTED_VALUE"""),7.254676E7)</f>
        <v>72546760</v>
      </c>
    </row>
    <row r="684">
      <c r="A684" s="2">
        <f>IFERROR(__xludf.DUMMYFUNCTION("""COMPUTED_VALUE"""),44091.66666666667)</f>
        <v>44091.66667</v>
      </c>
      <c r="B684" s="1">
        <f>IFERROR(__xludf.DUMMYFUNCTION("""COMPUTED_VALUE"""),415.6)</f>
        <v>415.6</v>
      </c>
      <c r="C684" s="1">
        <f>IFERROR(__xludf.DUMMYFUNCTION("""COMPUTED_VALUE"""),437.79)</f>
        <v>437.79</v>
      </c>
      <c r="D684" s="1">
        <f>IFERROR(__xludf.DUMMYFUNCTION("""COMPUTED_VALUE"""),408.0)</f>
        <v>408</v>
      </c>
      <c r="E684" s="1">
        <f>IFERROR(__xludf.DUMMYFUNCTION("""COMPUTED_VALUE"""),423.43)</f>
        <v>423.43</v>
      </c>
      <c r="F684" s="1">
        <f>IFERROR(__xludf.DUMMYFUNCTION("""COMPUTED_VALUE"""),7.6779163E7)</f>
        <v>76779163</v>
      </c>
    </row>
    <row r="685">
      <c r="A685" s="2">
        <f>IFERROR(__xludf.DUMMYFUNCTION("""COMPUTED_VALUE"""),44092.66666666667)</f>
        <v>44092.66667</v>
      </c>
      <c r="B685" s="1">
        <f>IFERROR(__xludf.DUMMYFUNCTION("""COMPUTED_VALUE"""),447.94)</f>
        <v>447.94</v>
      </c>
      <c r="C685" s="1">
        <f>IFERROR(__xludf.DUMMYFUNCTION("""COMPUTED_VALUE"""),451.0)</f>
        <v>451</v>
      </c>
      <c r="D685" s="1">
        <f>IFERROR(__xludf.DUMMYFUNCTION("""COMPUTED_VALUE"""),428.8)</f>
        <v>428.8</v>
      </c>
      <c r="E685" s="1">
        <f>IFERROR(__xludf.DUMMYFUNCTION("""COMPUTED_VALUE"""),442.15)</f>
        <v>442.15</v>
      </c>
      <c r="F685" s="1">
        <f>IFERROR(__xludf.DUMMYFUNCTION("""COMPUTED_VALUE"""),8.6406819E7)</f>
        <v>86406819</v>
      </c>
    </row>
    <row r="686">
      <c r="A686" s="2">
        <f>IFERROR(__xludf.DUMMYFUNCTION("""COMPUTED_VALUE"""),44095.66666666667)</f>
        <v>44095.66667</v>
      </c>
      <c r="B686" s="1">
        <f>IFERROR(__xludf.DUMMYFUNCTION("""COMPUTED_VALUE"""),453.13)</f>
        <v>453.13</v>
      </c>
      <c r="C686" s="1">
        <f>IFERROR(__xludf.DUMMYFUNCTION("""COMPUTED_VALUE"""),455.68)</f>
        <v>455.68</v>
      </c>
      <c r="D686" s="1">
        <f>IFERROR(__xludf.DUMMYFUNCTION("""COMPUTED_VALUE"""),407.07)</f>
        <v>407.07</v>
      </c>
      <c r="E686" s="1">
        <f>IFERROR(__xludf.DUMMYFUNCTION("""COMPUTED_VALUE"""),449.39)</f>
        <v>449.39</v>
      </c>
      <c r="F686" s="1">
        <f>IFERROR(__xludf.DUMMYFUNCTION("""COMPUTED_VALUE"""),1.094768E8)</f>
        <v>109476800</v>
      </c>
    </row>
    <row r="687">
      <c r="A687" s="2">
        <f>IFERROR(__xludf.DUMMYFUNCTION("""COMPUTED_VALUE"""),44096.66666666667)</f>
        <v>44096.66667</v>
      </c>
      <c r="B687" s="1">
        <f>IFERROR(__xludf.DUMMYFUNCTION("""COMPUTED_VALUE"""),429.6)</f>
        <v>429.6</v>
      </c>
      <c r="C687" s="1">
        <f>IFERROR(__xludf.DUMMYFUNCTION("""COMPUTED_VALUE"""),437.76)</f>
        <v>437.76</v>
      </c>
      <c r="D687" s="1">
        <f>IFERROR(__xludf.DUMMYFUNCTION("""COMPUTED_VALUE"""),417.6)</f>
        <v>417.6</v>
      </c>
      <c r="E687" s="1">
        <f>IFERROR(__xludf.DUMMYFUNCTION("""COMPUTED_VALUE"""),424.23)</f>
        <v>424.23</v>
      </c>
      <c r="F687" s="1">
        <f>IFERROR(__xludf.DUMMYFUNCTION("""COMPUTED_VALUE"""),7.9580795E7)</f>
        <v>79580795</v>
      </c>
    </row>
    <row r="688">
      <c r="A688" s="2">
        <f>IFERROR(__xludf.DUMMYFUNCTION("""COMPUTED_VALUE"""),44097.66666666667)</f>
        <v>44097.66667</v>
      </c>
      <c r="B688" s="1">
        <f>IFERROR(__xludf.DUMMYFUNCTION("""COMPUTED_VALUE"""),405.16)</f>
        <v>405.16</v>
      </c>
      <c r="C688" s="1">
        <f>IFERROR(__xludf.DUMMYFUNCTION("""COMPUTED_VALUE"""),412.15)</f>
        <v>412.15</v>
      </c>
      <c r="D688" s="1">
        <f>IFERROR(__xludf.DUMMYFUNCTION("""COMPUTED_VALUE"""),375.88)</f>
        <v>375.88</v>
      </c>
      <c r="E688" s="1">
        <f>IFERROR(__xludf.DUMMYFUNCTION("""COMPUTED_VALUE"""),380.36)</f>
        <v>380.36</v>
      </c>
      <c r="F688" s="1">
        <f>IFERROR(__xludf.DUMMYFUNCTION("""COMPUTED_VALUE"""),9.5074176E7)</f>
        <v>95074176</v>
      </c>
    </row>
    <row r="689">
      <c r="A689" s="2">
        <f>IFERROR(__xludf.DUMMYFUNCTION("""COMPUTED_VALUE"""),44098.66666666667)</f>
        <v>44098.66667</v>
      </c>
      <c r="B689" s="1">
        <f>IFERROR(__xludf.DUMMYFUNCTION("""COMPUTED_VALUE"""),363.8)</f>
        <v>363.8</v>
      </c>
      <c r="C689" s="1">
        <f>IFERROR(__xludf.DUMMYFUNCTION("""COMPUTED_VALUE"""),399.5)</f>
        <v>399.5</v>
      </c>
      <c r="D689" s="1">
        <f>IFERROR(__xludf.DUMMYFUNCTION("""COMPUTED_VALUE"""),351.3)</f>
        <v>351.3</v>
      </c>
      <c r="E689" s="1">
        <f>IFERROR(__xludf.DUMMYFUNCTION("""COMPUTED_VALUE"""),387.79)</f>
        <v>387.79</v>
      </c>
      <c r="F689" s="1">
        <f>IFERROR(__xludf.DUMMYFUNCTION("""COMPUTED_VALUE"""),9.6561061E7)</f>
        <v>96561061</v>
      </c>
    </row>
    <row r="690">
      <c r="A690" s="2">
        <f>IFERROR(__xludf.DUMMYFUNCTION("""COMPUTED_VALUE"""),44099.66666666667)</f>
        <v>44099.66667</v>
      </c>
      <c r="B690" s="1">
        <f>IFERROR(__xludf.DUMMYFUNCTION("""COMPUTED_VALUE"""),393.47)</f>
        <v>393.47</v>
      </c>
      <c r="C690" s="1">
        <f>IFERROR(__xludf.DUMMYFUNCTION("""COMPUTED_VALUE"""),408.73)</f>
        <v>408.73</v>
      </c>
      <c r="D690" s="1">
        <f>IFERROR(__xludf.DUMMYFUNCTION("""COMPUTED_VALUE"""),391.3)</f>
        <v>391.3</v>
      </c>
      <c r="E690" s="1">
        <f>IFERROR(__xludf.DUMMYFUNCTION("""COMPUTED_VALUE"""),407.34)</f>
        <v>407.34</v>
      </c>
      <c r="F690" s="1">
        <f>IFERROR(__xludf.DUMMYFUNCTION("""COMPUTED_VALUE"""),6.7208459E7)</f>
        <v>67208459</v>
      </c>
    </row>
    <row r="691">
      <c r="A691" s="2">
        <f>IFERROR(__xludf.DUMMYFUNCTION("""COMPUTED_VALUE"""),44102.66666666667)</f>
        <v>44102.66667</v>
      </c>
      <c r="B691" s="1">
        <f>IFERROR(__xludf.DUMMYFUNCTION("""COMPUTED_VALUE"""),424.62)</f>
        <v>424.62</v>
      </c>
      <c r="C691" s="1">
        <f>IFERROR(__xludf.DUMMYFUNCTION("""COMPUTED_VALUE"""),428.08)</f>
        <v>428.08</v>
      </c>
      <c r="D691" s="1">
        <f>IFERROR(__xludf.DUMMYFUNCTION("""COMPUTED_VALUE"""),415.55)</f>
        <v>415.55</v>
      </c>
      <c r="E691" s="1">
        <f>IFERROR(__xludf.DUMMYFUNCTION("""COMPUTED_VALUE"""),421.2)</f>
        <v>421.2</v>
      </c>
      <c r="F691" s="1">
        <f>IFERROR(__xludf.DUMMYFUNCTION("""COMPUTED_VALUE"""),4.9719561E7)</f>
        <v>49719561</v>
      </c>
    </row>
    <row r="692">
      <c r="A692" s="2">
        <f>IFERROR(__xludf.DUMMYFUNCTION("""COMPUTED_VALUE"""),44103.66666666667)</f>
        <v>44103.66667</v>
      </c>
      <c r="B692" s="1">
        <f>IFERROR(__xludf.DUMMYFUNCTION("""COMPUTED_VALUE"""),416.0)</f>
        <v>416</v>
      </c>
      <c r="C692" s="1">
        <f>IFERROR(__xludf.DUMMYFUNCTION("""COMPUTED_VALUE"""),428.5)</f>
        <v>428.5</v>
      </c>
      <c r="D692" s="1">
        <f>IFERROR(__xludf.DUMMYFUNCTION("""COMPUTED_VALUE"""),411.6)</f>
        <v>411.6</v>
      </c>
      <c r="E692" s="1">
        <f>IFERROR(__xludf.DUMMYFUNCTION("""COMPUTED_VALUE"""),419.07)</f>
        <v>419.07</v>
      </c>
      <c r="F692" s="1">
        <f>IFERROR(__xludf.DUMMYFUNCTION("""COMPUTED_VALUE"""),5.0341404E7)</f>
        <v>50341404</v>
      </c>
    </row>
    <row r="693">
      <c r="A693" s="2">
        <f>IFERROR(__xludf.DUMMYFUNCTION("""COMPUTED_VALUE"""),44104.66666666667)</f>
        <v>44104.66667</v>
      </c>
      <c r="B693" s="1">
        <f>IFERROR(__xludf.DUMMYFUNCTION("""COMPUTED_VALUE"""),421.32)</f>
        <v>421.32</v>
      </c>
      <c r="C693" s="1">
        <f>IFERROR(__xludf.DUMMYFUNCTION("""COMPUTED_VALUE"""),433.93)</f>
        <v>433.93</v>
      </c>
      <c r="D693" s="1">
        <f>IFERROR(__xludf.DUMMYFUNCTION("""COMPUTED_VALUE"""),420.47)</f>
        <v>420.47</v>
      </c>
      <c r="E693" s="1">
        <f>IFERROR(__xludf.DUMMYFUNCTION("""COMPUTED_VALUE"""),429.01)</f>
        <v>429.01</v>
      </c>
      <c r="F693" s="1">
        <f>IFERROR(__xludf.DUMMYFUNCTION("""COMPUTED_VALUE"""),4.8145566E7)</f>
        <v>48145566</v>
      </c>
    </row>
    <row r="694">
      <c r="A694" s="2">
        <f>IFERROR(__xludf.DUMMYFUNCTION("""COMPUTED_VALUE"""),44105.66666666667)</f>
        <v>44105.66667</v>
      </c>
      <c r="B694" s="1">
        <f>IFERROR(__xludf.DUMMYFUNCTION("""COMPUTED_VALUE"""),440.76)</f>
        <v>440.76</v>
      </c>
      <c r="C694" s="1">
        <f>IFERROR(__xludf.DUMMYFUNCTION("""COMPUTED_VALUE"""),448.88)</f>
        <v>448.88</v>
      </c>
      <c r="D694" s="1">
        <f>IFERROR(__xludf.DUMMYFUNCTION("""COMPUTED_VALUE"""),434.42)</f>
        <v>434.42</v>
      </c>
      <c r="E694" s="1">
        <f>IFERROR(__xludf.DUMMYFUNCTION("""COMPUTED_VALUE"""),448.16)</f>
        <v>448.16</v>
      </c>
      <c r="F694" s="1">
        <f>IFERROR(__xludf.DUMMYFUNCTION("""COMPUTED_VALUE"""),5.0741454E7)</f>
        <v>50741454</v>
      </c>
    </row>
    <row r="695">
      <c r="A695" s="2">
        <f>IFERROR(__xludf.DUMMYFUNCTION("""COMPUTED_VALUE"""),44106.66666666667)</f>
        <v>44106.66667</v>
      </c>
      <c r="B695" s="1">
        <f>IFERROR(__xludf.DUMMYFUNCTION("""COMPUTED_VALUE"""),421.39)</f>
        <v>421.39</v>
      </c>
      <c r="C695" s="1">
        <f>IFERROR(__xludf.DUMMYFUNCTION("""COMPUTED_VALUE"""),439.13)</f>
        <v>439.13</v>
      </c>
      <c r="D695" s="1">
        <f>IFERROR(__xludf.DUMMYFUNCTION("""COMPUTED_VALUE"""),415.0)</f>
        <v>415</v>
      </c>
      <c r="E695" s="1">
        <f>IFERROR(__xludf.DUMMYFUNCTION("""COMPUTED_VALUE"""),415.09)</f>
        <v>415.09</v>
      </c>
      <c r="F695" s="1">
        <f>IFERROR(__xludf.DUMMYFUNCTION("""COMPUTED_VALUE"""),7.1430025E7)</f>
        <v>71430025</v>
      </c>
    </row>
    <row r="696">
      <c r="A696" s="2">
        <f>IFERROR(__xludf.DUMMYFUNCTION("""COMPUTED_VALUE"""),44109.66666666667)</f>
        <v>44109.66667</v>
      </c>
      <c r="B696" s="1">
        <f>IFERROR(__xludf.DUMMYFUNCTION("""COMPUTED_VALUE"""),423.35)</f>
        <v>423.35</v>
      </c>
      <c r="C696" s="1">
        <f>IFERROR(__xludf.DUMMYFUNCTION("""COMPUTED_VALUE"""),433.64)</f>
        <v>433.64</v>
      </c>
      <c r="D696" s="1">
        <f>IFERROR(__xludf.DUMMYFUNCTION("""COMPUTED_VALUE"""),419.33)</f>
        <v>419.33</v>
      </c>
      <c r="E696" s="1">
        <f>IFERROR(__xludf.DUMMYFUNCTION("""COMPUTED_VALUE"""),425.68)</f>
        <v>425.68</v>
      </c>
      <c r="F696" s="1">
        <f>IFERROR(__xludf.DUMMYFUNCTION("""COMPUTED_VALUE"""),4.4722786E7)</f>
        <v>44722786</v>
      </c>
    </row>
    <row r="697">
      <c r="A697" s="2">
        <f>IFERROR(__xludf.DUMMYFUNCTION("""COMPUTED_VALUE"""),44110.66666666667)</f>
        <v>44110.66667</v>
      </c>
      <c r="B697" s="1">
        <f>IFERROR(__xludf.DUMMYFUNCTION("""COMPUTED_VALUE"""),423.79)</f>
        <v>423.79</v>
      </c>
      <c r="C697" s="1">
        <f>IFERROR(__xludf.DUMMYFUNCTION("""COMPUTED_VALUE"""),428.78)</f>
        <v>428.78</v>
      </c>
      <c r="D697" s="1">
        <f>IFERROR(__xludf.DUMMYFUNCTION("""COMPUTED_VALUE"""),406.05)</f>
        <v>406.05</v>
      </c>
      <c r="E697" s="1">
        <f>IFERROR(__xludf.DUMMYFUNCTION("""COMPUTED_VALUE"""),413.98)</f>
        <v>413.98</v>
      </c>
      <c r="F697" s="1">
        <f>IFERROR(__xludf.DUMMYFUNCTION("""COMPUTED_VALUE"""),4.9146259E7)</f>
        <v>49146259</v>
      </c>
    </row>
    <row r="698">
      <c r="A698" s="2">
        <f>IFERROR(__xludf.DUMMYFUNCTION("""COMPUTED_VALUE"""),44111.66666666667)</f>
        <v>44111.66667</v>
      </c>
      <c r="B698" s="1">
        <f>IFERROR(__xludf.DUMMYFUNCTION("""COMPUTED_VALUE"""),419.87)</f>
        <v>419.87</v>
      </c>
      <c r="C698" s="1">
        <f>IFERROR(__xludf.DUMMYFUNCTION("""COMPUTED_VALUE"""),429.9)</f>
        <v>429.9</v>
      </c>
      <c r="D698" s="1">
        <f>IFERROR(__xludf.DUMMYFUNCTION("""COMPUTED_VALUE"""),413.85)</f>
        <v>413.85</v>
      </c>
      <c r="E698" s="1">
        <f>IFERROR(__xludf.DUMMYFUNCTION("""COMPUTED_VALUE"""),425.3)</f>
        <v>425.3</v>
      </c>
      <c r="F698" s="1">
        <f>IFERROR(__xludf.DUMMYFUNCTION("""COMPUTED_VALUE"""),4.3127709E7)</f>
        <v>43127709</v>
      </c>
    </row>
    <row r="699">
      <c r="A699" s="2">
        <f>IFERROR(__xludf.DUMMYFUNCTION("""COMPUTED_VALUE"""),44112.66666666667)</f>
        <v>44112.66667</v>
      </c>
      <c r="B699" s="1">
        <f>IFERROR(__xludf.DUMMYFUNCTION("""COMPUTED_VALUE"""),438.44)</f>
        <v>438.44</v>
      </c>
      <c r="C699" s="1">
        <f>IFERROR(__xludf.DUMMYFUNCTION("""COMPUTED_VALUE"""),439.0)</f>
        <v>439</v>
      </c>
      <c r="D699" s="1">
        <f>IFERROR(__xludf.DUMMYFUNCTION("""COMPUTED_VALUE"""),425.3)</f>
        <v>425.3</v>
      </c>
      <c r="E699" s="1">
        <f>IFERROR(__xludf.DUMMYFUNCTION("""COMPUTED_VALUE"""),425.92)</f>
        <v>425.92</v>
      </c>
      <c r="F699" s="1">
        <f>IFERROR(__xludf.DUMMYFUNCTION("""COMPUTED_VALUE"""),4.0421116E7)</f>
        <v>40421116</v>
      </c>
    </row>
    <row r="700">
      <c r="A700" s="2">
        <f>IFERROR(__xludf.DUMMYFUNCTION("""COMPUTED_VALUE"""),44113.66666666667)</f>
        <v>44113.66667</v>
      </c>
      <c r="B700" s="1">
        <f>IFERROR(__xludf.DUMMYFUNCTION("""COMPUTED_VALUE"""),430.13)</f>
        <v>430.13</v>
      </c>
      <c r="C700" s="1">
        <f>IFERROR(__xludf.DUMMYFUNCTION("""COMPUTED_VALUE"""),434.59)</f>
        <v>434.59</v>
      </c>
      <c r="D700" s="1">
        <f>IFERROR(__xludf.DUMMYFUNCTION("""COMPUTED_VALUE"""),426.46)</f>
        <v>426.46</v>
      </c>
      <c r="E700" s="1">
        <f>IFERROR(__xludf.DUMMYFUNCTION("""COMPUTED_VALUE"""),434.0)</f>
        <v>434</v>
      </c>
      <c r="F700" s="1">
        <f>IFERROR(__xludf.DUMMYFUNCTION("""COMPUTED_VALUE"""),2.8925656E7)</f>
        <v>28925656</v>
      </c>
    </row>
    <row r="701">
      <c r="A701" s="2">
        <f>IFERROR(__xludf.DUMMYFUNCTION("""COMPUTED_VALUE"""),44116.66666666667)</f>
        <v>44116.66667</v>
      </c>
      <c r="B701" s="1">
        <f>IFERROR(__xludf.DUMMYFUNCTION("""COMPUTED_VALUE"""),442.0)</f>
        <v>442</v>
      </c>
      <c r="C701" s="1">
        <f>IFERROR(__xludf.DUMMYFUNCTION("""COMPUTED_VALUE"""),448.74)</f>
        <v>448.74</v>
      </c>
      <c r="D701" s="1">
        <f>IFERROR(__xludf.DUMMYFUNCTION("""COMPUTED_VALUE"""),438.58)</f>
        <v>438.58</v>
      </c>
      <c r="E701" s="1">
        <f>IFERROR(__xludf.DUMMYFUNCTION("""COMPUTED_VALUE"""),442.3)</f>
        <v>442.3</v>
      </c>
      <c r="F701" s="1">
        <f>IFERROR(__xludf.DUMMYFUNCTION("""COMPUTED_VALUE"""),3.8791133E7)</f>
        <v>38791133</v>
      </c>
    </row>
    <row r="702">
      <c r="A702" s="2">
        <f>IFERROR(__xludf.DUMMYFUNCTION("""COMPUTED_VALUE"""),44117.66666666667)</f>
        <v>44117.66667</v>
      </c>
      <c r="B702" s="1">
        <f>IFERROR(__xludf.DUMMYFUNCTION("""COMPUTED_VALUE"""),443.35)</f>
        <v>443.35</v>
      </c>
      <c r="C702" s="1">
        <f>IFERROR(__xludf.DUMMYFUNCTION("""COMPUTED_VALUE"""),448.89)</f>
        <v>448.89</v>
      </c>
      <c r="D702" s="1">
        <f>IFERROR(__xludf.DUMMYFUNCTION("""COMPUTED_VALUE"""),436.6)</f>
        <v>436.6</v>
      </c>
      <c r="E702" s="1">
        <f>IFERROR(__xludf.DUMMYFUNCTION("""COMPUTED_VALUE"""),446.65)</f>
        <v>446.65</v>
      </c>
      <c r="F702" s="1">
        <f>IFERROR(__xludf.DUMMYFUNCTION("""COMPUTED_VALUE"""),3.4463665E7)</f>
        <v>34463665</v>
      </c>
    </row>
    <row r="703">
      <c r="A703" s="2">
        <f>IFERROR(__xludf.DUMMYFUNCTION("""COMPUTED_VALUE"""),44118.66666666667)</f>
        <v>44118.66667</v>
      </c>
      <c r="B703" s="1">
        <f>IFERROR(__xludf.DUMMYFUNCTION("""COMPUTED_VALUE"""),449.78)</f>
        <v>449.78</v>
      </c>
      <c r="C703" s="1">
        <f>IFERROR(__xludf.DUMMYFUNCTION("""COMPUTED_VALUE"""),465.9)</f>
        <v>465.9</v>
      </c>
      <c r="D703" s="1">
        <f>IFERROR(__xludf.DUMMYFUNCTION("""COMPUTED_VALUE"""),447.35)</f>
        <v>447.35</v>
      </c>
      <c r="E703" s="1">
        <f>IFERROR(__xludf.DUMMYFUNCTION("""COMPUTED_VALUE"""),461.3)</f>
        <v>461.3</v>
      </c>
      <c r="F703" s="1">
        <f>IFERROR(__xludf.DUMMYFUNCTION("""COMPUTED_VALUE"""),4.8045394E7)</f>
        <v>48045394</v>
      </c>
    </row>
    <row r="704">
      <c r="A704" s="2">
        <f>IFERROR(__xludf.DUMMYFUNCTION("""COMPUTED_VALUE"""),44119.66666666667)</f>
        <v>44119.66667</v>
      </c>
      <c r="B704" s="1">
        <f>IFERROR(__xludf.DUMMYFUNCTION("""COMPUTED_VALUE"""),450.31)</f>
        <v>450.31</v>
      </c>
      <c r="C704" s="1">
        <f>IFERROR(__xludf.DUMMYFUNCTION("""COMPUTED_VALUE"""),456.57)</f>
        <v>456.57</v>
      </c>
      <c r="D704" s="1">
        <f>IFERROR(__xludf.DUMMYFUNCTION("""COMPUTED_VALUE"""),442.5)</f>
        <v>442.5</v>
      </c>
      <c r="E704" s="1">
        <f>IFERROR(__xludf.DUMMYFUNCTION("""COMPUTED_VALUE"""),448.88)</f>
        <v>448.88</v>
      </c>
      <c r="F704" s="1">
        <f>IFERROR(__xludf.DUMMYFUNCTION("""COMPUTED_VALUE"""),3.5672354E7)</f>
        <v>35672354</v>
      </c>
    </row>
    <row r="705">
      <c r="A705" s="2">
        <f>IFERROR(__xludf.DUMMYFUNCTION("""COMPUTED_VALUE"""),44120.66666666667)</f>
        <v>44120.66667</v>
      </c>
      <c r="B705" s="1">
        <f>IFERROR(__xludf.DUMMYFUNCTION("""COMPUTED_VALUE"""),454.44)</f>
        <v>454.44</v>
      </c>
      <c r="C705" s="1">
        <f>IFERROR(__xludf.DUMMYFUNCTION("""COMPUTED_VALUE"""),455.95)</f>
        <v>455.95</v>
      </c>
      <c r="D705" s="1">
        <f>IFERROR(__xludf.DUMMYFUNCTION("""COMPUTED_VALUE"""),438.85)</f>
        <v>438.85</v>
      </c>
      <c r="E705" s="1">
        <f>IFERROR(__xludf.DUMMYFUNCTION("""COMPUTED_VALUE"""),439.67)</f>
        <v>439.67</v>
      </c>
      <c r="F705" s="1">
        <f>IFERROR(__xludf.DUMMYFUNCTION("""COMPUTED_VALUE"""),3.2775879E7)</f>
        <v>32775879</v>
      </c>
    </row>
    <row r="706">
      <c r="A706" s="2">
        <f>IFERROR(__xludf.DUMMYFUNCTION("""COMPUTED_VALUE"""),44123.66666666667)</f>
        <v>44123.66667</v>
      </c>
      <c r="B706" s="1">
        <f>IFERROR(__xludf.DUMMYFUNCTION("""COMPUTED_VALUE"""),446.24)</f>
        <v>446.24</v>
      </c>
      <c r="C706" s="1">
        <f>IFERROR(__xludf.DUMMYFUNCTION("""COMPUTED_VALUE"""),447.0)</f>
        <v>447</v>
      </c>
      <c r="D706" s="1">
        <f>IFERROR(__xludf.DUMMYFUNCTION("""COMPUTED_VALUE"""),428.87)</f>
        <v>428.87</v>
      </c>
      <c r="E706" s="1">
        <f>IFERROR(__xludf.DUMMYFUNCTION("""COMPUTED_VALUE"""),430.83)</f>
        <v>430.83</v>
      </c>
      <c r="F706" s="1">
        <f>IFERROR(__xludf.DUMMYFUNCTION("""COMPUTED_VALUE"""),3.6287843E7)</f>
        <v>36287843</v>
      </c>
    </row>
    <row r="707">
      <c r="A707" s="2">
        <f>IFERROR(__xludf.DUMMYFUNCTION("""COMPUTED_VALUE"""),44124.66666666667)</f>
        <v>44124.66667</v>
      </c>
      <c r="B707" s="1">
        <f>IFERROR(__xludf.DUMMYFUNCTION("""COMPUTED_VALUE"""),431.75)</f>
        <v>431.75</v>
      </c>
      <c r="C707" s="1">
        <f>IFERROR(__xludf.DUMMYFUNCTION("""COMPUTED_VALUE"""),431.75)</f>
        <v>431.75</v>
      </c>
      <c r="D707" s="1">
        <f>IFERROR(__xludf.DUMMYFUNCTION("""COMPUTED_VALUE"""),419.05)</f>
        <v>419.05</v>
      </c>
      <c r="E707" s="1">
        <f>IFERROR(__xludf.DUMMYFUNCTION("""COMPUTED_VALUE"""),421.94)</f>
        <v>421.94</v>
      </c>
      <c r="F707" s="1">
        <f>IFERROR(__xludf.DUMMYFUNCTION("""COMPUTED_VALUE"""),3.1656289E7)</f>
        <v>31656289</v>
      </c>
    </row>
    <row r="708">
      <c r="A708" s="2">
        <f>IFERROR(__xludf.DUMMYFUNCTION("""COMPUTED_VALUE"""),44125.66666666667)</f>
        <v>44125.66667</v>
      </c>
      <c r="B708" s="1">
        <f>IFERROR(__xludf.DUMMYFUNCTION("""COMPUTED_VALUE"""),422.7)</f>
        <v>422.7</v>
      </c>
      <c r="C708" s="1">
        <f>IFERROR(__xludf.DUMMYFUNCTION("""COMPUTED_VALUE"""),432.95)</f>
        <v>432.95</v>
      </c>
      <c r="D708" s="1">
        <f>IFERROR(__xludf.DUMMYFUNCTION("""COMPUTED_VALUE"""),421.25)</f>
        <v>421.25</v>
      </c>
      <c r="E708" s="1">
        <f>IFERROR(__xludf.DUMMYFUNCTION("""COMPUTED_VALUE"""),422.64)</f>
        <v>422.64</v>
      </c>
      <c r="F708" s="1">
        <f>IFERROR(__xludf.DUMMYFUNCTION("""COMPUTED_VALUE"""),3.2370461E7)</f>
        <v>32370461</v>
      </c>
    </row>
    <row r="709">
      <c r="A709" s="2">
        <f>IFERROR(__xludf.DUMMYFUNCTION("""COMPUTED_VALUE"""),44126.66666666667)</f>
        <v>44126.66667</v>
      </c>
      <c r="B709" s="1">
        <f>IFERROR(__xludf.DUMMYFUNCTION("""COMPUTED_VALUE"""),441.92)</f>
        <v>441.92</v>
      </c>
      <c r="C709" s="1">
        <f>IFERROR(__xludf.DUMMYFUNCTION("""COMPUTED_VALUE"""),445.23)</f>
        <v>445.23</v>
      </c>
      <c r="D709" s="1">
        <f>IFERROR(__xludf.DUMMYFUNCTION("""COMPUTED_VALUE"""),424.51)</f>
        <v>424.51</v>
      </c>
      <c r="E709" s="1">
        <f>IFERROR(__xludf.DUMMYFUNCTION("""COMPUTED_VALUE"""),425.79)</f>
        <v>425.79</v>
      </c>
      <c r="F709" s="1">
        <f>IFERROR(__xludf.DUMMYFUNCTION("""COMPUTED_VALUE"""),3.9993191E7)</f>
        <v>39993191</v>
      </c>
    </row>
    <row r="710">
      <c r="A710" s="2">
        <f>IFERROR(__xludf.DUMMYFUNCTION("""COMPUTED_VALUE"""),44127.66666666667)</f>
        <v>44127.66667</v>
      </c>
      <c r="B710" s="1">
        <f>IFERROR(__xludf.DUMMYFUNCTION("""COMPUTED_VALUE"""),421.84)</f>
        <v>421.84</v>
      </c>
      <c r="C710" s="1">
        <f>IFERROR(__xludf.DUMMYFUNCTION("""COMPUTED_VALUE"""),422.89)</f>
        <v>422.89</v>
      </c>
      <c r="D710" s="1">
        <f>IFERROR(__xludf.DUMMYFUNCTION("""COMPUTED_VALUE"""),407.38)</f>
        <v>407.38</v>
      </c>
      <c r="E710" s="1">
        <f>IFERROR(__xludf.DUMMYFUNCTION("""COMPUTED_VALUE"""),420.63)</f>
        <v>420.63</v>
      </c>
      <c r="F710" s="1">
        <f>IFERROR(__xludf.DUMMYFUNCTION("""COMPUTED_VALUE"""),3.371698E7)</f>
        <v>33716980</v>
      </c>
    </row>
    <row r="711">
      <c r="A711" s="2">
        <f>IFERROR(__xludf.DUMMYFUNCTION("""COMPUTED_VALUE"""),44130.66666666667)</f>
        <v>44130.66667</v>
      </c>
      <c r="B711" s="1">
        <f>IFERROR(__xludf.DUMMYFUNCTION("""COMPUTED_VALUE"""),411.63)</f>
        <v>411.63</v>
      </c>
      <c r="C711" s="1">
        <f>IFERROR(__xludf.DUMMYFUNCTION("""COMPUTED_VALUE"""),425.76)</f>
        <v>425.76</v>
      </c>
      <c r="D711" s="1">
        <f>IFERROR(__xludf.DUMMYFUNCTION("""COMPUTED_VALUE"""),410.0)</f>
        <v>410</v>
      </c>
      <c r="E711" s="1">
        <f>IFERROR(__xludf.DUMMYFUNCTION("""COMPUTED_VALUE"""),420.28)</f>
        <v>420.28</v>
      </c>
      <c r="F711" s="1">
        <f>IFERROR(__xludf.DUMMYFUNCTION("""COMPUTED_VALUE"""),2.8239161E7)</f>
        <v>28239161</v>
      </c>
    </row>
    <row r="712">
      <c r="A712" s="2">
        <f>IFERROR(__xludf.DUMMYFUNCTION("""COMPUTED_VALUE"""),44131.66666666667)</f>
        <v>44131.66667</v>
      </c>
      <c r="B712" s="1">
        <f>IFERROR(__xludf.DUMMYFUNCTION("""COMPUTED_VALUE"""),423.76)</f>
        <v>423.76</v>
      </c>
      <c r="C712" s="1">
        <f>IFERROR(__xludf.DUMMYFUNCTION("""COMPUTED_VALUE"""),430.5)</f>
        <v>430.5</v>
      </c>
      <c r="D712" s="1">
        <f>IFERROR(__xludf.DUMMYFUNCTION("""COMPUTED_VALUE"""),420.1)</f>
        <v>420.1</v>
      </c>
      <c r="E712" s="1">
        <f>IFERROR(__xludf.DUMMYFUNCTION("""COMPUTED_VALUE"""),424.68)</f>
        <v>424.68</v>
      </c>
      <c r="F712" s="1">
        <f>IFERROR(__xludf.DUMMYFUNCTION("""COMPUTED_VALUE"""),2.2686506E7)</f>
        <v>22686506</v>
      </c>
    </row>
    <row r="713">
      <c r="A713" s="2">
        <f>IFERROR(__xludf.DUMMYFUNCTION("""COMPUTED_VALUE"""),44132.66666666667)</f>
        <v>44132.66667</v>
      </c>
      <c r="B713" s="1">
        <f>IFERROR(__xludf.DUMMYFUNCTION("""COMPUTED_VALUE"""),416.48)</f>
        <v>416.48</v>
      </c>
      <c r="C713" s="1">
        <f>IFERROR(__xludf.DUMMYFUNCTION("""COMPUTED_VALUE"""),418.6)</f>
        <v>418.6</v>
      </c>
      <c r="D713" s="1">
        <f>IFERROR(__xludf.DUMMYFUNCTION("""COMPUTED_VALUE"""),406.0)</f>
        <v>406</v>
      </c>
      <c r="E713" s="1">
        <f>IFERROR(__xludf.DUMMYFUNCTION("""COMPUTED_VALUE"""),406.02)</f>
        <v>406.02</v>
      </c>
      <c r="F713" s="1">
        <f>IFERROR(__xludf.DUMMYFUNCTION("""COMPUTED_VALUE"""),2.5451409E7)</f>
        <v>25451409</v>
      </c>
    </row>
    <row r="714">
      <c r="A714" s="2">
        <f>IFERROR(__xludf.DUMMYFUNCTION("""COMPUTED_VALUE"""),44133.66666666667)</f>
        <v>44133.66667</v>
      </c>
      <c r="B714" s="1">
        <f>IFERROR(__xludf.DUMMYFUNCTION("""COMPUTED_VALUE"""),409.96)</f>
        <v>409.96</v>
      </c>
      <c r="C714" s="1">
        <f>IFERROR(__xludf.DUMMYFUNCTION("""COMPUTED_VALUE"""),418.06)</f>
        <v>418.06</v>
      </c>
      <c r="D714" s="1">
        <f>IFERROR(__xludf.DUMMYFUNCTION("""COMPUTED_VALUE"""),406.46)</f>
        <v>406.46</v>
      </c>
      <c r="E714" s="1">
        <f>IFERROR(__xludf.DUMMYFUNCTION("""COMPUTED_VALUE"""),410.83)</f>
        <v>410.83</v>
      </c>
      <c r="F714" s="1">
        <f>IFERROR(__xludf.DUMMYFUNCTION("""COMPUTED_VALUE"""),2.2655308E7)</f>
        <v>22655308</v>
      </c>
    </row>
    <row r="715">
      <c r="A715" s="2">
        <f>IFERROR(__xludf.DUMMYFUNCTION("""COMPUTED_VALUE"""),44134.66666666667)</f>
        <v>44134.66667</v>
      </c>
      <c r="B715" s="1">
        <f>IFERROR(__xludf.DUMMYFUNCTION("""COMPUTED_VALUE"""),406.9)</f>
        <v>406.9</v>
      </c>
      <c r="C715" s="1">
        <f>IFERROR(__xludf.DUMMYFUNCTION("""COMPUTED_VALUE"""),407.59)</f>
        <v>407.59</v>
      </c>
      <c r="D715" s="1">
        <f>IFERROR(__xludf.DUMMYFUNCTION("""COMPUTED_VALUE"""),379.11)</f>
        <v>379.11</v>
      </c>
      <c r="E715" s="1">
        <f>IFERROR(__xludf.DUMMYFUNCTION("""COMPUTED_VALUE"""),388.04)</f>
        <v>388.04</v>
      </c>
      <c r="F715" s="1">
        <f>IFERROR(__xludf.DUMMYFUNCTION("""COMPUTED_VALUE"""),4.2587639E7)</f>
        <v>42587639</v>
      </c>
    </row>
    <row r="716">
      <c r="A716" s="2">
        <f>IFERROR(__xludf.DUMMYFUNCTION("""COMPUTED_VALUE"""),44137.66666666667)</f>
        <v>44137.66667</v>
      </c>
      <c r="B716" s="1">
        <f>IFERROR(__xludf.DUMMYFUNCTION("""COMPUTED_VALUE"""),394.0)</f>
        <v>394</v>
      </c>
      <c r="C716" s="1">
        <f>IFERROR(__xludf.DUMMYFUNCTION("""COMPUTED_VALUE"""),406.98)</f>
        <v>406.98</v>
      </c>
      <c r="D716" s="1">
        <f>IFERROR(__xludf.DUMMYFUNCTION("""COMPUTED_VALUE"""),392.3)</f>
        <v>392.3</v>
      </c>
      <c r="E716" s="1">
        <f>IFERROR(__xludf.DUMMYFUNCTION("""COMPUTED_VALUE"""),400.51)</f>
        <v>400.51</v>
      </c>
      <c r="F716" s="1">
        <f>IFERROR(__xludf.DUMMYFUNCTION("""COMPUTED_VALUE"""),2.9021118E7)</f>
        <v>29021118</v>
      </c>
    </row>
    <row r="717">
      <c r="A717" s="2">
        <f>IFERROR(__xludf.DUMMYFUNCTION("""COMPUTED_VALUE"""),44138.66666666667)</f>
        <v>44138.66667</v>
      </c>
      <c r="B717" s="1">
        <f>IFERROR(__xludf.DUMMYFUNCTION("""COMPUTED_VALUE"""),409.73)</f>
        <v>409.73</v>
      </c>
      <c r="C717" s="1">
        <f>IFERROR(__xludf.DUMMYFUNCTION("""COMPUTED_VALUE"""),427.77)</f>
        <v>427.77</v>
      </c>
      <c r="D717" s="1">
        <f>IFERROR(__xludf.DUMMYFUNCTION("""COMPUTED_VALUE"""),406.69)</f>
        <v>406.69</v>
      </c>
      <c r="E717" s="1">
        <f>IFERROR(__xludf.DUMMYFUNCTION("""COMPUTED_VALUE"""),423.9)</f>
        <v>423.9</v>
      </c>
      <c r="F717" s="1">
        <f>IFERROR(__xludf.DUMMYFUNCTION("""COMPUTED_VALUE"""),3.4351715E7)</f>
        <v>34351715</v>
      </c>
    </row>
    <row r="718">
      <c r="A718" s="2">
        <f>IFERROR(__xludf.DUMMYFUNCTION("""COMPUTED_VALUE"""),44139.66666666667)</f>
        <v>44139.66667</v>
      </c>
      <c r="B718" s="1">
        <f>IFERROR(__xludf.DUMMYFUNCTION("""COMPUTED_VALUE"""),430.62)</f>
        <v>430.62</v>
      </c>
      <c r="C718" s="1">
        <f>IFERROR(__xludf.DUMMYFUNCTION("""COMPUTED_VALUE"""),435.4)</f>
        <v>435.4</v>
      </c>
      <c r="D718" s="1">
        <f>IFERROR(__xludf.DUMMYFUNCTION("""COMPUTED_VALUE"""),417.1)</f>
        <v>417.1</v>
      </c>
      <c r="E718" s="1">
        <f>IFERROR(__xludf.DUMMYFUNCTION("""COMPUTED_VALUE"""),420.98)</f>
        <v>420.98</v>
      </c>
      <c r="F718" s="1">
        <f>IFERROR(__xludf.DUMMYFUNCTION("""COMPUTED_VALUE"""),3.2143057E7)</f>
        <v>32143057</v>
      </c>
    </row>
    <row r="719">
      <c r="A719" s="2">
        <f>IFERROR(__xludf.DUMMYFUNCTION("""COMPUTED_VALUE"""),44140.66666666667)</f>
        <v>44140.66667</v>
      </c>
      <c r="B719" s="1">
        <f>IFERROR(__xludf.DUMMYFUNCTION("""COMPUTED_VALUE"""),428.3)</f>
        <v>428.3</v>
      </c>
      <c r="C719" s="1">
        <f>IFERROR(__xludf.DUMMYFUNCTION("""COMPUTED_VALUE"""),440.0)</f>
        <v>440</v>
      </c>
      <c r="D719" s="1">
        <f>IFERROR(__xludf.DUMMYFUNCTION("""COMPUTED_VALUE"""),424.0)</f>
        <v>424</v>
      </c>
      <c r="E719" s="1">
        <f>IFERROR(__xludf.DUMMYFUNCTION("""COMPUTED_VALUE"""),438.09)</f>
        <v>438.09</v>
      </c>
      <c r="F719" s="1">
        <f>IFERROR(__xludf.DUMMYFUNCTION("""COMPUTED_VALUE"""),2.8414523E7)</f>
        <v>28414523</v>
      </c>
    </row>
    <row r="720">
      <c r="A720" s="2">
        <f>IFERROR(__xludf.DUMMYFUNCTION("""COMPUTED_VALUE"""),44141.66666666667)</f>
        <v>44141.66667</v>
      </c>
      <c r="B720" s="1">
        <f>IFERROR(__xludf.DUMMYFUNCTION("""COMPUTED_VALUE"""),436.1)</f>
        <v>436.1</v>
      </c>
      <c r="C720" s="1">
        <f>IFERROR(__xludf.DUMMYFUNCTION("""COMPUTED_VALUE"""),436.57)</f>
        <v>436.57</v>
      </c>
      <c r="D720" s="1">
        <f>IFERROR(__xludf.DUMMYFUNCTION("""COMPUTED_VALUE"""),424.28)</f>
        <v>424.28</v>
      </c>
      <c r="E720" s="1">
        <f>IFERROR(__xludf.DUMMYFUNCTION("""COMPUTED_VALUE"""),429.95)</f>
        <v>429.95</v>
      </c>
      <c r="F720" s="1">
        <f>IFERROR(__xludf.DUMMYFUNCTION("""COMPUTED_VALUE"""),2.1706014E7)</f>
        <v>21706014</v>
      </c>
    </row>
    <row r="721">
      <c r="A721" s="2">
        <f>IFERROR(__xludf.DUMMYFUNCTION("""COMPUTED_VALUE"""),44144.66666666667)</f>
        <v>44144.66667</v>
      </c>
      <c r="B721" s="1">
        <f>IFERROR(__xludf.DUMMYFUNCTION("""COMPUTED_VALUE"""),439.5)</f>
        <v>439.5</v>
      </c>
      <c r="C721" s="1">
        <f>IFERROR(__xludf.DUMMYFUNCTION("""COMPUTED_VALUE"""),452.5)</f>
        <v>452.5</v>
      </c>
      <c r="D721" s="1">
        <f>IFERROR(__xludf.DUMMYFUNCTION("""COMPUTED_VALUE"""),421.0)</f>
        <v>421</v>
      </c>
      <c r="E721" s="1">
        <f>IFERROR(__xludf.DUMMYFUNCTION("""COMPUTED_VALUE"""),421.26)</f>
        <v>421.26</v>
      </c>
      <c r="F721" s="1">
        <f>IFERROR(__xludf.DUMMYFUNCTION("""COMPUTED_VALUE"""),3.4833025E7)</f>
        <v>34833025</v>
      </c>
    </row>
    <row r="722">
      <c r="A722" s="2">
        <f>IFERROR(__xludf.DUMMYFUNCTION("""COMPUTED_VALUE"""),44145.66666666667)</f>
        <v>44145.66667</v>
      </c>
      <c r="B722" s="1">
        <f>IFERROR(__xludf.DUMMYFUNCTION("""COMPUTED_VALUE"""),420.09)</f>
        <v>420.09</v>
      </c>
      <c r="C722" s="1">
        <f>IFERROR(__xludf.DUMMYFUNCTION("""COMPUTED_VALUE"""),420.09)</f>
        <v>420.09</v>
      </c>
      <c r="D722" s="1">
        <f>IFERROR(__xludf.DUMMYFUNCTION("""COMPUTED_VALUE"""),396.03)</f>
        <v>396.03</v>
      </c>
      <c r="E722" s="1">
        <f>IFERROR(__xludf.DUMMYFUNCTION("""COMPUTED_VALUE"""),410.36)</f>
        <v>410.36</v>
      </c>
      <c r="F722" s="1">
        <f>IFERROR(__xludf.DUMMYFUNCTION("""COMPUTED_VALUE"""),3.0284224E7)</f>
        <v>30284224</v>
      </c>
    </row>
    <row r="723">
      <c r="A723" s="2">
        <f>IFERROR(__xludf.DUMMYFUNCTION("""COMPUTED_VALUE"""),44146.66666666667)</f>
        <v>44146.66667</v>
      </c>
      <c r="B723" s="1">
        <f>IFERROR(__xludf.DUMMYFUNCTION("""COMPUTED_VALUE"""),416.45)</f>
        <v>416.45</v>
      </c>
      <c r="C723" s="1">
        <f>IFERROR(__xludf.DUMMYFUNCTION("""COMPUTED_VALUE"""),418.7)</f>
        <v>418.7</v>
      </c>
      <c r="D723" s="1">
        <f>IFERROR(__xludf.DUMMYFUNCTION("""COMPUTED_VALUE"""),410.58)</f>
        <v>410.58</v>
      </c>
      <c r="E723" s="1">
        <f>IFERROR(__xludf.DUMMYFUNCTION("""COMPUTED_VALUE"""),417.13)</f>
        <v>417.13</v>
      </c>
      <c r="F723" s="1">
        <f>IFERROR(__xludf.DUMMYFUNCTION("""COMPUTED_VALUE"""),1.7357722E7)</f>
        <v>17357722</v>
      </c>
    </row>
    <row r="724">
      <c r="A724" s="2">
        <f>IFERROR(__xludf.DUMMYFUNCTION("""COMPUTED_VALUE"""),44147.66666666667)</f>
        <v>44147.66667</v>
      </c>
      <c r="B724" s="1">
        <f>IFERROR(__xludf.DUMMYFUNCTION("""COMPUTED_VALUE"""),415.05)</f>
        <v>415.05</v>
      </c>
      <c r="C724" s="1">
        <f>IFERROR(__xludf.DUMMYFUNCTION("""COMPUTED_VALUE"""),423.0)</f>
        <v>423</v>
      </c>
      <c r="D724" s="1">
        <f>IFERROR(__xludf.DUMMYFUNCTION("""COMPUTED_VALUE"""),409.52)</f>
        <v>409.52</v>
      </c>
      <c r="E724" s="1">
        <f>IFERROR(__xludf.DUMMYFUNCTION("""COMPUTED_VALUE"""),411.76)</f>
        <v>411.76</v>
      </c>
      <c r="F724" s="1">
        <f>IFERROR(__xludf.DUMMYFUNCTION("""COMPUTED_VALUE"""),1.99405E7)</f>
        <v>19940500</v>
      </c>
    </row>
    <row r="725">
      <c r="A725" s="2">
        <f>IFERROR(__xludf.DUMMYFUNCTION("""COMPUTED_VALUE"""),44148.66666666667)</f>
        <v>44148.66667</v>
      </c>
      <c r="B725" s="1">
        <f>IFERROR(__xludf.DUMMYFUNCTION("""COMPUTED_VALUE"""),410.85)</f>
        <v>410.85</v>
      </c>
      <c r="C725" s="1">
        <f>IFERROR(__xludf.DUMMYFUNCTION("""COMPUTED_VALUE"""),412.53)</f>
        <v>412.53</v>
      </c>
      <c r="D725" s="1">
        <f>IFERROR(__xludf.DUMMYFUNCTION("""COMPUTED_VALUE"""),401.66)</f>
        <v>401.66</v>
      </c>
      <c r="E725" s="1">
        <f>IFERROR(__xludf.DUMMYFUNCTION("""COMPUTED_VALUE"""),408.5)</f>
        <v>408.5</v>
      </c>
      <c r="F725" s="1">
        <f>IFERROR(__xludf.DUMMYFUNCTION("""COMPUTED_VALUE"""),1.9830351E7)</f>
        <v>19830351</v>
      </c>
    </row>
    <row r="726">
      <c r="A726" s="2">
        <f>IFERROR(__xludf.DUMMYFUNCTION("""COMPUTED_VALUE"""),44151.66666666667)</f>
        <v>44151.66667</v>
      </c>
      <c r="B726" s="1">
        <f>IFERROR(__xludf.DUMMYFUNCTION("""COMPUTED_VALUE"""),408.93)</f>
        <v>408.93</v>
      </c>
      <c r="C726" s="1">
        <f>IFERROR(__xludf.DUMMYFUNCTION("""COMPUTED_VALUE"""),412.45)</f>
        <v>412.45</v>
      </c>
      <c r="D726" s="1">
        <f>IFERROR(__xludf.DUMMYFUNCTION("""COMPUTED_VALUE"""),404.09)</f>
        <v>404.09</v>
      </c>
      <c r="E726" s="1">
        <f>IFERROR(__xludf.DUMMYFUNCTION("""COMPUTED_VALUE"""),408.09)</f>
        <v>408.09</v>
      </c>
      <c r="F726" s="1">
        <f>IFERROR(__xludf.DUMMYFUNCTION("""COMPUTED_VALUE"""),2.6838635E7)</f>
        <v>26838635</v>
      </c>
    </row>
    <row r="727">
      <c r="A727" s="2">
        <f>IFERROR(__xludf.DUMMYFUNCTION("""COMPUTED_VALUE"""),44152.66666666667)</f>
        <v>44152.66667</v>
      </c>
      <c r="B727" s="1">
        <f>IFERROR(__xludf.DUMMYFUNCTION("""COMPUTED_VALUE"""),460.17)</f>
        <v>460.17</v>
      </c>
      <c r="C727" s="1">
        <f>IFERROR(__xludf.DUMMYFUNCTION("""COMPUTED_VALUE"""),462.0)</f>
        <v>462</v>
      </c>
      <c r="D727" s="1">
        <f>IFERROR(__xludf.DUMMYFUNCTION("""COMPUTED_VALUE"""),433.01)</f>
        <v>433.01</v>
      </c>
      <c r="E727" s="1">
        <f>IFERROR(__xludf.DUMMYFUNCTION("""COMPUTED_VALUE"""),441.61)</f>
        <v>441.61</v>
      </c>
      <c r="F727" s="1">
        <f>IFERROR(__xludf.DUMMYFUNCTION("""COMPUTED_VALUE"""),6.1188281E7)</f>
        <v>61188281</v>
      </c>
    </row>
    <row r="728">
      <c r="A728" s="2">
        <f>IFERROR(__xludf.DUMMYFUNCTION("""COMPUTED_VALUE"""),44153.66666666667)</f>
        <v>44153.66667</v>
      </c>
      <c r="B728" s="1">
        <f>IFERROR(__xludf.DUMMYFUNCTION("""COMPUTED_VALUE"""),448.35)</f>
        <v>448.35</v>
      </c>
      <c r="C728" s="1">
        <f>IFERROR(__xludf.DUMMYFUNCTION("""COMPUTED_VALUE"""),496.0)</f>
        <v>496</v>
      </c>
      <c r="D728" s="1">
        <f>IFERROR(__xludf.DUMMYFUNCTION("""COMPUTED_VALUE"""),443.5)</f>
        <v>443.5</v>
      </c>
      <c r="E728" s="1">
        <f>IFERROR(__xludf.DUMMYFUNCTION("""COMPUTED_VALUE"""),486.64)</f>
        <v>486.64</v>
      </c>
      <c r="F728" s="1">
        <f>IFERROR(__xludf.DUMMYFUNCTION("""COMPUTED_VALUE"""),7.8044024E7)</f>
        <v>78044024</v>
      </c>
    </row>
    <row r="729">
      <c r="A729" s="2">
        <f>IFERROR(__xludf.DUMMYFUNCTION("""COMPUTED_VALUE"""),44154.66666666667)</f>
        <v>44154.66667</v>
      </c>
      <c r="B729" s="1">
        <f>IFERROR(__xludf.DUMMYFUNCTION("""COMPUTED_VALUE"""),492.0)</f>
        <v>492</v>
      </c>
      <c r="C729" s="1">
        <f>IFERROR(__xludf.DUMMYFUNCTION("""COMPUTED_VALUE"""),508.61)</f>
        <v>508.61</v>
      </c>
      <c r="D729" s="1">
        <f>IFERROR(__xludf.DUMMYFUNCTION("""COMPUTED_VALUE"""),487.57)</f>
        <v>487.57</v>
      </c>
      <c r="E729" s="1">
        <f>IFERROR(__xludf.DUMMYFUNCTION("""COMPUTED_VALUE"""),499.27)</f>
        <v>499.27</v>
      </c>
      <c r="F729" s="1">
        <f>IFERROR(__xludf.DUMMYFUNCTION("""COMPUTED_VALUE"""),6.2475346E7)</f>
        <v>62475346</v>
      </c>
    </row>
    <row r="730">
      <c r="A730" s="2">
        <f>IFERROR(__xludf.DUMMYFUNCTION("""COMPUTED_VALUE"""),44155.66666666667)</f>
        <v>44155.66667</v>
      </c>
      <c r="B730" s="1">
        <f>IFERROR(__xludf.DUMMYFUNCTION("""COMPUTED_VALUE"""),497.99)</f>
        <v>497.99</v>
      </c>
      <c r="C730" s="1">
        <f>IFERROR(__xludf.DUMMYFUNCTION("""COMPUTED_VALUE"""),502.5)</f>
        <v>502.5</v>
      </c>
      <c r="D730" s="1">
        <f>IFERROR(__xludf.DUMMYFUNCTION("""COMPUTED_VALUE"""),489.06)</f>
        <v>489.06</v>
      </c>
      <c r="E730" s="1">
        <f>IFERROR(__xludf.DUMMYFUNCTION("""COMPUTED_VALUE"""),489.61)</f>
        <v>489.61</v>
      </c>
      <c r="F730" s="1">
        <f>IFERROR(__xludf.DUMMYFUNCTION("""COMPUTED_VALUE"""),3.2911922E7)</f>
        <v>32911922</v>
      </c>
    </row>
    <row r="731">
      <c r="A731" s="2">
        <f>IFERROR(__xludf.DUMMYFUNCTION("""COMPUTED_VALUE"""),44158.66666666667)</f>
        <v>44158.66667</v>
      </c>
      <c r="B731" s="1">
        <f>IFERROR(__xludf.DUMMYFUNCTION("""COMPUTED_VALUE"""),503.5)</f>
        <v>503.5</v>
      </c>
      <c r="C731" s="1">
        <f>IFERROR(__xludf.DUMMYFUNCTION("""COMPUTED_VALUE"""),526.0)</f>
        <v>526</v>
      </c>
      <c r="D731" s="1">
        <f>IFERROR(__xludf.DUMMYFUNCTION("""COMPUTED_VALUE"""),501.79)</f>
        <v>501.79</v>
      </c>
      <c r="E731" s="1">
        <f>IFERROR(__xludf.DUMMYFUNCTION("""COMPUTED_VALUE"""),521.85)</f>
        <v>521.85</v>
      </c>
      <c r="F731" s="1">
        <f>IFERROR(__xludf.DUMMYFUNCTION("""COMPUTED_VALUE"""),5.0260304E7)</f>
        <v>50260304</v>
      </c>
    </row>
    <row r="732">
      <c r="A732" s="2">
        <f>IFERROR(__xludf.DUMMYFUNCTION("""COMPUTED_VALUE"""),44159.66666666667)</f>
        <v>44159.66667</v>
      </c>
      <c r="B732" s="1">
        <f>IFERROR(__xludf.DUMMYFUNCTION("""COMPUTED_VALUE"""),540.4)</f>
        <v>540.4</v>
      </c>
      <c r="C732" s="1">
        <f>IFERROR(__xludf.DUMMYFUNCTION("""COMPUTED_VALUE"""),559.99)</f>
        <v>559.99</v>
      </c>
      <c r="D732" s="1">
        <f>IFERROR(__xludf.DUMMYFUNCTION("""COMPUTED_VALUE"""),526.2)</f>
        <v>526.2</v>
      </c>
      <c r="E732" s="1">
        <f>IFERROR(__xludf.DUMMYFUNCTION("""COMPUTED_VALUE"""),555.38)</f>
        <v>555.38</v>
      </c>
      <c r="F732" s="1">
        <f>IFERROR(__xludf.DUMMYFUNCTION("""COMPUTED_VALUE"""),5.3648494E7)</f>
        <v>53648494</v>
      </c>
    </row>
    <row r="733">
      <c r="A733" s="2">
        <f>IFERROR(__xludf.DUMMYFUNCTION("""COMPUTED_VALUE"""),44160.66666666667)</f>
        <v>44160.66667</v>
      </c>
      <c r="B733" s="1">
        <f>IFERROR(__xludf.DUMMYFUNCTION("""COMPUTED_VALUE"""),550.06)</f>
        <v>550.06</v>
      </c>
      <c r="C733" s="1">
        <f>IFERROR(__xludf.DUMMYFUNCTION("""COMPUTED_VALUE"""),574.0)</f>
        <v>574</v>
      </c>
      <c r="D733" s="1">
        <f>IFERROR(__xludf.DUMMYFUNCTION("""COMPUTED_VALUE"""),545.37)</f>
        <v>545.37</v>
      </c>
      <c r="E733" s="1">
        <f>IFERROR(__xludf.DUMMYFUNCTION("""COMPUTED_VALUE"""),574.0)</f>
        <v>574</v>
      </c>
      <c r="F733" s="1">
        <f>IFERROR(__xludf.DUMMYFUNCTION("""COMPUTED_VALUE"""),4.8930162E7)</f>
        <v>48930162</v>
      </c>
    </row>
    <row r="734">
      <c r="A734" s="2">
        <f>IFERROR(__xludf.DUMMYFUNCTION("""COMPUTED_VALUE"""),44162.54166666667)</f>
        <v>44162.54167</v>
      </c>
      <c r="B734" s="1">
        <f>IFERROR(__xludf.DUMMYFUNCTION("""COMPUTED_VALUE"""),581.16)</f>
        <v>581.16</v>
      </c>
      <c r="C734" s="1">
        <f>IFERROR(__xludf.DUMMYFUNCTION("""COMPUTED_VALUE"""),598.78)</f>
        <v>598.78</v>
      </c>
      <c r="D734" s="1">
        <f>IFERROR(__xludf.DUMMYFUNCTION("""COMPUTED_VALUE"""),578.45)</f>
        <v>578.45</v>
      </c>
      <c r="E734" s="1">
        <f>IFERROR(__xludf.DUMMYFUNCTION("""COMPUTED_VALUE"""),585.76)</f>
        <v>585.76</v>
      </c>
      <c r="F734" s="1">
        <f>IFERROR(__xludf.DUMMYFUNCTION("""COMPUTED_VALUE"""),3.7561078E7)</f>
        <v>37561078</v>
      </c>
    </row>
    <row r="735">
      <c r="A735" s="2">
        <f>IFERROR(__xludf.DUMMYFUNCTION("""COMPUTED_VALUE"""),44165.66666666667)</f>
        <v>44165.66667</v>
      </c>
      <c r="B735" s="1">
        <f>IFERROR(__xludf.DUMMYFUNCTION("""COMPUTED_VALUE"""),602.21)</f>
        <v>602.21</v>
      </c>
      <c r="C735" s="1">
        <f>IFERROR(__xludf.DUMMYFUNCTION("""COMPUTED_VALUE"""),607.8)</f>
        <v>607.8</v>
      </c>
      <c r="D735" s="1">
        <f>IFERROR(__xludf.DUMMYFUNCTION("""COMPUTED_VALUE"""),554.51)</f>
        <v>554.51</v>
      </c>
      <c r="E735" s="1">
        <f>IFERROR(__xludf.DUMMYFUNCTION("""COMPUTED_VALUE"""),567.6)</f>
        <v>567.6</v>
      </c>
      <c r="F735" s="1">
        <f>IFERROR(__xludf.DUMMYFUNCTION("""COMPUTED_VALUE"""),6.3003052E7)</f>
        <v>63003052</v>
      </c>
    </row>
    <row r="736">
      <c r="A736" s="2">
        <f>IFERROR(__xludf.DUMMYFUNCTION("""COMPUTED_VALUE"""),44166.66666666667)</f>
        <v>44166.66667</v>
      </c>
      <c r="B736" s="1">
        <f>IFERROR(__xludf.DUMMYFUNCTION("""COMPUTED_VALUE"""),597.59)</f>
        <v>597.59</v>
      </c>
      <c r="C736" s="1">
        <f>IFERROR(__xludf.DUMMYFUNCTION("""COMPUTED_VALUE"""),597.85)</f>
        <v>597.85</v>
      </c>
      <c r="D736" s="1">
        <f>IFERROR(__xludf.DUMMYFUNCTION("""COMPUTED_VALUE"""),572.05)</f>
        <v>572.05</v>
      </c>
      <c r="E736" s="1">
        <f>IFERROR(__xludf.DUMMYFUNCTION("""COMPUTED_VALUE"""),584.76)</f>
        <v>584.76</v>
      </c>
      <c r="F736" s="1">
        <f>IFERROR(__xludf.DUMMYFUNCTION("""COMPUTED_VALUE"""),4.0382832E7)</f>
        <v>40382832</v>
      </c>
    </row>
    <row r="737">
      <c r="A737" s="2">
        <f>IFERROR(__xludf.DUMMYFUNCTION("""COMPUTED_VALUE"""),44167.66666666667)</f>
        <v>44167.66667</v>
      </c>
      <c r="B737" s="1">
        <f>IFERROR(__xludf.DUMMYFUNCTION("""COMPUTED_VALUE"""),556.44)</f>
        <v>556.44</v>
      </c>
      <c r="C737" s="1">
        <f>IFERROR(__xludf.DUMMYFUNCTION("""COMPUTED_VALUE"""),571.54)</f>
        <v>571.54</v>
      </c>
      <c r="D737" s="1">
        <f>IFERROR(__xludf.DUMMYFUNCTION("""COMPUTED_VALUE"""),541.21)</f>
        <v>541.21</v>
      </c>
      <c r="E737" s="1">
        <f>IFERROR(__xludf.DUMMYFUNCTION("""COMPUTED_VALUE"""),568.82)</f>
        <v>568.82</v>
      </c>
      <c r="F737" s="1">
        <f>IFERROR(__xludf.DUMMYFUNCTION("""COMPUTED_VALUE"""),4.7775653E7)</f>
        <v>47775653</v>
      </c>
    </row>
    <row r="738">
      <c r="A738" s="2">
        <f>IFERROR(__xludf.DUMMYFUNCTION("""COMPUTED_VALUE"""),44168.66666666667)</f>
        <v>44168.66667</v>
      </c>
      <c r="B738" s="1">
        <f>IFERROR(__xludf.DUMMYFUNCTION("""COMPUTED_VALUE"""),590.02)</f>
        <v>590.02</v>
      </c>
      <c r="C738" s="1">
        <f>IFERROR(__xludf.DUMMYFUNCTION("""COMPUTED_VALUE"""),598.97)</f>
        <v>598.97</v>
      </c>
      <c r="D738" s="1">
        <f>IFERROR(__xludf.DUMMYFUNCTION("""COMPUTED_VALUE"""),582.43)</f>
        <v>582.43</v>
      </c>
      <c r="E738" s="1">
        <f>IFERROR(__xludf.DUMMYFUNCTION("""COMPUTED_VALUE"""),593.38)</f>
        <v>593.38</v>
      </c>
      <c r="F738" s="1">
        <f>IFERROR(__xludf.DUMMYFUNCTION("""COMPUTED_VALUE"""),4.2552003E7)</f>
        <v>42552003</v>
      </c>
    </row>
    <row r="739">
      <c r="A739" s="2">
        <f>IFERROR(__xludf.DUMMYFUNCTION("""COMPUTED_VALUE"""),44169.66666666667)</f>
        <v>44169.66667</v>
      </c>
      <c r="B739" s="1">
        <f>IFERROR(__xludf.DUMMYFUNCTION("""COMPUTED_VALUE"""),591.01)</f>
        <v>591.01</v>
      </c>
      <c r="C739" s="1">
        <f>IFERROR(__xludf.DUMMYFUNCTION("""COMPUTED_VALUE"""),599.04)</f>
        <v>599.04</v>
      </c>
      <c r="D739" s="1">
        <f>IFERROR(__xludf.DUMMYFUNCTION("""COMPUTED_VALUE"""),585.5)</f>
        <v>585.5</v>
      </c>
      <c r="E739" s="1">
        <f>IFERROR(__xludf.DUMMYFUNCTION("""COMPUTED_VALUE"""),599.04)</f>
        <v>599.04</v>
      </c>
      <c r="F739" s="1">
        <f>IFERROR(__xludf.DUMMYFUNCTION("""COMPUTED_VALUE"""),2.9401314E7)</f>
        <v>29401314</v>
      </c>
    </row>
    <row r="740">
      <c r="A740" s="2">
        <f>IFERROR(__xludf.DUMMYFUNCTION("""COMPUTED_VALUE"""),44172.66666666667)</f>
        <v>44172.66667</v>
      </c>
      <c r="B740" s="1">
        <f>IFERROR(__xludf.DUMMYFUNCTION("""COMPUTED_VALUE"""),604.92)</f>
        <v>604.92</v>
      </c>
      <c r="C740" s="1">
        <f>IFERROR(__xludf.DUMMYFUNCTION("""COMPUTED_VALUE"""),648.79)</f>
        <v>648.79</v>
      </c>
      <c r="D740" s="1">
        <f>IFERROR(__xludf.DUMMYFUNCTION("""COMPUTED_VALUE"""),603.05)</f>
        <v>603.05</v>
      </c>
      <c r="E740" s="1">
        <f>IFERROR(__xludf.DUMMYFUNCTION("""COMPUTED_VALUE"""),641.76)</f>
        <v>641.76</v>
      </c>
      <c r="F740" s="1">
        <f>IFERROR(__xludf.DUMMYFUNCTION("""COMPUTED_VALUE"""),5.6309709E7)</f>
        <v>56309709</v>
      </c>
    </row>
    <row r="741">
      <c r="A741" s="2">
        <f>IFERROR(__xludf.DUMMYFUNCTION("""COMPUTED_VALUE"""),44173.66666666667)</f>
        <v>44173.66667</v>
      </c>
      <c r="B741" s="1">
        <f>IFERROR(__xludf.DUMMYFUNCTION("""COMPUTED_VALUE"""),625.51)</f>
        <v>625.51</v>
      </c>
      <c r="C741" s="1">
        <f>IFERROR(__xludf.DUMMYFUNCTION("""COMPUTED_VALUE"""),651.28)</f>
        <v>651.28</v>
      </c>
      <c r="D741" s="1">
        <f>IFERROR(__xludf.DUMMYFUNCTION("""COMPUTED_VALUE"""),618.5)</f>
        <v>618.5</v>
      </c>
      <c r="E741" s="1">
        <f>IFERROR(__xludf.DUMMYFUNCTION("""COMPUTED_VALUE"""),649.88)</f>
        <v>649.88</v>
      </c>
      <c r="F741" s="1">
        <f>IFERROR(__xludf.DUMMYFUNCTION("""COMPUTED_VALUE"""),6.4265029E7)</f>
        <v>64265029</v>
      </c>
    </row>
    <row r="742">
      <c r="A742" s="2">
        <f>IFERROR(__xludf.DUMMYFUNCTION("""COMPUTED_VALUE"""),44174.66666666667)</f>
        <v>44174.66667</v>
      </c>
      <c r="B742" s="1">
        <f>IFERROR(__xludf.DUMMYFUNCTION("""COMPUTED_VALUE"""),653.69)</f>
        <v>653.69</v>
      </c>
      <c r="C742" s="1">
        <f>IFERROR(__xludf.DUMMYFUNCTION("""COMPUTED_VALUE"""),654.32)</f>
        <v>654.32</v>
      </c>
      <c r="D742" s="1">
        <f>IFERROR(__xludf.DUMMYFUNCTION("""COMPUTED_VALUE"""),588.0)</f>
        <v>588</v>
      </c>
      <c r="E742" s="1">
        <f>IFERROR(__xludf.DUMMYFUNCTION("""COMPUTED_VALUE"""),604.48)</f>
        <v>604.48</v>
      </c>
      <c r="F742" s="1">
        <f>IFERROR(__xludf.DUMMYFUNCTION("""COMPUTED_VALUE"""),7.129119E7)</f>
        <v>71291190</v>
      </c>
    </row>
    <row r="743">
      <c r="A743" s="2">
        <f>IFERROR(__xludf.DUMMYFUNCTION("""COMPUTED_VALUE"""),44175.66666666667)</f>
        <v>44175.66667</v>
      </c>
      <c r="B743" s="1">
        <f>IFERROR(__xludf.DUMMYFUNCTION("""COMPUTED_VALUE"""),574.37)</f>
        <v>574.37</v>
      </c>
      <c r="C743" s="1">
        <f>IFERROR(__xludf.DUMMYFUNCTION("""COMPUTED_VALUE"""),627.75)</f>
        <v>627.75</v>
      </c>
      <c r="D743" s="1">
        <f>IFERROR(__xludf.DUMMYFUNCTION("""COMPUTED_VALUE"""),566.34)</f>
        <v>566.34</v>
      </c>
      <c r="E743" s="1">
        <f>IFERROR(__xludf.DUMMYFUNCTION("""COMPUTED_VALUE"""),627.07)</f>
        <v>627.07</v>
      </c>
      <c r="F743" s="1">
        <f>IFERROR(__xludf.DUMMYFUNCTION("""COMPUTED_VALUE"""),6.7083153E7)</f>
        <v>67083153</v>
      </c>
    </row>
    <row r="744">
      <c r="A744" s="2">
        <f>IFERROR(__xludf.DUMMYFUNCTION("""COMPUTED_VALUE"""),44176.66666666667)</f>
        <v>44176.66667</v>
      </c>
      <c r="B744" s="1">
        <f>IFERROR(__xludf.DUMMYFUNCTION("""COMPUTED_VALUE"""),615.01)</f>
        <v>615.01</v>
      </c>
      <c r="C744" s="1">
        <f>IFERROR(__xludf.DUMMYFUNCTION("""COMPUTED_VALUE"""),624.0)</f>
        <v>624</v>
      </c>
      <c r="D744" s="1">
        <f>IFERROR(__xludf.DUMMYFUNCTION("""COMPUTED_VALUE"""),596.8)</f>
        <v>596.8</v>
      </c>
      <c r="E744" s="1">
        <f>IFERROR(__xludf.DUMMYFUNCTION("""COMPUTED_VALUE"""),609.99)</f>
        <v>609.99</v>
      </c>
      <c r="F744" s="1">
        <f>IFERROR(__xludf.DUMMYFUNCTION("""COMPUTED_VALUE"""),4.6474974E7)</f>
        <v>46474974</v>
      </c>
    </row>
    <row r="745">
      <c r="A745" s="2">
        <f>IFERROR(__xludf.DUMMYFUNCTION("""COMPUTED_VALUE"""),44179.66666666667)</f>
        <v>44179.66667</v>
      </c>
      <c r="B745" s="1">
        <f>IFERROR(__xludf.DUMMYFUNCTION("""COMPUTED_VALUE"""),619.0)</f>
        <v>619</v>
      </c>
      <c r="C745" s="1">
        <f>IFERROR(__xludf.DUMMYFUNCTION("""COMPUTED_VALUE"""),642.75)</f>
        <v>642.75</v>
      </c>
      <c r="D745" s="1">
        <f>IFERROR(__xludf.DUMMYFUNCTION("""COMPUTED_VALUE"""),610.2)</f>
        <v>610.2</v>
      </c>
      <c r="E745" s="1">
        <f>IFERROR(__xludf.DUMMYFUNCTION("""COMPUTED_VALUE"""),639.83)</f>
        <v>639.83</v>
      </c>
      <c r="F745" s="1">
        <f>IFERROR(__xludf.DUMMYFUNCTION("""COMPUTED_VALUE"""),5.2040649E7)</f>
        <v>52040649</v>
      </c>
    </row>
    <row r="746">
      <c r="A746" s="2">
        <f>IFERROR(__xludf.DUMMYFUNCTION("""COMPUTED_VALUE"""),44180.66666666667)</f>
        <v>44180.66667</v>
      </c>
      <c r="B746" s="1">
        <f>IFERROR(__xludf.DUMMYFUNCTION("""COMPUTED_VALUE"""),643.28)</f>
        <v>643.28</v>
      </c>
      <c r="C746" s="1">
        <f>IFERROR(__xludf.DUMMYFUNCTION("""COMPUTED_VALUE"""),646.9)</f>
        <v>646.9</v>
      </c>
      <c r="D746" s="1">
        <f>IFERROR(__xludf.DUMMYFUNCTION("""COMPUTED_VALUE"""),623.8)</f>
        <v>623.8</v>
      </c>
      <c r="E746" s="1">
        <f>IFERROR(__xludf.DUMMYFUNCTION("""COMPUTED_VALUE"""),633.25)</f>
        <v>633.25</v>
      </c>
      <c r="F746" s="1">
        <f>IFERROR(__xludf.DUMMYFUNCTION("""COMPUTED_VALUE"""),4.5223559E7)</f>
        <v>45223559</v>
      </c>
    </row>
    <row r="747">
      <c r="A747" s="2">
        <f>IFERROR(__xludf.DUMMYFUNCTION("""COMPUTED_VALUE"""),44181.66666666667)</f>
        <v>44181.66667</v>
      </c>
      <c r="B747" s="1">
        <f>IFERROR(__xludf.DUMMYFUNCTION("""COMPUTED_VALUE"""),628.23)</f>
        <v>628.23</v>
      </c>
      <c r="C747" s="1">
        <f>IFERROR(__xludf.DUMMYFUNCTION("""COMPUTED_VALUE"""),632.5)</f>
        <v>632.5</v>
      </c>
      <c r="D747" s="1">
        <f>IFERROR(__xludf.DUMMYFUNCTION("""COMPUTED_VALUE"""),605.0)</f>
        <v>605</v>
      </c>
      <c r="E747" s="1">
        <f>IFERROR(__xludf.DUMMYFUNCTION("""COMPUTED_VALUE"""),622.77)</f>
        <v>622.77</v>
      </c>
      <c r="F747" s="1">
        <f>IFERROR(__xludf.DUMMYFUNCTION("""COMPUTED_VALUE"""),4.2095813E7)</f>
        <v>42095813</v>
      </c>
    </row>
    <row r="748">
      <c r="A748" s="2">
        <f>IFERROR(__xludf.DUMMYFUNCTION("""COMPUTED_VALUE"""),44182.66666666667)</f>
        <v>44182.66667</v>
      </c>
      <c r="B748" s="1">
        <f>IFERROR(__xludf.DUMMYFUNCTION("""COMPUTED_VALUE"""),628.19)</f>
        <v>628.19</v>
      </c>
      <c r="C748" s="1">
        <f>IFERROR(__xludf.DUMMYFUNCTION("""COMPUTED_VALUE"""),658.82)</f>
        <v>658.82</v>
      </c>
      <c r="D748" s="1">
        <f>IFERROR(__xludf.DUMMYFUNCTION("""COMPUTED_VALUE"""),619.5)</f>
        <v>619.5</v>
      </c>
      <c r="E748" s="1">
        <f>IFERROR(__xludf.DUMMYFUNCTION("""COMPUTED_VALUE"""),655.9)</f>
        <v>655.9</v>
      </c>
      <c r="F748" s="1">
        <f>IFERROR(__xludf.DUMMYFUNCTION("""COMPUTED_VALUE"""),5.6270144E7)</f>
        <v>56270144</v>
      </c>
    </row>
    <row r="749">
      <c r="A749" s="2">
        <f>IFERROR(__xludf.DUMMYFUNCTION("""COMPUTED_VALUE"""),44183.66666666667)</f>
        <v>44183.66667</v>
      </c>
      <c r="B749" s="1">
        <f>IFERROR(__xludf.DUMMYFUNCTION("""COMPUTED_VALUE"""),668.9)</f>
        <v>668.9</v>
      </c>
      <c r="C749" s="1">
        <f>IFERROR(__xludf.DUMMYFUNCTION("""COMPUTED_VALUE"""),695.0)</f>
        <v>695</v>
      </c>
      <c r="D749" s="1">
        <f>IFERROR(__xludf.DUMMYFUNCTION("""COMPUTED_VALUE"""),628.54)</f>
        <v>628.54</v>
      </c>
      <c r="E749" s="1">
        <f>IFERROR(__xludf.DUMMYFUNCTION("""COMPUTED_VALUE"""),695.0)</f>
        <v>695</v>
      </c>
      <c r="F749" s="1">
        <f>IFERROR(__xludf.DUMMYFUNCTION("""COMPUTED_VALUE"""),2.22126194E8)</f>
        <v>222126194</v>
      </c>
    </row>
    <row r="750">
      <c r="A750" s="2">
        <f>IFERROR(__xludf.DUMMYFUNCTION("""COMPUTED_VALUE"""),44186.66666666667)</f>
        <v>44186.66667</v>
      </c>
      <c r="B750" s="1">
        <f>IFERROR(__xludf.DUMMYFUNCTION("""COMPUTED_VALUE"""),666.24)</f>
        <v>666.24</v>
      </c>
      <c r="C750" s="1">
        <f>IFERROR(__xludf.DUMMYFUNCTION("""COMPUTED_VALUE"""),668.5)</f>
        <v>668.5</v>
      </c>
      <c r="D750" s="1">
        <f>IFERROR(__xludf.DUMMYFUNCTION("""COMPUTED_VALUE"""),646.07)</f>
        <v>646.07</v>
      </c>
      <c r="E750" s="1">
        <f>IFERROR(__xludf.DUMMYFUNCTION("""COMPUTED_VALUE"""),649.86)</f>
        <v>649.86</v>
      </c>
      <c r="F750" s="1">
        <f>IFERROR(__xludf.DUMMYFUNCTION("""COMPUTED_VALUE"""),5.8045264E7)</f>
        <v>58045264</v>
      </c>
    </row>
    <row r="751">
      <c r="A751" s="2">
        <f>IFERROR(__xludf.DUMMYFUNCTION("""COMPUTED_VALUE"""),44187.66666666667)</f>
        <v>44187.66667</v>
      </c>
      <c r="B751" s="1">
        <f>IFERROR(__xludf.DUMMYFUNCTION("""COMPUTED_VALUE"""),648.0)</f>
        <v>648</v>
      </c>
      <c r="C751" s="1">
        <f>IFERROR(__xludf.DUMMYFUNCTION("""COMPUTED_VALUE"""),649.88)</f>
        <v>649.88</v>
      </c>
      <c r="D751" s="1">
        <f>IFERROR(__xludf.DUMMYFUNCTION("""COMPUTED_VALUE"""),614.23)</f>
        <v>614.23</v>
      </c>
      <c r="E751" s="1">
        <f>IFERROR(__xludf.DUMMYFUNCTION("""COMPUTED_VALUE"""),640.34)</f>
        <v>640.34</v>
      </c>
      <c r="F751" s="1">
        <f>IFERROR(__xludf.DUMMYFUNCTION("""COMPUTED_VALUE"""),5.1861644E7)</f>
        <v>51861644</v>
      </c>
    </row>
    <row r="752">
      <c r="A752" s="2">
        <f>IFERROR(__xludf.DUMMYFUNCTION("""COMPUTED_VALUE"""),44188.66666666667)</f>
        <v>44188.66667</v>
      </c>
      <c r="B752" s="1">
        <f>IFERROR(__xludf.DUMMYFUNCTION("""COMPUTED_VALUE"""),632.2)</f>
        <v>632.2</v>
      </c>
      <c r="C752" s="1">
        <f>IFERROR(__xludf.DUMMYFUNCTION("""COMPUTED_VALUE"""),651.5)</f>
        <v>651.5</v>
      </c>
      <c r="D752" s="1">
        <f>IFERROR(__xludf.DUMMYFUNCTION("""COMPUTED_VALUE"""),622.57)</f>
        <v>622.57</v>
      </c>
      <c r="E752" s="1">
        <f>IFERROR(__xludf.DUMMYFUNCTION("""COMPUTED_VALUE"""),645.98)</f>
        <v>645.98</v>
      </c>
      <c r="F752" s="1">
        <f>IFERROR(__xludf.DUMMYFUNCTION("""COMPUTED_VALUE"""),3.3172972E7)</f>
        <v>33172972</v>
      </c>
    </row>
    <row r="753">
      <c r="A753" s="2">
        <f>IFERROR(__xludf.DUMMYFUNCTION("""COMPUTED_VALUE"""),44189.54166666667)</f>
        <v>44189.54167</v>
      </c>
      <c r="B753" s="1">
        <f>IFERROR(__xludf.DUMMYFUNCTION("""COMPUTED_VALUE"""),642.99)</f>
        <v>642.99</v>
      </c>
      <c r="C753" s="1">
        <f>IFERROR(__xludf.DUMMYFUNCTION("""COMPUTED_VALUE"""),666.09)</f>
        <v>666.09</v>
      </c>
      <c r="D753" s="1">
        <f>IFERROR(__xludf.DUMMYFUNCTION("""COMPUTED_VALUE"""),641.0)</f>
        <v>641</v>
      </c>
      <c r="E753" s="1">
        <f>IFERROR(__xludf.DUMMYFUNCTION("""COMPUTED_VALUE"""),661.77)</f>
        <v>661.77</v>
      </c>
      <c r="F753" s="1">
        <f>IFERROR(__xludf.DUMMYFUNCTION("""COMPUTED_VALUE"""),2.2865568E7)</f>
        <v>22865568</v>
      </c>
    </row>
    <row r="754">
      <c r="A754" s="2">
        <f>IFERROR(__xludf.DUMMYFUNCTION("""COMPUTED_VALUE"""),44193.66666666667)</f>
        <v>44193.66667</v>
      </c>
      <c r="B754" s="1">
        <f>IFERROR(__xludf.DUMMYFUNCTION("""COMPUTED_VALUE"""),674.51)</f>
        <v>674.51</v>
      </c>
      <c r="C754" s="1">
        <f>IFERROR(__xludf.DUMMYFUNCTION("""COMPUTED_VALUE"""),681.4)</f>
        <v>681.4</v>
      </c>
      <c r="D754" s="1">
        <f>IFERROR(__xludf.DUMMYFUNCTION("""COMPUTED_VALUE"""),660.8)</f>
        <v>660.8</v>
      </c>
      <c r="E754" s="1">
        <f>IFERROR(__xludf.DUMMYFUNCTION("""COMPUTED_VALUE"""),663.69)</f>
        <v>663.69</v>
      </c>
      <c r="F754" s="1">
        <f>IFERROR(__xludf.DUMMYFUNCTION("""COMPUTED_VALUE"""),3.2278561E7)</f>
        <v>32278561</v>
      </c>
    </row>
    <row r="755">
      <c r="A755" s="2">
        <f>IFERROR(__xludf.DUMMYFUNCTION("""COMPUTED_VALUE"""),44194.66666666667)</f>
        <v>44194.66667</v>
      </c>
      <c r="B755" s="1">
        <f>IFERROR(__xludf.DUMMYFUNCTION("""COMPUTED_VALUE"""),661.0)</f>
        <v>661</v>
      </c>
      <c r="C755" s="1">
        <f>IFERROR(__xludf.DUMMYFUNCTION("""COMPUTED_VALUE"""),669.9)</f>
        <v>669.9</v>
      </c>
      <c r="D755" s="1">
        <f>IFERROR(__xludf.DUMMYFUNCTION("""COMPUTED_VALUE"""),655.0)</f>
        <v>655</v>
      </c>
      <c r="E755" s="1">
        <f>IFERROR(__xludf.DUMMYFUNCTION("""COMPUTED_VALUE"""),665.99)</f>
        <v>665.99</v>
      </c>
      <c r="F755" s="1">
        <f>IFERROR(__xludf.DUMMYFUNCTION("""COMPUTED_VALUE"""),2.2910811E7)</f>
        <v>22910811</v>
      </c>
    </row>
    <row r="756">
      <c r="A756" s="2">
        <f>IFERROR(__xludf.DUMMYFUNCTION("""COMPUTED_VALUE"""),44195.66666666667)</f>
        <v>44195.66667</v>
      </c>
      <c r="B756" s="1">
        <f>IFERROR(__xludf.DUMMYFUNCTION("""COMPUTED_VALUE"""),672.0)</f>
        <v>672</v>
      </c>
      <c r="C756" s="1">
        <f>IFERROR(__xludf.DUMMYFUNCTION("""COMPUTED_VALUE"""),696.6)</f>
        <v>696.6</v>
      </c>
      <c r="D756" s="1">
        <f>IFERROR(__xludf.DUMMYFUNCTION("""COMPUTED_VALUE"""),668.36)</f>
        <v>668.36</v>
      </c>
      <c r="E756" s="1">
        <f>IFERROR(__xludf.DUMMYFUNCTION("""COMPUTED_VALUE"""),694.78)</f>
        <v>694.78</v>
      </c>
      <c r="F756" s="1">
        <f>IFERROR(__xludf.DUMMYFUNCTION("""COMPUTED_VALUE"""),4.2846021E7)</f>
        <v>42846021</v>
      </c>
    </row>
    <row r="757">
      <c r="A757" s="2">
        <f>IFERROR(__xludf.DUMMYFUNCTION("""COMPUTED_VALUE"""),44196.66666666667)</f>
        <v>44196.66667</v>
      </c>
      <c r="B757" s="1">
        <f>IFERROR(__xludf.DUMMYFUNCTION("""COMPUTED_VALUE"""),699.99)</f>
        <v>699.99</v>
      </c>
      <c r="C757" s="1">
        <f>IFERROR(__xludf.DUMMYFUNCTION("""COMPUTED_VALUE"""),718.72)</f>
        <v>718.72</v>
      </c>
      <c r="D757" s="1">
        <f>IFERROR(__xludf.DUMMYFUNCTION("""COMPUTED_VALUE"""),691.12)</f>
        <v>691.12</v>
      </c>
      <c r="E757" s="1">
        <f>IFERROR(__xludf.DUMMYFUNCTION("""COMPUTED_VALUE"""),705.67)</f>
        <v>705.67</v>
      </c>
      <c r="F757" s="1">
        <f>IFERROR(__xludf.DUMMYFUNCTION("""COMPUTED_VALUE"""),4.9649928E7)</f>
        <v>49649928</v>
      </c>
    </row>
    <row r="758">
      <c r="A758" s="2">
        <f>IFERROR(__xludf.DUMMYFUNCTION("""COMPUTED_VALUE"""),44200.66666666667)</f>
        <v>44200.66667</v>
      </c>
      <c r="B758" s="1">
        <f>IFERROR(__xludf.DUMMYFUNCTION("""COMPUTED_VALUE"""),719.46)</f>
        <v>719.46</v>
      </c>
      <c r="C758" s="1">
        <f>IFERROR(__xludf.DUMMYFUNCTION("""COMPUTED_VALUE"""),744.49)</f>
        <v>744.49</v>
      </c>
      <c r="D758" s="1">
        <f>IFERROR(__xludf.DUMMYFUNCTION("""COMPUTED_VALUE"""),717.19)</f>
        <v>717.19</v>
      </c>
      <c r="E758" s="1">
        <f>IFERROR(__xludf.DUMMYFUNCTION("""COMPUTED_VALUE"""),729.77)</f>
        <v>729.77</v>
      </c>
      <c r="F758" s="1">
        <f>IFERROR(__xludf.DUMMYFUNCTION("""COMPUTED_VALUE"""),4.8638189E7)</f>
        <v>48638189</v>
      </c>
    </row>
    <row r="759">
      <c r="A759" s="2">
        <f>IFERROR(__xludf.DUMMYFUNCTION("""COMPUTED_VALUE"""),44201.66666666667)</f>
        <v>44201.66667</v>
      </c>
      <c r="B759" s="1">
        <f>IFERROR(__xludf.DUMMYFUNCTION("""COMPUTED_VALUE"""),723.66)</f>
        <v>723.66</v>
      </c>
      <c r="C759" s="1">
        <f>IFERROR(__xludf.DUMMYFUNCTION("""COMPUTED_VALUE"""),740.84)</f>
        <v>740.84</v>
      </c>
      <c r="D759" s="1">
        <f>IFERROR(__xludf.DUMMYFUNCTION("""COMPUTED_VALUE"""),719.2)</f>
        <v>719.2</v>
      </c>
      <c r="E759" s="1">
        <f>IFERROR(__xludf.DUMMYFUNCTION("""COMPUTED_VALUE"""),735.11)</f>
        <v>735.11</v>
      </c>
      <c r="F759" s="1">
        <f>IFERROR(__xludf.DUMMYFUNCTION("""COMPUTED_VALUE"""),3.2245165E7)</f>
        <v>32245165</v>
      </c>
    </row>
    <row r="760">
      <c r="A760" s="2">
        <f>IFERROR(__xludf.DUMMYFUNCTION("""COMPUTED_VALUE"""),44202.66666666667)</f>
        <v>44202.66667</v>
      </c>
      <c r="B760" s="1">
        <f>IFERROR(__xludf.DUMMYFUNCTION("""COMPUTED_VALUE"""),758.49)</f>
        <v>758.49</v>
      </c>
      <c r="C760" s="1">
        <f>IFERROR(__xludf.DUMMYFUNCTION("""COMPUTED_VALUE"""),774.0)</f>
        <v>774</v>
      </c>
      <c r="D760" s="1">
        <f>IFERROR(__xludf.DUMMYFUNCTION("""COMPUTED_VALUE"""),749.1)</f>
        <v>749.1</v>
      </c>
      <c r="E760" s="1">
        <f>IFERROR(__xludf.DUMMYFUNCTION("""COMPUTED_VALUE"""),755.98)</f>
        <v>755.98</v>
      </c>
      <c r="F760" s="1">
        <f>IFERROR(__xludf.DUMMYFUNCTION("""COMPUTED_VALUE"""),4.4699965E7)</f>
        <v>44699965</v>
      </c>
    </row>
    <row r="761">
      <c r="A761" s="2">
        <f>IFERROR(__xludf.DUMMYFUNCTION("""COMPUTED_VALUE"""),44203.66666666667)</f>
        <v>44203.66667</v>
      </c>
      <c r="B761" s="1">
        <f>IFERROR(__xludf.DUMMYFUNCTION("""COMPUTED_VALUE"""),777.63)</f>
        <v>777.63</v>
      </c>
      <c r="C761" s="1">
        <f>IFERROR(__xludf.DUMMYFUNCTION("""COMPUTED_VALUE"""),816.99)</f>
        <v>816.99</v>
      </c>
      <c r="D761" s="1">
        <f>IFERROR(__xludf.DUMMYFUNCTION("""COMPUTED_VALUE"""),775.2)</f>
        <v>775.2</v>
      </c>
      <c r="E761" s="1">
        <f>IFERROR(__xludf.DUMMYFUNCTION("""COMPUTED_VALUE"""),816.04)</f>
        <v>816.04</v>
      </c>
      <c r="F761" s="1">
        <f>IFERROR(__xludf.DUMMYFUNCTION("""COMPUTED_VALUE"""),5.1498948E7)</f>
        <v>51498948</v>
      </c>
    </row>
    <row r="762">
      <c r="A762" s="2">
        <f>IFERROR(__xludf.DUMMYFUNCTION("""COMPUTED_VALUE"""),44204.66666666667)</f>
        <v>44204.66667</v>
      </c>
      <c r="B762" s="1">
        <f>IFERROR(__xludf.DUMMYFUNCTION("""COMPUTED_VALUE"""),856.0)</f>
        <v>856</v>
      </c>
      <c r="C762" s="1">
        <f>IFERROR(__xludf.DUMMYFUNCTION("""COMPUTED_VALUE"""),884.49)</f>
        <v>884.49</v>
      </c>
      <c r="D762" s="1">
        <f>IFERROR(__xludf.DUMMYFUNCTION("""COMPUTED_VALUE"""),838.39)</f>
        <v>838.39</v>
      </c>
      <c r="E762" s="1">
        <f>IFERROR(__xludf.DUMMYFUNCTION("""COMPUTED_VALUE"""),880.02)</f>
        <v>880.02</v>
      </c>
      <c r="F762" s="1">
        <f>IFERROR(__xludf.DUMMYFUNCTION("""COMPUTED_VALUE"""),7.5055528E7)</f>
        <v>75055528</v>
      </c>
    </row>
    <row r="763">
      <c r="A763" s="2">
        <f>IFERROR(__xludf.DUMMYFUNCTION("""COMPUTED_VALUE"""),44207.66666666667)</f>
        <v>44207.66667</v>
      </c>
      <c r="B763" s="1">
        <f>IFERROR(__xludf.DUMMYFUNCTION("""COMPUTED_VALUE"""),849.4)</f>
        <v>849.4</v>
      </c>
      <c r="C763" s="1">
        <f>IFERROR(__xludf.DUMMYFUNCTION("""COMPUTED_VALUE"""),854.43)</f>
        <v>854.43</v>
      </c>
      <c r="D763" s="1">
        <f>IFERROR(__xludf.DUMMYFUNCTION("""COMPUTED_VALUE"""),803.62)</f>
        <v>803.62</v>
      </c>
      <c r="E763" s="1">
        <f>IFERROR(__xludf.DUMMYFUNCTION("""COMPUTED_VALUE"""),811.19)</f>
        <v>811.19</v>
      </c>
      <c r="F763" s="1">
        <f>IFERROR(__xludf.DUMMYFUNCTION("""COMPUTED_VALUE"""),5.9554146E7)</f>
        <v>59554146</v>
      </c>
    </row>
    <row r="764">
      <c r="A764" s="2">
        <f>IFERROR(__xludf.DUMMYFUNCTION("""COMPUTED_VALUE"""),44208.66666666667)</f>
        <v>44208.66667</v>
      </c>
      <c r="B764" s="1">
        <f>IFERROR(__xludf.DUMMYFUNCTION("""COMPUTED_VALUE"""),831.0)</f>
        <v>831</v>
      </c>
      <c r="C764" s="1">
        <f>IFERROR(__xludf.DUMMYFUNCTION("""COMPUTED_VALUE"""),868.0)</f>
        <v>868</v>
      </c>
      <c r="D764" s="1">
        <f>IFERROR(__xludf.DUMMYFUNCTION("""COMPUTED_VALUE"""),827.34)</f>
        <v>827.34</v>
      </c>
      <c r="E764" s="1">
        <f>IFERROR(__xludf.DUMMYFUNCTION("""COMPUTED_VALUE"""),849.44)</f>
        <v>849.44</v>
      </c>
      <c r="F764" s="1">
        <f>IFERROR(__xludf.DUMMYFUNCTION("""COMPUTED_VALUE"""),4.627072E7)</f>
        <v>46270720</v>
      </c>
    </row>
    <row r="765">
      <c r="A765" s="2">
        <f>IFERROR(__xludf.DUMMYFUNCTION("""COMPUTED_VALUE"""),44209.66666666667)</f>
        <v>44209.66667</v>
      </c>
      <c r="B765" s="1">
        <f>IFERROR(__xludf.DUMMYFUNCTION("""COMPUTED_VALUE"""),852.76)</f>
        <v>852.76</v>
      </c>
      <c r="C765" s="1">
        <f>IFERROR(__xludf.DUMMYFUNCTION("""COMPUTED_VALUE"""),860.47)</f>
        <v>860.47</v>
      </c>
      <c r="D765" s="1">
        <f>IFERROR(__xludf.DUMMYFUNCTION("""COMPUTED_VALUE"""),832.0)</f>
        <v>832</v>
      </c>
      <c r="E765" s="1">
        <f>IFERROR(__xludf.DUMMYFUNCTION("""COMPUTED_VALUE"""),854.41)</f>
        <v>854.41</v>
      </c>
      <c r="F765" s="1">
        <f>IFERROR(__xludf.DUMMYFUNCTION("""COMPUTED_VALUE"""),3.3312496E7)</f>
        <v>33312496</v>
      </c>
    </row>
    <row r="766">
      <c r="A766" s="2">
        <f>IFERROR(__xludf.DUMMYFUNCTION("""COMPUTED_VALUE"""),44210.66666666667)</f>
        <v>44210.66667</v>
      </c>
      <c r="B766" s="1">
        <f>IFERROR(__xludf.DUMMYFUNCTION("""COMPUTED_VALUE"""),843.39)</f>
        <v>843.39</v>
      </c>
      <c r="C766" s="1">
        <f>IFERROR(__xludf.DUMMYFUNCTION("""COMPUTED_VALUE"""),863.0)</f>
        <v>863</v>
      </c>
      <c r="D766" s="1">
        <f>IFERROR(__xludf.DUMMYFUNCTION("""COMPUTED_VALUE"""),838.75)</f>
        <v>838.75</v>
      </c>
      <c r="E766" s="1">
        <f>IFERROR(__xludf.DUMMYFUNCTION("""COMPUTED_VALUE"""),845.0)</f>
        <v>845</v>
      </c>
      <c r="F766" s="1">
        <f>IFERROR(__xludf.DUMMYFUNCTION("""COMPUTED_VALUE"""),3.1266327E7)</f>
        <v>31266327</v>
      </c>
    </row>
    <row r="767">
      <c r="A767" s="2">
        <f>IFERROR(__xludf.DUMMYFUNCTION("""COMPUTED_VALUE"""),44211.66666666667)</f>
        <v>44211.66667</v>
      </c>
      <c r="B767" s="1">
        <f>IFERROR(__xludf.DUMMYFUNCTION("""COMPUTED_VALUE"""),852.0)</f>
        <v>852</v>
      </c>
      <c r="C767" s="1">
        <f>IFERROR(__xludf.DUMMYFUNCTION("""COMPUTED_VALUE"""),859.9)</f>
        <v>859.9</v>
      </c>
      <c r="D767" s="1">
        <f>IFERROR(__xludf.DUMMYFUNCTION("""COMPUTED_VALUE"""),819.1)</f>
        <v>819.1</v>
      </c>
      <c r="E767" s="1">
        <f>IFERROR(__xludf.DUMMYFUNCTION("""COMPUTED_VALUE"""),826.16)</f>
        <v>826.16</v>
      </c>
      <c r="F767" s="1">
        <f>IFERROR(__xludf.DUMMYFUNCTION("""COMPUTED_VALUE"""),3.8777596E7)</f>
        <v>38777596</v>
      </c>
    </row>
    <row r="768">
      <c r="A768" s="2">
        <f>IFERROR(__xludf.DUMMYFUNCTION("""COMPUTED_VALUE"""),44215.66666666667)</f>
        <v>44215.66667</v>
      </c>
      <c r="B768" s="1">
        <f>IFERROR(__xludf.DUMMYFUNCTION("""COMPUTED_VALUE"""),837.8)</f>
        <v>837.8</v>
      </c>
      <c r="C768" s="1">
        <f>IFERROR(__xludf.DUMMYFUNCTION("""COMPUTED_VALUE"""),850.0)</f>
        <v>850</v>
      </c>
      <c r="D768" s="1">
        <f>IFERROR(__xludf.DUMMYFUNCTION("""COMPUTED_VALUE"""),833.0)</f>
        <v>833</v>
      </c>
      <c r="E768" s="1">
        <f>IFERROR(__xludf.DUMMYFUNCTION("""COMPUTED_VALUE"""),844.55)</f>
        <v>844.55</v>
      </c>
      <c r="F768" s="1">
        <f>IFERROR(__xludf.DUMMYFUNCTION("""COMPUTED_VALUE"""),2.536698E7)</f>
        <v>25366980</v>
      </c>
    </row>
    <row r="769">
      <c r="A769" s="2">
        <f>IFERROR(__xludf.DUMMYFUNCTION("""COMPUTED_VALUE"""),44216.66666666667)</f>
        <v>44216.66667</v>
      </c>
      <c r="B769" s="1">
        <f>IFERROR(__xludf.DUMMYFUNCTION("""COMPUTED_VALUE"""),858.74)</f>
        <v>858.74</v>
      </c>
      <c r="C769" s="1">
        <f>IFERROR(__xludf.DUMMYFUNCTION("""COMPUTED_VALUE"""),859.5)</f>
        <v>859.5</v>
      </c>
      <c r="D769" s="1">
        <f>IFERROR(__xludf.DUMMYFUNCTION("""COMPUTED_VALUE"""),837.28)</f>
        <v>837.28</v>
      </c>
      <c r="E769" s="1">
        <f>IFERROR(__xludf.DUMMYFUNCTION("""COMPUTED_VALUE"""),850.45)</f>
        <v>850.45</v>
      </c>
      <c r="F769" s="1">
        <f>IFERROR(__xludf.DUMMYFUNCTION("""COMPUTED_VALUE"""),2.5665883E7)</f>
        <v>25665883</v>
      </c>
    </row>
    <row r="770">
      <c r="A770" s="2">
        <f>IFERROR(__xludf.DUMMYFUNCTION("""COMPUTED_VALUE"""),44217.66666666667)</f>
        <v>44217.66667</v>
      </c>
      <c r="B770" s="1">
        <f>IFERROR(__xludf.DUMMYFUNCTION("""COMPUTED_VALUE"""),855.0)</f>
        <v>855</v>
      </c>
      <c r="C770" s="1">
        <f>IFERROR(__xludf.DUMMYFUNCTION("""COMPUTED_VALUE"""),855.72)</f>
        <v>855.72</v>
      </c>
      <c r="D770" s="1">
        <f>IFERROR(__xludf.DUMMYFUNCTION("""COMPUTED_VALUE"""),841.42)</f>
        <v>841.42</v>
      </c>
      <c r="E770" s="1">
        <f>IFERROR(__xludf.DUMMYFUNCTION("""COMPUTED_VALUE"""),844.99)</f>
        <v>844.99</v>
      </c>
      <c r="F770" s="1">
        <f>IFERROR(__xludf.DUMMYFUNCTION("""COMPUTED_VALUE"""),2.0598133E7)</f>
        <v>20598133</v>
      </c>
    </row>
    <row r="771">
      <c r="A771" s="2">
        <f>IFERROR(__xludf.DUMMYFUNCTION("""COMPUTED_VALUE"""),44218.66666666667)</f>
        <v>44218.66667</v>
      </c>
      <c r="B771" s="1">
        <f>IFERROR(__xludf.DUMMYFUNCTION("""COMPUTED_VALUE"""),834.31)</f>
        <v>834.31</v>
      </c>
      <c r="C771" s="1">
        <f>IFERROR(__xludf.DUMMYFUNCTION("""COMPUTED_VALUE"""),848.0)</f>
        <v>848</v>
      </c>
      <c r="D771" s="1">
        <f>IFERROR(__xludf.DUMMYFUNCTION("""COMPUTED_VALUE"""),828.62)</f>
        <v>828.62</v>
      </c>
      <c r="E771" s="1">
        <f>IFERROR(__xludf.DUMMYFUNCTION("""COMPUTED_VALUE"""),846.64)</f>
        <v>846.64</v>
      </c>
      <c r="F771" s="1">
        <f>IFERROR(__xludf.DUMMYFUNCTION("""COMPUTED_VALUE"""),2.0066497E7)</f>
        <v>20066497</v>
      </c>
    </row>
    <row r="772">
      <c r="A772" s="2">
        <f>IFERROR(__xludf.DUMMYFUNCTION("""COMPUTED_VALUE"""),44221.66666666667)</f>
        <v>44221.66667</v>
      </c>
      <c r="B772" s="1">
        <f>IFERROR(__xludf.DUMMYFUNCTION("""COMPUTED_VALUE"""),855.0)</f>
        <v>855</v>
      </c>
      <c r="C772" s="1">
        <f>IFERROR(__xludf.DUMMYFUNCTION("""COMPUTED_VALUE"""),900.4)</f>
        <v>900.4</v>
      </c>
      <c r="D772" s="1">
        <f>IFERROR(__xludf.DUMMYFUNCTION("""COMPUTED_VALUE"""),838.82)</f>
        <v>838.82</v>
      </c>
      <c r="E772" s="1">
        <f>IFERROR(__xludf.DUMMYFUNCTION("""COMPUTED_VALUE"""),880.8)</f>
        <v>880.8</v>
      </c>
      <c r="F772" s="1">
        <f>IFERROR(__xludf.DUMMYFUNCTION("""COMPUTED_VALUE"""),4.1173397E7)</f>
        <v>41173397</v>
      </c>
    </row>
    <row r="773">
      <c r="A773" s="2">
        <f>IFERROR(__xludf.DUMMYFUNCTION("""COMPUTED_VALUE"""),44222.66666666667)</f>
        <v>44222.66667</v>
      </c>
      <c r="B773" s="1">
        <f>IFERROR(__xludf.DUMMYFUNCTION("""COMPUTED_VALUE"""),891.38)</f>
        <v>891.38</v>
      </c>
      <c r="C773" s="1">
        <f>IFERROR(__xludf.DUMMYFUNCTION("""COMPUTED_VALUE"""),895.9)</f>
        <v>895.9</v>
      </c>
      <c r="D773" s="1">
        <f>IFERROR(__xludf.DUMMYFUNCTION("""COMPUTED_VALUE"""),871.6)</f>
        <v>871.6</v>
      </c>
      <c r="E773" s="1">
        <f>IFERROR(__xludf.DUMMYFUNCTION("""COMPUTED_VALUE"""),883.09)</f>
        <v>883.09</v>
      </c>
      <c r="F773" s="1">
        <f>IFERROR(__xludf.DUMMYFUNCTION("""COMPUTED_VALUE"""),2.3131603E7)</f>
        <v>23131603</v>
      </c>
    </row>
    <row r="774">
      <c r="A774" s="2">
        <f>IFERROR(__xludf.DUMMYFUNCTION("""COMPUTED_VALUE"""),44223.66666666667)</f>
        <v>44223.66667</v>
      </c>
      <c r="B774" s="1">
        <f>IFERROR(__xludf.DUMMYFUNCTION("""COMPUTED_VALUE"""),870.35)</f>
        <v>870.35</v>
      </c>
      <c r="C774" s="1">
        <f>IFERROR(__xludf.DUMMYFUNCTION("""COMPUTED_VALUE"""),891.5)</f>
        <v>891.5</v>
      </c>
      <c r="D774" s="1">
        <f>IFERROR(__xludf.DUMMYFUNCTION("""COMPUTED_VALUE"""),858.66)</f>
        <v>858.66</v>
      </c>
      <c r="E774" s="1">
        <f>IFERROR(__xludf.DUMMYFUNCTION("""COMPUTED_VALUE"""),864.16)</f>
        <v>864.16</v>
      </c>
      <c r="F774" s="1">
        <f>IFERROR(__xludf.DUMMYFUNCTION("""COMPUTED_VALUE"""),2.7333955E7)</f>
        <v>27333955</v>
      </c>
    </row>
    <row r="775">
      <c r="A775" s="2">
        <f>IFERROR(__xludf.DUMMYFUNCTION("""COMPUTED_VALUE"""),44224.66666666667)</f>
        <v>44224.66667</v>
      </c>
      <c r="B775" s="1">
        <f>IFERROR(__xludf.DUMMYFUNCTION("""COMPUTED_VALUE"""),820.0)</f>
        <v>820</v>
      </c>
      <c r="C775" s="1">
        <f>IFERROR(__xludf.DUMMYFUNCTION("""COMPUTED_VALUE"""),848.0)</f>
        <v>848</v>
      </c>
      <c r="D775" s="1">
        <f>IFERROR(__xludf.DUMMYFUNCTION("""COMPUTED_VALUE"""),801.0)</f>
        <v>801</v>
      </c>
      <c r="E775" s="1">
        <f>IFERROR(__xludf.DUMMYFUNCTION("""COMPUTED_VALUE"""),835.43)</f>
        <v>835.43</v>
      </c>
      <c r="F775" s="1">
        <f>IFERROR(__xludf.DUMMYFUNCTION("""COMPUTED_VALUE"""),2.6378048E7)</f>
        <v>26378048</v>
      </c>
    </row>
    <row r="776">
      <c r="A776" s="2">
        <f>IFERROR(__xludf.DUMMYFUNCTION("""COMPUTED_VALUE"""),44225.66666666667)</f>
        <v>44225.66667</v>
      </c>
      <c r="B776" s="1">
        <f>IFERROR(__xludf.DUMMYFUNCTION("""COMPUTED_VALUE"""),830.0)</f>
        <v>830</v>
      </c>
      <c r="C776" s="1">
        <f>IFERROR(__xludf.DUMMYFUNCTION("""COMPUTED_VALUE"""),842.41)</f>
        <v>842.41</v>
      </c>
      <c r="D776" s="1">
        <f>IFERROR(__xludf.DUMMYFUNCTION("""COMPUTED_VALUE"""),780.1)</f>
        <v>780.1</v>
      </c>
      <c r="E776" s="1">
        <f>IFERROR(__xludf.DUMMYFUNCTION("""COMPUTED_VALUE"""),793.53)</f>
        <v>793.53</v>
      </c>
      <c r="F776" s="1">
        <f>IFERROR(__xludf.DUMMYFUNCTION("""COMPUTED_VALUE"""),3.4990754E7)</f>
        <v>34990754</v>
      </c>
    </row>
    <row r="777">
      <c r="A777" s="2">
        <f>IFERROR(__xludf.DUMMYFUNCTION("""COMPUTED_VALUE"""),44228.66666666667)</f>
        <v>44228.66667</v>
      </c>
      <c r="B777" s="1">
        <f>IFERROR(__xludf.DUMMYFUNCTION("""COMPUTED_VALUE"""),814.29)</f>
        <v>814.29</v>
      </c>
      <c r="C777" s="1">
        <f>IFERROR(__xludf.DUMMYFUNCTION("""COMPUTED_VALUE"""),842.0)</f>
        <v>842</v>
      </c>
      <c r="D777" s="1">
        <f>IFERROR(__xludf.DUMMYFUNCTION("""COMPUTED_VALUE"""),795.56)</f>
        <v>795.56</v>
      </c>
      <c r="E777" s="1">
        <f>IFERROR(__xludf.DUMMYFUNCTION("""COMPUTED_VALUE"""),839.81)</f>
        <v>839.81</v>
      </c>
      <c r="F777" s="1">
        <f>IFERROR(__xludf.DUMMYFUNCTION("""COMPUTED_VALUE"""),2.5391385E7)</f>
        <v>25391385</v>
      </c>
    </row>
    <row r="778">
      <c r="A778" s="2">
        <f>IFERROR(__xludf.DUMMYFUNCTION("""COMPUTED_VALUE"""),44229.66666666667)</f>
        <v>44229.66667</v>
      </c>
      <c r="B778" s="1">
        <f>IFERROR(__xludf.DUMMYFUNCTION("""COMPUTED_VALUE"""),844.68)</f>
        <v>844.68</v>
      </c>
      <c r="C778" s="1">
        <f>IFERROR(__xludf.DUMMYFUNCTION("""COMPUTED_VALUE"""),880.5)</f>
        <v>880.5</v>
      </c>
      <c r="D778" s="1">
        <f>IFERROR(__xludf.DUMMYFUNCTION("""COMPUTED_VALUE"""),842.2)</f>
        <v>842.2</v>
      </c>
      <c r="E778" s="1">
        <f>IFERROR(__xludf.DUMMYFUNCTION("""COMPUTED_VALUE"""),872.79)</f>
        <v>872.79</v>
      </c>
      <c r="F778" s="1">
        <f>IFERROR(__xludf.DUMMYFUNCTION("""COMPUTED_VALUE"""),2.4346213E7)</f>
        <v>24346213</v>
      </c>
    </row>
    <row r="779">
      <c r="A779" s="2">
        <f>IFERROR(__xludf.DUMMYFUNCTION("""COMPUTED_VALUE"""),44230.66666666667)</f>
        <v>44230.66667</v>
      </c>
      <c r="B779" s="1">
        <f>IFERROR(__xludf.DUMMYFUNCTION("""COMPUTED_VALUE"""),877.02)</f>
        <v>877.02</v>
      </c>
      <c r="C779" s="1">
        <f>IFERROR(__xludf.DUMMYFUNCTION("""COMPUTED_VALUE"""),878.08)</f>
        <v>878.08</v>
      </c>
      <c r="D779" s="1">
        <f>IFERROR(__xludf.DUMMYFUNCTION("""COMPUTED_VALUE"""),853.06)</f>
        <v>853.06</v>
      </c>
      <c r="E779" s="1">
        <f>IFERROR(__xludf.DUMMYFUNCTION("""COMPUTED_VALUE"""),854.69)</f>
        <v>854.69</v>
      </c>
      <c r="F779" s="1">
        <f>IFERROR(__xludf.DUMMYFUNCTION("""COMPUTED_VALUE"""),1.834351E7)</f>
        <v>18343510</v>
      </c>
    </row>
    <row r="780">
      <c r="A780" s="2">
        <f>IFERROR(__xludf.DUMMYFUNCTION("""COMPUTED_VALUE"""),44231.66666666667)</f>
        <v>44231.66667</v>
      </c>
      <c r="B780" s="1">
        <f>IFERROR(__xludf.DUMMYFUNCTION("""COMPUTED_VALUE"""),855.0)</f>
        <v>855</v>
      </c>
      <c r="C780" s="1">
        <f>IFERROR(__xludf.DUMMYFUNCTION("""COMPUTED_VALUE"""),856.5)</f>
        <v>856.5</v>
      </c>
      <c r="D780" s="1">
        <f>IFERROR(__xludf.DUMMYFUNCTION("""COMPUTED_VALUE"""),833.42)</f>
        <v>833.42</v>
      </c>
      <c r="E780" s="1">
        <f>IFERROR(__xludf.DUMMYFUNCTION("""COMPUTED_VALUE"""),849.99)</f>
        <v>849.99</v>
      </c>
      <c r="F780" s="1">
        <f>IFERROR(__xludf.DUMMYFUNCTION("""COMPUTED_VALUE"""),1.5812661E7)</f>
        <v>15812661</v>
      </c>
    </row>
    <row r="781">
      <c r="A781" s="2">
        <f>IFERROR(__xludf.DUMMYFUNCTION("""COMPUTED_VALUE"""),44232.66666666667)</f>
        <v>44232.66667</v>
      </c>
      <c r="B781" s="1">
        <f>IFERROR(__xludf.DUMMYFUNCTION("""COMPUTED_VALUE"""),845.0)</f>
        <v>845</v>
      </c>
      <c r="C781" s="1">
        <f>IFERROR(__xludf.DUMMYFUNCTION("""COMPUTED_VALUE"""),864.77)</f>
        <v>864.77</v>
      </c>
      <c r="D781" s="1">
        <f>IFERROR(__xludf.DUMMYFUNCTION("""COMPUTED_VALUE"""),838.97)</f>
        <v>838.97</v>
      </c>
      <c r="E781" s="1">
        <f>IFERROR(__xludf.DUMMYFUNCTION("""COMPUTED_VALUE"""),852.23)</f>
        <v>852.23</v>
      </c>
      <c r="F781" s="1">
        <f>IFERROR(__xludf.DUMMYFUNCTION("""COMPUTED_VALUE"""),1.8566637E7)</f>
        <v>18566637</v>
      </c>
    </row>
    <row r="782">
      <c r="A782" s="2">
        <f>IFERROR(__xludf.DUMMYFUNCTION("""COMPUTED_VALUE"""),44235.66666666667)</f>
        <v>44235.66667</v>
      </c>
      <c r="B782" s="1">
        <f>IFERROR(__xludf.DUMMYFUNCTION("""COMPUTED_VALUE"""),869.67)</f>
        <v>869.67</v>
      </c>
      <c r="C782" s="1">
        <f>IFERROR(__xludf.DUMMYFUNCTION("""COMPUTED_VALUE"""),877.77)</f>
        <v>877.77</v>
      </c>
      <c r="D782" s="1">
        <f>IFERROR(__xludf.DUMMYFUNCTION("""COMPUTED_VALUE"""),854.75)</f>
        <v>854.75</v>
      </c>
      <c r="E782" s="1">
        <f>IFERROR(__xludf.DUMMYFUNCTION("""COMPUTED_VALUE"""),863.42)</f>
        <v>863.42</v>
      </c>
      <c r="F782" s="1">
        <f>IFERROR(__xludf.DUMMYFUNCTION("""COMPUTED_VALUE"""),2.0161719E7)</f>
        <v>20161719</v>
      </c>
    </row>
    <row r="783">
      <c r="A783" s="2">
        <f>IFERROR(__xludf.DUMMYFUNCTION("""COMPUTED_VALUE"""),44236.66666666667)</f>
        <v>44236.66667</v>
      </c>
      <c r="B783" s="1">
        <f>IFERROR(__xludf.DUMMYFUNCTION("""COMPUTED_VALUE"""),855.12)</f>
        <v>855.12</v>
      </c>
      <c r="C783" s="1">
        <f>IFERROR(__xludf.DUMMYFUNCTION("""COMPUTED_VALUE"""),859.8)</f>
        <v>859.8</v>
      </c>
      <c r="D783" s="1">
        <f>IFERROR(__xludf.DUMMYFUNCTION("""COMPUTED_VALUE"""),841.75)</f>
        <v>841.75</v>
      </c>
      <c r="E783" s="1">
        <f>IFERROR(__xludf.DUMMYFUNCTION("""COMPUTED_VALUE"""),849.46)</f>
        <v>849.46</v>
      </c>
      <c r="F783" s="1">
        <f>IFERROR(__xludf.DUMMYFUNCTION("""COMPUTED_VALUE"""),1.5157651E7)</f>
        <v>15157651</v>
      </c>
    </row>
    <row r="784">
      <c r="A784" s="2">
        <f>IFERROR(__xludf.DUMMYFUNCTION("""COMPUTED_VALUE"""),44237.66666666667)</f>
        <v>44237.66667</v>
      </c>
      <c r="B784" s="1">
        <f>IFERROR(__xludf.DUMMYFUNCTION("""COMPUTED_VALUE"""),843.64)</f>
        <v>843.64</v>
      </c>
      <c r="C784" s="1">
        <f>IFERROR(__xludf.DUMMYFUNCTION("""COMPUTED_VALUE"""),844.82)</f>
        <v>844.82</v>
      </c>
      <c r="D784" s="1">
        <f>IFERROR(__xludf.DUMMYFUNCTION("""COMPUTED_VALUE"""),800.02)</f>
        <v>800.02</v>
      </c>
      <c r="E784" s="1">
        <f>IFERROR(__xludf.DUMMYFUNCTION("""COMPUTED_VALUE"""),804.82)</f>
        <v>804.82</v>
      </c>
      <c r="F784" s="1">
        <f>IFERROR(__xludf.DUMMYFUNCTION("""COMPUTED_VALUE"""),3.621609E7)</f>
        <v>36216090</v>
      </c>
    </row>
    <row r="785">
      <c r="A785" s="2">
        <f>IFERROR(__xludf.DUMMYFUNCTION("""COMPUTED_VALUE"""),44238.66666666667)</f>
        <v>44238.66667</v>
      </c>
      <c r="B785" s="1">
        <f>IFERROR(__xludf.DUMMYFUNCTION("""COMPUTED_VALUE"""),812.44)</f>
        <v>812.44</v>
      </c>
      <c r="C785" s="1">
        <f>IFERROR(__xludf.DUMMYFUNCTION("""COMPUTED_VALUE"""),829.88)</f>
        <v>829.88</v>
      </c>
      <c r="D785" s="1">
        <f>IFERROR(__xludf.DUMMYFUNCTION("""COMPUTED_VALUE"""),801.73)</f>
        <v>801.73</v>
      </c>
      <c r="E785" s="1">
        <f>IFERROR(__xludf.DUMMYFUNCTION("""COMPUTED_VALUE"""),811.66)</f>
        <v>811.66</v>
      </c>
      <c r="F785" s="1">
        <f>IFERROR(__xludf.DUMMYFUNCTION("""COMPUTED_VALUE"""),2.1622753E7)</f>
        <v>21622753</v>
      </c>
    </row>
    <row r="786">
      <c r="A786" s="2">
        <f>IFERROR(__xludf.DUMMYFUNCTION("""COMPUTED_VALUE"""),44239.66666666667)</f>
        <v>44239.66667</v>
      </c>
      <c r="B786" s="1">
        <f>IFERROR(__xludf.DUMMYFUNCTION("""COMPUTED_VALUE"""),801.26)</f>
        <v>801.26</v>
      </c>
      <c r="C786" s="1">
        <f>IFERROR(__xludf.DUMMYFUNCTION("""COMPUTED_VALUE"""),817.33)</f>
        <v>817.33</v>
      </c>
      <c r="D786" s="1">
        <f>IFERROR(__xludf.DUMMYFUNCTION("""COMPUTED_VALUE"""),785.33)</f>
        <v>785.33</v>
      </c>
      <c r="E786" s="1">
        <f>IFERROR(__xludf.DUMMYFUNCTION("""COMPUTED_VALUE"""),816.12)</f>
        <v>816.12</v>
      </c>
      <c r="F786" s="1">
        <f>IFERROR(__xludf.DUMMYFUNCTION("""COMPUTED_VALUE"""),2.3768313E7)</f>
        <v>23768313</v>
      </c>
    </row>
    <row r="787">
      <c r="A787" s="2">
        <f>IFERROR(__xludf.DUMMYFUNCTION("""COMPUTED_VALUE"""),44243.66666666667)</f>
        <v>44243.66667</v>
      </c>
      <c r="B787" s="1">
        <f>IFERROR(__xludf.DUMMYFUNCTION("""COMPUTED_VALUE"""),818.0)</f>
        <v>818</v>
      </c>
      <c r="C787" s="1">
        <f>IFERROR(__xludf.DUMMYFUNCTION("""COMPUTED_VALUE"""),821.0)</f>
        <v>821</v>
      </c>
      <c r="D787" s="1">
        <f>IFERROR(__xludf.DUMMYFUNCTION("""COMPUTED_VALUE"""),792.44)</f>
        <v>792.44</v>
      </c>
      <c r="E787" s="1">
        <f>IFERROR(__xludf.DUMMYFUNCTION("""COMPUTED_VALUE"""),796.22)</f>
        <v>796.22</v>
      </c>
      <c r="F787" s="1">
        <f>IFERROR(__xludf.DUMMYFUNCTION("""COMPUTED_VALUE"""),1.9802324E7)</f>
        <v>19802324</v>
      </c>
    </row>
    <row r="788">
      <c r="A788" s="2">
        <f>IFERROR(__xludf.DUMMYFUNCTION("""COMPUTED_VALUE"""),44244.66666666667)</f>
        <v>44244.66667</v>
      </c>
      <c r="B788" s="1">
        <f>IFERROR(__xludf.DUMMYFUNCTION("""COMPUTED_VALUE"""),779.09)</f>
        <v>779.09</v>
      </c>
      <c r="C788" s="1">
        <f>IFERROR(__xludf.DUMMYFUNCTION("""COMPUTED_VALUE"""),799.84)</f>
        <v>799.84</v>
      </c>
      <c r="D788" s="1">
        <f>IFERROR(__xludf.DUMMYFUNCTION("""COMPUTED_VALUE"""),762.01)</f>
        <v>762.01</v>
      </c>
      <c r="E788" s="1">
        <f>IFERROR(__xludf.DUMMYFUNCTION("""COMPUTED_VALUE"""),798.15)</f>
        <v>798.15</v>
      </c>
      <c r="F788" s="1">
        <f>IFERROR(__xludf.DUMMYFUNCTION("""COMPUTED_VALUE"""),2.6078898E7)</f>
        <v>26078898</v>
      </c>
    </row>
    <row r="789">
      <c r="A789" s="2">
        <f>IFERROR(__xludf.DUMMYFUNCTION("""COMPUTED_VALUE"""),44245.66666666667)</f>
        <v>44245.66667</v>
      </c>
      <c r="B789" s="1">
        <f>IFERROR(__xludf.DUMMYFUNCTION("""COMPUTED_VALUE"""),780.9)</f>
        <v>780.9</v>
      </c>
      <c r="C789" s="1">
        <f>IFERROR(__xludf.DUMMYFUNCTION("""COMPUTED_VALUE"""),794.69)</f>
        <v>794.69</v>
      </c>
      <c r="D789" s="1">
        <f>IFERROR(__xludf.DUMMYFUNCTION("""COMPUTED_VALUE"""),776.27)</f>
        <v>776.27</v>
      </c>
      <c r="E789" s="1">
        <f>IFERROR(__xludf.DUMMYFUNCTION("""COMPUTED_VALUE"""),787.38)</f>
        <v>787.38</v>
      </c>
      <c r="F789" s="1">
        <f>IFERROR(__xludf.DUMMYFUNCTION("""COMPUTED_VALUE"""),1.7957058E7)</f>
        <v>17957058</v>
      </c>
    </row>
    <row r="790">
      <c r="A790" s="2">
        <f>IFERROR(__xludf.DUMMYFUNCTION("""COMPUTED_VALUE"""),44246.66666666667)</f>
        <v>44246.66667</v>
      </c>
      <c r="B790" s="1">
        <f>IFERROR(__xludf.DUMMYFUNCTION("""COMPUTED_VALUE"""),795.0)</f>
        <v>795</v>
      </c>
      <c r="C790" s="1">
        <f>IFERROR(__xludf.DUMMYFUNCTION("""COMPUTED_VALUE"""),796.79)</f>
        <v>796.79</v>
      </c>
      <c r="D790" s="1">
        <f>IFERROR(__xludf.DUMMYFUNCTION("""COMPUTED_VALUE"""),777.37)</f>
        <v>777.37</v>
      </c>
      <c r="E790" s="1">
        <f>IFERROR(__xludf.DUMMYFUNCTION("""COMPUTED_VALUE"""),781.3)</f>
        <v>781.3</v>
      </c>
      <c r="F790" s="1">
        <f>IFERROR(__xludf.DUMMYFUNCTION("""COMPUTED_VALUE"""),1.8958255E7)</f>
        <v>18958255</v>
      </c>
    </row>
    <row r="791">
      <c r="A791" s="2">
        <f>IFERROR(__xludf.DUMMYFUNCTION("""COMPUTED_VALUE"""),44249.66666666667)</f>
        <v>44249.66667</v>
      </c>
      <c r="B791" s="1">
        <f>IFERROR(__xludf.DUMMYFUNCTION("""COMPUTED_VALUE"""),762.64)</f>
        <v>762.64</v>
      </c>
      <c r="C791" s="1">
        <f>IFERROR(__xludf.DUMMYFUNCTION("""COMPUTED_VALUE"""),768.5)</f>
        <v>768.5</v>
      </c>
      <c r="D791" s="1">
        <f>IFERROR(__xludf.DUMMYFUNCTION("""COMPUTED_VALUE"""),710.2)</f>
        <v>710.2</v>
      </c>
      <c r="E791" s="1">
        <f>IFERROR(__xludf.DUMMYFUNCTION("""COMPUTED_VALUE"""),714.5)</f>
        <v>714.5</v>
      </c>
      <c r="F791" s="1">
        <f>IFERROR(__xludf.DUMMYFUNCTION("""COMPUTED_VALUE"""),3.7269716E7)</f>
        <v>37269716</v>
      </c>
    </row>
    <row r="792">
      <c r="A792" s="2">
        <f>IFERROR(__xludf.DUMMYFUNCTION("""COMPUTED_VALUE"""),44250.66666666667)</f>
        <v>44250.66667</v>
      </c>
      <c r="B792" s="1">
        <f>IFERROR(__xludf.DUMMYFUNCTION("""COMPUTED_VALUE"""),662.13)</f>
        <v>662.13</v>
      </c>
      <c r="C792" s="1">
        <f>IFERROR(__xludf.DUMMYFUNCTION("""COMPUTED_VALUE"""),713.61)</f>
        <v>713.61</v>
      </c>
      <c r="D792" s="1">
        <f>IFERROR(__xludf.DUMMYFUNCTION("""COMPUTED_VALUE"""),619.0)</f>
        <v>619</v>
      </c>
      <c r="E792" s="1">
        <f>IFERROR(__xludf.DUMMYFUNCTION("""COMPUTED_VALUE"""),698.84)</f>
        <v>698.84</v>
      </c>
      <c r="F792" s="1">
        <f>IFERROR(__xludf.DUMMYFUNCTION("""COMPUTED_VALUE"""),6.6606882E7)</f>
        <v>66606882</v>
      </c>
    </row>
    <row r="793">
      <c r="A793" s="2">
        <f>IFERROR(__xludf.DUMMYFUNCTION("""COMPUTED_VALUE"""),44251.66666666667)</f>
        <v>44251.66667</v>
      </c>
      <c r="B793" s="1">
        <f>IFERROR(__xludf.DUMMYFUNCTION("""COMPUTED_VALUE"""),711.85)</f>
        <v>711.85</v>
      </c>
      <c r="C793" s="1">
        <f>IFERROR(__xludf.DUMMYFUNCTION("""COMPUTED_VALUE"""),745.0)</f>
        <v>745</v>
      </c>
      <c r="D793" s="1">
        <f>IFERROR(__xludf.DUMMYFUNCTION("""COMPUTED_VALUE"""),694.17)</f>
        <v>694.17</v>
      </c>
      <c r="E793" s="1">
        <f>IFERROR(__xludf.DUMMYFUNCTION("""COMPUTED_VALUE"""),742.02)</f>
        <v>742.02</v>
      </c>
      <c r="F793" s="1">
        <f>IFERROR(__xludf.DUMMYFUNCTION("""COMPUTED_VALUE"""),3.676695E7)</f>
        <v>36766950</v>
      </c>
    </row>
    <row r="794">
      <c r="A794" s="2">
        <f>IFERROR(__xludf.DUMMYFUNCTION("""COMPUTED_VALUE"""),44252.66666666667)</f>
        <v>44252.66667</v>
      </c>
      <c r="B794" s="1">
        <f>IFERROR(__xludf.DUMMYFUNCTION("""COMPUTED_VALUE"""),726.15)</f>
        <v>726.15</v>
      </c>
      <c r="C794" s="1">
        <f>IFERROR(__xludf.DUMMYFUNCTION("""COMPUTED_VALUE"""),737.21)</f>
        <v>737.21</v>
      </c>
      <c r="D794" s="1">
        <f>IFERROR(__xludf.DUMMYFUNCTION("""COMPUTED_VALUE"""),670.58)</f>
        <v>670.58</v>
      </c>
      <c r="E794" s="1">
        <f>IFERROR(__xludf.DUMMYFUNCTION("""COMPUTED_VALUE"""),682.22)</f>
        <v>682.22</v>
      </c>
      <c r="F794" s="1">
        <f>IFERROR(__xludf.DUMMYFUNCTION("""COMPUTED_VALUE"""),3.9023855E7)</f>
        <v>39023855</v>
      </c>
    </row>
    <row r="795">
      <c r="A795" s="2">
        <f>IFERROR(__xludf.DUMMYFUNCTION("""COMPUTED_VALUE"""),44253.66666666667)</f>
        <v>44253.66667</v>
      </c>
      <c r="B795" s="1">
        <f>IFERROR(__xludf.DUMMYFUNCTION("""COMPUTED_VALUE"""),700.0)</f>
        <v>700</v>
      </c>
      <c r="C795" s="1">
        <f>IFERROR(__xludf.DUMMYFUNCTION("""COMPUTED_VALUE"""),706.7)</f>
        <v>706.7</v>
      </c>
      <c r="D795" s="1">
        <f>IFERROR(__xludf.DUMMYFUNCTION("""COMPUTED_VALUE"""),659.51)</f>
        <v>659.51</v>
      </c>
      <c r="E795" s="1">
        <f>IFERROR(__xludf.DUMMYFUNCTION("""COMPUTED_VALUE"""),675.5)</f>
        <v>675.5</v>
      </c>
      <c r="F795" s="1">
        <f>IFERROR(__xludf.DUMMYFUNCTION("""COMPUTED_VALUE"""),4.1089173E7)</f>
        <v>41089173</v>
      </c>
    </row>
    <row r="796">
      <c r="A796" s="2">
        <f>IFERROR(__xludf.DUMMYFUNCTION("""COMPUTED_VALUE"""),44256.66666666667)</f>
        <v>44256.66667</v>
      </c>
      <c r="B796" s="1">
        <f>IFERROR(__xludf.DUMMYFUNCTION("""COMPUTED_VALUE"""),690.11)</f>
        <v>690.11</v>
      </c>
      <c r="C796" s="1">
        <f>IFERROR(__xludf.DUMMYFUNCTION("""COMPUTED_VALUE"""),872.0)</f>
        <v>872</v>
      </c>
      <c r="D796" s="1">
        <f>IFERROR(__xludf.DUMMYFUNCTION("""COMPUTED_VALUE"""),685.05)</f>
        <v>685.05</v>
      </c>
      <c r="E796" s="1">
        <f>IFERROR(__xludf.DUMMYFUNCTION("""COMPUTED_VALUE"""),718.43)</f>
        <v>718.43</v>
      </c>
      <c r="F796" s="1">
        <f>IFERROR(__xludf.DUMMYFUNCTION("""COMPUTED_VALUE"""),2.7136239E7)</f>
        <v>27136239</v>
      </c>
    </row>
    <row r="797">
      <c r="A797" s="2">
        <f>IFERROR(__xludf.DUMMYFUNCTION("""COMPUTED_VALUE"""),44257.66666666667)</f>
        <v>44257.66667</v>
      </c>
      <c r="B797" s="1">
        <f>IFERROR(__xludf.DUMMYFUNCTION("""COMPUTED_VALUE"""),718.28)</f>
        <v>718.28</v>
      </c>
      <c r="C797" s="1">
        <f>IFERROR(__xludf.DUMMYFUNCTION("""COMPUTED_VALUE"""),721.11)</f>
        <v>721.11</v>
      </c>
      <c r="D797" s="1">
        <f>IFERROR(__xludf.DUMMYFUNCTION("""COMPUTED_VALUE"""),685.0)</f>
        <v>685</v>
      </c>
      <c r="E797" s="1">
        <f>IFERROR(__xludf.DUMMYFUNCTION("""COMPUTED_VALUE"""),686.44)</f>
        <v>686.44</v>
      </c>
      <c r="F797" s="1">
        <f>IFERROR(__xludf.DUMMYFUNCTION("""COMPUTED_VALUE"""),2.3732158E7)</f>
        <v>23732158</v>
      </c>
    </row>
    <row r="798">
      <c r="A798" s="2">
        <f>IFERROR(__xludf.DUMMYFUNCTION("""COMPUTED_VALUE"""),44258.66666666667)</f>
        <v>44258.66667</v>
      </c>
      <c r="B798" s="1">
        <f>IFERROR(__xludf.DUMMYFUNCTION("""COMPUTED_VALUE"""),687.99)</f>
        <v>687.99</v>
      </c>
      <c r="C798" s="1">
        <f>IFERROR(__xludf.DUMMYFUNCTION("""COMPUTED_VALUE"""),700.7)</f>
        <v>700.7</v>
      </c>
      <c r="D798" s="1">
        <f>IFERROR(__xludf.DUMMYFUNCTION("""COMPUTED_VALUE"""),651.71)</f>
        <v>651.71</v>
      </c>
      <c r="E798" s="1">
        <f>IFERROR(__xludf.DUMMYFUNCTION("""COMPUTED_VALUE"""),653.2)</f>
        <v>653.2</v>
      </c>
      <c r="F798" s="1">
        <f>IFERROR(__xludf.DUMMYFUNCTION("""COMPUTED_VALUE"""),3.020796E7)</f>
        <v>30207960</v>
      </c>
    </row>
    <row r="799">
      <c r="A799" s="2">
        <f>IFERROR(__xludf.DUMMYFUNCTION("""COMPUTED_VALUE"""),44259.66666666667)</f>
        <v>44259.66667</v>
      </c>
      <c r="B799" s="1">
        <f>IFERROR(__xludf.DUMMYFUNCTION("""COMPUTED_VALUE"""),655.8)</f>
        <v>655.8</v>
      </c>
      <c r="C799" s="1">
        <f>IFERROR(__xludf.DUMMYFUNCTION("""COMPUTED_VALUE"""),873.94)</f>
        <v>873.94</v>
      </c>
      <c r="D799" s="1">
        <f>IFERROR(__xludf.DUMMYFUNCTION("""COMPUTED_VALUE"""),600.0)</f>
        <v>600</v>
      </c>
      <c r="E799" s="1">
        <f>IFERROR(__xludf.DUMMYFUNCTION("""COMPUTED_VALUE"""),621.44)</f>
        <v>621.44</v>
      </c>
      <c r="F799" s="1">
        <f>IFERROR(__xludf.DUMMYFUNCTION("""COMPUTED_VALUE"""),6.591953E7)</f>
        <v>65919530</v>
      </c>
    </row>
    <row r="800">
      <c r="A800" s="2">
        <f>IFERROR(__xludf.DUMMYFUNCTION("""COMPUTED_VALUE"""),44260.66666666667)</f>
        <v>44260.66667</v>
      </c>
      <c r="B800" s="1">
        <f>IFERROR(__xludf.DUMMYFUNCTION("""COMPUTED_VALUE"""),626.06)</f>
        <v>626.06</v>
      </c>
      <c r="C800" s="1">
        <f>IFERROR(__xludf.DUMMYFUNCTION("""COMPUTED_VALUE"""),627.84)</f>
        <v>627.84</v>
      </c>
      <c r="D800" s="1">
        <f>IFERROR(__xludf.DUMMYFUNCTION("""COMPUTED_VALUE"""),539.49)</f>
        <v>539.49</v>
      </c>
      <c r="E800" s="1">
        <f>IFERROR(__xludf.DUMMYFUNCTION("""COMPUTED_VALUE"""),597.95)</f>
        <v>597.95</v>
      </c>
      <c r="F800" s="1">
        <f>IFERROR(__xludf.DUMMYFUNCTION("""COMPUTED_VALUE"""),8.9396459E7)</f>
        <v>89396459</v>
      </c>
    </row>
    <row r="801">
      <c r="A801" s="2">
        <f>IFERROR(__xludf.DUMMYFUNCTION("""COMPUTED_VALUE"""),44263.66666666667)</f>
        <v>44263.66667</v>
      </c>
      <c r="B801" s="1">
        <f>IFERROR(__xludf.DUMMYFUNCTION("""COMPUTED_VALUE"""),600.55)</f>
        <v>600.55</v>
      </c>
      <c r="C801" s="1">
        <f>IFERROR(__xludf.DUMMYFUNCTION("""COMPUTED_VALUE"""),620.13)</f>
        <v>620.13</v>
      </c>
      <c r="D801" s="1">
        <f>IFERROR(__xludf.DUMMYFUNCTION("""COMPUTED_VALUE"""),558.79)</f>
        <v>558.79</v>
      </c>
      <c r="E801" s="1">
        <f>IFERROR(__xludf.DUMMYFUNCTION("""COMPUTED_VALUE"""),563.0)</f>
        <v>563</v>
      </c>
      <c r="F801" s="1">
        <f>IFERROR(__xludf.DUMMYFUNCTION("""COMPUTED_VALUE"""),5.1786958E7)</f>
        <v>51786958</v>
      </c>
    </row>
    <row r="802">
      <c r="A802" s="2">
        <f>IFERROR(__xludf.DUMMYFUNCTION("""COMPUTED_VALUE"""),44264.66666666667)</f>
        <v>44264.66667</v>
      </c>
      <c r="B802" s="1">
        <f>IFERROR(__xludf.DUMMYFUNCTION("""COMPUTED_VALUE"""),608.18)</f>
        <v>608.18</v>
      </c>
      <c r="C802" s="1">
        <f>IFERROR(__xludf.DUMMYFUNCTION("""COMPUTED_VALUE"""),678.09)</f>
        <v>678.09</v>
      </c>
      <c r="D802" s="1">
        <f>IFERROR(__xludf.DUMMYFUNCTION("""COMPUTED_VALUE"""),595.21)</f>
        <v>595.21</v>
      </c>
      <c r="E802" s="1">
        <f>IFERROR(__xludf.DUMMYFUNCTION("""COMPUTED_VALUE"""),673.58)</f>
        <v>673.58</v>
      </c>
      <c r="F802" s="1">
        <f>IFERROR(__xludf.DUMMYFUNCTION("""COMPUTED_VALUE"""),6.7523328E7)</f>
        <v>67523328</v>
      </c>
    </row>
    <row r="803">
      <c r="A803" s="2">
        <f>IFERROR(__xludf.DUMMYFUNCTION("""COMPUTED_VALUE"""),44265.66666666667)</f>
        <v>44265.66667</v>
      </c>
      <c r="B803" s="1">
        <f>IFERROR(__xludf.DUMMYFUNCTION("""COMPUTED_VALUE"""),700.3)</f>
        <v>700.3</v>
      </c>
      <c r="C803" s="1">
        <f>IFERROR(__xludf.DUMMYFUNCTION("""COMPUTED_VALUE"""),717.85)</f>
        <v>717.85</v>
      </c>
      <c r="D803" s="1">
        <f>IFERROR(__xludf.DUMMYFUNCTION("""COMPUTED_VALUE"""),655.06)</f>
        <v>655.06</v>
      </c>
      <c r="E803" s="1">
        <f>IFERROR(__xludf.DUMMYFUNCTION("""COMPUTED_VALUE"""),668.06)</f>
        <v>668.06</v>
      </c>
      <c r="F803" s="1">
        <f>IFERROR(__xludf.DUMMYFUNCTION("""COMPUTED_VALUE"""),6.0605672E7)</f>
        <v>60605672</v>
      </c>
    </row>
    <row r="804">
      <c r="A804" s="2">
        <f>IFERROR(__xludf.DUMMYFUNCTION("""COMPUTED_VALUE"""),44266.66666666667)</f>
        <v>44266.66667</v>
      </c>
      <c r="B804" s="1">
        <f>IFERROR(__xludf.DUMMYFUNCTION("""COMPUTED_VALUE"""),699.4)</f>
        <v>699.4</v>
      </c>
      <c r="C804" s="1">
        <f>IFERROR(__xludf.DUMMYFUNCTION("""COMPUTED_VALUE"""),702.5)</f>
        <v>702.5</v>
      </c>
      <c r="D804" s="1">
        <f>IFERROR(__xludf.DUMMYFUNCTION("""COMPUTED_VALUE"""),677.18)</f>
        <v>677.18</v>
      </c>
      <c r="E804" s="1">
        <f>IFERROR(__xludf.DUMMYFUNCTION("""COMPUTED_VALUE"""),699.6)</f>
        <v>699.6</v>
      </c>
      <c r="F804" s="1">
        <f>IFERROR(__xludf.DUMMYFUNCTION("""COMPUTED_VALUE"""),3.6253892E7)</f>
        <v>36253892</v>
      </c>
    </row>
    <row r="805">
      <c r="A805" s="2">
        <f>IFERROR(__xludf.DUMMYFUNCTION("""COMPUTED_VALUE"""),44267.66666666667)</f>
        <v>44267.66667</v>
      </c>
      <c r="B805" s="1">
        <f>IFERROR(__xludf.DUMMYFUNCTION("""COMPUTED_VALUE"""),670.0)</f>
        <v>670</v>
      </c>
      <c r="C805" s="1">
        <f>IFERROR(__xludf.DUMMYFUNCTION("""COMPUTED_VALUE"""),694.88)</f>
        <v>694.88</v>
      </c>
      <c r="D805" s="1">
        <f>IFERROR(__xludf.DUMMYFUNCTION("""COMPUTED_VALUE"""),666.14)</f>
        <v>666.14</v>
      </c>
      <c r="E805" s="1">
        <f>IFERROR(__xludf.DUMMYFUNCTION("""COMPUTED_VALUE"""),693.73)</f>
        <v>693.73</v>
      </c>
      <c r="F805" s="1">
        <f>IFERROR(__xludf.DUMMYFUNCTION("""COMPUTED_VALUE"""),3.358384E7)</f>
        <v>33583840</v>
      </c>
    </row>
    <row r="806">
      <c r="A806" s="2">
        <f>IFERROR(__xludf.DUMMYFUNCTION("""COMPUTED_VALUE"""),44270.66666666667)</f>
        <v>44270.66667</v>
      </c>
      <c r="B806" s="1">
        <f>IFERROR(__xludf.DUMMYFUNCTION("""COMPUTED_VALUE"""),694.09)</f>
        <v>694.09</v>
      </c>
      <c r="C806" s="1">
        <f>IFERROR(__xludf.DUMMYFUNCTION("""COMPUTED_VALUE"""),713.18)</f>
        <v>713.18</v>
      </c>
      <c r="D806" s="1">
        <f>IFERROR(__xludf.DUMMYFUNCTION("""COMPUTED_VALUE"""),684.04)</f>
        <v>684.04</v>
      </c>
      <c r="E806" s="1">
        <f>IFERROR(__xludf.DUMMYFUNCTION("""COMPUTED_VALUE"""),707.94)</f>
        <v>707.94</v>
      </c>
      <c r="F806" s="1">
        <f>IFERROR(__xludf.DUMMYFUNCTION("""COMPUTED_VALUE"""),2.9423479E7)</f>
        <v>29423479</v>
      </c>
    </row>
    <row r="807">
      <c r="A807" s="2">
        <f>IFERROR(__xludf.DUMMYFUNCTION("""COMPUTED_VALUE"""),44271.66666666667)</f>
        <v>44271.66667</v>
      </c>
      <c r="B807" s="1">
        <f>IFERROR(__xludf.DUMMYFUNCTION("""COMPUTED_VALUE"""),703.35)</f>
        <v>703.35</v>
      </c>
      <c r="C807" s="1">
        <f>IFERROR(__xludf.DUMMYFUNCTION("""COMPUTED_VALUE"""),707.92)</f>
        <v>707.92</v>
      </c>
      <c r="D807" s="1">
        <f>IFERROR(__xludf.DUMMYFUNCTION("""COMPUTED_VALUE"""),671.0)</f>
        <v>671</v>
      </c>
      <c r="E807" s="1">
        <f>IFERROR(__xludf.DUMMYFUNCTION("""COMPUTED_VALUE"""),676.88)</f>
        <v>676.88</v>
      </c>
      <c r="F807" s="1">
        <f>IFERROR(__xludf.DUMMYFUNCTION("""COMPUTED_VALUE"""),3.2195672E7)</f>
        <v>32195672</v>
      </c>
    </row>
    <row r="808">
      <c r="A808" s="2">
        <f>IFERROR(__xludf.DUMMYFUNCTION("""COMPUTED_VALUE"""),44272.66666666667)</f>
        <v>44272.66667</v>
      </c>
      <c r="B808" s="1">
        <f>IFERROR(__xludf.DUMMYFUNCTION("""COMPUTED_VALUE"""),656.87)</f>
        <v>656.87</v>
      </c>
      <c r="C808" s="1">
        <f>IFERROR(__xludf.DUMMYFUNCTION("""COMPUTED_VALUE"""),703.73)</f>
        <v>703.73</v>
      </c>
      <c r="D808" s="1">
        <f>IFERROR(__xludf.DUMMYFUNCTION("""COMPUTED_VALUE"""),651.01)</f>
        <v>651.01</v>
      </c>
      <c r="E808" s="1">
        <f>IFERROR(__xludf.DUMMYFUNCTION("""COMPUTED_VALUE"""),701.81)</f>
        <v>701.81</v>
      </c>
      <c r="F808" s="1">
        <f>IFERROR(__xludf.DUMMYFUNCTION("""COMPUTED_VALUE"""),4.0372453E7)</f>
        <v>40372453</v>
      </c>
    </row>
    <row r="809">
      <c r="A809" s="2">
        <f>IFERROR(__xludf.DUMMYFUNCTION("""COMPUTED_VALUE"""),44273.66666666667)</f>
        <v>44273.66667</v>
      </c>
      <c r="B809" s="1">
        <f>IFERROR(__xludf.DUMMYFUNCTION("""COMPUTED_VALUE"""),684.29)</f>
        <v>684.29</v>
      </c>
      <c r="C809" s="1">
        <f>IFERROR(__xludf.DUMMYFUNCTION("""COMPUTED_VALUE"""),689.23)</f>
        <v>689.23</v>
      </c>
      <c r="D809" s="1">
        <f>IFERROR(__xludf.DUMMYFUNCTION("""COMPUTED_VALUE"""),652.0)</f>
        <v>652</v>
      </c>
      <c r="E809" s="1">
        <f>IFERROR(__xludf.DUMMYFUNCTION("""COMPUTED_VALUE"""),653.16)</f>
        <v>653.16</v>
      </c>
      <c r="F809" s="1">
        <f>IFERROR(__xludf.DUMMYFUNCTION("""COMPUTED_VALUE"""),3.3369022E7)</f>
        <v>33369022</v>
      </c>
    </row>
    <row r="810">
      <c r="A810" s="2">
        <f>IFERROR(__xludf.DUMMYFUNCTION("""COMPUTED_VALUE"""),44274.66666666667)</f>
        <v>44274.66667</v>
      </c>
      <c r="B810" s="1">
        <f>IFERROR(__xludf.DUMMYFUNCTION("""COMPUTED_VALUE"""),646.6)</f>
        <v>646.6</v>
      </c>
      <c r="C810" s="1">
        <f>IFERROR(__xludf.DUMMYFUNCTION("""COMPUTED_VALUE"""),657.23)</f>
        <v>657.23</v>
      </c>
      <c r="D810" s="1">
        <f>IFERROR(__xludf.DUMMYFUNCTION("""COMPUTED_VALUE"""),624.62)</f>
        <v>624.62</v>
      </c>
      <c r="E810" s="1">
        <f>IFERROR(__xludf.DUMMYFUNCTION("""COMPUTED_VALUE"""),654.87)</f>
        <v>654.87</v>
      </c>
      <c r="F810" s="1">
        <f>IFERROR(__xludf.DUMMYFUNCTION("""COMPUTED_VALUE"""),4.2893978E7)</f>
        <v>42893978</v>
      </c>
    </row>
    <row r="811">
      <c r="A811" s="2">
        <f>IFERROR(__xludf.DUMMYFUNCTION("""COMPUTED_VALUE"""),44277.66666666667)</f>
        <v>44277.66667</v>
      </c>
      <c r="B811" s="1">
        <f>IFERROR(__xludf.DUMMYFUNCTION("""COMPUTED_VALUE"""),684.59)</f>
        <v>684.59</v>
      </c>
      <c r="C811" s="1">
        <f>IFERROR(__xludf.DUMMYFUNCTION("""COMPUTED_VALUE"""),699.62)</f>
        <v>699.62</v>
      </c>
      <c r="D811" s="1">
        <f>IFERROR(__xludf.DUMMYFUNCTION("""COMPUTED_VALUE"""),668.75)</f>
        <v>668.75</v>
      </c>
      <c r="E811" s="1">
        <f>IFERROR(__xludf.DUMMYFUNCTION("""COMPUTED_VALUE"""),670.0)</f>
        <v>670</v>
      </c>
      <c r="F811" s="1">
        <f>IFERROR(__xludf.DUMMYFUNCTION("""COMPUTED_VALUE"""),3.9512221E7)</f>
        <v>39512221</v>
      </c>
    </row>
    <row r="812">
      <c r="A812" s="2">
        <f>IFERROR(__xludf.DUMMYFUNCTION("""COMPUTED_VALUE"""),44278.66666666667)</f>
        <v>44278.66667</v>
      </c>
      <c r="B812" s="1">
        <f>IFERROR(__xludf.DUMMYFUNCTION("""COMPUTED_VALUE"""),675.77)</f>
        <v>675.77</v>
      </c>
      <c r="C812" s="1">
        <f>IFERROR(__xludf.DUMMYFUNCTION("""COMPUTED_VALUE"""),677.8)</f>
        <v>677.8</v>
      </c>
      <c r="D812" s="1">
        <f>IFERROR(__xludf.DUMMYFUNCTION("""COMPUTED_VALUE"""),657.51)</f>
        <v>657.51</v>
      </c>
      <c r="E812" s="1">
        <f>IFERROR(__xludf.DUMMYFUNCTION("""COMPUTED_VALUE"""),662.16)</f>
        <v>662.16</v>
      </c>
      <c r="F812" s="1">
        <f>IFERROR(__xludf.DUMMYFUNCTION("""COMPUTED_VALUE"""),3.049187E7)</f>
        <v>30491870</v>
      </c>
    </row>
    <row r="813">
      <c r="A813" s="2">
        <f>IFERROR(__xludf.DUMMYFUNCTION("""COMPUTED_VALUE"""),44279.66666666667)</f>
        <v>44279.66667</v>
      </c>
      <c r="B813" s="1">
        <f>IFERROR(__xludf.DUMMYFUNCTION("""COMPUTED_VALUE"""),667.91)</f>
        <v>667.91</v>
      </c>
      <c r="C813" s="1">
        <f>IFERROR(__xludf.DUMMYFUNCTION("""COMPUTED_VALUE"""),668.02)</f>
        <v>668.02</v>
      </c>
      <c r="D813" s="1">
        <f>IFERROR(__xludf.DUMMYFUNCTION("""COMPUTED_VALUE"""),630.11)</f>
        <v>630.11</v>
      </c>
      <c r="E813" s="1">
        <f>IFERROR(__xludf.DUMMYFUNCTION("""COMPUTED_VALUE"""),630.27)</f>
        <v>630.27</v>
      </c>
      <c r="F813" s="1">
        <f>IFERROR(__xludf.DUMMYFUNCTION("""COMPUTED_VALUE"""),3.3795174E7)</f>
        <v>33795174</v>
      </c>
    </row>
    <row r="814">
      <c r="A814" s="2">
        <f>IFERROR(__xludf.DUMMYFUNCTION("""COMPUTED_VALUE"""),44280.66666666667)</f>
        <v>44280.66667</v>
      </c>
      <c r="B814" s="1">
        <f>IFERROR(__xludf.DUMMYFUNCTION("""COMPUTED_VALUE"""),613.0)</f>
        <v>613</v>
      </c>
      <c r="C814" s="1">
        <f>IFERROR(__xludf.DUMMYFUNCTION("""COMPUTED_VALUE"""),645.5)</f>
        <v>645.5</v>
      </c>
      <c r="D814" s="1">
        <f>IFERROR(__xludf.DUMMYFUNCTION("""COMPUTED_VALUE"""),609.5)</f>
        <v>609.5</v>
      </c>
      <c r="E814" s="1">
        <f>IFERROR(__xludf.DUMMYFUNCTION("""COMPUTED_VALUE"""),640.39)</f>
        <v>640.39</v>
      </c>
      <c r="F814" s="1">
        <f>IFERROR(__xludf.DUMMYFUNCTION("""COMPUTED_VALUE"""),3.922485E7)</f>
        <v>39224850</v>
      </c>
    </row>
    <row r="815">
      <c r="A815" s="2">
        <f>IFERROR(__xludf.DUMMYFUNCTION("""COMPUTED_VALUE"""),44281.66666666667)</f>
        <v>44281.66667</v>
      </c>
      <c r="B815" s="1">
        <f>IFERROR(__xludf.DUMMYFUNCTION("""COMPUTED_VALUE"""),641.87)</f>
        <v>641.87</v>
      </c>
      <c r="C815" s="1">
        <f>IFERROR(__xludf.DUMMYFUNCTION("""COMPUTED_VALUE"""),643.82)</f>
        <v>643.82</v>
      </c>
      <c r="D815" s="1">
        <f>IFERROR(__xludf.DUMMYFUNCTION("""COMPUTED_VALUE"""),599.89)</f>
        <v>599.89</v>
      </c>
      <c r="E815" s="1">
        <f>IFERROR(__xludf.DUMMYFUNCTION("""COMPUTED_VALUE"""),618.71)</f>
        <v>618.71</v>
      </c>
      <c r="F815" s="1">
        <f>IFERROR(__xludf.DUMMYFUNCTION("""COMPUTED_VALUE"""),3.3852827E7)</f>
        <v>33852827</v>
      </c>
    </row>
    <row r="816">
      <c r="A816" s="2">
        <f>IFERROR(__xludf.DUMMYFUNCTION("""COMPUTED_VALUE"""),44284.66666666667)</f>
        <v>44284.66667</v>
      </c>
      <c r="B816" s="1">
        <f>IFERROR(__xludf.DUMMYFUNCTION("""COMPUTED_VALUE"""),615.64)</f>
        <v>615.64</v>
      </c>
      <c r="C816" s="1">
        <f>IFERROR(__xludf.DUMMYFUNCTION("""COMPUTED_VALUE"""),616.48)</f>
        <v>616.48</v>
      </c>
      <c r="D816" s="1">
        <f>IFERROR(__xludf.DUMMYFUNCTION("""COMPUTED_VALUE"""),596.02)</f>
        <v>596.02</v>
      </c>
      <c r="E816" s="1">
        <f>IFERROR(__xludf.DUMMYFUNCTION("""COMPUTED_VALUE"""),611.29)</f>
        <v>611.29</v>
      </c>
      <c r="F816" s="1">
        <f>IFERROR(__xludf.DUMMYFUNCTION("""COMPUTED_VALUE"""),2.8636985E7)</f>
        <v>28636985</v>
      </c>
    </row>
    <row r="817">
      <c r="A817" s="2">
        <f>IFERROR(__xludf.DUMMYFUNCTION("""COMPUTED_VALUE"""),44285.66666666667)</f>
        <v>44285.66667</v>
      </c>
      <c r="B817" s="1">
        <f>IFERROR(__xludf.DUMMYFUNCTION("""COMPUTED_VALUE"""),601.75)</f>
        <v>601.75</v>
      </c>
      <c r="C817" s="1">
        <f>IFERROR(__xludf.DUMMYFUNCTION("""COMPUTED_VALUE"""),637.66)</f>
        <v>637.66</v>
      </c>
      <c r="D817" s="1">
        <f>IFERROR(__xludf.DUMMYFUNCTION("""COMPUTED_VALUE"""),591.01)</f>
        <v>591.01</v>
      </c>
      <c r="E817" s="1">
        <f>IFERROR(__xludf.DUMMYFUNCTION("""COMPUTED_VALUE"""),635.62)</f>
        <v>635.62</v>
      </c>
      <c r="F817" s="1">
        <f>IFERROR(__xludf.DUMMYFUNCTION("""COMPUTED_VALUE"""),3.9432359E7)</f>
        <v>39432359</v>
      </c>
    </row>
    <row r="818">
      <c r="A818" s="2">
        <f>IFERROR(__xludf.DUMMYFUNCTION("""COMPUTED_VALUE"""),44286.66666666667)</f>
        <v>44286.66667</v>
      </c>
      <c r="B818" s="1">
        <f>IFERROR(__xludf.DUMMYFUNCTION("""COMPUTED_VALUE"""),646.62)</f>
        <v>646.62</v>
      </c>
      <c r="C818" s="1">
        <f>IFERROR(__xludf.DUMMYFUNCTION("""COMPUTED_VALUE"""),672.0)</f>
        <v>672</v>
      </c>
      <c r="D818" s="1">
        <f>IFERROR(__xludf.DUMMYFUNCTION("""COMPUTED_VALUE"""),641.11)</f>
        <v>641.11</v>
      </c>
      <c r="E818" s="1">
        <f>IFERROR(__xludf.DUMMYFUNCTION("""COMPUTED_VALUE"""),667.93)</f>
        <v>667.93</v>
      </c>
      <c r="F818" s="1">
        <f>IFERROR(__xludf.DUMMYFUNCTION("""COMPUTED_VALUE"""),3.3337288E7)</f>
        <v>33337288</v>
      </c>
    </row>
    <row r="819">
      <c r="A819" s="2">
        <f>IFERROR(__xludf.DUMMYFUNCTION("""COMPUTED_VALUE"""),44287.66666666667)</f>
        <v>44287.66667</v>
      </c>
      <c r="B819" s="1">
        <f>IFERROR(__xludf.DUMMYFUNCTION("""COMPUTED_VALUE"""),688.37)</f>
        <v>688.37</v>
      </c>
      <c r="C819" s="1">
        <f>IFERROR(__xludf.DUMMYFUNCTION("""COMPUTED_VALUE"""),692.42)</f>
        <v>692.42</v>
      </c>
      <c r="D819" s="1">
        <f>IFERROR(__xludf.DUMMYFUNCTION("""COMPUTED_VALUE"""),659.42)</f>
        <v>659.42</v>
      </c>
      <c r="E819" s="1">
        <f>IFERROR(__xludf.DUMMYFUNCTION("""COMPUTED_VALUE"""),661.75)</f>
        <v>661.75</v>
      </c>
      <c r="F819" s="1">
        <f>IFERROR(__xludf.DUMMYFUNCTION("""COMPUTED_VALUE"""),3.5298378E7)</f>
        <v>35298378</v>
      </c>
    </row>
    <row r="820">
      <c r="A820" s="2">
        <f>IFERROR(__xludf.DUMMYFUNCTION("""COMPUTED_VALUE"""),44291.66666666667)</f>
        <v>44291.66667</v>
      </c>
      <c r="B820" s="1">
        <f>IFERROR(__xludf.DUMMYFUNCTION("""COMPUTED_VALUE"""),707.71)</f>
        <v>707.71</v>
      </c>
      <c r="C820" s="1">
        <f>IFERROR(__xludf.DUMMYFUNCTION("""COMPUTED_VALUE"""),708.16)</f>
        <v>708.16</v>
      </c>
      <c r="D820" s="1">
        <f>IFERROR(__xludf.DUMMYFUNCTION("""COMPUTED_VALUE"""),684.7)</f>
        <v>684.7</v>
      </c>
      <c r="E820" s="1">
        <f>IFERROR(__xludf.DUMMYFUNCTION("""COMPUTED_VALUE"""),691.05)</f>
        <v>691.05</v>
      </c>
      <c r="F820" s="1">
        <f>IFERROR(__xludf.DUMMYFUNCTION("""COMPUTED_VALUE"""),4.1842767E7)</f>
        <v>41842767</v>
      </c>
    </row>
    <row r="821">
      <c r="A821" s="2">
        <f>IFERROR(__xludf.DUMMYFUNCTION("""COMPUTED_VALUE"""),44292.66666666667)</f>
        <v>44292.66667</v>
      </c>
      <c r="B821" s="1">
        <f>IFERROR(__xludf.DUMMYFUNCTION("""COMPUTED_VALUE"""),690.3)</f>
        <v>690.3</v>
      </c>
      <c r="C821" s="1">
        <f>IFERROR(__xludf.DUMMYFUNCTION("""COMPUTED_VALUE"""),696.55)</f>
        <v>696.55</v>
      </c>
      <c r="D821" s="1">
        <f>IFERROR(__xludf.DUMMYFUNCTION("""COMPUTED_VALUE"""),681.37)</f>
        <v>681.37</v>
      </c>
      <c r="E821" s="1">
        <f>IFERROR(__xludf.DUMMYFUNCTION("""COMPUTED_VALUE"""),691.62)</f>
        <v>691.62</v>
      </c>
      <c r="F821" s="1">
        <f>IFERROR(__xludf.DUMMYFUNCTION("""COMPUTED_VALUE"""),2.8271839E7)</f>
        <v>28271839</v>
      </c>
    </row>
    <row r="822">
      <c r="A822" s="2">
        <f>IFERROR(__xludf.DUMMYFUNCTION("""COMPUTED_VALUE"""),44293.66666666667)</f>
        <v>44293.66667</v>
      </c>
      <c r="B822" s="1">
        <f>IFERROR(__xludf.DUMMYFUNCTION("""COMPUTED_VALUE"""),687.0)</f>
        <v>687</v>
      </c>
      <c r="C822" s="1">
        <f>IFERROR(__xludf.DUMMYFUNCTION("""COMPUTED_VALUE"""),691.38)</f>
        <v>691.38</v>
      </c>
      <c r="D822" s="1">
        <f>IFERROR(__xludf.DUMMYFUNCTION("""COMPUTED_VALUE"""),667.84)</f>
        <v>667.84</v>
      </c>
      <c r="E822" s="1">
        <f>IFERROR(__xludf.DUMMYFUNCTION("""COMPUTED_VALUE"""),670.97)</f>
        <v>670.97</v>
      </c>
      <c r="F822" s="1">
        <f>IFERROR(__xludf.DUMMYFUNCTION("""COMPUTED_VALUE"""),2.6309433E7)</f>
        <v>26309433</v>
      </c>
    </row>
    <row r="823">
      <c r="A823" s="2">
        <f>IFERROR(__xludf.DUMMYFUNCTION("""COMPUTED_VALUE"""),44294.66666666667)</f>
        <v>44294.66667</v>
      </c>
      <c r="B823" s="1">
        <f>IFERROR(__xludf.DUMMYFUNCTION("""COMPUTED_VALUE"""),677.38)</f>
        <v>677.38</v>
      </c>
      <c r="C823" s="1">
        <f>IFERROR(__xludf.DUMMYFUNCTION("""COMPUTED_VALUE"""),689.55)</f>
        <v>689.55</v>
      </c>
      <c r="D823" s="1">
        <f>IFERROR(__xludf.DUMMYFUNCTION("""COMPUTED_VALUE"""),671.65)</f>
        <v>671.65</v>
      </c>
      <c r="E823" s="1">
        <f>IFERROR(__xludf.DUMMYFUNCTION("""COMPUTED_VALUE"""),683.8)</f>
        <v>683.8</v>
      </c>
      <c r="F823" s="1">
        <f>IFERROR(__xludf.DUMMYFUNCTION("""COMPUTED_VALUE"""),2.3924329E7)</f>
        <v>23924329</v>
      </c>
    </row>
    <row r="824">
      <c r="A824" s="2">
        <f>IFERROR(__xludf.DUMMYFUNCTION("""COMPUTED_VALUE"""),44295.66666666667)</f>
        <v>44295.66667</v>
      </c>
      <c r="B824" s="1">
        <f>IFERROR(__xludf.DUMMYFUNCTION("""COMPUTED_VALUE"""),677.77)</f>
        <v>677.77</v>
      </c>
      <c r="C824" s="1">
        <f>IFERROR(__xludf.DUMMYFUNCTION("""COMPUTED_VALUE"""),680.97)</f>
        <v>680.97</v>
      </c>
      <c r="D824" s="1">
        <f>IFERROR(__xludf.DUMMYFUNCTION("""COMPUTED_VALUE"""),669.43)</f>
        <v>669.43</v>
      </c>
      <c r="E824" s="1">
        <f>IFERROR(__xludf.DUMMYFUNCTION("""COMPUTED_VALUE"""),677.02)</f>
        <v>677.02</v>
      </c>
      <c r="F824" s="1">
        <f>IFERROR(__xludf.DUMMYFUNCTION("""COMPUTED_VALUE"""),2.1437087E7)</f>
        <v>21437087</v>
      </c>
    </row>
    <row r="825">
      <c r="A825" s="2">
        <f>IFERROR(__xludf.DUMMYFUNCTION("""COMPUTED_VALUE"""),44298.66666666667)</f>
        <v>44298.66667</v>
      </c>
      <c r="B825" s="1">
        <f>IFERROR(__xludf.DUMMYFUNCTION("""COMPUTED_VALUE"""),685.7)</f>
        <v>685.7</v>
      </c>
      <c r="C825" s="1">
        <f>IFERROR(__xludf.DUMMYFUNCTION("""COMPUTED_VALUE"""),704.8)</f>
        <v>704.8</v>
      </c>
      <c r="D825" s="1">
        <f>IFERROR(__xludf.DUMMYFUNCTION("""COMPUTED_VALUE"""),682.09)</f>
        <v>682.09</v>
      </c>
      <c r="E825" s="1">
        <f>IFERROR(__xludf.DUMMYFUNCTION("""COMPUTED_VALUE"""),701.98)</f>
        <v>701.98</v>
      </c>
      <c r="F825" s="1">
        <f>IFERROR(__xludf.DUMMYFUNCTION("""COMPUTED_VALUE"""),2.913567E7)</f>
        <v>29135670</v>
      </c>
    </row>
    <row r="826">
      <c r="A826" s="2">
        <f>IFERROR(__xludf.DUMMYFUNCTION("""COMPUTED_VALUE"""),44299.66666666667)</f>
        <v>44299.66667</v>
      </c>
      <c r="B826" s="1">
        <f>IFERROR(__xludf.DUMMYFUNCTION("""COMPUTED_VALUE"""),712.7)</f>
        <v>712.7</v>
      </c>
      <c r="C826" s="1">
        <f>IFERROR(__xludf.DUMMYFUNCTION("""COMPUTED_VALUE"""),763.0)</f>
        <v>763</v>
      </c>
      <c r="D826" s="1">
        <f>IFERROR(__xludf.DUMMYFUNCTION("""COMPUTED_VALUE"""),710.66)</f>
        <v>710.66</v>
      </c>
      <c r="E826" s="1">
        <f>IFERROR(__xludf.DUMMYFUNCTION("""COMPUTED_VALUE"""),762.32)</f>
        <v>762.32</v>
      </c>
      <c r="F826" s="1">
        <f>IFERROR(__xludf.DUMMYFUNCTION("""COMPUTED_VALUE"""),4.4652808E7)</f>
        <v>44652808</v>
      </c>
    </row>
    <row r="827">
      <c r="A827" s="2">
        <f>IFERROR(__xludf.DUMMYFUNCTION("""COMPUTED_VALUE"""),44300.66666666667)</f>
        <v>44300.66667</v>
      </c>
      <c r="B827" s="1">
        <f>IFERROR(__xludf.DUMMYFUNCTION("""COMPUTED_VALUE"""),770.7)</f>
        <v>770.7</v>
      </c>
      <c r="C827" s="1">
        <f>IFERROR(__xludf.DUMMYFUNCTION("""COMPUTED_VALUE"""),780.79)</f>
        <v>780.79</v>
      </c>
      <c r="D827" s="1">
        <f>IFERROR(__xludf.DUMMYFUNCTION("""COMPUTED_VALUE"""),728.03)</f>
        <v>728.03</v>
      </c>
      <c r="E827" s="1">
        <f>IFERROR(__xludf.DUMMYFUNCTION("""COMPUTED_VALUE"""),732.23)</f>
        <v>732.23</v>
      </c>
      <c r="F827" s="1">
        <f>IFERROR(__xludf.DUMMYFUNCTION("""COMPUTED_VALUE"""),4.9017434E7)</f>
        <v>49017434</v>
      </c>
    </row>
    <row r="828">
      <c r="A828" s="2">
        <f>IFERROR(__xludf.DUMMYFUNCTION("""COMPUTED_VALUE"""),44301.66666666667)</f>
        <v>44301.66667</v>
      </c>
      <c r="B828" s="1">
        <f>IFERROR(__xludf.DUMMYFUNCTION("""COMPUTED_VALUE"""),743.1)</f>
        <v>743.1</v>
      </c>
      <c r="C828" s="1">
        <f>IFERROR(__xludf.DUMMYFUNCTION("""COMPUTED_VALUE"""),743.69)</f>
        <v>743.69</v>
      </c>
      <c r="D828" s="1">
        <f>IFERROR(__xludf.DUMMYFUNCTION("""COMPUTED_VALUE"""),721.31)</f>
        <v>721.31</v>
      </c>
      <c r="E828" s="1">
        <f>IFERROR(__xludf.DUMMYFUNCTION("""COMPUTED_VALUE"""),738.85)</f>
        <v>738.85</v>
      </c>
      <c r="F828" s="1">
        <f>IFERROR(__xludf.DUMMYFUNCTION("""COMPUTED_VALUE"""),2.78489E7)</f>
        <v>27848900</v>
      </c>
    </row>
    <row r="829">
      <c r="A829" s="2">
        <f>IFERROR(__xludf.DUMMYFUNCTION("""COMPUTED_VALUE"""),44302.66666666667)</f>
        <v>44302.66667</v>
      </c>
      <c r="B829" s="1">
        <f>IFERROR(__xludf.DUMMYFUNCTION("""COMPUTED_VALUE"""),728.65)</f>
        <v>728.65</v>
      </c>
      <c r="C829" s="1">
        <f>IFERROR(__xludf.DUMMYFUNCTION("""COMPUTED_VALUE"""),749.41)</f>
        <v>749.41</v>
      </c>
      <c r="D829" s="1">
        <f>IFERROR(__xludf.DUMMYFUNCTION("""COMPUTED_VALUE"""),724.6)</f>
        <v>724.6</v>
      </c>
      <c r="E829" s="1">
        <f>IFERROR(__xludf.DUMMYFUNCTION("""COMPUTED_VALUE"""),739.78)</f>
        <v>739.78</v>
      </c>
      <c r="F829" s="1">
        <f>IFERROR(__xludf.DUMMYFUNCTION("""COMPUTED_VALUE"""),2.7979526E7)</f>
        <v>27979526</v>
      </c>
    </row>
    <row r="830">
      <c r="A830" s="2">
        <f>IFERROR(__xludf.DUMMYFUNCTION("""COMPUTED_VALUE"""),44305.66666666667)</f>
        <v>44305.66667</v>
      </c>
      <c r="B830" s="1">
        <f>IFERROR(__xludf.DUMMYFUNCTION("""COMPUTED_VALUE"""),719.6)</f>
        <v>719.6</v>
      </c>
      <c r="C830" s="1">
        <f>IFERROR(__xludf.DUMMYFUNCTION("""COMPUTED_VALUE"""),725.4)</f>
        <v>725.4</v>
      </c>
      <c r="D830" s="1">
        <f>IFERROR(__xludf.DUMMYFUNCTION("""COMPUTED_VALUE"""),691.8)</f>
        <v>691.8</v>
      </c>
      <c r="E830" s="1">
        <f>IFERROR(__xludf.DUMMYFUNCTION("""COMPUTED_VALUE"""),714.63)</f>
        <v>714.63</v>
      </c>
      <c r="F830" s="1">
        <f>IFERROR(__xludf.DUMMYFUNCTION("""COMPUTED_VALUE"""),3.9686226E7)</f>
        <v>39686226</v>
      </c>
    </row>
    <row r="831">
      <c r="A831" s="2">
        <f>IFERROR(__xludf.DUMMYFUNCTION("""COMPUTED_VALUE"""),44306.66666666667)</f>
        <v>44306.66667</v>
      </c>
      <c r="B831" s="1">
        <f>IFERROR(__xludf.DUMMYFUNCTION("""COMPUTED_VALUE"""),717.42)</f>
        <v>717.42</v>
      </c>
      <c r="C831" s="1">
        <f>IFERROR(__xludf.DUMMYFUNCTION("""COMPUTED_VALUE"""),737.25)</f>
        <v>737.25</v>
      </c>
      <c r="D831" s="1">
        <f>IFERROR(__xludf.DUMMYFUNCTION("""COMPUTED_VALUE"""),710.69)</f>
        <v>710.69</v>
      </c>
      <c r="E831" s="1">
        <f>IFERROR(__xludf.DUMMYFUNCTION("""COMPUTED_VALUE"""),718.99)</f>
        <v>718.99</v>
      </c>
      <c r="F831" s="1">
        <f>IFERROR(__xludf.DUMMYFUNCTION("""COMPUTED_VALUE"""),3.5609038E7)</f>
        <v>35609038</v>
      </c>
    </row>
    <row r="832">
      <c r="A832" s="2">
        <f>IFERROR(__xludf.DUMMYFUNCTION("""COMPUTED_VALUE"""),44307.66666666667)</f>
        <v>44307.66667</v>
      </c>
      <c r="B832" s="1">
        <f>IFERROR(__xludf.DUMMYFUNCTION("""COMPUTED_VALUE"""),704.77)</f>
        <v>704.77</v>
      </c>
      <c r="C832" s="1">
        <f>IFERROR(__xludf.DUMMYFUNCTION("""COMPUTED_VALUE"""),744.84)</f>
        <v>744.84</v>
      </c>
      <c r="D832" s="1">
        <f>IFERROR(__xludf.DUMMYFUNCTION("""COMPUTED_VALUE"""),698.0)</f>
        <v>698</v>
      </c>
      <c r="E832" s="1">
        <f>IFERROR(__xludf.DUMMYFUNCTION("""COMPUTED_VALUE"""),744.12)</f>
        <v>744.12</v>
      </c>
      <c r="F832" s="1">
        <f>IFERROR(__xludf.DUMMYFUNCTION("""COMPUTED_VALUE"""),3.1215514E7)</f>
        <v>31215514</v>
      </c>
    </row>
    <row r="833">
      <c r="A833" s="2">
        <f>IFERROR(__xludf.DUMMYFUNCTION("""COMPUTED_VALUE"""),44308.66666666667)</f>
        <v>44308.66667</v>
      </c>
      <c r="B833" s="1">
        <f>IFERROR(__xludf.DUMMYFUNCTION("""COMPUTED_VALUE"""),741.5)</f>
        <v>741.5</v>
      </c>
      <c r="C833" s="1">
        <f>IFERROR(__xludf.DUMMYFUNCTION("""COMPUTED_VALUE"""),753.77)</f>
        <v>753.77</v>
      </c>
      <c r="D833" s="1">
        <f>IFERROR(__xludf.DUMMYFUNCTION("""COMPUTED_VALUE"""),718.04)</f>
        <v>718.04</v>
      </c>
      <c r="E833" s="1">
        <f>IFERROR(__xludf.DUMMYFUNCTION("""COMPUTED_VALUE"""),719.69)</f>
        <v>719.69</v>
      </c>
      <c r="F833" s="1">
        <f>IFERROR(__xludf.DUMMYFUNCTION("""COMPUTED_VALUE"""),3.5590255E7)</f>
        <v>35590255</v>
      </c>
    </row>
    <row r="834">
      <c r="A834" s="2">
        <f>IFERROR(__xludf.DUMMYFUNCTION("""COMPUTED_VALUE"""),44309.66666666667)</f>
        <v>44309.66667</v>
      </c>
      <c r="B834" s="1">
        <f>IFERROR(__xludf.DUMMYFUNCTION("""COMPUTED_VALUE"""),719.8)</f>
        <v>719.8</v>
      </c>
      <c r="C834" s="1">
        <f>IFERROR(__xludf.DUMMYFUNCTION("""COMPUTED_VALUE"""),737.36)</f>
        <v>737.36</v>
      </c>
      <c r="D834" s="1">
        <f>IFERROR(__xludf.DUMMYFUNCTION("""COMPUTED_VALUE"""),715.46)</f>
        <v>715.46</v>
      </c>
      <c r="E834" s="1">
        <f>IFERROR(__xludf.DUMMYFUNCTION("""COMPUTED_VALUE"""),729.4)</f>
        <v>729.4</v>
      </c>
      <c r="F834" s="1">
        <f>IFERROR(__xludf.DUMMYFUNCTION("""COMPUTED_VALUE"""),2.8413889E7)</f>
        <v>28413889</v>
      </c>
    </row>
    <row r="835">
      <c r="A835" s="2">
        <f>IFERROR(__xludf.DUMMYFUNCTION("""COMPUTED_VALUE"""),44312.66666666667)</f>
        <v>44312.66667</v>
      </c>
      <c r="B835" s="1">
        <f>IFERROR(__xludf.DUMMYFUNCTION("""COMPUTED_VALUE"""),741.0)</f>
        <v>741</v>
      </c>
      <c r="C835" s="1">
        <f>IFERROR(__xludf.DUMMYFUNCTION("""COMPUTED_VALUE"""),749.3)</f>
        <v>749.3</v>
      </c>
      <c r="D835" s="1">
        <f>IFERROR(__xludf.DUMMYFUNCTION("""COMPUTED_VALUE"""),732.61)</f>
        <v>732.61</v>
      </c>
      <c r="E835" s="1">
        <f>IFERROR(__xludf.DUMMYFUNCTION("""COMPUTED_VALUE"""),738.2)</f>
        <v>738.2</v>
      </c>
      <c r="F835" s="1">
        <f>IFERROR(__xludf.DUMMYFUNCTION("""COMPUTED_VALUE"""),3.1038502E7)</f>
        <v>31038502</v>
      </c>
    </row>
    <row r="836">
      <c r="A836" s="2">
        <f>IFERROR(__xludf.DUMMYFUNCTION("""COMPUTED_VALUE"""),44313.66666666667)</f>
        <v>44313.66667</v>
      </c>
      <c r="B836" s="1">
        <f>IFERROR(__xludf.DUMMYFUNCTION("""COMPUTED_VALUE"""),717.96)</f>
        <v>717.96</v>
      </c>
      <c r="C836" s="1">
        <f>IFERROR(__xludf.DUMMYFUNCTION("""COMPUTED_VALUE"""),724.0)</f>
        <v>724</v>
      </c>
      <c r="D836" s="1">
        <f>IFERROR(__xludf.DUMMYFUNCTION("""COMPUTED_VALUE"""),703.35)</f>
        <v>703.35</v>
      </c>
      <c r="E836" s="1">
        <f>IFERROR(__xludf.DUMMYFUNCTION("""COMPUTED_VALUE"""),704.74)</f>
        <v>704.74</v>
      </c>
      <c r="F836" s="1">
        <f>IFERROR(__xludf.DUMMYFUNCTION("""COMPUTED_VALUE"""),2.9436995E7)</f>
        <v>29436995</v>
      </c>
    </row>
    <row r="837">
      <c r="A837" s="2">
        <f>IFERROR(__xludf.DUMMYFUNCTION("""COMPUTED_VALUE"""),44314.66666666667)</f>
        <v>44314.66667</v>
      </c>
      <c r="B837" s="1">
        <f>IFERROR(__xludf.DUMMYFUNCTION("""COMPUTED_VALUE"""),696.41)</f>
        <v>696.41</v>
      </c>
      <c r="C837" s="1">
        <f>IFERROR(__xludf.DUMMYFUNCTION("""COMPUTED_VALUE"""),708.5)</f>
        <v>708.5</v>
      </c>
      <c r="D837" s="1">
        <f>IFERROR(__xludf.DUMMYFUNCTION("""COMPUTED_VALUE"""),693.6)</f>
        <v>693.6</v>
      </c>
      <c r="E837" s="1">
        <f>IFERROR(__xludf.DUMMYFUNCTION("""COMPUTED_VALUE"""),694.4)</f>
        <v>694.4</v>
      </c>
      <c r="F837" s="1">
        <f>IFERROR(__xludf.DUMMYFUNCTION("""COMPUTED_VALUE"""),2.2271047E7)</f>
        <v>22271047</v>
      </c>
    </row>
    <row r="838">
      <c r="A838" s="2">
        <f>IFERROR(__xludf.DUMMYFUNCTION("""COMPUTED_VALUE"""),44315.66666666667)</f>
        <v>44315.66667</v>
      </c>
      <c r="B838" s="1">
        <f>IFERROR(__xludf.DUMMYFUNCTION("""COMPUTED_VALUE"""),699.51)</f>
        <v>699.51</v>
      </c>
      <c r="C838" s="1">
        <f>IFERROR(__xludf.DUMMYFUNCTION("""COMPUTED_VALUE"""),702.25)</f>
        <v>702.25</v>
      </c>
      <c r="D838" s="1">
        <f>IFERROR(__xludf.DUMMYFUNCTION("""COMPUTED_VALUE"""),668.5)</f>
        <v>668.5</v>
      </c>
      <c r="E838" s="1">
        <f>IFERROR(__xludf.DUMMYFUNCTION("""COMPUTED_VALUE"""),677.0)</f>
        <v>677</v>
      </c>
      <c r="F838" s="1">
        <f>IFERROR(__xludf.DUMMYFUNCTION("""COMPUTED_VALUE"""),2.8845449E7)</f>
        <v>28845449</v>
      </c>
    </row>
    <row r="839">
      <c r="A839" s="2">
        <f>IFERROR(__xludf.DUMMYFUNCTION("""COMPUTED_VALUE"""),44316.66666666667)</f>
        <v>44316.66667</v>
      </c>
      <c r="B839" s="1">
        <f>IFERROR(__xludf.DUMMYFUNCTION("""COMPUTED_VALUE"""),667.59)</f>
        <v>667.59</v>
      </c>
      <c r="C839" s="1">
        <f>IFERROR(__xludf.DUMMYFUNCTION("""COMPUTED_VALUE"""),715.47)</f>
        <v>715.47</v>
      </c>
      <c r="D839" s="1">
        <f>IFERROR(__xludf.DUMMYFUNCTION("""COMPUTED_VALUE"""),666.14)</f>
        <v>666.14</v>
      </c>
      <c r="E839" s="1">
        <f>IFERROR(__xludf.DUMMYFUNCTION("""COMPUTED_VALUE"""),709.44)</f>
        <v>709.44</v>
      </c>
      <c r="F839" s="1">
        <f>IFERROR(__xludf.DUMMYFUNCTION("""COMPUTED_VALUE"""),4.0758722E7)</f>
        <v>40758722</v>
      </c>
    </row>
    <row r="840">
      <c r="A840" s="2">
        <f>IFERROR(__xludf.DUMMYFUNCTION("""COMPUTED_VALUE"""),44319.66666666667)</f>
        <v>44319.66667</v>
      </c>
      <c r="B840" s="1">
        <f>IFERROR(__xludf.DUMMYFUNCTION("""COMPUTED_VALUE"""),703.8)</f>
        <v>703.8</v>
      </c>
      <c r="C840" s="1">
        <f>IFERROR(__xludf.DUMMYFUNCTION("""COMPUTED_VALUE"""),706.0)</f>
        <v>706</v>
      </c>
      <c r="D840" s="1">
        <f>IFERROR(__xludf.DUMMYFUNCTION("""COMPUTED_VALUE"""),680.5)</f>
        <v>680.5</v>
      </c>
      <c r="E840" s="1">
        <f>IFERROR(__xludf.DUMMYFUNCTION("""COMPUTED_VALUE"""),684.9)</f>
        <v>684.9</v>
      </c>
      <c r="F840" s="1">
        <f>IFERROR(__xludf.DUMMYFUNCTION("""COMPUTED_VALUE"""),2.7043143E7)</f>
        <v>27043143</v>
      </c>
    </row>
    <row r="841">
      <c r="A841" s="2">
        <f>IFERROR(__xludf.DUMMYFUNCTION("""COMPUTED_VALUE"""),44320.66666666667)</f>
        <v>44320.66667</v>
      </c>
      <c r="B841" s="1">
        <f>IFERROR(__xludf.DUMMYFUNCTION("""COMPUTED_VALUE"""),678.94)</f>
        <v>678.94</v>
      </c>
      <c r="C841" s="1">
        <f>IFERROR(__xludf.DUMMYFUNCTION("""COMPUTED_VALUE"""),683.45)</f>
        <v>683.45</v>
      </c>
      <c r="D841" s="1">
        <f>IFERROR(__xludf.DUMMYFUNCTION("""COMPUTED_VALUE"""),657.7)</f>
        <v>657.7</v>
      </c>
      <c r="E841" s="1">
        <f>IFERROR(__xludf.DUMMYFUNCTION("""COMPUTED_VALUE"""),673.6)</f>
        <v>673.6</v>
      </c>
      <c r="F841" s="1">
        <f>IFERROR(__xludf.DUMMYFUNCTION("""COMPUTED_VALUE"""),2.9739319E7)</f>
        <v>29739319</v>
      </c>
    </row>
    <row r="842">
      <c r="A842" s="2">
        <f>IFERROR(__xludf.DUMMYFUNCTION("""COMPUTED_VALUE"""),44321.66666666667)</f>
        <v>44321.66667</v>
      </c>
      <c r="B842" s="1">
        <f>IFERROR(__xludf.DUMMYFUNCTION("""COMPUTED_VALUE"""),681.06)</f>
        <v>681.06</v>
      </c>
      <c r="C842" s="1">
        <f>IFERROR(__xludf.DUMMYFUNCTION("""COMPUTED_VALUE"""),685.3)</f>
        <v>685.3</v>
      </c>
      <c r="D842" s="1">
        <f>IFERROR(__xludf.DUMMYFUNCTION("""COMPUTED_VALUE"""),667.34)</f>
        <v>667.34</v>
      </c>
      <c r="E842" s="1">
        <f>IFERROR(__xludf.DUMMYFUNCTION("""COMPUTED_VALUE"""),670.94)</f>
        <v>670.94</v>
      </c>
      <c r="F842" s="1">
        <f>IFERROR(__xludf.DUMMYFUNCTION("""COMPUTED_VALUE"""),2.1901894E7)</f>
        <v>21901894</v>
      </c>
    </row>
    <row r="843">
      <c r="A843" s="2">
        <f>IFERROR(__xludf.DUMMYFUNCTION("""COMPUTED_VALUE"""),44322.66666666667)</f>
        <v>44322.66667</v>
      </c>
      <c r="B843" s="1">
        <f>IFERROR(__xludf.DUMMYFUNCTION("""COMPUTED_VALUE"""),680.76)</f>
        <v>680.76</v>
      </c>
      <c r="C843" s="1">
        <f>IFERROR(__xludf.DUMMYFUNCTION("""COMPUTED_VALUE"""),681.02)</f>
        <v>681.02</v>
      </c>
      <c r="D843" s="1">
        <f>IFERROR(__xludf.DUMMYFUNCTION("""COMPUTED_VALUE"""),650.0)</f>
        <v>650</v>
      </c>
      <c r="E843" s="1">
        <f>IFERROR(__xludf.DUMMYFUNCTION("""COMPUTED_VALUE"""),663.54)</f>
        <v>663.54</v>
      </c>
      <c r="F843" s="1">
        <f>IFERROR(__xludf.DUMMYFUNCTION("""COMPUTED_VALUE"""),2.7784619E7)</f>
        <v>27784619</v>
      </c>
    </row>
    <row r="844">
      <c r="A844" s="2">
        <f>IFERROR(__xludf.DUMMYFUNCTION("""COMPUTED_VALUE"""),44323.66666666667)</f>
        <v>44323.66667</v>
      </c>
      <c r="B844" s="1">
        <f>IFERROR(__xludf.DUMMYFUNCTION("""COMPUTED_VALUE"""),665.8)</f>
        <v>665.8</v>
      </c>
      <c r="C844" s="1">
        <f>IFERROR(__xludf.DUMMYFUNCTION("""COMPUTED_VALUE"""),690.0)</f>
        <v>690</v>
      </c>
      <c r="D844" s="1">
        <f>IFERROR(__xludf.DUMMYFUNCTION("""COMPUTED_VALUE"""),660.22)</f>
        <v>660.22</v>
      </c>
      <c r="E844" s="1">
        <f>IFERROR(__xludf.DUMMYFUNCTION("""COMPUTED_VALUE"""),672.37)</f>
        <v>672.37</v>
      </c>
      <c r="F844" s="1">
        <f>IFERROR(__xludf.DUMMYFUNCTION("""COMPUTED_VALUE"""),2.3469172E7)</f>
        <v>23469172</v>
      </c>
    </row>
    <row r="845">
      <c r="A845" s="2">
        <f>IFERROR(__xludf.DUMMYFUNCTION("""COMPUTED_VALUE"""),44326.66666666667)</f>
        <v>44326.66667</v>
      </c>
      <c r="B845" s="1">
        <f>IFERROR(__xludf.DUMMYFUNCTION("""COMPUTED_VALUE"""),664.9)</f>
        <v>664.9</v>
      </c>
      <c r="C845" s="1">
        <f>IFERROR(__xludf.DUMMYFUNCTION("""COMPUTED_VALUE"""),665.05)</f>
        <v>665.05</v>
      </c>
      <c r="D845" s="1">
        <f>IFERROR(__xludf.DUMMYFUNCTION("""COMPUTED_VALUE"""),627.61)</f>
        <v>627.61</v>
      </c>
      <c r="E845" s="1">
        <f>IFERROR(__xludf.DUMMYFUNCTION("""COMPUTED_VALUE"""),629.04)</f>
        <v>629.04</v>
      </c>
      <c r="F845" s="1">
        <f>IFERROR(__xludf.DUMMYFUNCTION("""COMPUTED_VALUE"""),3.1392417E7)</f>
        <v>31392417</v>
      </c>
    </row>
    <row r="846">
      <c r="A846" s="2">
        <f>IFERROR(__xludf.DUMMYFUNCTION("""COMPUTED_VALUE"""),44327.66666666667)</f>
        <v>44327.66667</v>
      </c>
      <c r="B846" s="1">
        <f>IFERROR(__xludf.DUMMYFUNCTION("""COMPUTED_VALUE"""),599.24)</f>
        <v>599.24</v>
      </c>
      <c r="C846" s="1">
        <f>IFERROR(__xludf.DUMMYFUNCTION("""COMPUTED_VALUE"""),627.1)</f>
        <v>627.1</v>
      </c>
      <c r="D846" s="1">
        <f>IFERROR(__xludf.DUMMYFUNCTION("""COMPUTED_VALUE"""),595.6)</f>
        <v>595.6</v>
      </c>
      <c r="E846" s="1">
        <f>IFERROR(__xludf.DUMMYFUNCTION("""COMPUTED_VALUE"""),617.2)</f>
        <v>617.2</v>
      </c>
      <c r="F846" s="1">
        <f>IFERROR(__xludf.DUMMYFUNCTION("""COMPUTED_VALUE"""),4.6503896E7)</f>
        <v>46503896</v>
      </c>
    </row>
    <row r="847">
      <c r="A847" s="2">
        <f>IFERROR(__xludf.DUMMYFUNCTION("""COMPUTED_VALUE"""),44328.66666666667)</f>
        <v>44328.66667</v>
      </c>
      <c r="B847" s="1">
        <f>IFERROR(__xludf.DUMMYFUNCTION("""COMPUTED_VALUE"""),602.49)</f>
        <v>602.49</v>
      </c>
      <c r="C847" s="1">
        <f>IFERROR(__xludf.DUMMYFUNCTION("""COMPUTED_VALUE"""),620.41)</f>
        <v>620.41</v>
      </c>
      <c r="D847" s="1">
        <f>IFERROR(__xludf.DUMMYFUNCTION("""COMPUTED_VALUE"""),586.77)</f>
        <v>586.77</v>
      </c>
      <c r="E847" s="1">
        <f>IFERROR(__xludf.DUMMYFUNCTION("""COMPUTED_VALUE"""),589.89)</f>
        <v>589.89</v>
      </c>
      <c r="F847" s="1">
        <f>IFERROR(__xludf.DUMMYFUNCTION("""COMPUTED_VALUE"""),3.3823646E7)</f>
        <v>33823646</v>
      </c>
    </row>
    <row r="848">
      <c r="A848" s="2">
        <f>IFERROR(__xludf.DUMMYFUNCTION("""COMPUTED_VALUE"""),44329.66666666667)</f>
        <v>44329.66667</v>
      </c>
      <c r="B848" s="1">
        <f>IFERROR(__xludf.DUMMYFUNCTION("""COMPUTED_VALUE"""),601.54)</f>
        <v>601.54</v>
      </c>
      <c r="C848" s="1">
        <f>IFERROR(__xludf.DUMMYFUNCTION("""COMPUTED_VALUE"""),606.46)</f>
        <v>606.46</v>
      </c>
      <c r="D848" s="1">
        <f>IFERROR(__xludf.DUMMYFUNCTION("""COMPUTED_VALUE"""),559.65)</f>
        <v>559.65</v>
      </c>
      <c r="E848" s="1">
        <f>IFERROR(__xludf.DUMMYFUNCTION("""COMPUTED_VALUE"""),571.69)</f>
        <v>571.69</v>
      </c>
      <c r="F848" s="1">
        <f>IFERROR(__xludf.DUMMYFUNCTION("""COMPUTED_VALUE"""),4.4184916E7)</f>
        <v>44184916</v>
      </c>
    </row>
    <row r="849">
      <c r="A849" s="2">
        <f>IFERROR(__xludf.DUMMYFUNCTION("""COMPUTED_VALUE"""),44330.66666666667)</f>
        <v>44330.66667</v>
      </c>
      <c r="B849" s="1">
        <f>IFERROR(__xludf.DUMMYFUNCTION("""COMPUTED_VALUE"""),583.41)</f>
        <v>583.41</v>
      </c>
      <c r="C849" s="1">
        <f>IFERROR(__xludf.DUMMYFUNCTION("""COMPUTED_VALUE"""),592.87)</f>
        <v>592.87</v>
      </c>
      <c r="D849" s="1">
        <f>IFERROR(__xludf.DUMMYFUNCTION("""COMPUTED_VALUE"""),570.46)</f>
        <v>570.46</v>
      </c>
      <c r="E849" s="1">
        <f>IFERROR(__xludf.DUMMYFUNCTION("""COMPUTED_VALUE"""),589.74)</f>
        <v>589.74</v>
      </c>
      <c r="F849" s="1">
        <f>IFERROR(__xludf.DUMMYFUNCTION("""COMPUTED_VALUE"""),3.3370856E7)</f>
        <v>33370856</v>
      </c>
    </row>
    <row r="850">
      <c r="A850" s="2">
        <f>IFERROR(__xludf.DUMMYFUNCTION("""COMPUTED_VALUE"""),44333.66666666667)</f>
        <v>44333.66667</v>
      </c>
      <c r="B850" s="1">
        <f>IFERROR(__xludf.DUMMYFUNCTION("""COMPUTED_VALUE"""),575.55)</f>
        <v>575.55</v>
      </c>
      <c r="C850" s="1">
        <f>IFERROR(__xludf.DUMMYFUNCTION("""COMPUTED_VALUE"""),589.73)</f>
        <v>589.73</v>
      </c>
      <c r="D850" s="1">
        <f>IFERROR(__xludf.DUMMYFUNCTION("""COMPUTED_VALUE"""),561.2)</f>
        <v>561.2</v>
      </c>
      <c r="E850" s="1">
        <f>IFERROR(__xludf.DUMMYFUNCTION("""COMPUTED_VALUE"""),576.83)</f>
        <v>576.83</v>
      </c>
      <c r="F850" s="1">
        <f>IFERROR(__xludf.DUMMYFUNCTION("""COMPUTED_VALUE"""),3.239036E7)</f>
        <v>32390360</v>
      </c>
    </row>
    <row r="851">
      <c r="A851" s="2">
        <f>IFERROR(__xludf.DUMMYFUNCTION("""COMPUTED_VALUE"""),44334.66666666667)</f>
        <v>44334.66667</v>
      </c>
      <c r="B851" s="1">
        <f>IFERROR(__xludf.DUMMYFUNCTION("""COMPUTED_VALUE"""),568.0)</f>
        <v>568</v>
      </c>
      <c r="C851" s="1">
        <f>IFERROR(__xludf.DUMMYFUNCTION("""COMPUTED_VALUE"""),596.25)</f>
        <v>596.25</v>
      </c>
      <c r="D851" s="1">
        <f>IFERROR(__xludf.DUMMYFUNCTION("""COMPUTED_VALUE"""),563.38)</f>
        <v>563.38</v>
      </c>
      <c r="E851" s="1">
        <f>IFERROR(__xludf.DUMMYFUNCTION("""COMPUTED_VALUE"""),577.87)</f>
        <v>577.87</v>
      </c>
      <c r="F851" s="1">
        <f>IFERROR(__xludf.DUMMYFUNCTION("""COMPUTED_VALUE"""),3.6830567E7)</f>
        <v>36830567</v>
      </c>
    </row>
    <row r="852">
      <c r="A852" s="2">
        <f>IFERROR(__xludf.DUMMYFUNCTION("""COMPUTED_VALUE"""),44335.66666666667)</f>
        <v>44335.66667</v>
      </c>
      <c r="B852" s="1">
        <f>IFERROR(__xludf.DUMMYFUNCTION("""COMPUTED_VALUE"""),552.55)</f>
        <v>552.55</v>
      </c>
      <c r="C852" s="1">
        <f>IFERROR(__xludf.DUMMYFUNCTION("""COMPUTED_VALUE"""),566.21)</f>
        <v>566.21</v>
      </c>
      <c r="D852" s="1">
        <f>IFERROR(__xludf.DUMMYFUNCTION("""COMPUTED_VALUE"""),546.98)</f>
        <v>546.98</v>
      </c>
      <c r="E852" s="1">
        <f>IFERROR(__xludf.DUMMYFUNCTION("""COMPUTED_VALUE"""),563.46)</f>
        <v>563.46</v>
      </c>
      <c r="F852" s="1">
        <f>IFERROR(__xludf.DUMMYFUNCTION("""COMPUTED_VALUE"""),3.9578395E7)</f>
        <v>39578395</v>
      </c>
    </row>
    <row r="853">
      <c r="A853" s="2">
        <f>IFERROR(__xludf.DUMMYFUNCTION("""COMPUTED_VALUE"""),44336.66666666667)</f>
        <v>44336.66667</v>
      </c>
      <c r="B853" s="1">
        <f>IFERROR(__xludf.DUMMYFUNCTION("""COMPUTED_VALUE"""),575.0)</f>
        <v>575</v>
      </c>
      <c r="C853" s="1">
        <f>IFERROR(__xludf.DUMMYFUNCTION("""COMPUTED_VALUE"""),588.85)</f>
        <v>588.85</v>
      </c>
      <c r="D853" s="1">
        <f>IFERROR(__xludf.DUMMYFUNCTION("""COMPUTED_VALUE"""),571.07)</f>
        <v>571.07</v>
      </c>
      <c r="E853" s="1">
        <f>IFERROR(__xludf.DUMMYFUNCTION("""COMPUTED_VALUE"""),586.78)</f>
        <v>586.78</v>
      </c>
      <c r="F853" s="1">
        <f>IFERROR(__xludf.DUMMYFUNCTION("""COMPUTED_VALUE"""),3.0821119E7)</f>
        <v>30821119</v>
      </c>
    </row>
    <row r="854">
      <c r="A854" s="2">
        <f>IFERROR(__xludf.DUMMYFUNCTION("""COMPUTED_VALUE"""),44337.66666666667)</f>
        <v>44337.66667</v>
      </c>
      <c r="B854" s="1">
        <f>IFERROR(__xludf.DUMMYFUNCTION("""COMPUTED_VALUE"""),596.11)</f>
        <v>596.11</v>
      </c>
      <c r="C854" s="1">
        <f>IFERROR(__xludf.DUMMYFUNCTION("""COMPUTED_VALUE"""),596.68)</f>
        <v>596.68</v>
      </c>
      <c r="D854" s="1">
        <f>IFERROR(__xludf.DUMMYFUNCTION("""COMPUTED_VALUE"""),580.0)</f>
        <v>580</v>
      </c>
      <c r="E854" s="1">
        <f>IFERROR(__xludf.DUMMYFUNCTION("""COMPUTED_VALUE"""),580.88)</f>
        <v>580.88</v>
      </c>
      <c r="F854" s="1">
        <f>IFERROR(__xludf.DUMMYFUNCTION("""COMPUTED_VALUE"""),2.6030595E7)</f>
        <v>26030595</v>
      </c>
    </row>
    <row r="855">
      <c r="A855" s="2">
        <f>IFERROR(__xludf.DUMMYFUNCTION("""COMPUTED_VALUE"""),44340.66666666667)</f>
        <v>44340.66667</v>
      </c>
      <c r="B855" s="1">
        <f>IFERROR(__xludf.DUMMYFUNCTION("""COMPUTED_VALUE"""),581.6)</f>
        <v>581.6</v>
      </c>
      <c r="C855" s="1">
        <f>IFERROR(__xludf.DUMMYFUNCTION("""COMPUTED_VALUE"""),614.48)</f>
        <v>614.48</v>
      </c>
      <c r="D855" s="1">
        <f>IFERROR(__xludf.DUMMYFUNCTION("""COMPUTED_VALUE"""),573.65)</f>
        <v>573.65</v>
      </c>
      <c r="E855" s="1">
        <f>IFERROR(__xludf.DUMMYFUNCTION("""COMPUTED_VALUE"""),606.44)</f>
        <v>606.44</v>
      </c>
      <c r="F855" s="1">
        <f>IFERROR(__xludf.DUMMYFUNCTION("""COMPUTED_VALUE"""),3.4558089E7)</f>
        <v>34558089</v>
      </c>
    </row>
    <row r="856">
      <c r="A856" s="2">
        <f>IFERROR(__xludf.DUMMYFUNCTION("""COMPUTED_VALUE"""),44341.66666666667)</f>
        <v>44341.66667</v>
      </c>
      <c r="B856" s="1">
        <f>IFERROR(__xludf.DUMMYFUNCTION("""COMPUTED_VALUE"""),607.31)</f>
        <v>607.31</v>
      </c>
      <c r="C856" s="1">
        <f>IFERROR(__xludf.DUMMYFUNCTION("""COMPUTED_VALUE"""),613.99)</f>
        <v>613.99</v>
      </c>
      <c r="D856" s="1">
        <f>IFERROR(__xludf.DUMMYFUNCTION("""COMPUTED_VALUE"""),595.71)</f>
        <v>595.71</v>
      </c>
      <c r="E856" s="1">
        <f>IFERROR(__xludf.DUMMYFUNCTION("""COMPUTED_VALUE"""),604.69)</f>
        <v>604.69</v>
      </c>
      <c r="F856" s="1">
        <f>IFERROR(__xludf.DUMMYFUNCTION("""COMPUTED_VALUE"""),2.8005933E7)</f>
        <v>28005933</v>
      </c>
    </row>
    <row r="857">
      <c r="A857" s="2">
        <f>IFERROR(__xludf.DUMMYFUNCTION("""COMPUTED_VALUE"""),44342.66666666667)</f>
        <v>44342.66667</v>
      </c>
      <c r="B857" s="1">
        <f>IFERROR(__xludf.DUMMYFUNCTION("""COMPUTED_VALUE"""),607.56)</f>
        <v>607.56</v>
      </c>
      <c r="C857" s="1">
        <f>IFERROR(__xludf.DUMMYFUNCTION("""COMPUTED_VALUE"""),626.17)</f>
        <v>626.17</v>
      </c>
      <c r="D857" s="1">
        <f>IFERROR(__xludf.DUMMYFUNCTION("""COMPUTED_VALUE"""),601.5)</f>
        <v>601.5</v>
      </c>
      <c r="E857" s="1">
        <f>IFERROR(__xludf.DUMMYFUNCTION("""COMPUTED_VALUE"""),619.13)</f>
        <v>619.13</v>
      </c>
      <c r="F857" s="1">
        <f>IFERROR(__xludf.DUMMYFUNCTION("""COMPUTED_VALUE"""),2.8639305E7)</f>
        <v>28639305</v>
      </c>
    </row>
    <row r="858">
      <c r="A858" s="2">
        <f>IFERROR(__xludf.DUMMYFUNCTION("""COMPUTED_VALUE"""),44343.66666666667)</f>
        <v>44343.66667</v>
      </c>
      <c r="B858" s="1">
        <f>IFERROR(__xludf.DUMMYFUNCTION("""COMPUTED_VALUE"""),620.24)</f>
        <v>620.24</v>
      </c>
      <c r="C858" s="1">
        <f>IFERROR(__xludf.DUMMYFUNCTION("""COMPUTED_VALUE"""),631.13)</f>
        <v>631.13</v>
      </c>
      <c r="D858" s="1">
        <f>IFERROR(__xludf.DUMMYFUNCTION("""COMPUTED_VALUE"""),616.21)</f>
        <v>616.21</v>
      </c>
      <c r="E858" s="1">
        <f>IFERROR(__xludf.DUMMYFUNCTION("""COMPUTED_VALUE"""),630.85)</f>
        <v>630.85</v>
      </c>
      <c r="F858" s="1">
        <f>IFERROR(__xludf.DUMMYFUNCTION("""COMPUTED_VALUE"""),2.6370593E7)</f>
        <v>26370593</v>
      </c>
    </row>
    <row r="859">
      <c r="A859" s="2">
        <f>IFERROR(__xludf.DUMMYFUNCTION("""COMPUTED_VALUE"""),44344.66666666667)</f>
        <v>44344.66667</v>
      </c>
      <c r="B859" s="1">
        <f>IFERROR(__xludf.DUMMYFUNCTION("""COMPUTED_VALUE"""),628.5)</f>
        <v>628.5</v>
      </c>
      <c r="C859" s="1">
        <f>IFERROR(__xludf.DUMMYFUNCTION("""COMPUTED_VALUE"""),635.59)</f>
        <v>635.59</v>
      </c>
      <c r="D859" s="1">
        <f>IFERROR(__xludf.DUMMYFUNCTION("""COMPUTED_VALUE"""),622.38)</f>
        <v>622.38</v>
      </c>
      <c r="E859" s="1">
        <f>IFERROR(__xludf.DUMMYFUNCTION("""COMPUTED_VALUE"""),625.22)</f>
        <v>625.22</v>
      </c>
      <c r="F859" s="1">
        <f>IFERROR(__xludf.DUMMYFUNCTION("""COMPUTED_VALUE"""),2.2737038E7)</f>
        <v>22737038</v>
      </c>
    </row>
    <row r="860">
      <c r="A860" s="2">
        <f>IFERROR(__xludf.DUMMYFUNCTION("""COMPUTED_VALUE"""),44348.66666666667)</f>
        <v>44348.66667</v>
      </c>
      <c r="B860" s="1">
        <f>IFERROR(__xludf.DUMMYFUNCTION("""COMPUTED_VALUE"""),627.8)</f>
        <v>627.8</v>
      </c>
      <c r="C860" s="1">
        <f>IFERROR(__xludf.DUMMYFUNCTION("""COMPUTED_VALUE"""),633.8)</f>
        <v>633.8</v>
      </c>
      <c r="D860" s="1">
        <f>IFERROR(__xludf.DUMMYFUNCTION("""COMPUTED_VALUE"""),620.55)</f>
        <v>620.55</v>
      </c>
      <c r="E860" s="1">
        <f>IFERROR(__xludf.DUMMYFUNCTION("""COMPUTED_VALUE"""),623.9)</f>
        <v>623.9</v>
      </c>
      <c r="F860" s="1">
        <f>IFERROR(__xludf.DUMMYFUNCTION("""COMPUTED_VALUE"""),1.808489E7)</f>
        <v>18084890</v>
      </c>
    </row>
    <row r="861">
      <c r="A861" s="2">
        <f>IFERROR(__xludf.DUMMYFUNCTION("""COMPUTED_VALUE"""),44349.66666666667)</f>
        <v>44349.66667</v>
      </c>
      <c r="B861" s="1">
        <f>IFERROR(__xludf.DUMMYFUNCTION("""COMPUTED_VALUE"""),620.13)</f>
        <v>620.13</v>
      </c>
      <c r="C861" s="1">
        <f>IFERROR(__xludf.DUMMYFUNCTION("""COMPUTED_VALUE"""),623.36)</f>
        <v>623.36</v>
      </c>
      <c r="D861" s="1">
        <f>IFERROR(__xludf.DUMMYFUNCTION("""COMPUTED_VALUE"""),599.14)</f>
        <v>599.14</v>
      </c>
      <c r="E861" s="1">
        <f>IFERROR(__xludf.DUMMYFUNCTION("""COMPUTED_VALUE"""),605.12)</f>
        <v>605.12</v>
      </c>
      <c r="F861" s="1">
        <f>IFERROR(__xludf.DUMMYFUNCTION("""COMPUTED_VALUE"""),2.3302779E7)</f>
        <v>23302779</v>
      </c>
    </row>
    <row r="862">
      <c r="A862" s="2">
        <f>IFERROR(__xludf.DUMMYFUNCTION("""COMPUTED_VALUE"""),44350.66666666667)</f>
        <v>44350.66667</v>
      </c>
      <c r="B862" s="1">
        <f>IFERROR(__xludf.DUMMYFUNCTION("""COMPUTED_VALUE"""),601.8)</f>
        <v>601.8</v>
      </c>
      <c r="C862" s="1">
        <f>IFERROR(__xludf.DUMMYFUNCTION("""COMPUTED_VALUE"""),604.55)</f>
        <v>604.55</v>
      </c>
      <c r="D862" s="1">
        <f>IFERROR(__xludf.DUMMYFUNCTION("""COMPUTED_VALUE"""),571.22)</f>
        <v>571.22</v>
      </c>
      <c r="E862" s="1">
        <f>IFERROR(__xludf.DUMMYFUNCTION("""COMPUTED_VALUE"""),572.84)</f>
        <v>572.84</v>
      </c>
      <c r="F862" s="1">
        <f>IFERROR(__xludf.DUMMYFUNCTION("""COMPUTED_VALUE"""),3.0111893E7)</f>
        <v>30111893</v>
      </c>
    </row>
    <row r="863">
      <c r="A863" s="2">
        <f>IFERROR(__xludf.DUMMYFUNCTION("""COMPUTED_VALUE"""),44351.66666666667)</f>
        <v>44351.66667</v>
      </c>
      <c r="B863" s="1">
        <f>IFERROR(__xludf.DUMMYFUNCTION("""COMPUTED_VALUE"""),579.71)</f>
        <v>579.71</v>
      </c>
      <c r="C863" s="1">
        <f>IFERROR(__xludf.DUMMYFUNCTION("""COMPUTED_VALUE"""),600.61)</f>
        <v>600.61</v>
      </c>
      <c r="D863" s="1">
        <f>IFERROR(__xludf.DUMMYFUNCTION("""COMPUTED_VALUE"""),577.2)</f>
        <v>577.2</v>
      </c>
      <c r="E863" s="1">
        <f>IFERROR(__xludf.DUMMYFUNCTION("""COMPUTED_VALUE"""),599.05)</f>
        <v>599.05</v>
      </c>
      <c r="F863" s="1">
        <f>IFERROR(__xludf.DUMMYFUNCTION("""COMPUTED_VALUE"""),2.4036896E7)</f>
        <v>24036896</v>
      </c>
    </row>
    <row r="864">
      <c r="A864" s="2">
        <f>IFERROR(__xludf.DUMMYFUNCTION("""COMPUTED_VALUE"""),44354.66666666667)</f>
        <v>44354.66667</v>
      </c>
      <c r="B864" s="1">
        <f>IFERROR(__xludf.DUMMYFUNCTION("""COMPUTED_VALUE"""),591.83)</f>
        <v>591.83</v>
      </c>
      <c r="C864" s="1">
        <f>IFERROR(__xludf.DUMMYFUNCTION("""COMPUTED_VALUE"""),610.0)</f>
        <v>610</v>
      </c>
      <c r="D864" s="1">
        <f>IFERROR(__xludf.DUMMYFUNCTION("""COMPUTED_VALUE"""),582.88)</f>
        <v>582.88</v>
      </c>
      <c r="E864" s="1">
        <f>IFERROR(__xludf.DUMMYFUNCTION("""COMPUTED_VALUE"""),605.13)</f>
        <v>605.13</v>
      </c>
      <c r="F864" s="1">
        <f>IFERROR(__xludf.DUMMYFUNCTION("""COMPUTED_VALUE"""),2.2543682E7)</f>
        <v>22543682</v>
      </c>
    </row>
    <row r="865">
      <c r="A865" s="2">
        <f>IFERROR(__xludf.DUMMYFUNCTION("""COMPUTED_VALUE"""),44355.66666666667)</f>
        <v>44355.66667</v>
      </c>
      <c r="B865" s="1">
        <f>IFERROR(__xludf.DUMMYFUNCTION("""COMPUTED_VALUE"""),623.01)</f>
        <v>623.01</v>
      </c>
      <c r="C865" s="1">
        <f>IFERROR(__xludf.DUMMYFUNCTION("""COMPUTED_VALUE"""),623.09)</f>
        <v>623.09</v>
      </c>
      <c r="D865" s="1">
        <f>IFERROR(__xludf.DUMMYFUNCTION("""COMPUTED_VALUE"""),595.5)</f>
        <v>595.5</v>
      </c>
      <c r="E865" s="1">
        <f>IFERROR(__xludf.DUMMYFUNCTION("""COMPUTED_VALUE"""),603.59)</f>
        <v>603.59</v>
      </c>
      <c r="F865" s="1">
        <f>IFERROR(__xludf.DUMMYFUNCTION("""COMPUTED_VALUE"""),2.6053405E7)</f>
        <v>26053405</v>
      </c>
    </row>
    <row r="866">
      <c r="A866" s="2">
        <f>IFERROR(__xludf.DUMMYFUNCTION("""COMPUTED_VALUE"""),44356.66666666667)</f>
        <v>44356.66667</v>
      </c>
      <c r="B866" s="1">
        <f>IFERROR(__xludf.DUMMYFUNCTION("""COMPUTED_VALUE"""),602.17)</f>
        <v>602.17</v>
      </c>
      <c r="C866" s="1">
        <f>IFERROR(__xludf.DUMMYFUNCTION("""COMPUTED_VALUE"""),611.79)</f>
        <v>611.79</v>
      </c>
      <c r="D866" s="1">
        <f>IFERROR(__xludf.DUMMYFUNCTION("""COMPUTED_VALUE"""),597.63)</f>
        <v>597.63</v>
      </c>
      <c r="E866" s="1">
        <f>IFERROR(__xludf.DUMMYFUNCTION("""COMPUTED_VALUE"""),598.78)</f>
        <v>598.78</v>
      </c>
      <c r="F866" s="1">
        <f>IFERROR(__xludf.DUMMYFUNCTION("""COMPUTED_VALUE"""),1.6584566E7)</f>
        <v>16584566</v>
      </c>
    </row>
  </sheetData>
  <drawing r:id="rId1"/>
</worksheet>
</file>