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tables/table4.xml" ContentType="application/vnd.openxmlformats-officedocument.spreadsheetml.table+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featurePropertyBag/featurePropertyBag.xml" ContentType="application/vnd.ms-excel.featurepropertyba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Tigge\Documents\Personal Budget Project\"/>
    </mc:Choice>
  </mc:AlternateContent>
  <xr:revisionPtr revIDLastSave="0" documentId="13_ncr:1_{133ECC36-993B-44AF-B223-57EB9088278E}" xr6:coauthVersionLast="47" xr6:coauthVersionMax="47" xr10:uidLastSave="{00000000-0000-0000-0000-000000000000}"/>
  <bookViews>
    <workbookView xWindow="-120" yWindow="-120" windowWidth="29040" windowHeight="15720" activeTab="3" xr2:uid="{FCE2EDA6-C45E-49B7-8654-FB4BED408C8C}"/>
  </bookViews>
  <sheets>
    <sheet name="Settings" sheetId="4" r:id="rId1"/>
    <sheet name="Budget Planning" sheetId="1" r:id="rId2"/>
    <sheet name="Budget Tracking" sheetId="5" r:id="rId3"/>
    <sheet name="Budget Dashboard" sheetId="7" r:id="rId4"/>
    <sheet name="Calculations" sheetId="8" r:id="rId5"/>
    <sheet name="Dropdown Data" sheetId="9" r:id="rId6"/>
  </sheets>
  <definedNames>
    <definedName name="budget" localSheetId="3">'Budget Dashboard'!$L1</definedName>
    <definedName name="budget_range" localSheetId="3">'Budget Dashboard'!$Q1</definedName>
    <definedName name="budget_rank" localSheetId="3">'Budget Dashboard'!$R1</definedName>
    <definedName name="cc_budget" localSheetId="4">Calculations!$K1</definedName>
    <definedName name="cc_Delta" localSheetId="4">Calculations!$L1</definedName>
    <definedName name="cc_in_focus" localSheetId="4">Calculations!$F1</definedName>
    <definedName name="cc_month_number" localSheetId="4">Calculations!$F1</definedName>
    <definedName name="cc_Show_Rem._Budget" localSheetId="4">Calculations!$I1</definedName>
    <definedName name="cc_Show_Type" localSheetId="4">Calculations!$H1</definedName>
    <definedName name="cc_tracked" localSheetId="4">Calculations!$J1</definedName>
    <definedName name="cc_type" localSheetId="4">Calculations!$E1</definedName>
    <definedName name="comb_rank" localSheetId="3">'Budget Dashboard'!$S1</definedName>
    <definedName name="comb_rank_norm" localSheetId="3">'Budget Dashboard'!$U1</definedName>
    <definedName name="comb_rank_norm_run_range" localSheetId="3">'Budget Dashboard'!$V1</definedName>
    <definedName name="comb_rank_range" localSheetId="3">'Budget Dashboard'!$T1</definedName>
    <definedName name="comb_rank_unique" localSheetId="3">'Budget Dashboard'!$W1</definedName>
    <definedName name="current_date">Calculations!$E$8</definedName>
    <definedName name="expenses_header_row">ROW(Expenses[[#Headers],[Expenses]])</definedName>
    <definedName name="expenses_max_row">MAX(ROW(Expenses[]))</definedName>
    <definedName name="expenses_min_row">MIN(ROW(Expenses[]))</definedName>
    <definedName name="expenses_total_row">ROW('Budget Planning'!$C$50)</definedName>
    <definedName name="hearder_row_id" localSheetId="3">'Budget Dashboard'!$D1</definedName>
    <definedName name="Income_Header_Row">ROW(Income[[#Headers],[Income]])</definedName>
    <definedName name="Income_Max_Row">ROW(INDEX(Income[],COUNTA(Income[]),1))</definedName>
    <definedName name="income_min_row">MIN(ROW(Income[]))</definedName>
    <definedName name="income_total_row">ROW('Budget Planning'!$C$21)</definedName>
    <definedName name="is_cat" localSheetId="3">'Budget Dashboard'!$F1</definedName>
    <definedName name="is_empty" localSheetId="3">'Budget Dashboard'!$H1</definedName>
    <definedName name="is_header" localSheetId="3">'Budget Dashboard'!$E1</definedName>
    <definedName name="is_total" localSheetId="3">'Budget Dashboard'!$G1</definedName>
    <definedName name="item" localSheetId="3">'Budget Dashboard'!$J1</definedName>
    <definedName name="out_budget" localSheetId="3">'Budget Dashboard'!$AA1</definedName>
    <definedName name="out_percent_completed" localSheetId="3">'Budget Dashboard'!$AB1</definedName>
    <definedName name="out_tracked" localSheetId="3">'Budget Dashboard'!$Z1</definedName>
    <definedName name="row_id" localSheetId="3">'Budget Dashboard'!$C1</definedName>
    <definedName name="savings_header_row">ROW(Savings[[#Headers],[Savings]])</definedName>
    <definedName name="savings_max_row">MAX(ROW(Savings[]))</definedName>
    <definedName name="savings_min_row">MIN(ROW(Savings[]))</definedName>
    <definedName name="savings_rate_cal_type">Settings!$E$23</definedName>
    <definedName name="savings_total_row">ROW('Budget Planning'!$C$63)</definedName>
    <definedName name="Selected_period">Calculations!$E$20</definedName>
    <definedName name="selected_period_display">Calculations!$E$21</definedName>
    <definedName name="Selected_year">Calculations!$E$19</definedName>
    <definedName name="shift_late_income_starting_date">Settings!$E$19</definedName>
    <definedName name="shift_late_income_status">Settings!$E$17</definedName>
    <definedName name="sort_max_row" localSheetId="3">'Budget Dashboard'!$N1</definedName>
    <definedName name="sort_min_row" localSheetId="3">'Budget Dashboard'!$M$1+'Budget Dashboard'!$M1</definedName>
    <definedName name="starting_year">Settings!$E$8:$E$8</definedName>
    <definedName name="tracked" localSheetId="3">'Budget Dashboard'!$K1</definedName>
    <definedName name="tracked_range" localSheetId="3">'Budget Dashboard'!$O1</definedName>
    <definedName name="tracked_rank" localSheetId="3">'Budget Dashboard'!$P1</definedName>
    <definedName name="type" localSheetId="3">'Budget Dashboard'!$I1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80" i="5" l="1" a="1"/>
  <c r="H180" i="5" s="1"/>
  <c r="I180" i="5"/>
  <c r="H179" i="5" a="1"/>
  <c r="H179" i="5" s="1"/>
  <c r="I179" i="5"/>
  <c r="H178" i="5" a="1"/>
  <c r="H178" i="5" s="1"/>
  <c r="I178" i="5"/>
  <c r="H177" i="5" a="1"/>
  <c r="H177" i="5" s="1"/>
  <c r="I177" i="5"/>
  <c r="H176" i="5" a="1"/>
  <c r="H176" i="5" s="1"/>
  <c r="I176" i="5"/>
  <c r="H175" i="5" a="1"/>
  <c r="H175" i="5" s="1"/>
  <c r="I175" i="5"/>
  <c r="H174" i="5" a="1"/>
  <c r="H174" i="5" s="1"/>
  <c r="I174" i="5"/>
  <c r="H173" i="5" a="1"/>
  <c r="H173" i="5" s="1"/>
  <c r="I173" i="5"/>
  <c r="H172" i="5" a="1"/>
  <c r="H172" i="5" s="1"/>
  <c r="I172" i="5"/>
  <c r="H171" i="5" a="1"/>
  <c r="H171" i="5" s="1"/>
  <c r="I171" i="5"/>
  <c r="H170" i="5" a="1"/>
  <c r="H170" i="5" s="1"/>
  <c r="I170" i="5"/>
  <c r="H169" i="5" a="1"/>
  <c r="H169" i="5" s="1"/>
  <c r="I169" i="5"/>
  <c r="H168" i="5" a="1"/>
  <c r="H168" i="5" s="1"/>
  <c r="I168" i="5"/>
  <c r="H167" i="5" a="1"/>
  <c r="H167" i="5" s="1"/>
  <c r="I167" i="5"/>
  <c r="H166" i="5" a="1"/>
  <c r="H166" i="5" s="1"/>
  <c r="I166" i="5"/>
  <c r="H165" i="5" a="1"/>
  <c r="H165" i="5" s="1"/>
  <c r="I165" i="5"/>
  <c r="H164" i="5" a="1"/>
  <c r="H164" i="5" s="1"/>
  <c r="I164" i="5"/>
  <c r="H163" i="5" a="1"/>
  <c r="H163" i="5" s="1"/>
  <c r="I163" i="5"/>
  <c r="H162" i="5" a="1"/>
  <c r="H162" i="5" s="1"/>
  <c r="I162" i="5"/>
  <c r="H161" i="5" a="1"/>
  <c r="H161" i="5" s="1"/>
  <c r="I161" i="5"/>
  <c r="H160" i="5" a="1"/>
  <c r="H160" i="5" s="1"/>
  <c r="I160" i="5"/>
  <c r="H159" i="5" a="1"/>
  <c r="H159" i="5" s="1"/>
  <c r="I159" i="5"/>
  <c r="H158" i="5" a="1"/>
  <c r="H158" i="5" s="1"/>
  <c r="I158" i="5"/>
  <c r="H157" i="5" a="1"/>
  <c r="H157" i="5" s="1"/>
  <c r="I157" i="5"/>
  <c r="H156" i="5" a="1"/>
  <c r="H156" i="5" s="1"/>
  <c r="I156" i="5"/>
  <c r="H155" i="5" a="1"/>
  <c r="H155" i="5" s="1"/>
  <c r="I155" i="5"/>
  <c r="H154" i="5" a="1"/>
  <c r="H154" i="5" s="1"/>
  <c r="I154" i="5"/>
  <c r="H153" i="5" a="1"/>
  <c r="H153" i="5" s="1"/>
  <c r="I153" i="5"/>
  <c r="H152" i="5" a="1"/>
  <c r="H152" i="5" s="1"/>
  <c r="I152" i="5"/>
  <c r="H151" i="5" a="1"/>
  <c r="H151" i="5" s="1"/>
  <c r="I151" i="5"/>
  <c r="H150" i="5" a="1"/>
  <c r="H150" i="5" s="1"/>
  <c r="I150" i="5"/>
  <c r="H149" i="5" a="1"/>
  <c r="H149" i="5" s="1"/>
  <c r="I149" i="5"/>
  <c r="H148" i="5" a="1"/>
  <c r="H148" i="5" s="1"/>
  <c r="I148" i="5"/>
  <c r="H147" i="5" a="1"/>
  <c r="H147" i="5" s="1"/>
  <c r="I147" i="5"/>
  <c r="I146" i="5"/>
  <c r="H146" i="5" a="1"/>
  <c r="H146" i="5" s="1"/>
  <c r="I145" i="5"/>
  <c r="H145" i="5" a="1"/>
  <c r="H145" i="5" s="1"/>
  <c r="I144" i="5"/>
  <c r="H144" i="5" a="1"/>
  <c r="H144" i="5" s="1"/>
  <c r="I143" i="5"/>
  <c r="H143" i="5" a="1"/>
  <c r="H143" i="5" s="1"/>
  <c r="H142" i="5" a="1"/>
  <c r="H142" i="5" s="1"/>
  <c r="I142" i="5"/>
  <c r="H141" i="5" a="1"/>
  <c r="H141" i="5" s="1"/>
  <c r="I141" i="5"/>
  <c r="H140" i="5" a="1"/>
  <c r="H140" i="5" s="1"/>
  <c r="I140" i="5"/>
  <c r="H139" i="5" a="1"/>
  <c r="H139" i="5" s="1"/>
  <c r="I139" i="5"/>
  <c r="H138" i="5" a="1"/>
  <c r="H138" i="5" s="1"/>
  <c r="I138" i="5"/>
  <c r="H137" i="5" a="1"/>
  <c r="H137" i="5" s="1"/>
  <c r="I137" i="5"/>
  <c r="H136" i="5" a="1"/>
  <c r="H136" i="5" s="1"/>
  <c r="I136" i="5"/>
  <c r="H135" i="5" a="1"/>
  <c r="H135" i="5" s="1"/>
  <c r="I135" i="5"/>
  <c r="H134" i="5" a="1"/>
  <c r="H134" i="5" s="1"/>
  <c r="I134" i="5"/>
  <c r="H133" i="5" a="1"/>
  <c r="H133" i="5" s="1"/>
  <c r="I133" i="5"/>
  <c r="H132" i="5" a="1"/>
  <c r="H132" i="5" s="1"/>
  <c r="I132" i="5"/>
  <c r="H131" i="5" a="1"/>
  <c r="H131" i="5" s="1"/>
  <c r="I131" i="5"/>
  <c r="H130" i="5" a="1"/>
  <c r="H130" i="5" s="1"/>
  <c r="I130" i="5"/>
  <c r="H129" i="5" a="1"/>
  <c r="H129" i="5" s="1"/>
  <c r="I129" i="5"/>
  <c r="H128" i="5" a="1"/>
  <c r="H128" i="5" s="1"/>
  <c r="I128" i="5"/>
  <c r="H127" i="5" a="1"/>
  <c r="H127" i="5" s="1"/>
  <c r="I127" i="5"/>
  <c r="H126" i="5" a="1"/>
  <c r="H126" i="5" s="1"/>
  <c r="I126" i="5"/>
  <c r="H125" i="5" a="1"/>
  <c r="H125" i="5" s="1"/>
  <c r="I125" i="5"/>
  <c r="H124" i="5" a="1"/>
  <c r="H124" i="5" s="1"/>
  <c r="I124" i="5"/>
  <c r="H123" i="5" a="1"/>
  <c r="H123" i="5" s="1"/>
  <c r="I123" i="5"/>
  <c r="H122" i="5" a="1"/>
  <c r="H122" i="5" s="1"/>
  <c r="I122" i="5"/>
  <c r="H121" i="5" a="1"/>
  <c r="H121" i="5" s="1"/>
  <c r="I121" i="5"/>
  <c r="H120" i="5" a="1"/>
  <c r="H120" i="5" s="1"/>
  <c r="I120" i="5"/>
  <c r="H119" i="5" a="1"/>
  <c r="H119" i="5" s="1"/>
  <c r="I119" i="5"/>
  <c r="H118" i="5" a="1"/>
  <c r="H118" i="5" s="1"/>
  <c r="I118" i="5"/>
  <c r="H117" i="5" a="1"/>
  <c r="H117" i="5" s="1"/>
  <c r="I117" i="5"/>
  <c r="H116" i="5" a="1"/>
  <c r="H116" i="5" s="1"/>
  <c r="I116" i="5"/>
  <c r="H115" i="5" a="1"/>
  <c r="H115" i="5" s="1"/>
  <c r="I115" i="5"/>
  <c r="H114" i="5" a="1"/>
  <c r="H114" i="5" s="1"/>
  <c r="I114" i="5"/>
  <c r="H113" i="5" a="1"/>
  <c r="H113" i="5" s="1"/>
  <c r="I113" i="5"/>
  <c r="H112" i="5" a="1"/>
  <c r="H112" i="5" s="1"/>
  <c r="I112" i="5"/>
  <c r="I12" i="5"/>
  <c r="I13" i="5"/>
  <c r="I14" i="5"/>
  <c r="I15" i="5"/>
  <c r="I16" i="5"/>
  <c r="I17" i="5"/>
  <c r="I18" i="5"/>
  <c r="I19" i="5"/>
  <c r="I20" i="5"/>
  <c r="I21" i="5"/>
  <c r="I22" i="5"/>
  <c r="I23" i="5"/>
  <c r="I24" i="5"/>
  <c r="I25" i="5"/>
  <c r="I26" i="5"/>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I59" i="5"/>
  <c r="I60" i="5"/>
  <c r="I61" i="5"/>
  <c r="I62" i="5"/>
  <c r="I63" i="5"/>
  <c r="I64" i="5"/>
  <c r="I65" i="5"/>
  <c r="I66" i="5"/>
  <c r="I67" i="5"/>
  <c r="I68" i="5"/>
  <c r="I69" i="5"/>
  <c r="I70" i="5"/>
  <c r="I71" i="5"/>
  <c r="I72" i="5"/>
  <c r="I73" i="5"/>
  <c r="I74" i="5"/>
  <c r="I75" i="5"/>
  <c r="I76" i="5"/>
  <c r="I77" i="5"/>
  <c r="I78" i="5"/>
  <c r="I79" i="5"/>
  <c r="I80" i="5"/>
  <c r="I81" i="5"/>
  <c r="I82" i="5"/>
  <c r="I83" i="5"/>
  <c r="I84" i="5"/>
  <c r="I85" i="5"/>
  <c r="I86" i="5"/>
  <c r="I87" i="5"/>
  <c r="I88" i="5"/>
  <c r="I89" i="5"/>
  <c r="I90" i="5"/>
  <c r="I91" i="5"/>
  <c r="I92" i="5"/>
  <c r="I93" i="5"/>
  <c r="I94" i="5"/>
  <c r="I95" i="5"/>
  <c r="I96" i="5"/>
  <c r="I97" i="5"/>
  <c r="I98" i="5"/>
  <c r="I99" i="5"/>
  <c r="I100" i="5"/>
  <c r="I101" i="5"/>
  <c r="I102" i="5"/>
  <c r="I103" i="5"/>
  <c r="I104" i="5"/>
  <c r="I105" i="5"/>
  <c r="I106" i="5"/>
  <c r="I107" i="5"/>
  <c r="I108" i="5"/>
  <c r="I109" i="5"/>
  <c r="I110" i="5"/>
  <c r="I111" i="5"/>
  <c r="Q46" i="1"/>
  <c r="Q47" i="1"/>
  <c r="E47" i="7" a="1"/>
  <c r="E47" i="7" s="1"/>
  <c r="E48" i="7" a="1"/>
  <c r="E48" i="7"/>
  <c r="E49" i="7" a="1"/>
  <c r="E49" i="7"/>
  <c r="E50" i="7" a="1"/>
  <c r="E50" i="7"/>
  <c r="E51" i="7" a="1"/>
  <c r="E51" i="7"/>
  <c r="F51" i="7" s="1"/>
  <c r="H51" i="7"/>
  <c r="G50" i="7" a="1"/>
  <c r="G50" i="7" s="1"/>
  <c r="G51" i="7" a="1"/>
  <c r="G51" i="7"/>
  <c r="C48" i="7" a="1"/>
  <c r="C48" i="7" s="1"/>
  <c r="C49" i="7" s="1" a="1"/>
  <c r="C49" i="7" s="1"/>
  <c r="Y19" i="7"/>
  <c r="Y46" i="7"/>
  <c r="Z46" i="7"/>
  <c r="AA46" i="7"/>
  <c r="AD46" i="7"/>
  <c r="AC46" i="7"/>
  <c r="AB46" i="7"/>
  <c r="H111" i="5" a="1"/>
  <c r="H111" i="5" s="1"/>
  <c r="H110" i="5" a="1"/>
  <c r="H110" i="5" s="1"/>
  <c r="H109" i="5" a="1"/>
  <c r="H109" i="5" s="1"/>
  <c r="H108" i="5" a="1"/>
  <c r="H108" i="5" s="1"/>
  <c r="H107" i="5" a="1"/>
  <c r="H107" i="5" s="1"/>
  <c r="H106" i="5" a="1"/>
  <c r="H106" i="5" s="1"/>
  <c r="H105" i="5" a="1"/>
  <c r="H105" i="5" s="1"/>
  <c r="H104" i="5" a="1"/>
  <c r="H104" i="5" s="1"/>
  <c r="H103" i="5" a="1"/>
  <c r="H103" i="5" s="1"/>
  <c r="H102" i="5" a="1"/>
  <c r="H102" i="5" s="1"/>
  <c r="H101" i="5" a="1"/>
  <c r="H101" i="5" s="1"/>
  <c r="H100" i="5" a="1"/>
  <c r="H100" i="5" s="1"/>
  <c r="H99" i="5" a="1"/>
  <c r="H99" i="5" s="1"/>
  <c r="H98" i="5" a="1"/>
  <c r="H98" i="5" s="1"/>
  <c r="H97" i="5" a="1"/>
  <c r="H97" i="5" s="1"/>
  <c r="H96" i="5" a="1"/>
  <c r="H96" i="5" s="1"/>
  <c r="H95" i="5" a="1"/>
  <c r="H95" i="5" s="1"/>
  <c r="H94" i="5" a="1"/>
  <c r="H94" i="5" s="1"/>
  <c r="H93" i="5" a="1"/>
  <c r="H93" i="5" s="1"/>
  <c r="H92" i="5" a="1"/>
  <c r="H92" i="5" s="1"/>
  <c r="H91" i="5" a="1"/>
  <c r="H91" i="5" s="1"/>
  <c r="H90" i="5" a="1"/>
  <c r="H90" i="5" s="1"/>
  <c r="H89" i="5" a="1"/>
  <c r="H89" i="5" s="1"/>
  <c r="H88" i="5" a="1"/>
  <c r="H88" i="5" s="1"/>
  <c r="H87" i="5" a="1"/>
  <c r="H87" i="5" s="1"/>
  <c r="H86" i="5" a="1"/>
  <c r="H86" i="5" s="1"/>
  <c r="H85" i="5" a="1"/>
  <c r="H85" i="5" s="1"/>
  <c r="H84" i="5" a="1"/>
  <c r="H84" i="5" s="1"/>
  <c r="H83" i="5" a="1"/>
  <c r="H83" i="5" s="1"/>
  <c r="H82" i="5" a="1"/>
  <c r="H82" i="5" s="1"/>
  <c r="H81" i="5" a="1"/>
  <c r="H81" i="5" s="1"/>
  <c r="H80" i="5" a="1"/>
  <c r="H80" i="5" s="1"/>
  <c r="H79" i="5" a="1"/>
  <c r="H79" i="5" s="1"/>
  <c r="H78" i="5" a="1"/>
  <c r="H78" i="5" s="1"/>
  <c r="H77" i="5" a="1"/>
  <c r="H77" i="5" s="1"/>
  <c r="H76" i="5" a="1"/>
  <c r="H76" i="5" s="1"/>
  <c r="H75" i="5" a="1"/>
  <c r="H75" i="5" s="1"/>
  <c r="H74" i="5" a="1"/>
  <c r="H74" i="5" s="1"/>
  <c r="H73" i="5" a="1"/>
  <c r="H73" i="5" s="1"/>
  <c r="H72" i="5" a="1"/>
  <c r="H72" i="5" s="1"/>
  <c r="H71" i="5" a="1"/>
  <c r="H71" i="5" s="1"/>
  <c r="H70" i="5" a="1"/>
  <c r="H70" i="5" s="1"/>
  <c r="H69" i="5" a="1"/>
  <c r="H69" i="5" s="1"/>
  <c r="H68" i="5" a="1"/>
  <c r="H68" i="5" s="1"/>
  <c r="H67" i="5" a="1"/>
  <c r="H67" i="5" s="1"/>
  <c r="H66" i="5" a="1"/>
  <c r="H66" i="5" s="1"/>
  <c r="H65" i="5" a="1"/>
  <c r="H65" i="5" s="1"/>
  <c r="H64" i="5" a="1"/>
  <c r="H64" i="5" s="1"/>
  <c r="H63" i="5" a="1"/>
  <c r="H63" i="5" s="1"/>
  <c r="H62" i="5" a="1"/>
  <c r="H62" i="5" s="1"/>
  <c r="H61" i="5" a="1"/>
  <c r="H61" i="5" s="1"/>
  <c r="H60" i="5" a="1"/>
  <c r="H60" i="5" s="1"/>
  <c r="H59" i="5" a="1"/>
  <c r="H59" i="5" s="1"/>
  <c r="H58" i="5" a="1"/>
  <c r="H58" i="5" s="1"/>
  <c r="H57" i="5" a="1"/>
  <c r="H57" i="5" s="1"/>
  <c r="H56" i="5" a="1"/>
  <c r="H56" i="5" s="1"/>
  <c r="H55" i="5" a="1"/>
  <c r="H55" i="5" s="1"/>
  <c r="H54" i="5" a="1"/>
  <c r="H54" i="5" s="1"/>
  <c r="H53" i="5" a="1"/>
  <c r="H53" i="5" s="1"/>
  <c r="H52" i="5" a="1"/>
  <c r="H52" i="5" s="1"/>
  <c r="H51" i="5" a="1"/>
  <c r="H51" i="5" s="1"/>
  <c r="H50" i="5" a="1"/>
  <c r="H50" i="5" s="1"/>
  <c r="H49" i="5" a="1"/>
  <c r="H49" i="5" s="1"/>
  <c r="H48" i="5" a="1"/>
  <c r="H48" i="5" s="1"/>
  <c r="H47" i="5" a="1"/>
  <c r="H47" i="5" s="1"/>
  <c r="H46" i="5" a="1"/>
  <c r="H46" i="5" s="1"/>
  <c r="H45" i="5" a="1"/>
  <c r="H45" i="5" s="1"/>
  <c r="H44" i="5" a="1"/>
  <c r="H44" i="5" s="1"/>
  <c r="H43" i="5" a="1"/>
  <c r="H43" i="5" s="1"/>
  <c r="H42" i="5" a="1"/>
  <c r="H42" i="5" s="1"/>
  <c r="H41" i="5" a="1"/>
  <c r="H41" i="5" s="1"/>
  <c r="H40" i="5" a="1"/>
  <c r="H40" i="5" s="1"/>
  <c r="H39" i="5" a="1"/>
  <c r="H39" i="5" s="1"/>
  <c r="H38" i="5" a="1"/>
  <c r="H38" i="5" s="1"/>
  <c r="H37" i="5" a="1"/>
  <c r="H37" i="5" s="1"/>
  <c r="H36" i="5" a="1"/>
  <c r="H36" i="5" s="1"/>
  <c r="H35" i="5" a="1"/>
  <c r="H35" i="5" s="1"/>
  <c r="H34" i="5" a="1"/>
  <c r="H34" i="5" s="1"/>
  <c r="H33" i="5" a="1"/>
  <c r="H33" i="5" s="1"/>
  <c r="H32" i="5" a="1"/>
  <c r="H32" i="5" s="1"/>
  <c r="H31" i="5" a="1"/>
  <c r="H31" i="5" s="1"/>
  <c r="H30" i="5" a="1"/>
  <c r="H30" i="5" s="1"/>
  <c r="H29" i="5" a="1"/>
  <c r="H29" i="5" s="1"/>
  <c r="H28" i="5" a="1"/>
  <c r="H28" i="5" s="1"/>
  <c r="H27" i="5" a="1"/>
  <c r="H27" i="5" s="1"/>
  <c r="H26" i="5" a="1"/>
  <c r="H26" i="5" s="1"/>
  <c r="H25" i="5" a="1"/>
  <c r="H25" i="5" s="1"/>
  <c r="H13" i="5" a="1"/>
  <c r="H13" i="5" s="1"/>
  <c r="H14" i="5" a="1"/>
  <c r="H14" i="5" s="1"/>
  <c r="H15" i="5" a="1"/>
  <c r="H15" i="5" s="1"/>
  <c r="H16" i="5" a="1"/>
  <c r="H16" i="5" s="1"/>
  <c r="H17" i="5" a="1"/>
  <c r="H17" i="5" s="1"/>
  <c r="H18" i="5" a="1"/>
  <c r="H18" i="5" s="1"/>
  <c r="H19" i="5" a="1"/>
  <c r="H19" i="5" s="1"/>
  <c r="H20" i="5" a="1"/>
  <c r="H20" i="5" s="1"/>
  <c r="H21" i="5" a="1"/>
  <c r="H21" i="5" s="1"/>
  <c r="H22" i="5" a="1"/>
  <c r="H22" i="5" s="1"/>
  <c r="H23" i="5" a="1"/>
  <c r="H23" i="5" s="1"/>
  <c r="H24" i="5" a="1"/>
  <c r="H24" i="5" s="1"/>
  <c r="FA39" i="1"/>
  <c r="FA40" i="1"/>
  <c r="FA41" i="1"/>
  <c r="FA42" i="1"/>
  <c r="FA43" i="1"/>
  <c r="FA44" i="1"/>
  <c r="FA45" i="1"/>
  <c r="FA46" i="1"/>
  <c r="EM39" i="1"/>
  <c r="EM40" i="1"/>
  <c r="EM41" i="1"/>
  <c r="EM42" i="1"/>
  <c r="EM43" i="1"/>
  <c r="EM44" i="1"/>
  <c r="EM45" i="1"/>
  <c r="EM46" i="1"/>
  <c r="EM47" i="1"/>
  <c r="EM48" i="1"/>
  <c r="EM49" i="1"/>
  <c r="DY39" i="1"/>
  <c r="DY40" i="1"/>
  <c r="DY41" i="1"/>
  <c r="DY42" i="1"/>
  <c r="DY43" i="1"/>
  <c r="DY44" i="1"/>
  <c r="DY45" i="1"/>
  <c r="DY46" i="1"/>
  <c r="DK39" i="1"/>
  <c r="DK40" i="1"/>
  <c r="DK41" i="1"/>
  <c r="DK42" i="1"/>
  <c r="DK43" i="1"/>
  <c r="DK44" i="1"/>
  <c r="DK45" i="1"/>
  <c r="DK46" i="1"/>
  <c r="CW39" i="1"/>
  <c r="CW40" i="1"/>
  <c r="CW41" i="1"/>
  <c r="CW42" i="1"/>
  <c r="CW43" i="1"/>
  <c r="CW44" i="1"/>
  <c r="CW45" i="1"/>
  <c r="CW46" i="1"/>
  <c r="CI39" i="1"/>
  <c r="CI40" i="1"/>
  <c r="CI41" i="1"/>
  <c r="CI42" i="1"/>
  <c r="CI43" i="1"/>
  <c r="CI44" i="1"/>
  <c r="CI45" i="1"/>
  <c r="CI46" i="1"/>
  <c r="BU39" i="1"/>
  <c r="BU40" i="1"/>
  <c r="BU41" i="1"/>
  <c r="BU42" i="1"/>
  <c r="BU43" i="1"/>
  <c r="BU44" i="1"/>
  <c r="BU45" i="1"/>
  <c r="BU46" i="1"/>
  <c r="BU47" i="1"/>
  <c r="BU48" i="1"/>
  <c r="BU49" i="1"/>
  <c r="BG39" i="1"/>
  <c r="BG40" i="1"/>
  <c r="BG41" i="1"/>
  <c r="BG42" i="1"/>
  <c r="BG43" i="1"/>
  <c r="BG44" i="1"/>
  <c r="BG45" i="1"/>
  <c r="BG46" i="1"/>
  <c r="AS39" i="1"/>
  <c r="AS40" i="1"/>
  <c r="AS41" i="1"/>
  <c r="AS42" i="1"/>
  <c r="AS43" i="1"/>
  <c r="AS44" i="1"/>
  <c r="AS45" i="1"/>
  <c r="AS46" i="1"/>
  <c r="AE39" i="1"/>
  <c r="AE40" i="1"/>
  <c r="AE41" i="1"/>
  <c r="AE42" i="1"/>
  <c r="AE43" i="1"/>
  <c r="AE44" i="1"/>
  <c r="AE45" i="1"/>
  <c r="AE46" i="1"/>
  <c r="Q40" i="1"/>
  <c r="Q41" i="1"/>
  <c r="Q42" i="1"/>
  <c r="Q43" i="1"/>
  <c r="Q44" i="1"/>
  <c r="Q45" i="1"/>
  <c r="Q39" i="1"/>
  <c r="I59" i="8"/>
  <c r="I60" i="8"/>
  <c r="I61" i="8"/>
  <c r="I63" i="8"/>
  <c r="I64" i="8"/>
  <c r="I65" i="8"/>
  <c r="I67" i="8"/>
  <c r="I68" i="8"/>
  <c r="I69" i="8"/>
  <c r="I71" i="8"/>
  <c r="I72" i="8"/>
  <c r="I73" i="8"/>
  <c r="I75" i="8"/>
  <c r="I76" i="8"/>
  <c r="I77" i="8"/>
  <c r="I79" i="8"/>
  <c r="I80" i="8"/>
  <c r="I81" i="8"/>
  <c r="I83" i="8"/>
  <c r="I84" i="8"/>
  <c r="I85" i="8"/>
  <c r="I87" i="8"/>
  <c r="I88" i="8"/>
  <c r="I89" i="8"/>
  <c r="I91" i="8"/>
  <c r="I92" i="8"/>
  <c r="I93" i="8"/>
  <c r="I95" i="8"/>
  <c r="I96" i="8"/>
  <c r="I97" i="8"/>
  <c r="I99" i="8"/>
  <c r="I100" i="8"/>
  <c r="I101" i="8"/>
  <c r="I56" i="8"/>
  <c r="I57" i="8"/>
  <c r="I55" i="8"/>
  <c r="H59" i="8"/>
  <c r="H60" i="8"/>
  <c r="H61" i="8"/>
  <c r="H63" i="8"/>
  <c r="H64" i="8"/>
  <c r="H65" i="8"/>
  <c r="H67" i="8"/>
  <c r="H68" i="8"/>
  <c r="H69" i="8"/>
  <c r="H71" i="8"/>
  <c r="H72" i="8"/>
  <c r="H73" i="8"/>
  <c r="H75" i="8"/>
  <c r="H76" i="8"/>
  <c r="H77" i="8"/>
  <c r="H79" i="8"/>
  <c r="H80" i="8"/>
  <c r="H81" i="8"/>
  <c r="H83" i="8"/>
  <c r="H84" i="8"/>
  <c r="H85" i="8"/>
  <c r="H87" i="8"/>
  <c r="H88" i="8"/>
  <c r="H89" i="8"/>
  <c r="H91" i="8"/>
  <c r="H92" i="8"/>
  <c r="H93" i="8"/>
  <c r="H95" i="8"/>
  <c r="H96" i="8"/>
  <c r="H97" i="8"/>
  <c r="H99" i="8"/>
  <c r="H100" i="8"/>
  <c r="H101" i="8"/>
  <c r="H57" i="8"/>
  <c r="H56" i="8"/>
  <c r="H55" i="8"/>
  <c r="N38" i="8" a="1"/>
  <c r="N38" i="8" s="1"/>
  <c r="N39" i="8" a="1"/>
  <c r="N39" i="8" s="1"/>
  <c r="M39" i="8" s="1" a="1"/>
  <c r="M39" i="8" s="1"/>
  <c r="F39" i="8" a="1"/>
  <c r="F39" i="8" s="1"/>
  <c r="E39" i="8" s="1" a="1"/>
  <c r="E39" i="8" s="1"/>
  <c r="AP32" i="7"/>
  <c r="AI32" i="7"/>
  <c r="AI21" i="7"/>
  <c r="C13" i="7" a="1"/>
  <c r="C13" i="7" s="1"/>
  <c r="E19" i="8" a="1"/>
  <c r="E19" i="8" s="1"/>
  <c r="E20" i="8" a="1"/>
  <c r="E20" i="8" s="1"/>
  <c r="C9" i="9" a="1"/>
  <c r="C9" i="9"/>
  <c r="C10" i="9" s="1"/>
  <c r="C11" i="9" s="1"/>
  <c r="C12" i="9" s="1"/>
  <c r="C13" i="9" s="1"/>
  <c r="C14" i="9" s="1"/>
  <c r="C15" i="9" s="1"/>
  <c r="C16" i="9" s="1"/>
  <c r="C17" i="9" s="1"/>
  <c r="C18" i="9" s="1"/>
  <c r="C19" i="9" s="1"/>
  <c r="E10" i="8"/>
  <c r="E12" i="8" a="1"/>
  <c r="E12" i="8" s="1"/>
  <c r="E11" i="8"/>
  <c r="H12" i="5" a="1"/>
  <c r="H12" i="5" s="1"/>
  <c r="EO10" i="1"/>
  <c r="EP10" i="1"/>
  <c r="EQ10" i="1"/>
  <c r="ER10" i="1"/>
  <c r="ES10" i="1"/>
  <c r="ET10" i="1"/>
  <c r="EU10" i="1"/>
  <c r="EV10" i="1"/>
  <c r="EW10" i="1"/>
  <c r="EX10" i="1"/>
  <c r="EY10" i="1"/>
  <c r="EZ10" i="1"/>
  <c r="FA10" i="1"/>
  <c r="FA11" i="1"/>
  <c r="FA12" i="1"/>
  <c r="FA13" i="1"/>
  <c r="FA14" i="1"/>
  <c r="FA21" i="1" s="1"/>
  <c r="FA15" i="1"/>
  <c r="FA16" i="1"/>
  <c r="FA17" i="1"/>
  <c r="FA18" i="1"/>
  <c r="FA19" i="1"/>
  <c r="FA20" i="1"/>
  <c r="EO23" i="1"/>
  <c r="EP23" i="1"/>
  <c r="EQ23" i="1"/>
  <c r="ER23" i="1"/>
  <c r="ES23" i="1"/>
  <c r="ET23" i="1"/>
  <c r="EU23" i="1"/>
  <c r="EV23" i="1"/>
  <c r="EW23" i="1"/>
  <c r="EX23" i="1"/>
  <c r="EY23" i="1"/>
  <c r="EZ23" i="1"/>
  <c r="FA23" i="1"/>
  <c r="FA24" i="1"/>
  <c r="FA25" i="1"/>
  <c r="FA26" i="1"/>
  <c r="FA27" i="1"/>
  <c r="FA28" i="1"/>
  <c r="FA29" i="1"/>
  <c r="FA30" i="1"/>
  <c r="FA31" i="1"/>
  <c r="FA32" i="1"/>
  <c r="FA33" i="1"/>
  <c r="FA34" i="1"/>
  <c r="FA35" i="1"/>
  <c r="FA36" i="1"/>
  <c r="FA37" i="1"/>
  <c r="FA38" i="1"/>
  <c r="FA49" i="1"/>
  <c r="EO52" i="1"/>
  <c r="EP52" i="1"/>
  <c r="EQ52" i="1"/>
  <c r="ER52" i="1"/>
  <c r="ES52" i="1"/>
  <c r="ET52" i="1"/>
  <c r="EU52" i="1"/>
  <c r="EV52" i="1"/>
  <c r="EW52" i="1"/>
  <c r="EX52" i="1"/>
  <c r="EY52" i="1"/>
  <c r="EZ52" i="1"/>
  <c r="FA52" i="1"/>
  <c r="FA53" i="1"/>
  <c r="FA54" i="1"/>
  <c r="FA55" i="1"/>
  <c r="FA56" i="1"/>
  <c r="FA57" i="1"/>
  <c r="FA58" i="1"/>
  <c r="FA59" i="1"/>
  <c r="FA60" i="1"/>
  <c r="FA61" i="1"/>
  <c r="FA62" i="1"/>
  <c r="CK10" i="1"/>
  <c r="CL10" i="1"/>
  <c r="CM10" i="1"/>
  <c r="CN10" i="1"/>
  <c r="CO10" i="1"/>
  <c r="CP10" i="1"/>
  <c r="CQ10" i="1"/>
  <c r="CR10" i="1"/>
  <c r="CS10" i="1"/>
  <c r="CT10" i="1"/>
  <c r="CU10" i="1"/>
  <c r="CV10" i="1"/>
  <c r="CW10" i="1"/>
  <c r="CY10" i="1"/>
  <c r="CZ10" i="1"/>
  <c r="DA10" i="1"/>
  <c r="DB10" i="1"/>
  <c r="DC10" i="1"/>
  <c r="DD10" i="1"/>
  <c r="DE10" i="1"/>
  <c r="DF10" i="1"/>
  <c r="DG10" i="1"/>
  <c r="DH10" i="1"/>
  <c r="DI10" i="1"/>
  <c r="DJ10" i="1"/>
  <c r="DK10" i="1"/>
  <c r="DM10" i="1"/>
  <c r="DN10" i="1"/>
  <c r="DO10" i="1"/>
  <c r="DP10" i="1"/>
  <c r="DQ10" i="1"/>
  <c r="DR10" i="1"/>
  <c r="DS10" i="1"/>
  <c r="DT10" i="1"/>
  <c r="DU10" i="1"/>
  <c r="DV10" i="1"/>
  <c r="DW10" i="1"/>
  <c r="DX10" i="1"/>
  <c r="DY10" i="1"/>
  <c r="EA10" i="1"/>
  <c r="EB10" i="1"/>
  <c r="EC10" i="1"/>
  <c r="ED10" i="1"/>
  <c r="EE10" i="1"/>
  <c r="EF10" i="1"/>
  <c r="EG10" i="1"/>
  <c r="EH10" i="1"/>
  <c r="EI10" i="1"/>
  <c r="EJ10" i="1"/>
  <c r="EK10" i="1"/>
  <c r="EL10" i="1"/>
  <c r="EM10" i="1"/>
  <c r="CW11" i="1"/>
  <c r="DK11" i="1"/>
  <c r="DY11" i="1"/>
  <c r="EM11" i="1"/>
  <c r="CW12" i="1"/>
  <c r="DK12" i="1"/>
  <c r="DY12" i="1"/>
  <c r="EM12" i="1"/>
  <c r="CW13" i="1"/>
  <c r="DK13" i="1"/>
  <c r="DY13" i="1"/>
  <c r="EM13" i="1"/>
  <c r="CW14" i="1"/>
  <c r="DK14" i="1"/>
  <c r="DY14" i="1"/>
  <c r="EM14" i="1"/>
  <c r="CW15" i="1"/>
  <c r="DK15" i="1"/>
  <c r="DY15" i="1"/>
  <c r="EM15" i="1"/>
  <c r="CW16" i="1"/>
  <c r="DK16" i="1"/>
  <c r="DY16" i="1"/>
  <c r="EM16" i="1"/>
  <c r="CW17" i="1"/>
  <c r="DK17" i="1"/>
  <c r="DY17" i="1"/>
  <c r="EM17" i="1"/>
  <c r="CW18" i="1"/>
  <c r="DK18" i="1"/>
  <c r="DY18" i="1"/>
  <c r="EM18" i="1"/>
  <c r="CW19" i="1"/>
  <c r="DK19" i="1"/>
  <c r="DY19" i="1"/>
  <c r="EM19" i="1"/>
  <c r="CW20" i="1"/>
  <c r="DK20" i="1"/>
  <c r="DY20" i="1"/>
  <c r="EM20" i="1"/>
  <c r="CK23" i="1"/>
  <c r="CL23" i="1"/>
  <c r="CM23" i="1"/>
  <c r="CN23" i="1"/>
  <c r="CO23" i="1"/>
  <c r="CP23" i="1"/>
  <c r="CQ23" i="1"/>
  <c r="CR23" i="1"/>
  <c r="CS23" i="1"/>
  <c r="CT23" i="1"/>
  <c r="CU23" i="1"/>
  <c r="CV23" i="1"/>
  <c r="CW23" i="1"/>
  <c r="CY23" i="1"/>
  <c r="CZ23" i="1"/>
  <c r="DA23" i="1"/>
  <c r="DB23" i="1"/>
  <c r="DC23" i="1"/>
  <c r="DD23" i="1"/>
  <c r="DE23" i="1"/>
  <c r="DF23" i="1"/>
  <c r="DG23" i="1"/>
  <c r="DH23" i="1"/>
  <c r="DI23" i="1"/>
  <c r="DJ23" i="1"/>
  <c r="DK23" i="1"/>
  <c r="DM23" i="1"/>
  <c r="DN23" i="1"/>
  <c r="DO23" i="1"/>
  <c r="DP23" i="1"/>
  <c r="DQ23" i="1"/>
  <c r="DR23" i="1"/>
  <c r="DS23" i="1"/>
  <c r="DT23" i="1"/>
  <c r="DU23" i="1"/>
  <c r="DV23" i="1"/>
  <c r="DW23" i="1"/>
  <c r="DX23" i="1"/>
  <c r="DY23" i="1"/>
  <c r="EA23" i="1"/>
  <c r="EB23" i="1"/>
  <c r="EC23" i="1"/>
  <c r="ED23" i="1"/>
  <c r="EE23" i="1"/>
  <c r="EF23" i="1"/>
  <c r="EG23" i="1"/>
  <c r="EH23" i="1"/>
  <c r="EI23" i="1"/>
  <c r="EJ23" i="1"/>
  <c r="EK23" i="1"/>
  <c r="EL23" i="1"/>
  <c r="EM23" i="1"/>
  <c r="CW24" i="1"/>
  <c r="DK24" i="1"/>
  <c r="DY24" i="1"/>
  <c r="EM24" i="1"/>
  <c r="CW25" i="1"/>
  <c r="DK25" i="1"/>
  <c r="DY25" i="1"/>
  <c r="EM25" i="1"/>
  <c r="CW26" i="1"/>
  <c r="DK26" i="1"/>
  <c r="DY26" i="1"/>
  <c r="EM26" i="1"/>
  <c r="CW27" i="1"/>
  <c r="DK27" i="1"/>
  <c r="DY27" i="1"/>
  <c r="EM27" i="1"/>
  <c r="CW28" i="1"/>
  <c r="DK28" i="1"/>
  <c r="DY28" i="1"/>
  <c r="EM28" i="1"/>
  <c r="CW29" i="1"/>
  <c r="DK29" i="1"/>
  <c r="DY29" i="1"/>
  <c r="EM29" i="1"/>
  <c r="CW30" i="1"/>
  <c r="DK30" i="1"/>
  <c r="DY30" i="1"/>
  <c r="EM30" i="1"/>
  <c r="CW31" i="1"/>
  <c r="DK31" i="1"/>
  <c r="DY31" i="1"/>
  <c r="EM31" i="1"/>
  <c r="CW32" i="1"/>
  <c r="DK32" i="1"/>
  <c r="DY32" i="1"/>
  <c r="EM32" i="1"/>
  <c r="CW33" i="1"/>
  <c r="DK33" i="1"/>
  <c r="DY33" i="1"/>
  <c r="EM33" i="1"/>
  <c r="CW34" i="1"/>
  <c r="DK34" i="1"/>
  <c r="DY34" i="1"/>
  <c r="EM34" i="1"/>
  <c r="CW35" i="1"/>
  <c r="DK35" i="1"/>
  <c r="DY35" i="1"/>
  <c r="EM35" i="1"/>
  <c r="CW36" i="1"/>
  <c r="DK36" i="1"/>
  <c r="DY36" i="1"/>
  <c r="EM36" i="1"/>
  <c r="CW37" i="1"/>
  <c r="DK37" i="1"/>
  <c r="DY37" i="1"/>
  <c r="EM37" i="1"/>
  <c r="CW38" i="1"/>
  <c r="DK38" i="1"/>
  <c r="DY38" i="1"/>
  <c r="EM38" i="1"/>
  <c r="CW49" i="1"/>
  <c r="DK49" i="1"/>
  <c r="DY49" i="1"/>
  <c r="CK52" i="1"/>
  <c r="CL52" i="1"/>
  <c r="CM52" i="1"/>
  <c r="CN52" i="1"/>
  <c r="CO52" i="1"/>
  <c r="CP52" i="1"/>
  <c r="CQ52" i="1"/>
  <c r="CR52" i="1"/>
  <c r="CS52" i="1"/>
  <c r="CT52" i="1"/>
  <c r="CU52" i="1"/>
  <c r="CV52" i="1"/>
  <c r="CW52" i="1"/>
  <c r="CY52" i="1"/>
  <c r="CZ52" i="1"/>
  <c r="DA52" i="1"/>
  <c r="DB52" i="1"/>
  <c r="DC52" i="1"/>
  <c r="DD52" i="1"/>
  <c r="DE52" i="1"/>
  <c r="DF52" i="1"/>
  <c r="DG52" i="1"/>
  <c r="DH52" i="1"/>
  <c r="DI52" i="1"/>
  <c r="DJ52" i="1"/>
  <c r="DK52" i="1"/>
  <c r="DM52" i="1"/>
  <c r="DN52" i="1"/>
  <c r="DO52" i="1"/>
  <c r="DP52" i="1"/>
  <c r="DQ52" i="1"/>
  <c r="DR52" i="1"/>
  <c r="DS52" i="1"/>
  <c r="DT52" i="1"/>
  <c r="DU52" i="1"/>
  <c r="DV52" i="1"/>
  <c r="DW52" i="1"/>
  <c r="DX52" i="1"/>
  <c r="DY52" i="1"/>
  <c r="EA52" i="1"/>
  <c r="EB52" i="1"/>
  <c r="EC52" i="1"/>
  <c r="ED52" i="1"/>
  <c r="EE52" i="1"/>
  <c r="EF52" i="1"/>
  <c r="EG52" i="1"/>
  <c r="EH52" i="1"/>
  <c r="EI52" i="1"/>
  <c r="EJ52" i="1"/>
  <c r="EK52" i="1"/>
  <c r="EL52" i="1"/>
  <c r="EM52" i="1"/>
  <c r="CW53" i="1"/>
  <c r="DK53" i="1"/>
  <c r="DY53" i="1"/>
  <c r="EM53" i="1"/>
  <c r="CW54" i="1"/>
  <c r="DK54" i="1"/>
  <c r="DY54" i="1"/>
  <c r="EM54" i="1"/>
  <c r="CW55" i="1"/>
  <c r="DK55" i="1"/>
  <c r="DY55" i="1"/>
  <c r="EM55" i="1"/>
  <c r="CW56" i="1"/>
  <c r="DK56" i="1"/>
  <c r="DY56" i="1"/>
  <c r="EM56" i="1"/>
  <c r="CW57" i="1"/>
  <c r="DK57" i="1"/>
  <c r="DY57" i="1"/>
  <c r="EM57" i="1"/>
  <c r="CW58" i="1"/>
  <c r="DK58" i="1"/>
  <c r="DY58" i="1"/>
  <c r="EM58" i="1"/>
  <c r="CW59" i="1"/>
  <c r="DK59" i="1"/>
  <c r="DY59" i="1"/>
  <c r="EM59" i="1"/>
  <c r="CW60" i="1"/>
  <c r="DK60" i="1"/>
  <c r="DY60" i="1"/>
  <c r="EM60" i="1"/>
  <c r="CW61" i="1"/>
  <c r="DK61" i="1"/>
  <c r="DY61" i="1"/>
  <c r="EM61" i="1"/>
  <c r="CW62" i="1"/>
  <c r="DK62" i="1"/>
  <c r="DY62" i="1"/>
  <c r="EM62" i="1"/>
  <c r="BI10" i="1"/>
  <c r="BJ10" i="1"/>
  <c r="BK10" i="1"/>
  <c r="BL10" i="1"/>
  <c r="BM10" i="1"/>
  <c r="BN10" i="1"/>
  <c r="BO10" i="1"/>
  <c r="BP10" i="1"/>
  <c r="BQ10" i="1"/>
  <c r="BR10" i="1"/>
  <c r="BS10" i="1"/>
  <c r="BT10" i="1"/>
  <c r="BU10" i="1"/>
  <c r="BW10" i="1"/>
  <c r="BX10" i="1"/>
  <c r="BY10" i="1"/>
  <c r="BZ10" i="1"/>
  <c r="CA10" i="1"/>
  <c r="CB10" i="1"/>
  <c r="CC10" i="1"/>
  <c r="CD10" i="1"/>
  <c r="CE10" i="1"/>
  <c r="CF10" i="1"/>
  <c r="CG10" i="1"/>
  <c r="CH10" i="1"/>
  <c r="CI10" i="1"/>
  <c r="BU11" i="1"/>
  <c r="CI11" i="1"/>
  <c r="BU12" i="1"/>
  <c r="CI12" i="1"/>
  <c r="BU13" i="1"/>
  <c r="CI13" i="1"/>
  <c r="BU14" i="1"/>
  <c r="CI14" i="1"/>
  <c r="BU15" i="1"/>
  <c r="CI15" i="1"/>
  <c r="BU16" i="1"/>
  <c r="CI16" i="1"/>
  <c r="BU17" i="1"/>
  <c r="CI17" i="1"/>
  <c r="BU18" i="1"/>
  <c r="CI18" i="1"/>
  <c r="BU19" i="1"/>
  <c r="CI19" i="1"/>
  <c r="BU20" i="1"/>
  <c r="CI20" i="1"/>
  <c r="BI23" i="1"/>
  <c r="BJ23" i="1"/>
  <c r="BK23" i="1"/>
  <c r="BL23" i="1"/>
  <c r="BM23" i="1"/>
  <c r="BN23" i="1"/>
  <c r="BO23" i="1"/>
  <c r="BP23" i="1"/>
  <c r="BQ23" i="1"/>
  <c r="BR23" i="1"/>
  <c r="BS23" i="1"/>
  <c r="BT23" i="1"/>
  <c r="BU23" i="1"/>
  <c r="BW23" i="1"/>
  <c r="BX23" i="1"/>
  <c r="BY23" i="1"/>
  <c r="BZ23" i="1"/>
  <c r="CA23" i="1"/>
  <c r="CB23" i="1"/>
  <c r="CC23" i="1"/>
  <c r="CD23" i="1"/>
  <c r="CE23" i="1"/>
  <c r="CF23" i="1"/>
  <c r="CG23" i="1"/>
  <c r="CH23" i="1"/>
  <c r="CI23" i="1"/>
  <c r="BU24" i="1"/>
  <c r="CI24" i="1"/>
  <c r="BU25" i="1"/>
  <c r="CI25" i="1"/>
  <c r="BU26" i="1"/>
  <c r="CI26" i="1"/>
  <c r="BU27" i="1"/>
  <c r="CI27" i="1"/>
  <c r="BU28" i="1"/>
  <c r="CI28" i="1"/>
  <c r="BU29" i="1"/>
  <c r="CI29" i="1"/>
  <c r="BU30" i="1"/>
  <c r="CI30" i="1"/>
  <c r="BU31" i="1"/>
  <c r="CI31" i="1"/>
  <c r="BU32" i="1"/>
  <c r="CI32" i="1"/>
  <c r="BU33" i="1"/>
  <c r="CI33" i="1"/>
  <c r="BU34" i="1"/>
  <c r="CI34" i="1"/>
  <c r="BU35" i="1"/>
  <c r="CI35" i="1"/>
  <c r="BU36" i="1"/>
  <c r="CI36" i="1"/>
  <c r="BU37" i="1"/>
  <c r="CI37" i="1"/>
  <c r="BU38" i="1"/>
  <c r="CI38" i="1"/>
  <c r="CI49" i="1"/>
  <c r="BI52" i="1"/>
  <c r="BJ52" i="1"/>
  <c r="BK52" i="1"/>
  <c r="BL52" i="1"/>
  <c r="BM52" i="1"/>
  <c r="BN52" i="1"/>
  <c r="BO52" i="1"/>
  <c r="BP52" i="1"/>
  <c r="BQ52" i="1"/>
  <c r="BR52" i="1"/>
  <c r="BS52" i="1"/>
  <c r="BT52" i="1"/>
  <c r="BU52" i="1"/>
  <c r="BW52" i="1"/>
  <c r="BX52" i="1"/>
  <c r="BY52" i="1"/>
  <c r="BZ52" i="1"/>
  <c r="CA52" i="1"/>
  <c r="CB52" i="1"/>
  <c r="CC52" i="1"/>
  <c r="CD52" i="1"/>
  <c r="CE52" i="1"/>
  <c r="CF52" i="1"/>
  <c r="CG52" i="1"/>
  <c r="CH52" i="1"/>
  <c r="CI52" i="1"/>
  <c r="BU53" i="1"/>
  <c r="CI53" i="1"/>
  <c r="BU54" i="1"/>
  <c r="CI54" i="1"/>
  <c r="BU55" i="1"/>
  <c r="CI55" i="1"/>
  <c r="BU56" i="1"/>
  <c r="CI56" i="1"/>
  <c r="BU57" i="1"/>
  <c r="CI57" i="1"/>
  <c r="BU58" i="1"/>
  <c r="CI58" i="1"/>
  <c r="BU59" i="1"/>
  <c r="CI59" i="1"/>
  <c r="BU60" i="1"/>
  <c r="CI60" i="1"/>
  <c r="BU61" i="1"/>
  <c r="CI61" i="1"/>
  <c r="BU62" i="1"/>
  <c r="CI62" i="1"/>
  <c r="AU10" i="1"/>
  <c r="AV10" i="1"/>
  <c r="AW10" i="1"/>
  <c r="AX10" i="1"/>
  <c r="AY10" i="1"/>
  <c r="AZ10" i="1"/>
  <c r="BA10" i="1"/>
  <c r="BB10" i="1"/>
  <c r="BC10" i="1"/>
  <c r="BD10" i="1"/>
  <c r="BE10" i="1"/>
  <c r="BF10" i="1"/>
  <c r="BG10" i="1"/>
  <c r="BG11" i="1"/>
  <c r="BG12" i="1"/>
  <c r="BG13" i="1"/>
  <c r="BG14" i="1"/>
  <c r="BG15" i="1"/>
  <c r="BG16" i="1"/>
  <c r="BG17" i="1"/>
  <c r="BG18" i="1"/>
  <c r="BG19" i="1"/>
  <c r="BG20" i="1"/>
  <c r="AU23" i="1"/>
  <c r="AV23" i="1"/>
  <c r="AW23" i="1"/>
  <c r="AX23" i="1"/>
  <c r="AY23" i="1"/>
  <c r="AZ23" i="1"/>
  <c r="BA23" i="1"/>
  <c r="BB23" i="1"/>
  <c r="BC23" i="1"/>
  <c r="BD23" i="1"/>
  <c r="BE23" i="1"/>
  <c r="BF23" i="1"/>
  <c r="BG23" i="1"/>
  <c r="BG24" i="1"/>
  <c r="BG25" i="1"/>
  <c r="BG26" i="1"/>
  <c r="BG27" i="1"/>
  <c r="BG28" i="1"/>
  <c r="BG29" i="1"/>
  <c r="BG30" i="1"/>
  <c r="BG31" i="1"/>
  <c r="BG32" i="1"/>
  <c r="BG33" i="1"/>
  <c r="BG34" i="1"/>
  <c r="BG35" i="1"/>
  <c r="BG36" i="1"/>
  <c r="BG37" i="1"/>
  <c r="BG38" i="1"/>
  <c r="BG49" i="1"/>
  <c r="AU52" i="1"/>
  <c r="AV52" i="1"/>
  <c r="AW52" i="1"/>
  <c r="AX52" i="1"/>
  <c r="AY52" i="1"/>
  <c r="AZ52" i="1"/>
  <c r="BA52" i="1"/>
  <c r="BB52" i="1"/>
  <c r="BC52" i="1"/>
  <c r="BD52" i="1"/>
  <c r="BE52" i="1"/>
  <c r="BF52" i="1"/>
  <c r="BG52" i="1"/>
  <c r="BG53" i="1"/>
  <c r="BG54" i="1"/>
  <c r="BG55" i="1"/>
  <c r="BG56" i="1"/>
  <c r="BG57" i="1"/>
  <c r="BG58" i="1"/>
  <c r="BG59" i="1"/>
  <c r="BG60" i="1"/>
  <c r="BG61" i="1"/>
  <c r="BG62" i="1"/>
  <c r="S10" i="1"/>
  <c r="T10" i="1"/>
  <c r="U10" i="1"/>
  <c r="V10" i="1"/>
  <c r="W10" i="1"/>
  <c r="X10" i="1"/>
  <c r="Y10" i="1"/>
  <c r="Z10" i="1"/>
  <c r="AA10" i="1"/>
  <c r="AB10" i="1"/>
  <c r="AC10" i="1"/>
  <c r="AD10" i="1"/>
  <c r="AE10" i="1"/>
  <c r="AG10" i="1"/>
  <c r="AH10" i="1"/>
  <c r="AI10" i="1"/>
  <c r="AJ10" i="1"/>
  <c r="AK10" i="1"/>
  <c r="AL10" i="1"/>
  <c r="AM10" i="1"/>
  <c r="AN10" i="1"/>
  <c r="AO10" i="1"/>
  <c r="AP10" i="1"/>
  <c r="AQ10" i="1"/>
  <c r="AR10" i="1"/>
  <c r="AS10" i="1"/>
  <c r="AE11" i="1"/>
  <c r="AS11" i="1"/>
  <c r="AE12" i="1"/>
  <c r="AS12" i="1"/>
  <c r="AE13" i="1"/>
  <c r="AS13" i="1"/>
  <c r="AE14" i="1"/>
  <c r="AS14" i="1"/>
  <c r="AE15" i="1"/>
  <c r="AS15" i="1"/>
  <c r="AE16" i="1"/>
  <c r="AS16" i="1"/>
  <c r="AE17" i="1"/>
  <c r="AS17" i="1"/>
  <c r="AE18" i="1"/>
  <c r="AS18" i="1"/>
  <c r="AE19" i="1"/>
  <c r="AS19" i="1"/>
  <c r="AE20" i="1"/>
  <c r="AS20" i="1"/>
  <c r="S23" i="1"/>
  <c r="T23" i="1"/>
  <c r="U23" i="1"/>
  <c r="V23" i="1"/>
  <c r="W23" i="1"/>
  <c r="X23" i="1"/>
  <c r="Y23" i="1"/>
  <c r="Z23" i="1"/>
  <c r="AA23" i="1"/>
  <c r="AB23" i="1"/>
  <c r="AC23" i="1"/>
  <c r="AD23" i="1"/>
  <c r="AE23" i="1"/>
  <c r="AG23" i="1"/>
  <c r="AH23" i="1"/>
  <c r="AI23" i="1"/>
  <c r="AJ23" i="1"/>
  <c r="AK23" i="1"/>
  <c r="AL23" i="1"/>
  <c r="AM23" i="1"/>
  <c r="AN23" i="1"/>
  <c r="AO23" i="1"/>
  <c r="AP23" i="1"/>
  <c r="AQ23" i="1"/>
  <c r="AR23" i="1"/>
  <c r="AS23" i="1"/>
  <c r="AE24" i="1"/>
  <c r="AS24" i="1"/>
  <c r="AE25" i="1"/>
  <c r="AS25" i="1"/>
  <c r="AE26" i="1"/>
  <c r="AS26" i="1"/>
  <c r="AE27" i="1"/>
  <c r="AS27" i="1"/>
  <c r="AE28" i="1"/>
  <c r="AS28" i="1"/>
  <c r="AE29" i="1"/>
  <c r="AS29" i="1"/>
  <c r="AE30" i="1"/>
  <c r="AS30" i="1"/>
  <c r="AE31" i="1"/>
  <c r="AS31" i="1"/>
  <c r="AE32" i="1"/>
  <c r="AS32" i="1"/>
  <c r="AE33" i="1"/>
  <c r="AS33" i="1"/>
  <c r="AE34" i="1"/>
  <c r="AS34" i="1"/>
  <c r="AE35" i="1"/>
  <c r="AS35" i="1"/>
  <c r="AE36" i="1"/>
  <c r="AS36" i="1"/>
  <c r="AE37" i="1"/>
  <c r="AS37" i="1"/>
  <c r="AE38" i="1"/>
  <c r="AS38" i="1"/>
  <c r="AE49" i="1"/>
  <c r="AS49" i="1"/>
  <c r="S52" i="1"/>
  <c r="T52" i="1"/>
  <c r="U52" i="1"/>
  <c r="V52" i="1"/>
  <c r="W52" i="1"/>
  <c r="X52" i="1"/>
  <c r="Y52" i="1"/>
  <c r="Z52" i="1"/>
  <c r="AA52" i="1"/>
  <c r="AB52" i="1"/>
  <c r="AC52" i="1"/>
  <c r="AD52" i="1"/>
  <c r="AE52" i="1"/>
  <c r="AG52" i="1"/>
  <c r="AH52" i="1"/>
  <c r="AI52" i="1"/>
  <c r="AJ52" i="1"/>
  <c r="AK52" i="1"/>
  <c r="AL52" i="1"/>
  <c r="AM52" i="1"/>
  <c r="AN52" i="1"/>
  <c r="AO52" i="1"/>
  <c r="AP52" i="1"/>
  <c r="AQ52" i="1"/>
  <c r="AR52" i="1"/>
  <c r="AS52" i="1"/>
  <c r="AE53" i="1"/>
  <c r="AS53" i="1"/>
  <c r="AE54" i="1"/>
  <c r="AS54" i="1"/>
  <c r="AE55" i="1"/>
  <c r="AS55" i="1"/>
  <c r="AE56" i="1"/>
  <c r="AS56" i="1"/>
  <c r="AE57" i="1"/>
  <c r="AS57" i="1"/>
  <c r="AE58" i="1"/>
  <c r="AS58" i="1"/>
  <c r="AE59" i="1"/>
  <c r="AS59" i="1"/>
  <c r="AE60" i="1"/>
  <c r="AS60" i="1"/>
  <c r="AE61" i="1"/>
  <c r="AS61" i="1"/>
  <c r="AE62" i="1"/>
  <c r="AS62" i="1"/>
  <c r="E23" i="1"/>
  <c r="Q62" i="1"/>
  <c r="Q61" i="1"/>
  <c r="Q60" i="1"/>
  <c r="Q59" i="1"/>
  <c r="Q58" i="1"/>
  <c r="Q57" i="1"/>
  <c r="Q56" i="1"/>
  <c r="Q55" i="1"/>
  <c r="Q54" i="1"/>
  <c r="Q53" i="1"/>
  <c r="Q52" i="1"/>
  <c r="P52" i="1"/>
  <c r="O52" i="1"/>
  <c r="N52" i="1"/>
  <c r="M52" i="1"/>
  <c r="L52" i="1"/>
  <c r="K52" i="1"/>
  <c r="J52" i="1"/>
  <c r="I52" i="1"/>
  <c r="H52" i="1"/>
  <c r="G52" i="1"/>
  <c r="F52" i="1"/>
  <c r="E52" i="1"/>
  <c r="E13" i="8" l="1"/>
  <c r="E14" i="8" s="1"/>
  <c r="S51" i="7"/>
  <c r="Q51" i="7" a="1"/>
  <c r="Q51" i="7" s="1"/>
  <c r="O51" i="7" a="1"/>
  <c r="O51" i="7" s="1"/>
  <c r="R51" i="7"/>
  <c r="M51" i="7" a="1"/>
  <c r="M51" i="7" s="1"/>
  <c r="W51" i="7"/>
  <c r="N51" i="7" a="1"/>
  <c r="N51" i="7" s="1"/>
  <c r="U51" i="7"/>
  <c r="P51" i="7"/>
  <c r="AB47" i="7"/>
  <c r="Z47" i="7"/>
  <c r="AA47" i="7"/>
  <c r="AD47" i="7"/>
  <c r="AC47" i="7"/>
  <c r="F50" i="7"/>
  <c r="V51" i="7" a="1"/>
  <c r="V51" i="7" s="1"/>
  <c r="T51" i="7" a="1"/>
  <c r="T51" i="7" s="1"/>
  <c r="C50" i="7" a="1"/>
  <c r="C50" i="7" s="1"/>
  <c r="J49" i="7" a="1"/>
  <c r="J49" i="7" s="1"/>
  <c r="FA63" i="1"/>
  <c r="D99" i="8"/>
  <c r="D95" i="8"/>
  <c r="D91" i="8"/>
  <c r="D87" i="8"/>
  <c r="F88" i="8" s="1"/>
  <c r="J88" i="8" s="1" a="1"/>
  <c r="J88" i="8" s="1"/>
  <c r="D83" i="8"/>
  <c r="F83" i="8" s="1"/>
  <c r="J83" i="8" s="1" a="1"/>
  <c r="J83" i="8" s="1"/>
  <c r="D79" i="8"/>
  <c r="D75" i="8"/>
  <c r="D71" i="8"/>
  <c r="F71" i="8" s="1"/>
  <c r="J71" i="8" s="1" a="1"/>
  <c r="J71" i="8" s="1"/>
  <c r="D67" i="8"/>
  <c r="F67" i="8" s="1"/>
  <c r="G67" i="8" s="1"/>
  <c r="D63" i="8"/>
  <c r="F63" i="8" s="1"/>
  <c r="G63" i="8" s="1"/>
  <c r="D59" i="8"/>
  <c r="D55" i="8"/>
  <c r="F56" i="8" s="1"/>
  <c r="J56" i="8" s="1" a="1"/>
  <c r="J56" i="8" s="1"/>
  <c r="E22" i="8"/>
  <c r="E23" i="8" s="1" a="1"/>
  <c r="E23" i="8" s="1"/>
  <c r="E24" i="8" s="1"/>
  <c r="J13" i="7" a="1"/>
  <c r="J13" i="7" s="1"/>
  <c r="H13" i="7"/>
  <c r="G13" i="7" a="1"/>
  <c r="G13" i="7" s="1"/>
  <c r="E13" i="7" a="1"/>
  <c r="E13" i="7" s="1"/>
  <c r="C14" i="7" a="1"/>
  <c r="C14" i="7" s="1"/>
  <c r="G14" i="7" s="1" a="1"/>
  <c r="G14" i="7" s="1"/>
  <c r="AQ30" i="7"/>
  <c r="AP30" i="7"/>
  <c r="CI63" i="1"/>
  <c r="BG21" i="1"/>
  <c r="CW21" i="1"/>
  <c r="BU63" i="1"/>
  <c r="EM63" i="1"/>
  <c r="DK63" i="1"/>
  <c r="BG63" i="1"/>
  <c r="DY21" i="1"/>
  <c r="DK21" i="1"/>
  <c r="CI21" i="1"/>
  <c r="BU21" i="1"/>
  <c r="EM21" i="1"/>
  <c r="E21" i="8"/>
  <c r="CW63" i="1"/>
  <c r="DY63" i="1"/>
  <c r="AE21" i="1"/>
  <c r="AS63" i="1"/>
  <c r="AS21" i="1"/>
  <c r="AE63" i="1"/>
  <c r="Q63" i="1"/>
  <c r="Q25" i="1"/>
  <c r="Q26" i="1"/>
  <c r="Q27" i="1"/>
  <c r="Q28" i="1"/>
  <c r="Q29" i="1"/>
  <c r="Q30" i="1"/>
  <c r="Q31" i="1"/>
  <c r="Q32" i="1"/>
  <c r="Q33" i="1"/>
  <c r="Q34" i="1"/>
  <c r="Q35" i="1"/>
  <c r="Q36" i="1"/>
  <c r="Q37" i="1"/>
  <c r="Q38" i="1"/>
  <c r="Q49" i="1"/>
  <c r="Q24" i="1"/>
  <c r="Q23" i="1"/>
  <c r="P23" i="1"/>
  <c r="O23" i="1"/>
  <c r="N23" i="1"/>
  <c r="M23" i="1"/>
  <c r="L23" i="1"/>
  <c r="K23" i="1"/>
  <c r="J23" i="1"/>
  <c r="I23" i="1"/>
  <c r="H23" i="1"/>
  <c r="G23" i="1"/>
  <c r="F23" i="1"/>
  <c r="Q12" i="1"/>
  <c r="Q13" i="1"/>
  <c r="Q15" i="1"/>
  <c r="Q16" i="1"/>
  <c r="Q17" i="1"/>
  <c r="Q18" i="1"/>
  <c r="Q19" i="1"/>
  <c r="Q11" i="1"/>
  <c r="Q10" i="1"/>
  <c r="F10" i="1"/>
  <c r="G10" i="1"/>
  <c r="H10" i="1"/>
  <c r="I10" i="1"/>
  <c r="J10" i="1"/>
  <c r="K10" i="1"/>
  <c r="L10" i="1"/>
  <c r="M10" i="1"/>
  <c r="N10" i="1"/>
  <c r="O10" i="1"/>
  <c r="P10" i="1"/>
  <c r="E10" i="1"/>
  <c r="DB63" i="1" a="1"/>
  <c r="BF63" i="1" a="1"/>
  <c r="DC21" i="1" a="1"/>
  <c r="AI63" i="1" a="1"/>
  <c r="AW63" i="1" a="1"/>
  <c r="BQ63" i="1" a="1"/>
  <c r="EX63" i="1" a="1"/>
  <c r="DS21" i="1" a="1"/>
  <c r="CD63" i="1" a="1"/>
  <c r="U21" i="1" a="1"/>
  <c r="AW21" i="1" a="1"/>
  <c r="T21" i="1" a="1"/>
  <c r="DC63" i="1" a="1"/>
  <c r="DV63" i="1" a="1"/>
  <c r="AD63" i="1" a="1"/>
  <c r="CS21" i="1" a="1"/>
  <c r="E63" i="1" a="1"/>
  <c r="DU63" i="1" a="1"/>
  <c r="DA21" i="1" a="1"/>
  <c r="EU63" i="1" a="1"/>
  <c r="EE21" i="1" a="1"/>
  <c r="BY21" i="1" a="1"/>
  <c r="AH63" i="1" a="1"/>
  <c r="G21" i="1" a="1"/>
  <c r="DP21" i="1" a="1"/>
  <c r="BJ21" i="1" a="1"/>
  <c r="CB21" i="1" a="1"/>
  <c r="AN63" i="1" a="1"/>
  <c r="AR63" i="1" a="1"/>
  <c r="EW21" i="1" a="1"/>
  <c r="ET63" i="1" a="1"/>
  <c r="I63" i="1" a="1"/>
  <c r="CG21" i="1" a="1"/>
  <c r="BS63" i="1" a="1"/>
  <c r="F21" i="1" a="1"/>
  <c r="DM21" i="1" a="1"/>
  <c r="AL21" i="1" a="1"/>
  <c r="CF21" i="1" a="1"/>
  <c r="X21" i="1" a="1"/>
  <c r="G63" i="1" a="1"/>
  <c r="AC21" i="1" a="1"/>
  <c r="BR21" i="1" a="1"/>
  <c r="CM21" i="1" a="1"/>
  <c r="BD21" i="1" a="1"/>
  <c r="U63" i="1" a="1"/>
  <c r="H21" i="1" a="1"/>
  <c r="F63" i="1" a="1"/>
  <c r="AJ63" i="1" a="1"/>
  <c r="K63" i="1" a="1"/>
  <c r="Y21" i="1" a="1"/>
  <c r="EP21" i="1" a="1"/>
  <c r="BM63" i="1" a="1"/>
  <c r="CV21" i="1" a="1"/>
  <c r="EY63" i="1" a="1"/>
  <c r="CP21" i="1" a="1"/>
  <c r="BW21" i="1" a="1"/>
  <c r="DF21" i="1" a="1"/>
  <c r="O63" i="1" a="1"/>
  <c r="S21" i="1" a="1"/>
  <c r="DJ21" i="1" a="1"/>
  <c r="BY63" i="1" a="1"/>
  <c r="ER21" i="1" a="1"/>
  <c r="EH21" i="1" a="1"/>
  <c r="DG63" i="1" a="1"/>
  <c r="CZ63" i="1" a="1"/>
  <c r="BN21" i="1" a="1"/>
  <c r="AQ21" i="1" a="1"/>
  <c r="J21" i="1" a="1"/>
  <c r="AG21" i="1" a="1"/>
  <c r="EQ21" i="1" a="1"/>
  <c r="AR21" i="1" a="1"/>
  <c r="EL21" i="1" a="1"/>
  <c r="BM21" i="1" a="1"/>
  <c r="BK21" i="1" a="1"/>
  <c r="EI21" i="1" a="1"/>
  <c r="EQ63" i="1" a="1"/>
  <c r="CO63" i="1" a="1"/>
  <c r="CS63" i="1" a="1"/>
  <c r="I21" i="1" a="1"/>
  <c r="DA63" i="1" a="1"/>
  <c r="CL21" i="1" a="1"/>
  <c r="N21" i="1" a="1"/>
  <c r="CE21" i="1" a="1"/>
  <c r="DQ63" i="1" a="1"/>
  <c r="BT63" i="1" a="1"/>
  <c r="ES63" i="1" a="1"/>
  <c r="AP63" i="1" a="1"/>
  <c r="BC63" i="1" a="1"/>
  <c r="V21" i="1" a="1"/>
  <c r="EK63" i="1" a="1"/>
  <c r="DT63" i="1" a="1"/>
  <c r="ED63" i="1" a="1"/>
  <c r="CQ63" i="1" a="1"/>
  <c r="EU21" i="1" a="1"/>
  <c r="DW21" i="1" a="1"/>
  <c r="CR21" i="1" a="1"/>
  <c r="BX63" i="1" a="1"/>
  <c r="EZ63" i="1" a="1"/>
  <c r="BF21" i="1" a="1"/>
  <c r="CP63" i="1" a="1"/>
  <c r="AM63" i="1" a="1"/>
  <c r="EB63" i="1" a="1"/>
  <c r="BA63" i="1" a="1"/>
  <c r="DS63" i="1" a="1"/>
  <c r="BE21" i="1" a="1"/>
  <c r="DR21" i="1" a="1"/>
  <c r="K21" i="1" a="1"/>
  <c r="CZ21" i="1" a="1"/>
  <c r="AL63" i="1" a="1"/>
  <c r="DJ63" i="1" a="1"/>
  <c r="AB21" i="1" a="1"/>
  <c r="AP21" i="1" a="1"/>
  <c r="EJ63" i="1" a="1"/>
  <c r="DB21" i="1" a="1"/>
  <c r="BS21" i="1" a="1"/>
  <c r="CL63" i="1" a="1"/>
  <c r="DW63" i="1" a="1"/>
  <c r="ES21" i="1" a="1"/>
  <c r="DX21" i="1" a="1"/>
  <c r="EB21" i="1" a="1"/>
  <c r="P21" i="1" a="1"/>
  <c r="CA21" i="1" a="1"/>
  <c r="BB21" i="1" a="1"/>
  <c r="DU21" i="1" a="1"/>
  <c r="O21" i="1" a="1"/>
  <c r="BB63" i="1" a="1"/>
  <c r="L21" i="1" a="1"/>
  <c r="EV63" i="1" a="1"/>
  <c r="BP63" i="1" a="1"/>
  <c r="AO63" i="1" a="1"/>
  <c r="CY63" i="1" a="1"/>
  <c r="CQ21" i="1" a="1"/>
  <c r="Z63" i="1" a="1"/>
  <c r="CT63" i="1" a="1"/>
  <c r="AY63" i="1" a="1"/>
  <c r="DP63" i="1" a="1"/>
  <c r="AG63" i="1" a="1"/>
  <c r="BE63" i="1" a="1"/>
  <c r="T63" i="1" a="1"/>
  <c r="CE63" i="1" a="1"/>
  <c r="J63" i="1" a="1"/>
  <c r="DN63" i="1" a="1"/>
  <c r="DN21" i="1" a="1"/>
  <c r="AU21" i="1" a="1"/>
  <c r="EG63" i="1" a="1"/>
  <c r="EP63" i="1" a="1"/>
  <c r="BN63" i="1" a="1"/>
  <c r="EA21" i="1" a="1"/>
  <c r="EG21" i="1" a="1"/>
  <c r="CD21" i="1" a="1"/>
  <c r="AV63" i="1" a="1"/>
  <c r="CT21" i="1" a="1"/>
  <c r="AZ21" i="1" a="1"/>
  <c r="DI21" i="1" a="1"/>
  <c r="DI63" i="1" a="1"/>
  <c r="EZ21" i="1" a="1"/>
  <c r="CK63" i="1" a="1"/>
  <c r="BQ21" i="1" a="1"/>
  <c r="W21" i="1" a="1"/>
  <c r="CU63" i="1" a="1"/>
  <c r="EC21" i="1" a="1"/>
  <c r="AH21" i="1" a="1"/>
  <c r="CF63" i="1" a="1"/>
  <c r="DD21" i="1" a="1"/>
  <c r="EV21" i="1" a="1"/>
  <c r="EO63" i="1" a="1"/>
  <c r="V63" i="1" a="1"/>
  <c r="Z21" i="1" a="1"/>
  <c r="BL63" i="1" a="1"/>
  <c r="CG63" i="1" a="1"/>
  <c r="CC63" i="1" a="1"/>
  <c r="CM63" i="1" a="1"/>
  <c r="EK21" i="1" a="1"/>
  <c r="BO21" i="1" a="1"/>
  <c r="AQ63" i="1" a="1"/>
  <c r="W63" i="1" a="1"/>
  <c r="DT21" i="1" a="1"/>
  <c r="CN63" i="1" a="1"/>
  <c r="M63" i="1" a="1"/>
  <c r="EE63" i="1" a="1"/>
  <c r="Y63" i="1" a="1"/>
  <c r="EJ21" i="1" a="1"/>
  <c r="AK21" i="1" a="1"/>
  <c r="AJ21" i="1" a="1"/>
  <c r="AV21" i="1" a="1"/>
  <c r="BD63" i="1" a="1"/>
  <c r="CY21" i="1" a="1"/>
  <c r="BJ63" i="1" a="1"/>
  <c r="BP21" i="1" a="1"/>
  <c r="BR63" i="1" a="1"/>
  <c r="H63" i="1" a="1"/>
  <c r="BO63" i="1" a="1"/>
  <c r="EX21" i="1" a="1"/>
  <c r="DH63" i="1" a="1"/>
  <c r="EH63" i="1" a="1"/>
  <c r="AB63" i="1" a="1"/>
  <c r="AU63" i="1" a="1"/>
  <c r="BT21" i="1" a="1"/>
  <c r="DM63" i="1" a="1"/>
  <c r="P63" i="1" a="1"/>
  <c r="BZ63" i="1" a="1"/>
  <c r="EW63" i="1" a="1"/>
  <c r="DV21" i="1" a="1"/>
  <c r="EL63" i="1" a="1"/>
  <c r="DD63" i="1" a="1"/>
  <c r="BW63" i="1" a="1"/>
  <c r="ER63" i="1" a="1"/>
  <c r="AM21" i="1" a="1"/>
  <c r="ET21" i="1" a="1"/>
  <c r="BK63" i="1" a="1"/>
  <c r="AA21" i="1" a="1"/>
  <c r="AX21" i="1" a="1"/>
  <c r="AZ63" i="1" a="1"/>
  <c r="DF63" i="1" a="1"/>
  <c r="DQ21" i="1" a="1"/>
  <c r="DG21" i="1" a="1"/>
  <c r="CB63" i="1" a="1"/>
  <c r="M21" i="1" a="1"/>
  <c r="CV63" i="1" a="1"/>
  <c r="CA63" i="1" a="1"/>
  <c r="DE21" i="1" a="1"/>
  <c r="AY21" i="1" a="1"/>
  <c r="BX21" i="1" a="1"/>
  <c r="EO21" i="1" a="1"/>
  <c r="CK21" i="1" a="1"/>
  <c r="CU21" i="1" a="1"/>
  <c r="DO21" i="1" a="1"/>
  <c r="EF63" i="1" a="1"/>
  <c r="E21" i="1" a="1"/>
  <c r="BI21" i="1" a="1"/>
  <c r="EC63" i="1" a="1"/>
  <c r="BA21" i="1" a="1"/>
  <c r="EA63" i="1" a="1"/>
  <c r="L63" i="1" a="1"/>
  <c r="AI21" i="1" a="1"/>
  <c r="EY21" i="1" a="1"/>
  <c r="ED21" i="1" a="1"/>
  <c r="DR63" i="1" a="1"/>
  <c r="CC21" i="1" a="1"/>
  <c r="EF21" i="1" a="1"/>
  <c r="AN21" i="1" a="1"/>
  <c r="CR63" i="1" a="1"/>
  <c r="DH21" i="1" a="1"/>
  <c r="CH63" i="1" a="1"/>
  <c r="AO21" i="1" a="1"/>
  <c r="BC21" i="1" a="1"/>
  <c r="CO21" i="1" a="1"/>
  <c r="EI63" i="1" a="1"/>
  <c r="N63" i="1" a="1"/>
  <c r="CH21" i="1" a="1"/>
  <c r="BZ21" i="1" a="1"/>
  <c r="AX63" i="1" a="1"/>
  <c r="DX63" i="1" a="1"/>
  <c r="BI63" i="1" a="1"/>
  <c r="CN21" i="1" a="1"/>
  <c r="BL21" i="1" a="1"/>
  <c r="X63" i="1" a="1"/>
  <c r="S63" i="1" a="1"/>
  <c r="AD21" i="1" a="1"/>
  <c r="DO63" i="1" a="1"/>
  <c r="AK63" i="1" a="1"/>
  <c r="DE63" i="1" a="1"/>
  <c r="AA63" i="1" a="1"/>
  <c r="AC63" i="1" a="1"/>
  <c r="J67" i="8" l="1" a="1"/>
  <c r="J67" i="8" s="1"/>
  <c r="J63" i="8" a="1"/>
  <c r="J63" i="8" s="1"/>
  <c r="C51" i="7" a="1"/>
  <c r="C51" i="7" s="1"/>
  <c r="J50" i="7" a="1"/>
  <c r="J50" i="7" s="1"/>
  <c r="G88" i="8"/>
  <c r="F84" i="8"/>
  <c r="J84" i="8" s="1" a="1"/>
  <c r="J84" i="8" s="1"/>
  <c r="F85" i="8"/>
  <c r="J85" i="8" s="1" a="1"/>
  <c r="J85" i="8" s="1"/>
  <c r="F72" i="8"/>
  <c r="J72" i="8" s="1" a="1"/>
  <c r="J72" i="8" s="1"/>
  <c r="F73" i="8"/>
  <c r="J73" i="8" s="1" a="1"/>
  <c r="J73" i="8" s="1"/>
  <c r="F87" i="8"/>
  <c r="J87" i="8" s="1" a="1"/>
  <c r="J87" i="8" s="1"/>
  <c r="F89" i="8"/>
  <c r="F13" i="7"/>
  <c r="O13" i="7" s="1" a="1"/>
  <c r="O13" i="7" s="1"/>
  <c r="G73" i="8"/>
  <c r="F69" i="8"/>
  <c r="G84" i="8"/>
  <c r="G71" i="8"/>
  <c r="F64" i="8"/>
  <c r="J64" i="8" s="1" a="1"/>
  <c r="J64" i="8" s="1"/>
  <c r="G56" i="8"/>
  <c r="G83" i="8"/>
  <c r="F65" i="8"/>
  <c r="J65" i="8" s="1" a="1"/>
  <c r="J65" i="8" s="1"/>
  <c r="F68" i="8"/>
  <c r="D13" i="7"/>
  <c r="I13" i="7" s="1" a="1"/>
  <c r="I13" i="7" s="1"/>
  <c r="K13" i="7" a="1"/>
  <c r="K13" i="7" s="1"/>
  <c r="J14" i="7" a="1"/>
  <c r="J14" i="7" s="1"/>
  <c r="F57" i="8"/>
  <c r="F55" i="8"/>
  <c r="F61" i="8"/>
  <c r="F59" i="8"/>
  <c r="F60" i="8"/>
  <c r="F75" i="8"/>
  <c r="F76" i="8"/>
  <c r="F77" i="8"/>
  <c r="F79" i="8"/>
  <c r="F80" i="8"/>
  <c r="F81" i="8"/>
  <c r="F91" i="8"/>
  <c r="F92" i="8"/>
  <c r="F93" i="8"/>
  <c r="F95" i="8"/>
  <c r="F96" i="8"/>
  <c r="F97" i="8"/>
  <c r="F99" i="8"/>
  <c r="F100" i="8"/>
  <c r="F101" i="8"/>
  <c r="G72" i="8"/>
  <c r="G87" i="8"/>
  <c r="G85" i="8"/>
  <c r="L13" i="7" a="1"/>
  <c r="L13" i="7" s="1"/>
  <c r="AB13" i="7"/>
  <c r="AD13" i="7"/>
  <c r="R13" i="7"/>
  <c r="Q13" i="7" a="1"/>
  <c r="Q13" i="7" s="1"/>
  <c r="C15" i="7" a="1"/>
  <c r="C15" i="7" s="1"/>
  <c r="C16" i="7" s="1" a="1"/>
  <c r="C16" i="7" s="1"/>
  <c r="U13" i="7"/>
  <c r="H14" i="7"/>
  <c r="V13" i="7" a="1"/>
  <c r="V13" i="7" s="1"/>
  <c r="E14" i="7" a="1"/>
  <c r="E14" i="7" s="1"/>
  <c r="W13" i="7"/>
  <c r="S13" i="7"/>
  <c r="X13" i="7"/>
  <c r="Y13" i="7" s="1"/>
  <c r="N13" i="7" a="1"/>
  <c r="N13" i="7" s="1"/>
  <c r="P13" i="7"/>
  <c r="T13" i="7" a="1"/>
  <c r="T13" i="7" s="1"/>
  <c r="AC13" i="7"/>
  <c r="AA13" i="7"/>
  <c r="Z13" i="7"/>
  <c r="AF11" i="7"/>
  <c r="Y11" i="7"/>
  <c r="Q21" i="1"/>
  <c r="CK21" i="1"/>
  <c r="DR21" i="1"/>
  <c r="EW63" i="1"/>
  <c r="Z63" i="1"/>
  <c r="AX63" i="1"/>
  <c r="EP63" i="1"/>
  <c r="EG21" i="1"/>
  <c r="DO63" i="1"/>
  <c r="CP21" i="1"/>
  <c r="DW21" i="1"/>
  <c r="CL21" i="1"/>
  <c r="CC21" i="1"/>
  <c r="AW21" i="1"/>
  <c r="DT21" i="1"/>
  <c r="DJ21" i="1"/>
  <c r="AC21" i="1"/>
  <c r="H63" i="1"/>
  <c r="BO63" i="1"/>
  <c r="DI63" i="1"/>
  <c r="AJ21" i="1"/>
  <c r="AZ21" i="1"/>
  <c r="EX63" i="1"/>
  <c r="AA63" i="1"/>
  <c r="EX21" i="1"/>
  <c r="CK63" i="1"/>
  <c r="EZ21" i="1"/>
  <c r="BQ21" i="1"/>
  <c r="CE63" i="1"/>
  <c r="X21" i="1"/>
  <c r="EU63" i="1"/>
  <c r="DV63" i="1"/>
  <c r="BZ21" i="1"/>
  <c r="AO63" i="1"/>
  <c r="BN21" i="1"/>
  <c r="Y21" i="1"/>
  <c r="AU21" i="1"/>
  <c r="ER21" i="1"/>
  <c r="N63" i="1"/>
  <c r="EH63" i="1"/>
  <c r="CC63" i="1"/>
  <c r="EK21" i="1"/>
  <c r="DV21" i="1"/>
  <c r="DJ63" i="1"/>
  <c r="AW63" i="1"/>
  <c r="U21" i="1"/>
  <c r="DP63" i="1"/>
  <c r="BS63" i="1"/>
  <c r="CQ21" i="1"/>
  <c r="EI63" i="1"/>
  <c r="BY63" i="1"/>
  <c r="AH21" i="1"/>
  <c r="AA21" i="1"/>
  <c r="EQ21" i="1"/>
  <c r="ET21" i="1"/>
  <c r="EE21" i="1"/>
  <c r="AM21" i="1"/>
  <c r="AI21" i="1"/>
  <c r="CY63" i="1"/>
  <c r="EK63" i="1"/>
  <c r="DD63" i="1"/>
  <c r="BK21" i="1"/>
  <c r="BZ63" i="1"/>
  <c r="BJ63" i="1"/>
  <c r="DX21" i="1"/>
  <c r="BW63" i="1"/>
  <c r="AR21" i="1"/>
  <c r="BF21" i="1"/>
  <c r="AC63" i="1"/>
  <c r="DS21" i="1"/>
  <c r="AG21" i="1"/>
  <c r="I63" i="1"/>
  <c r="DU21" i="1"/>
  <c r="DD21" i="1"/>
  <c r="V21" i="1"/>
  <c r="BJ21" i="1"/>
  <c r="AP21" i="1"/>
  <c r="AR63" i="1"/>
  <c r="BT21" i="1"/>
  <c r="BP63" i="1"/>
  <c r="BA21" i="1"/>
  <c r="Z21" i="1"/>
  <c r="BD63" i="1"/>
  <c r="EZ63" i="1"/>
  <c r="DG63" i="1"/>
  <c r="AJ63" i="1"/>
  <c r="DE63" i="1"/>
  <c r="EI21" i="1"/>
  <c r="AY63" i="1"/>
  <c r="CV21" i="1"/>
  <c r="V63" i="1"/>
  <c r="DE21" i="1"/>
  <c r="CR63" i="1"/>
  <c r="CZ21" i="1"/>
  <c r="T63" i="1"/>
  <c r="CF63" i="1"/>
  <c r="AL21" i="1"/>
  <c r="BA63" i="1"/>
  <c r="AV21" i="1"/>
  <c r="DN63" i="1"/>
  <c r="CN21" i="1"/>
  <c r="W63" i="1"/>
  <c r="CH21" i="1"/>
  <c r="BR63" i="1"/>
  <c r="DC63" i="1"/>
  <c r="EJ63" i="1"/>
  <c r="DP21" i="1"/>
  <c r="DF21" i="1"/>
  <c r="DI21" i="1"/>
  <c r="DN21" i="1"/>
  <c r="E63" i="1"/>
  <c r="BQ63" i="1"/>
  <c r="AU63" i="1"/>
  <c r="AD21" i="1"/>
  <c r="DM63" i="1"/>
  <c r="BE63" i="1"/>
  <c r="BE21" i="1"/>
  <c r="AB63" i="1"/>
  <c r="BF63" i="1"/>
  <c r="CH63" i="1"/>
  <c r="CM63" i="1"/>
  <c r="EB21" i="1"/>
  <c r="BX63" i="1"/>
  <c r="BB21" i="1"/>
  <c r="Y63" i="1"/>
  <c r="ES63" i="1"/>
  <c r="BY21" i="1"/>
  <c r="CR21" i="1"/>
  <c r="BN63" i="1"/>
  <c r="BM63" i="1"/>
  <c r="EV63" i="1"/>
  <c r="DX63" i="1"/>
  <c r="CA63" i="1"/>
  <c r="CZ63" i="1"/>
  <c r="EL63" i="1"/>
  <c r="CO21" i="1"/>
  <c r="BS21" i="1"/>
  <c r="S21" i="1"/>
  <c r="DU63" i="1"/>
  <c r="CA21" i="1"/>
  <c r="BW21" i="1"/>
  <c r="EW21" i="1"/>
  <c r="T21" i="1"/>
  <c r="DW63" i="1"/>
  <c r="J63" i="1"/>
  <c r="CM21" i="1"/>
  <c r="EC21" i="1"/>
  <c r="CY21" i="1"/>
  <c r="BC63" i="1"/>
  <c r="BI63" i="1"/>
  <c r="AH63" i="1"/>
  <c r="BB63" i="1"/>
  <c r="EH21" i="1"/>
  <c r="DO21" i="1"/>
  <c r="BK63" i="1"/>
  <c r="BD21" i="1"/>
  <c r="ER63" i="1"/>
  <c r="AO21" i="1"/>
  <c r="CU21" i="1"/>
  <c r="E21" i="1"/>
  <c r="DA63" i="1"/>
  <c r="DS63" i="1"/>
  <c r="BT63" i="1"/>
  <c r="EA21" i="1"/>
  <c r="U63" i="1"/>
  <c r="CD63" i="1"/>
  <c r="EU21" i="1"/>
  <c r="EY21" i="1"/>
  <c r="BL21" i="1"/>
  <c r="EP21" i="1"/>
  <c r="CU63" i="1"/>
  <c r="EL21" i="1"/>
  <c r="ET63" i="1"/>
  <c r="DB21" i="1"/>
  <c r="DT63" i="1"/>
  <c r="BI21" i="1"/>
  <c r="EJ21" i="1"/>
  <c r="CT21" i="1"/>
  <c r="CQ63" i="1"/>
  <c r="AK63" i="1"/>
  <c r="CB21" i="1"/>
  <c r="EE63" i="1"/>
  <c r="EO63" i="1"/>
  <c r="DC21" i="1"/>
  <c r="CS21" i="1"/>
  <c r="DH21" i="1"/>
  <c r="AB21" i="1"/>
  <c r="AQ21" i="1"/>
  <c r="CG63" i="1"/>
  <c r="AD63" i="1"/>
  <c r="CV63" i="1"/>
  <c r="ED63" i="1"/>
  <c r="EC63" i="1"/>
  <c r="BR21" i="1"/>
  <c r="ED21" i="1"/>
  <c r="AV63" i="1"/>
  <c r="AN63" i="1"/>
  <c r="F63" i="1"/>
  <c r="CG21" i="1"/>
  <c r="AX21" i="1"/>
  <c r="L63" i="1"/>
  <c r="K85" i="8" s="1" a="1"/>
  <c r="K85" i="8" s="1"/>
  <c r="EF21" i="1"/>
  <c r="M63" i="1"/>
  <c r="K89" i="8" s="1" a="1"/>
  <c r="K89" i="8" s="1"/>
  <c r="W21" i="1"/>
  <c r="EV21" i="1"/>
  <c r="CO63" i="1"/>
  <c r="CS63" i="1"/>
  <c r="CD21" i="1"/>
  <c r="DA21" i="1"/>
  <c r="AY21" i="1"/>
  <c r="EQ63" i="1"/>
  <c r="P63" i="1"/>
  <c r="EA63" i="1"/>
  <c r="G63" i="1"/>
  <c r="DQ21" i="1"/>
  <c r="EB63" i="1"/>
  <c r="DQ63" i="1"/>
  <c r="BX21" i="1"/>
  <c r="O63" i="1"/>
  <c r="CF21" i="1"/>
  <c r="AL63" i="1"/>
  <c r="DR63" i="1"/>
  <c r="DB63" i="1"/>
  <c r="BO21" i="1"/>
  <c r="AG63" i="1"/>
  <c r="BC21" i="1"/>
  <c r="EO21" i="1"/>
  <c r="S63" i="1"/>
  <c r="AP63" i="1"/>
  <c r="DH63" i="1"/>
  <c r="AN21" i="1"/>
  <c r="CP63" i="1"/>
  <c r="EY63" i="1"/>
  <c r="DG21" i="1"/>
  <c r="DM21" i="1"/>
  <c r="CT63" i="1"/>
  <c r="CB63" i="1"/>
  <c r="BL63" i="1"/>
  <c r="DF63" i="1"/>
  <c r="EG63" i="1"/>
  <c r="BP21" i="1"/>
  <c r="AQ63" i="1"/>
  <c r="BM21" i="1"/>
  <c r="CE21" i="1"/>
  <c r="AM63" i="1"/>
  <c r="CN63" i="1"/>
  <c r="X63" i="1"/>
  <c r="AI63" i="1"/>
  <c r="EF63" i="1"/>
  <c r="K63" i="1"/>
  <c r="AZ63" i="1"/>
  <c r="CL63" i="1"/>
  <c r="AK21" i="1"/>
  <c r="ES21" i="1"/>
  <c r="J21" i="1"/>
  <c r="H21" i="1"/>
  <c r="K67" i="8" s="1" a="1"/>
  <c r="K67" i="8" s="1"/>
  <c r="K21" i="1"/>
  <c r="G21" i="1"/>
  <c r="K63" i="8" s="1" a="1"/>
  <c r="K63" i="8" s="1"/>
  <c r="L21" i="1"/>
  <c r="K83" i="8" s="1" a="1"/>
  <c r="K83" i="8" s="1"/>
  <c r="P21" i="1"/>
  <c r="O21" i="1"/>
  <c r="K95" i="8" s="1" a="1"/>
  <c r="K95" i="8" s="1"/>
  <c r="M21" i="1"/>
  <c r="K87" i="8" s="1" a="1"/>
  <c r="K87" i="8" s="1"/>
  <c r="I21" i="1"/>
  <c r="K71" i="8" s="1" a="1"/>
  <c r="K71" i="8" s="1"/>
  <c r="N21" i="1"/>
  <c r="F21" i="1"/>
  <c r="K75" i="8" l="1" a="1"/>
  <c r="K75" i="8" s="1"/>
  <c r="L51" i="7" a="1"/>
  <c r="L51" i="7" s="1"/>
  <c r="J51" i="7" a="1"/>
  <c r="J51" i="7" s="1"/>
  <c r="X51" i="7"/>
  <c r="K61" i="8" a="1"/>
  <c r="K61" i="8" s="1"/>
  <c r="K79" i="8" a="1"/>
  <c r="K79" i="8" s="1"/>
  <c r="G64" i="8"/>
  <c r="K65" i="8" a="1"/>
  <c r="K65" i="8" s="1"/>
  <c r="L65" i="8" s="1"/>
  <c r="J89" i="8" a="1"/>
  <c r="J89" i="8" s="1"/>
  <c r="L89" i="8" s="1"/>
  <c r="G89" i="8"/>
  <c r="K99" i="8" a="1"/>
  <c r="K99" i="8" s="1"/>
  <c r="K101" i="8" a="1"/>
  <c r="K101" i="8" s="1"/>
  <c r="K81" i="8" a="1"/>
  <c r="K81" i="8" s="1"/>
  <c r="G65" i="8"/>
  <c r="K55" i="8" a="1"/>
  <c r="K55" i="8" s="1"/>
  <c r="J68" i="8" a="1"/>
  <c r="J68" i="8" s="1"/>
  <c r="G68" i="8"/>
  <c r="K59" i="8" a="1"/>
  <c r="K59" i="8" s="1"/>
  <c r="K91" i="8" a="1"/>
  <c r="K91" i="8" s="1"/>
  <c r="J69" i="8" a="1"/>
  <c r="J69" i="8" s="1"/>
  <c r="G69" i="8"/>
  <c r="K97" i="8" a="1"/>
  <c r="K97" i="8" s="1"/>
  <c r="K77" i="8" a="1"/>
  <c r="K77" i="8" s="1"/>
  <c r="K57" i="8" a="1"/>
  <c r="K57" i="8" s="1"/>
  <c r="K73" i="8" a="1"/>
  <c r="K73" i="8" s="1"/>
  <c r="M73" i="8" s="1"/>
  <c r="K93" i="8" a="1"/>
  <c r="K93" i="8" s="1"/>
  <c r="K69" i="8" a="1"/>
  <c r="K69" i="8" s="1"/>
  <c r="J101" i="8" a="1"/>
  <c r="J101" i="8" s="1"/>
  <c r="G101" i="8"/>
  <c r="J100" i="8" a="1"/>
  <c r="J100" i="8" s="1"/>
  <c r="G100" i="8"/>
  <c r="J99" i="8" a="1"/>
  <c r="J99" i="8" s="1"/>
  <c r="G99" i="8"/>
  <c r="J97" i="8" a="1"/>
  <c r="J97" i="8" s="1"/>
  <c r="G97" i="8"/>
  <c r="J96" i="8" a="1"/>
  <c r="J96" i="8" s="1"/>
  <c r="G96" i="8"/>
  <c r="J95" i="8" a="1"/>
  <c r="J95" i="8" s="1"/>
  <c r="L95" i="8" s="1"/>
  <c r="G95" i="8"/>
  <c r="J93" i="8" a="1"/>
  <c r="J93" i="8" s="1"/>
  <c r="G93" i="8"/>
  <c r="J92" i="8" a="1"/>
  <c r="J92" i="8" s="1"/>
  <c r="G92" i="8"/>
  <c r="J91" i="8" a="1"/>
  <c r="J91" i="8" s="1"/>
  <c r="G91" i="8"/>
  <c r="J81" i="8" a="1"/>
  <c r="J81" i="8" s="1"/>
  <c r="G81" i="8"/>
  <c r="J80" i="8" a="1"/>
  <c r="J80" i="8" s="1"/>
  <c r="G80" i="8"/>
  <c r="J79" i="8" a="1"/>
  <c r="J79" i="8" s="1"/>
  <c r="G79" i="8"/>
  <c r="J77" i="8" a="1"/>
  <c r="J77" i="8" s="1"/>
  <c r="G77" i="8"/>
  <c r="J76" i="8" a="1"/>
  <c r="J76" i="8" s="1"/>
  <c r="G76" i="8"/>
  <c r="J75" i="8" a="1"/>
  <c r="J75" i="8" s="1"/>
  <c r="G75" i="8"/>
  <c r="J60" i="8" a="1"/>
  <c r="J60" i="8" s="1"/>
  <c r="G60" i="8"/>
  <c r="J59" i="8" a="1"/>
  <c r="J59" i="8" s="1"/>
  <c r="G59" i="8"/>
  <c r="J61" i="8" a="1"/>
  <c r="J61" i="8" s="1"/>
  <c r="G61" i="8"/>
  <c r="J55" i="8" a="1"/>
  <c r="J55" i="8" s="1"/>
  <c r="G55" i="8"/>
  <c r="J57" i="8" a="1"/>
  <c r="J57" i="8" s="1"/>
  <c r="G57" i="8"/>
  <c r="L14" i="7" a="1"/>
  <c r="L14" i="7" s="1"/>
  <c r="P87" i="8"/>
  <c r="M87" i="8"/>
  <c r="M67" i="8"/>
  <c r="P67" i="8"/>
  <c r="M83" i="8"/>
  <c r="P83" i="8"/>
  <c r="P85" i="8"/>
  <c r="M85" i="8"/>
  <c r="M63" i="8"/>
  <c r="P63" i="8"/>
  <c r="P71" i="8"/>
  <c r="M71" i="8"/>
  <c r="L63" i="8"/>
  <c r="L85" i="8"/>
  <c r="L87" i="8"/>
  <c r="L71" i="8"/>
  <c r="L83" i="8"/>
  <c r="L67" i="8"/>
  <c r="F14" i="7"/>
  <c r="J15" i="7" a="1"/>
  <c r="J15" i="7" s="1"/>
  <c r="E15" i="7" a="1"/>
  <c r="E15" i="7" s="1"/>
  <c r="H15" i="7"/>
  <c r="G15" i="7" a="1"/>
  <c r="G15" i="7" s="1"/>
  <c r="D14" i="7"/>
  <c r="I14" i="7" s="1" a="1"/>
  <c r="I14" i="7" s="1"/>
  <c r="K14" i="7" s="1" a="1"/>
  <c r="K14" i="7" s="1"/>
  <c r="C17" i="7" a="1"/>
  <c r="C17" i="7" s="1"/>
  <c r="G16" i="7" a="1"/>
  <c r="G16" i="7" s="1"/>
  <c r="H16" i="7"/>
  <c r="E16" i="7" a="1"/>
  <c r="E16" i="7" s="1"/>
  <c r="J16" i="7" a="1"/>
  <c r="J16" i="7" s="1"/>
  <c r="L75" i="8" l="1"/>
  <c r="O75" i="8" s="1"/>
  <c r="M89" i="8"/>
  <c r="P89" i="8"/>
  <c r="M65" i="8"/>
  <c r="L61" i="8"/>
  <c r="N61" i="8" s="1"/>
  <c r="L99" i="8"/>
  <c r="R99" i="8" s="1"/>
  <c r="P65" i="8"/>
  <c r="L101" i="8"/>
  <c r="Q101" i="8" s="1"/>
  <c r="M69" i="8"/>
  <c r="L55" i="8"/>
  <c r="Q55" i="8" s="1"/>
  <c r="L81" i="8"/>
  <c r="R81" i="8" s="1"/>
  <c r="L59" i="8"/>
  <c r="N59" i="8" s="1"/>
  <c r="M59" i="8"/>
  <c r="L97" i="8"/>
  <c r="O97" i="8" s="1"/>
  <c r="P59" i="8"/>
  <c r="L91" i="8"/>
  <c r="N91" i="8" s="1"/>
  <c r="P69" i="8"/>
  <c r="P101" i="8"/>
  <c r="M101" i="8"/>
  <c r="L69" i="8"/>
  <c r="Q69" i="8" s="1"/>
  <c r="M99" i="8"/>
  <c r="L93" i="8"/>
  <c r="O93" i="8" s="1"/>
  <c r="M97" i="8"/>
  <c r="P81" i="8"/>
  <c r="P95" i="8"/>
  <c r="M75" i="8"/>
  <c r="M61" i="8"/>
  <c r="L57" i="8"/>
  <c r="Q57" i="8" s="1"/>
  <c r="M55" i="8"/>
  <c r="M91" i="8"/>
  <c r="L77" i="8"/>
  <c r="N77" i="8" s="1"/>
  <c r="M57" i="8"/>
  <c r="P79" i="8"/>
  <c r="M81" i="8"/>
  <c r="P91" i="8"/>
  <c r="P99" i="8"/>
  <c r="M77" i="8"/>
  <c r="M93" i="8"/>
  <c r="L79" i="8"/>
  <c r="N79" i="8" s="1"/>
  <c r="P55" i="8"/>
  <c r="M79" i="8"/>
  <c r="P61" i="8"/>
  <c r="P57" i="8"/>
  <c r="L73" i="8"/>
  <c r="N73" i="8" s="1"/>
  <c r="M95" i="8"/>
  <c r="P97" i="8"/>
  <c r="P93" i="8"/>
  <c r="P77" i="8"/>
  <c r="P75" i="8"/>
  <c r="P73" i="8"/>
  <c r="O65" i="8"/>
  <c r="Q65" i="8"/>
  <c r="N65" i="8"/>
  <c r="R65" i="8"/>
  <c r="O87" i="8"/>
  <c r="Q87" i="8"/>
  <c r="R87" i="8"/>
  <c r="N87" i="8"/>
  <c r="R85" i="8"/>
  <c r="N85" i="8"/>
  <c r="O85" i="8"/>
  <c r="Q85" i="8"/>
  <c r="R63" i="8"/>
  <c r="O63" i="8"/>
  <c r="N63" i="8"/>
  <c r="Q63" i="8"/>
  <c r="Q95" i="8"/>
  <c r="R95" i="8"/>
  <c r="N95" i="8"/>
  <c r="O95" i="8"/>
  <c r="Q71" i="8"/>
  <c r="R71" i="8"/>
  <c r="N71" i="8"/>
  <c r="O71" i="8"/>
  <c r="Q83" i="8"/>
  <c r="R83" i="8"/>
  <c r="O83" i="8"/>
  <c r="N83" i="8"/>
  <c r="R67" i="8"/>
  <c r="N67" i="8"/>
  <c r="O67" i="8"/>
  <c r="Q67" i="8"/>
  <c r="O89" i="8"/>
  <c r="R89" i="8"/>
  <c r="Q89" i="8"/>
  <c r="N89" i="8"/>
  <c r="L15" i="7" a="1"/>
  <c r="L15" i="7" s="1"/>
  <c r="F15" i="7"/>
  <c r="D15" i="7"/>
  <c r="D16" i="7" s="1"/>
  <c r="M14" i="7" a="1"/>
  <c r="M14" i="7" s="1"/>
  <c r="V14" i="7" s="1" a="1"/>
  <c r="V14" i="7" s="1"/>
  <c r="C18" i="7" a="1"/>
  <c r="C18" i="7" s="1"/>
  <c r="G17" i="7" a="1"/>
  <c r="G17" i="7" s="1"/>
  <c r="H17" i="7"/>
  <c r="E17" i="7" a="1"/>
  <c r="E17" i="7" s="1"/>
  <c r="N14" i="7" a="1"/>
  <c r="N14" i="7" s="1"/>
  <c r="F16" i="7"/>
  <c r="L16" i="7" a="1"/>
  <c r="L16" i="7" s="1"/>
  <c r="J17" i="7" a="1"/>
  <c r="J17" i="7" s="1"/>
  <c r="R75" i="8" l="1"/>
  <c r="Q75" i="8"/>
  <c r="N75" i="8"/>
  <c r="R61" i="8"/>
  <c r="O61" i="8"/>
  <c r="Q61" i="8"/>
  <c r="Q99" i="8"/>
  <c r="O99" i="8"/>
  <c r="N99" i="8"/>
  <c r="O55" i="8"/>
  <c r="N101" i="8"/>
  <c r="O101" i="8"/>
  <c r="R101" i="8"/>
  <c r="N55" i="8"/>
  <c r="R55" i="8"/>
  <c r="Q97" i="8"/>
  <c r="R97" i="8"/>
  <c r="N97" i="8"/>
  <c r="Q81" i="8"/>
  <c r="O81" i="8"/>
  <c r="N81" i="8"/>
  <c r="R91" i="8"/>
  <c r="Q91" i="8"/>
  <c r="O91" i="8"/>
  <c r="O59" i="8"/>
  <c r="R59" i="8"/>
  <c r="Q59" i="8"/>
  <c r="N69" i="8"/>
  <c r="O69" i="8"/>
  <c r="R57" i="8"/>
  <c r="N57" i="8"/>
  <c r="O57" i="8"/>
  <c r="R69" i="8"/>
  <c r="R93" i="8"/>
  <c r="Q93" i="8"/>
  <c r="N93" i="8"/>
  <c r="R77" i="8"/>
  <c r="O77" i="8"/>
  <c r="Q77" i="8"/>
  <c r="O79" i="8"/>
  <c r="R79" i="8"/>
  <c r="Q79" i="8"/>
  <c r="M15" i="7" a="1"/>
  <c r="M15" i="7" s="1"/>
  <c r="V15" i="7" s="1" a="1"/>
  <c r="V15" i="7" s="1"/>
  <c r="Q73" i="8"/>
  <c r="O73" i="8"/>
  <c r="R73" i="8"/>
  <c r="N15" i="7" a="1"/>
  <c r="N15" i="7" s="1"/>
  <c r="I15" i="7" a="1"/>
  <c r="I15" i="7" s="1"/>
  <c r="K15" i="7" s="1" a="1"/>
  <c r="K15" i="7" s="1"/>
  <c r="F17" i="7"/>
  <c r="L17" i="7" a="1"/>
  <c r="L17" i="7" s="1"/>
  <c r="Q14" i="7" a="1"/>
  <c r="Q14" i="7" s="1"/>
  <c r="O14" i="7" a="1"/>
  <c r="O14" i="7" s="1"/>
  <c r="T14" i="7" a="1"/>
  <c r="T14" i="7" s="1"/>
  <c r="M16" i="7" a="1"/>
  <c r="M16" i="7" s="1"/>
  <c r="N16" i="7" a="1"/>
  <c r="N16" i="7" s="1"/>
  <c r="C19" i="7" a="1"/>
  <c r="C19" i="7" s="1"/>
  <c r="G18" i="7" a="1"/>
  <c r="G18" i="7" s="1"/>
  <c r="H18" i="7"/>
  <c r="E18" i="7" a="1"/>
  <c r="E18" i="7" s="1"/>
  <c r="D17" i="7"/>
  <c r="I16" i="7" a="1"/>
  <c r="I16" i="7" s="1"/>
  <c r="K16" i="7" s="1" a="1"/>
  <c r="K16" i="7" s="1"/>
  <c r="J18" i="7" a="1"/>
  <c r="J18" i="7" s="1"/>
  <c r="R14" i="7"/>
  <c r="Q15" i="7" l="1" a="1"/>
  <c r="Q15" i="7" s="1"/>
  <c r="O15" i="7" a="1"/>
  <c r="O15" i="7" s="1"/>
  <c r="T15" i="7" a="1"/>
  <c r="T15" i="7" s="1"/>
  <c r="O16" i="7" a="1"/>
  <c r="O16" i="7" s="1"/>
  <c r="V16" i="7" a="1"/>
  <c r="V16" i="7" s="1"/>
  <c r="T16" i="7" a="1"/>
  <c r="T16" i="7" s="1"/>
  <c r="F18" i="7"/>
  <c r="L18" i="7" a="1"/>
  <c r="L18" i="7" s="1"/>
  <c r="C20" i="7" a="1"/>
  <c r="C20" i="7" s="1"/>
  <c r="E19" i="7" a="1"/>
  <c r="E19" i="7" s="1"/>
  <c r="H19" i="7"/>
  <c r="G19" i="7" a="1"/>
  <c r="G19" i="7" s="1"/>
  <c r="Q16" i="7" a="1"/>
  <c r="Q16" i="7" s="1"/>
  <c r="D18" i="7"/>
  <c r="I18" i="7" s="1" a="1"/>
  <c r="I18" i="7" s="1"/>
  <c r="K18" i="7" s="1" a="1"/>
  <c r="K18" i="7" s="1"/>
  <c r="I17" i="7" a="1"/>
  <c r="I17" i="7" s="1"/>
  <c r="K17" i="7" s="1" a="1"/>
  <c r="K17" i="7" s="1"/>
  <c r="M17" i="7" a="1"/>
  <c r="M17" i="7" s="1"/>
  <c r="N17" i="7" a="1"/>
  <c r="N17" i="7" s="1"/>
  <c r="J19" i="7" a="1"/>
  <c r="J19" i="7" s="1"/>
  <c r="R15" i="7"/>
  <c r="P16" i="7"/>
  <c r="P14" i="7"/>
  <c r="R16" i="7"/>
  <c r="P15" i="7"/>
  <c r="O17" i="7" l="1" a="1"/>
  <c r="O17" i="7" s="1"/>
  <c r="AB19" i="7"/>
  <c r="AD19" i="7"/>
  <c r="AC19" i="7"/>
  <c r="Q17" i="7" a="1"/>
  <c r="Q17" i="7" s="1"/>
  <c r="S14" i="7"/>
  <c r="S15" i="7"/>
  <c r="S16" i="7"/>
  <c r="V17" i="7" a="1"/>
  <c r="V17" i="7" s="1"/>
  <c r="C21" i="7" a="1"/>
  <c r="C21" i="7" s="1"/>
  <c r="E20" i="7" a="1"/>
  <c r="E20" i="7" s="1"/>
  <c r="H20" i="7"/>
  <c r="G20" i="7" a="1"/>
  <c r="G20" i="7" s="1"/>
  <c r="W18" i="7"/>
  <c r="V18" i="7" a="1"/>
  <c r="V18" i="7" s="1"/>
  <c r="X18" i="7"/>
  <c r="T18" i="7" a="1"/>
  <c r="T18" i="7" s="1"/>
  <c r="R18" i="7"/>
  <c r="S18" i="7"/>
  <c r="O18" i="7" a="1"/>
  <c r="O18" i="7" s="1"/>
  <c r="P18" i="7"/>
  <c r="Q18" i="7" a="1"/>
  <c r="Q18" i="7" s="1"/>
  <c r="N18" i="7" a="1"/>
  <c r="N18" i="7" s="1"/>
  <c r="M18" i="7" a="1"/>
  <c r="M18" i="7" s="1"/>
  <c r="U18" i="7"/>
  <c r="T17" i="7" a="1"/>
  <c r="T17" i="7" s="1"/>
  <c r="F19" i="7"/>
  <c r="D19" i="7"/>
  <c r="I19" i="7" s="1" a="1"/>
  <c r="I19" i="7" s="1"/>
  <c r="L19" i="7" a="1"/>
  <c r="L19" i="7" s="1"/>
  <c r="K19" i="7" a="1"/>
  <c r="K19" i="7" s="1"/>
  <c r="AA19" i="7"/>
  <c r="Z19" i="7"/>
  <c r="J20" i="7" a="1"/>
  <c r="J20" i="7" s="1"/>
  <c r="P17" i="7"/>
  <c r="R17" i="7"/>
  <c r="AC20" i="7" l="1"/>
  <c r="AB20" i="7"/>
  <c r="AD20" i="7"/>
  <c r="S17" i="7"/>
  <c r="F20" i="7"/>
  <c r="K20" i="7" a="1"/>
  <c r="K20" i="7" s="1"/>
  <c r="L20" i="7" a="1"/>
  <c r="L20" i="7" s="1"/>
  <c r="D20" i="7"/>
  <c r="I20" i="7" s="1" a="1"/>
  <c r="I20" i="7" s="1"/>
  <c r="O19" i="7" a="1"/>
  <c r="O19" i="7" s="1"/>
  <c r="N19" i="7" a="1"/>
  <c r="N19" i="7" s="1"/>
  <c r="W19" i="7"/>
  <c r="X19" i="7"/>
  <c r="T19" i="7" a="1"/>
  <c r="T19" i="7" s="1"/>
  <c r="V19" i="7" a="1"/>
  <c r="V19" i="7" s="1"/>
  <c r="R19" i="7"/>
  <c r="Q19" i="7" a="1"/>
  <c r="Q19" i="7" s="1"/>
  <c r="U19" i="7"/>
  <c r="M19" i="7" a="1"/>
  <c r="M19" i="7" s="1"/>
  <c r="P19" i="7"/>
  <c r="S19" i="7"/>
  <c r="C22" i="7" a="1"/>
  <c r="C22" i="7" s="1"/>
  <c r="E21" i="7" a="1"/>
  <c r="E21" i="7" s="1"/>
  <c r="H21" i="7"/>
  <c r="G21" i="7" a="1"/>
  <c r="G21" i="7" s="1"/>
  <c r="AA20" i="7"/>
  <c r="Z20" i="7"/>
  <c r="J21" i="7" a="1"/>
  <c r="J21" i="7" s="1"/>
  <c r="U16" i="7"/>
  <c r="U17" i="7"/>
  <c r="U14" i="7"/>
  <c r="U15" i="7"/>
  <c r="C23" i="7" l="1" a="1"/>
  <c r="C23" i="7" s="1"/>
  <c r="E22" i="7" a="1"/>
  <c r="E22" i="7" s="1"/>
  <c r="H22" i="7"/>
  <c r="G22" i="7" a="1"/>
  <c r="G22" i="7" s="1"/>
  <c r="D21" i="7"/>
  <c r="I21" i="7" s="1" a="1"/>
  <c r="I21" i="7" s="1"/>
  <c r="K21" i="7" s="1" a="1"/>
  <c r="K21" i="7" s="1"/>
  <c r="F21" i="7"/>
  <c r="L21" i="7" a="1"/>
  <c r="L21" i="7" s="1"/>
  <c r="M20" i="7" a="1"/>
  <c r="M20" i="7" s="1"/>
  <c r="O20" i="7" a="1"/>
  <c r="O20" i="7" s="1"/>
  <c r="N20" i="7" a="1"/>
  <c r="N20" i="7" s="1"/>
  <c r="W20" i="7"/>
  <c r="X20" i="7"/>
  <c r="T20" i="7" a="1"/>
  <c r="T20" i="7" s="1"/>
  <c r="V20" i="7" a="1"/>
  <c r="V20" i="7" s="1"/>
  <c r="Q20" i="7" a="1"/>
  <c r="Q20" i="7" s="1"/>
  <c r="R20" i="7"/>
  <c r="S20" i="7"/>
  <c r="U20" i="7"/>
  <c r="P20" i="7"/>
  <c r="J22" i="7" a="1"/>
  <c r="J22" i="7" s="1"/>
  <c r="W15" i="7"/>
  <c r="W14" i="7"/>
  <c r="W16" i="7"/>
  <c r="W17" i="7"/>
  <c r="X14" i="7" l="1"/>
  <c r="X17" i="7"/>
  <c r="X15" i="7"/>
  <c r="X16" i="7"/>
  <c r="M21" i="7" a="1"/>
  <c r="M21" i="7" s="1"/>
  <c r="V21" i="7" s="1" a="1"/>
  <c r="V21" i="7" s="1"/>
  <c r="C24" i="7" a="1"/>
  <c r="C24" i="7" s="1"/>
  <c r="H23" i="7"/>
  <c r="G23" i="7" a="1"/>
  <c r="G23" i="7" s="1"/>
  <c r="E23" i="7" a="1"/>
  <c r="E23" i="7" s="1"/>
  <c r="D22" i="7"/>
  <c r="I22" i="7" s="1" a="1"/>
  <c r="I22" i="7" s="1"/>
  <c r="K22" i="7" s="1" a="1"/>
  <c r="K22" i="7" s="1"/>
  <c r="F22" i="7"/>
  <c r="L22" i="7" a="1"/>
  <c r="L22" i="7" s="1"/>
  <c r="J23" i="7" a="1"/>
  <c r="J23" i="7" s="1"/>
  <c r="Y14" i="7" l="1"/>
  <c r="Y18" i="7"/>
  <c r="Y15" i="7"/>
  <c r="Y16" i="7"/>
  <c r="Y17" i="7"/>
  <c r="Y20" i="7"/>
  <c r="Z18" i="7"/>
  <c r="F41" i="8" a="1"/>
  <c r="F41" i="8" s="1"/>
  <c r="AA18" i="7"/>
  <c r="C25" i="7" a="1"/>
  <c r="C25" i="7" s="1"/>
  <c r="H24" i="7"/>
  <c r="G24" i="7" a="1"/>
  <c r="G24" i="7" s="1"/>
  <c r="E24" i="7" a="1"/>
  <c r="E24" i="7" s="1"/>
  <c r="D23" i="7"/>
  <c r="I23" i="7" s="1" a="1"/>
  <c r="I23" i="7" s="1"/>
  <c r="K23" i="7" s="1" a="1"/>
  <c r="K23" i="7" s="1"/>
  <c r="F23" i="7"/>
  <c r="L23" i="7" a="1"/>
  <c r="L23" i="7" s="1"/>
  <c r="M22" i="7" a="1"/>
  <c r="M22" i="7" s="1"/>
  <c r="J24" i="7" a="1"/>
  <c r="J24" i="7" s="1"/>
  <c r="AJ21" i="7" l="1"/>
  <c r="AB18" i="7"/>
  <c r="AD18" i="7"/>
  <c r="AC18" i="7"/>
  <c r="M23" i="7" a="1"/>
  <c r="M23" i="7" s="1"/>
  <c r="V23" i="7" s="1" a="1"/>
  <c r="V23" i="7" s="1"/>
  <c r="D24" i="7"/>
  <c r="I24" i="7" s="1" a="1"/>
  <c r="I24" i="7" s="1"/>
  <c r="K24" i="7" s="1" a="1"/>
  <c r="K24" i="7" s="1"/>
  <c r="F24" i="7"/>
  <c r="L24" i="7" a="1"/>
  <c r="L24" i="7" s="1"/>
  <c r="V22" i="7" a="1"/>
  <c r="V22" i="7" s="1"/>
  <c r="C26" i="7" a="1"/>
  <c r="C26" i="7" s="1"/>
  <c r="H25" i="7"/>
  <c r="G25" i="7" a="1"/>
  <c r="G25" i="7" s="1"/>
  <c r="E25" i="7" a="1"/>
  <c r="E25" i="7" s="1"/>
  <c r="J25" i="7" a="1"/>
  <c r="J25" i="7" s="1"/>
  <c r="D25" i="7" l="1"/>
  <c r="I25" i="7" s="1" a="1"/>
  <c r="I25" i="7" s="1"/>
  <c r="K25" i="7" s="1" a="1"/>
  <c r="K25" i="7" s="1"/>
  <c r="F25" i="7"/>
  <c r="L25" i="7" a="1"/>
  <c r="L25" i="7" s="1"/>
  <c r="M24" i="7" a="1"/>
  <c r="M24" i="7" s="1"/>
  <c r="C27" i="7" a="1"/>
  <c r="C27" i="7" s="1"/>
  <c r="H26" i="7"/>
  <c r="G26" i="7" a="1"/>
  <c r="G26" i="7" s="1"/>
  <c r="E26" i="7" a="1"/>
  <c r="E26" i="7" s="1"/>
  <c r="J26" i="7" a="1"/>
  <c r="J26" i="7" s="1"/>
  <c r="D26" i="7" l="1"/>
  <c r="I26" i="7" s="1" a="1"/>
  <c r="I26" i="7" s="1"/>
  <c r="K26" i="7" s="1" a="1"/>
  <c r="K26" i="7" s="1"/>
  <c r="F26" i="7"/>
  <c r="L26" i="7" a="1"/>
  <c r="L26" i="7" s="1"/>
  <c r="V24" i="7" a="1"/>
  <c r="V24" i="7" s="1"/>
  <c r="M25" i="7" a="1"/>
  <c r="M25" i="7" s="1"/>
  <c r="C28" i="7" a="1"/>
  <c r="C28" i="7" s="1"/>
  <c r="E27" i="7" a="1"/>
  <c r="E27" i="7" s="1"/>
  <c r="H27" i="7"/>
  <c r="G27" i="7" a="1"/>
  <c r="G27" i="7" s="1"/>
  <c r="J27" i="7" a="1"/>
  <c r="J27" i="7" s="1"/>
  <c r="C29" i="7" l="1" a="1"/>
  <c r="C29" i="7" s="1"/>
  <c r="E28" i="7" a="1"/>
  <c r="E28" i="7" s="1"/>
  <c r="H28" i="7"/>
  <c r="G28" i="7" a="1"/>
  <c r="G28" i="7" s="1"/>
  <c r="M26" i="7" a="1"/>
  <c r="M26" i="7" s="1"/>
  <c r="V25" i="7" a="1"/>
  <c r="V25" i="7" s="1"/>
  <c r="D27" i="7"/>
  <c r="I27" i="7" s="1" a="1"/>
  <c r="I27" i="7" s="1"/>
  <c r="K27" i="7" s="1" a="1"/>
  <c r="K27" i="7" s="1"/>
  <c r="F27" i="7"/>
  <c r="L27" i="7" a="1"/>
  <c r="L27" i="7" s="1"/>
  <c r="J28" i="7" a="1"/>
  <c r="J28" i="7" s="1"/>
  <c r="V26" i="7" l="1" a="1"/>
  <c r="V26" i="7" s="1"/>
  <c r="D28" i="7"/>
  <c r="I28" i="7" s="1" a="1"/>
  <c r="I28" i="7" s="1"/>
  <c r="K28" i="7" s="1" a="1"/>
  <c r="K28" i="7" s="1"/>
  <c r="F28" i="7"/>
  <c r="L28" i="7" a="1"/>
  <c r="L28" i="7" s="1"/>
  <c r="C30" i="7" a="1"/>
  <c r="C30" i="7" s="1"/>
  <c r="E29" i="7" a="1"/>
  <c r="E29" i="7" s="1"/>
  <c r="H29" i="7"/>
  <c r="G29" i="7" a="1"/>
  <c r="G29" i="7" s="1"/>
  <c r="M27" i="7" a="1"/>
  <c r="M27" i="7" s="1"/>
  <c r="V27" i="7" s="1" a="1"/>
  <c r="V27" i="7" s="1"/>
  <c r="J29" i="7" a="1"/>
  <c r="J29" i="7" s="1"/>
  <c r="F29" i="7" l="1"/>
  <c r="D29" i="7"/>
  <c r="L29" i="7" a="1"/>
  <c r="L29" i="7" s="1"/>
  <c r="M28" i="7" a="1"/>
  <c r="M28" i="7" s="1"/>
  <c r="V28" i="7" s="1" a="1"/>
  <c r="V28" i="7" s="1"/>
  <c r="C31" i="7" a="1"/>
  <c r="C31" i="7" s="1"/>
  <c r="E30" i="7" a="1"/>
  <c r="E30" i="7" s="1"/>
  <c r="G30" i="7" a="1"/>
  <c r="G30" i="7" s="1"/>
  <c r="H30" i="7"/>
  <c r="J30" i="7" a="1"/>
  <c r="J30" i="7" s="1"/>
  <c r="C32" i="7" l="1" a="1"/>
  <c r="C32" i="7" s="1"/>
  <c r="H31" i="7"/>
  <c r="E31" i="7" a="1"/>
  <c r="E31" i="7" s="1"/>
  <c r="G31" i="7" a="1"/>
  <c r="G31" i="7" s="1"/>
  <c r="F30" i="7"/>
  <c r="L30" i="7" a="1"/>
  <c r="L30" i="7" s="1"/>
  <c r="D30" i="7"/>
  <c r="I29" i="7" a="1"/>
  <c r="I29" i="7" s="1"/>
  <c r="K29" i="7" s="1" a="1"/>
  <c r="K29" i="7" s="1"/>
  <c r="M29" i="7" a="1"/>
  <c r="M29" i="7" s="1"/>
  <c r="J31" i="7" a="1"/>
  <c r="J31" i="7" s="1"/>
  <c r="D31" i="7" l="1"/>
  <c r="I30" i="7" a="1"/>
  <c r="I30" i="7" s="1"/>
  <c r="K30" i="7" s="1" a="1"/>
  <c r="K30" i="7" s="1"/>
  <c r="F31" i="7"/>
  <c r="M30" i="7" a="1"/>
  <c r="M30" i="7" s="1"/>
  <c r="V30" i="7" s="1" a="1"/>
  <c r="V30" i="7" s="1"/>
  <c r="V29" i="7" a="1"/>
  <c r="V29" i="7" s="1"/>
  <c r="C33" i="7" a="1"/>
  <c r="C33" i="7" s="1"/>
  <c r="G32" i="7" a="1"/>
  <c r="G32" i="7" s="1"/>
  <c r="E32" i="7" a="1"/>
  <c r="E32" i="7" s="1"/>
  <c r="H32" i="7"/>
  <c r="J32" i="7" a="1"/>
  <c r="J32" i="7" s="1"/>
  <c r="C34" i="7" l="1" a="1"/>
  <c r="C34" i="7" s="1"/>
  <c r="G33" i="7" a="1"/>
  <c r="G33" i="7" s="1"/>
  <c r="E33" i="7" a="1"/>
  <c r="E33" i="7" s="1"/>
  <c r="H33" i="7"/>
  <c r="M31" i="7" a="1"/>
  <c r="M31" i="7" s="1"/>
  <c r="F32" i="7"/>
  <c r="L32" i="7" a="1"/>
  <c r="L32" i="7" s="1"/>
  <c r="D32" i="7"/>
  <c r="I31" i="7" a="1"/>
  <c r="I31" i="7" s="1"/>
  <c r="K31" i="7" s="1" a="1"/>
  <c r="K31" i="7" s="1"/>
  <c r="J33" i="7" a="1"/>
  <c r="J33" i="7" s="1"/>
  <c r="M32" i="7" l="1" a="1"/>
  <c r="M32" i="7" s="1"/>
  <c r="C35" i="7" a="1"/>
  <c r="C35" i="7" s="1"/>
  <c r="G34" i="7" a="1"/>
  <c r="G34" i="7" s="1"/>
  <c r="E34" i="7" a="1"/>
  <c r="E34" i="7" s="1"/>
  <c r="H34" i="7"/>
  <c r="D33" i="7"/>
  <c r="I32" i="7" a="1"/>
  <c r="I32" i="7" s="1"/>
  <c r="K32" i="7" s="1" a="1"/>
  <c r="K32" i="7" s="1"/>
  <c r="F33" i="7"/>
  <c r="L33" i="7" a="1"/>
  <c r="L33" i="7" s="1"/>
  <c r="V31" i="7" a="1"/>
  <c r="V31" i="7" s="1"/>
  <c r="J34" i="7" a="1"/>
  <c r="J34" i="7" s="1"/>
  <c r="F34" i="7" l="1"/>
  <c r="L34" i="7" a="1"/>
  <c r="L34" i="7" s="1"/>
  <c r="V32" i="7" a="1"/>
  <c r="V32" i="7" s="1"/>
  <c r="C36" i="7" a="1"/>
  <c r="C36" i="7" s="1"/>
  <c r="E35" i="7" a="1"/>
  <c r="E35" i="7" s="1"/>
  <c r="G35" i="7" a="1"/>
  <c r="G35" i="7" s="1"/>
  <c r="H35" i="7"/>
  <c r="D34" i="7"/>
  <c r="I33" i="7" a="1"/>
  <c r="I33" i="7" s="1"/>
  <c r="K33" i="7" s="1" a="1"/>
  <c r="K33" i="7" s="1"/>
  <c r="M33" i="7" a="1"/>
  <c r="M33" i="7" s="1"/>
  <c r="J35" i="7" a="1"/>
  <c r="J35" i="7" s="1"/>
  <c r="V33" i="7" l="1" a="1"/>
  <c r="V33" i="7" s="1"/>
  <c r="M34" i="7" a="1"/>
  <c r="M34" i="7" s="1"/>
  <c r="V34" i="7" s="1" a="1"/>
  <c r="V34" i="7" s="1"/>
  <c r="F35" i="7"/>
  <c r="L35" i="7" a="1"/>
  <c r="L35" i="7" s="1"/>
  <c r="C37" i="7" a="1"/>
  <c r="C37" i="7" s="1"/>
  <c r="E36" i="7" a="1"/>
  <c r="E36" i="7" s="1"/>
  <c r="G36" i="7" a="1"/>
  <c r="G36" i="7" s="1"/>
  <c r="H36" i="7"/>
  <c r="D35" i="7"/>
  <c r="I34" i="7" a="1"/>
  <c r="I34" i="7" s="1"/>
  <c r="K34" i="7" s="1" a="1"/>
  <c r="K34" i="7" s="1"/>
  <c r="J36" i="7" a="1"/>
  <c r="J36" i="7" s="1"/>
  <c r="F36" i="7" l="1"/>
  <c r="L36" i="7" a="1"/>
  <c r="L36" i="7" s="1"/>
  <c r="C38" i="7" a="1"/>
  <c r="C38" i="7" s="1"/>
  <c r="E37" i="7" a="1"/>
  <c r="E37" i="7" s="1"/>
  <c r="G37" i="7" a="1"/>
  <c r="G37" i="7" s="1"/>
  <c r="H37" i="7"/>
  <c r="M35" i="7" a="1"/>
  <c r="M35" i="7" s="1"/>
  <c r="V35" i="7" s="1" a="1"/>
  <c r="V35" i="7" s="1"/>
  <c r="D36" i="7"/>
  <c r="I35" i="7" a="1"/>
  <c r="I35" i="7" s="1"/>
  <c r="K35" i="7" s="1" a="1"/>
  <c r="K35" i="7" s="1"/>
  <c r="J37" i="7" a="1"/>
  <c r="J37" i="7" s="1"/>
  <c r="F37" i="7" l="1"/>
  <c r="C39" i="7" a="1"/>
  <c r="C39" i="7" s="1"/>
  <c r="E38" i="7" a="1"/>
  <c r="E38" i="7" s="1"/>
  <c r="G38" i="7" a="1"/>
  <c r="G38" i="7" s="1"/>
  <c r="H38" i="7"/>
  <c r="D37" i="7"/>
  <c r="I37" i="7" s="1" a="1"/>
  <c r="I37" i="7" s="1"/>
  <c r="K37" i="7" s="1" a="1"/>
  <c r="K37" i="7" s="1"/>
  <c r="I36" i="7" a="1"/>
  <c r="I36" i="7" s="1"/>
  <c r="K36" i="7" s="1" a="1"/>
  <c r="K36" i="7" s="1"/>
  <c r="M36" i="7" a="1"/>
  <c r="M36" i="7" s="1"/>
  <c r="J38" i="7" a="1"/>
  <c r="J38" i="7" s="1"/>
  <c r="F38" i="7" l="1"/>
  <c r="D38" i="7"/>
  <c r="I38" i="7" s="1" a="1"/>
  <c r="I38" i="7" s="1"/>
  <c r="K38" i="7" s="1" a="1"/>
  <c r="K38" i="7" s="1"/>
  <c r="M37" i="7" a="1"/>
  <c r="M37" i="7" s="1"/>
  <c r="V37" i="7" s="1" a="1"/>
  <c r="V37" i="7" s="1"/>
  <c r="V36" i="7" a="1"/>
  <c r="V36" i="7" s="1"/>
  <c r="C40" i="7" a="1"/>
  <c r="C40" i="7" s="1"/>
  <c r="H39" i="7"/>
  <c r="E39" i="7" a="1"/>
  <c r="E39" i="7" s="1"/>
  <c r="G39" i="7" a="1"/>
  <c r="G39" i="7" s="1"/>
  <c r="J39" i="7" a="1"/>
  <c r="J39" i="7" s="1"/>
  <c r="M38" i="7" l="1" a="1"/>
  <c r="M38" i="7" s="1"/>
  <c r="D39" i="7"/>
  <c r="F39" i="7"/>
  <c r="C41" i="7" a="1"/>
  <c r="C41" i="7" s="1"/>
  <c r="H40" i="7"/>
  <c r="G40" i="7" a="1"/>
  <c r="G40" i="7" s="1"/>
  <c r="E40" i="7" a="1"/>
  <c r="E40" i="7" s="1"/>
  <c r="J40" i="7" a="1"/>
  <c r="J40" i="7" s="1"/>
  <c r="V38" i="7" l="1" a="1"/>
  <c r="V38" i="7" s="1"/>
  <c r="F40" i="7"/>
  <c r="C42" i="7" a="1"/>
  <c r="C42" i="7" s="1"/>
  <c r="H41" i="7"/>
  <c r="G41" i="7" a="1"/>
  <c r="G41" i="7" s="1"/>
  <c r="E41" i="7" a="1"/>
  <c r="E41" i="7" s="1"/>
  <c r="D40" i="7"/>
  <c r="I39" i="7" a="1"/>
  <c r="I39" i="7" s="1"/>
  <c r="K39" i="7" s="1" a="1"/>
  <c r="K39" i="7" s="1"/>
  <c r="M39" i="7" a="1"/>
  <c r="M39" i="7" s="1"/>
  <c r="V39" i="7" s="1" a="1"/>
  <c r="V39" i="7" s="1"/>
  <c r="J41" i="7" a="1"/>
  <c r="J41" i="7" s="1"/>
  <c r="D41" i="7" l="1"/>
  <c r="I40" i="7" a="1"/>
  <c r="I40" i="7" s="1"/>
  <c r="K40" i="7" s="1" a="1"/>
  <c r="K40" i="7" s="1"/>
  <c r="C43" i="7" a="1"/>
  <c r="C43" i="7" s="1"/>
  <c r="H42" i="7"/>
  <c r="G42" i="7" a="1"/>
  <c r="G42" i="7" s="1"/>
  <c r="E42" i="7" a="1"/>
  <c r="E42" i="7" s="1"/>
  <c r="F41" i="7"/>
  <c r="M40" i="7" a="1"/>
  <c r="M40" i="7" s="1"/>
  <c r="V40" i="7" s="1" a="1"/>
  <c r="V40" i="7" s="1"/>
  <c r="J42" i="7" a="1"/>
  <c r="J42" i="7" s="1"/>
  <c r="F42" i="7" l="1"/>
  <c r="M41" i="7" a="1"/>
  <c r="M41" i="7" s="1"/>
  <c r="V41" i="7" s="1" a="1"/>
  <c r="V41" i="7" s="1"/>
  <c r="C44" i="7" a="1"/>
  <c r="C44" i="7" s="1"/>
  <c r="H43" i="7"/>
  <c r="G43" i="7" a="1"/>
  <c r="G43" i="7" s="1"/>
  <c r="E43" i="7" a="1"/>
  <c r="E43" i="7" s="1"/>
  <c r="D42" i="7"/>
  <c r="I41" i="7" a="1"/>
  <c r="I41" i="7" s="1"/>
  <c r="K41" i="7" s="1" a="1"/>
  <c r="K41" i="7" s="1"/>
  <c r="J43" i="7" a="1"/>
  <c r="J43" i="7" s="1"/>
  <c r="D43" i="7" l="1"/>
  <c r="I43" i="7" s="1" a="1"/>
  <c r="I43" i="7" s="1"/>
  <c r="K43" i="7" s="1" a="1"/>
  <c r="K43" i="7" s="1"/>
  <c r="I42" i="7" a="1"/>
  <c r="I42" i="7" s="1"/>
  <c r="K42" i="7" s="1" a="1"/>
  <c r="K42" i="7" s="1"/>
  <c r="F43" i="7"/>
  <c r="C45" i="7" a="1"/>
  <c r="C45" i="7" s="1"/>
  <c r="H44" i="7"/>
  <c r="E44" i="7" a="1"/>
  <c r="E44" i="7" s="1"/>
  <c r="G44" i="7" a="1"/>
  <c r="G44" i="7" s="1"/>
  <c r="M42" i="7" a="1"/>
  <c r="M42" i="7" s="1"/>
  <c r="J44" i="7" a="1"/>
  <c r="J44" i="7" s="1"/>
  <c r="D44" i="7" l="1"/>
  <c r="I44" i="7" s="1" a="1"/>
  <c r="I44" i="7" s="1"/>
  <c r="K44" i="7" s="1" a="1"/>
  <c r="K44" i="7" s="1"/>
  <c r="F44" i="7"/>
  <c r="V42" i="7" a="1"/>
  <c r="V42" i="7" s="1"/>
  <c r="M43" i="7" a="1"/>
  <c r="M43" i="7" s="1"/>
  <c r="V43" i="7" s="1" a="1"/>
  <c r="V43" i="7" s="1"/>
  <c r="C46" i="7" a="1"/>
  <c r="C46" i="7" s="1"/>
  <c r="N27" i="7" s="1" a="1"/>
  <c r="N27" i="7" s="1"/>
  <c r="E45" i="7" a="1"/>
  <c r="E45" i="7" s="1"/>
  <c r="H45" i="7"/>
  <c r="G45" i="7" a="1"/>
  <c r="G45" i="7" s="1"/>
  <c r="J45" i="7" a="1"/>
  <c r="J45" i="7" s="1"/>
  <c r="N38" i="7" l="1" a="1"/>
  <c r="N38" i="7" s="1"/>
  <c r="N41" i="7" a="1"/>
  <c r="N41" i="7" s="1"/>
  <c r="T41" i="7" s="1" a="1"/>
  <c r="T41" i="7" s="1"/>
  <c r="N28" i="7" a="1"/>
  <c r="N28" i="7" s="1"/>
  <c r="N29" i="7" a="1"/>
  <c r="N29" i="7" s="1"/>
  <c r="N40" i="7" a="1"/>
  <c r="N40" i="7" s="1"/>
  <c r="O40" i="7" s="1" a="1"/>
  <c r="O40" i="7" s="1"/>
  <c r="N43" i="7" a="1"/>
  <c r="N43" i="7" s="1"/>
  <c r="T43" i="7" s="1" a="1"/>
  <c r="T43" i="7" s="1"/>
  <c r="N31" i="7" a="1"/>
  <c r="N31" i="7" s="1"/>
  <c r="T31" i="7" s="1" a="1"/>
  <c r="T31" i="7" s="1"/>
  <c r="N37" i="7" a="1"/>
  <c r="N37" i="7" s="1"/>
  <c r="N30" i="7" a="1"/>
  <c r="N30" i="7" s="1"/>
  <c r="Q30" i="7" s="1" a="1"/>
  <c r="Q30" i="7" s="1"/>
  <c r="N42" i="7" a="1"/>
  <c r="N42" i="7" s="1"/>
  <c r="T42" i="7" s="1" a="1"/>
  <c r="T42" i="7" s="1"/>
  <c r="N33" i="7" a="1"/>
  <c r="N33" i="7" s="1"/>
  <c r="T33" i="7" s="1" a="1"/>
  <c r="T33" i="7" s="1"/>
  <c r="N35" i="7" a="1"/>
  <c r="N35" i="7" s="1"/>
  <c r="Q35" i="7" s="1" a="1"/>
  <c r="Q35" i="7" s="1"/>
  <c r="T28" i="7" a="1"/>
  <c r="T28" i="7" s="1"/>
  <c r="N32" i="7" a="1"/>
  <c r="N32" i="7" s="1"/>
  <c r="O32" i="7" s="1" a="1"/>
  <c r="O32" i="7" s="1"/>
  <c r="N34" i="7" a="1"/>
  <c r="N34" i="7" s="1"/>
  <c r="T34" i="7" s="1" a="1"/>
  <c r="T34" i="7" s="1"/>
  <c r="N36" i="7" a="1"/>
  <c r="N36" i="7" s="1"/>
  <c r="O36" i="7" s="1" a="1"/>
  <c r="O36" i="7" s="1"/>
  <c r="T27" i="7" a="1"/>
  <c r="T27" i="7" s="1"/>
  <c r="Q27" i="7" a="1"/>
  <c r="Q27" i="7" s="1"/>
  <c r="O27" i="7" a="1"/>
  <c r="O27" i="7" s="1"/>
  <c r="N39" i="7" a="1"/>
  <c r="N39" i="7" s="1"/>
  <c r="Q39" i="7" s="1" a="1"/>
  <c r="Q39" i="7" s="1"/>
  <c r="N26" i="7" a="1"/>
  <c r="N26" i="7" s="1"/>
  <c r="O26" i="7" s="1" a="1"/>
  <c r="O26" i="7" s="1"/>
  <c r="O29" i="7" a="1"/>
  <c r="O29" i="7" s="1"/>
  <c r="T29" i="7" a="1"/>
  <c r="T29" i="7" s="1"/>
  <c r="Q29" i="7" a="1"/>
  <c r="Q29" i="7" s="1"/>
  <c r="T40" i="7" a="1"/>
  <c r="T40" i="7" s="1"/>
  <c r="Q40" i="7" a="1"/>
  <c r="Q40" i="7" s="1"/>
  <c r="Q41" i="7" a="1"/>
  <c r="Q41" i="7" s="1"/>
  <c r="T38" i="7" a="1"/>
  <c r="T38" i="7" s="1"/>
  <c r="O38" i="7" a="1"/>
  <c r="O38" i="7" s="1"/>
  <c r="Q38" i="7" a="1"/>
  <c r="Q38" i="7" s="1"/>
  <c r="M44" i="7" a="1"/>
  <c r="M44" i="7" s="1"/>
  <c r="V44" i="7" s="1" a="1"/>
  <c r="V44" i="7" s="1"/>
  <c r="N44" i="7" a="1"/>
  <c r="N44" i="7" s="1"/>
  <c r="F45" i="7"/>
  <c r="D45" i="7"/>
  <c r="I45" i="7" s="1" a="1"/>
  <c r="I45" i="7" s="1"/>
  <c r="K45" i="7" s="1" a="1"/>
  <c r="K45" i="7" s="1"/>
  <c r="C47" i="7" a="1"/>
  <c r="C47" i="7" s="1"/>
  <c r="E46" i="7" a="1"/>
  <c r="E46" i="7" s="1"/>
  <c r="H46" i="7"/>
  <c r="G46" i="7" a="1"/>
  <c r="G46" i="7" s="1"/>
  <c r="J46" i="7" a="1"/>
  <c r="J46" i="7" s="1"/>
  <c r="O41" i="7" l="1" a="1"/>
  <c r="O41" i="7" s="1"/>
  <c r="Q26" i="7" a="1"/>
  <c r="Q26" i="7" s="1"/>
  <c r="O43" i="7" a="1"/>
  <c r="O43" i="7" s="1"/>
  <c r="Q33" i="7" a="1"/>
  <c r="Q33" i="7" s="1"/>
  <c r="O33" i="7" a="1"/>
  <c r="O33" i="7" s="1"/>
  <c r="Q31" i="7" a="1"/>
  <c r="Q31" i="7" s="1"/>
  <c r="T32" i="7" a="1"/>
  <c r="T32" i="7" s="1"/>
  <c r="O31" i="7" a="1"/>
  <c r="O31" i="7" s="1"/>
  <c r="Q34" i="7" a="1"/>
  <c r="Q34" i="7" s="1"/>
  <c r="O34" i="7" a="1"/>
  <c r="O34" i="7" s="1"/>
  <c r="T26" i="7" a="1"/>
  <c r="T26" i="7" s="1"/>
  <c r="T30" i="7" a="1"/>
  <c r="T30" i="7" s="1"/>
  <c r="O28" i="7" a="1"/>
  <c r="O28" i="7" s="1"/>
  <c r="Q28" i="7" a="1"/>
  <c r="Q28" i="7" s="1"/>
  <c r="Q43" i="7" a="1"/>
  <c r="Q43" i="7" s="1"/>
  <c r="T39" i="7" a="1"/>
  <c r="T39" i="7" s="1"/>
  <c r="T35" i="7" a="1"/>
  <c r="T35" i="7" s="1"/>
  <c r="O39" i="7" a="1"/>
  <c r="O39" i="7" s="1"/>
  <c r="O35" i="7" a="1"/>
  <c r="O35" i="7" s="1"/>
  <c r="Q36" i="7" a="1"/>
  <c r="Q36" i="7" s="1"/>
  <c r="T36" i="7" a="1"/>
  <c r="T36" i="7" s="1"/>
  <c r="O37" i="7" a="1"/>
  <c r="O37" i="7" s="1"/>
  <c r="Q37" i="7" a="1"/>
  <c r="Q37" i="7" s="1"/>
  <c r="T37" i="7" a="1"/>
  <c r="T37" i="7" s="1"/>
  <c r="O42" i="7" a="1"/>
  <c r="O42" i="7" s="1"/>
  <c r="Q42" i="7" a="1"/>
  <c r="Q42" i="7" s="1"/>
  <c r="Q32" i="7" a="1"/>
  <c r="Q32" i="7" s="1"/>
  <c r="O30" i="7" a="1"/>
  <c r="O30" i="7" s="1"/>
  <c r="T44" i="7" a="1"/>
  <c r="T44" i="7" s="1"/>
  <c r="O44" i="7" a="1"/>
  <c r="O44" i="7" s="1"/>
  <c r="Q44" i="7" a="1"/>
  <c r="Q44" i="7" s="1"/>
  <c r="F46" i="7"/>
  <c r="D46" i="7"/>
  <c r="I46" i="7" s="1" a="1"/>
  <c r="I46" i="7" s="1"/>
  <c r="K46" i="7" s="1" a="1"/>
  <c r="K46" i="7" s="1"/>
  <c r="H47" i="7"/>
  <c r="G47" i="7" a="1"/>
  <c r="G47" i="7" s="1"/>
  <c r="M45" i="7" a="1"/>
  <c r="M45" i="7" s="1"/>
  <c r="N45" i="7" a="1"/>
  <c r="N45" i="7" s="1"/>
  <c r="J47" i="7" a="1"/>
  <c r="J47" i="7" s="1"/>
  <c r="P43" i="7"/>
  <c r="P39" i="7"/>
  <c r="P31" i="7"/>
  <c r="P32" i="7"/>
  <c r="P29" i="7"/>
  <c r="P34" i="7"/>
  <c r="P37" i="7"/>
  <c r="P36" i="7"/>
  <c r="P41" i="7"/>
  <c r="P26" i="7"/>
  <c r="P35" i="7"/>
  <c r="P33" i="7"/>
  <c r="P28" i="7"/>
  <c r="P30" i="7"/>
  <c r="P44" i="7"/>
  <c r="P42" i="7"/>
  <c r="P27" i="7"/>
  <c r="P40" i="7"/>
  <c r="P38" i="7"/>
  <c r="T45" i="7" l="1" a="1"/>
  <c r="T45" i="7" s="1"/>
  <c r="O45" i="7" a="1"/>
  <c r="O45" i="7" s="1"/>
  <c r="V45" i="7" a="1"/>
  <c r="V45" i="7" s="1"/>
  <c r="Q45" i="7" a="1"/>
  <c r="Q45" i="7" s="1"/>
  <c r="M46" i="7" a="1"/>
  <c r="M46" i="7" s="1"/>
  <c r="N46" i="7" a="1"/>
  <c r="N46" i="7" s="1"/>
  <c r="F47" i="7"/>
  <c r="D47" i="7"/>
  <c r="I47" i="7" s="1" a="1"/>
  <c r="I47" i="7" s="1"/>
  <c r="K47" i="7" s="1" a="1"/>
  <c r="K47" i="7" s="1"/>
  <c r="G48" i="7" a="1"/>
  <c r="G48" i="7" s="1"/>
  <c r="H48" i="7"/>
  <c r="J48" i="7" a="1"/>
  <c r="J48" i="7" s="1"/>
  <c r="P45" i="7"/>
  <c r="O46" i="7" l="1" a="1"/>
  <c r="O46" i="7" s="1"/>
  <c r="T46" i="7" a="1"/>
  <c r="T46" i="7" s="1"/>
  <c r="Q46" i="7" a="1"/>
  <c r="Q46" i="7" s="1"/>
  <c r="V46" i="7" a="1"/>
  <c r="V46" i="7" s="1"/>
  <c r="G49" i="7" a="1"/>
  <c r="G49" i="7" s="1"/>
  <c r="H49" i="7"/>
  <c r="F48" i="7"/>
  <c r="L48" i="7" a="1"/>
  <c r="L48" i="7" s="1"/>
  <c r="D48" i="7"/>
  <c r="I48" i="7" s="1" a="1"/>
  <c r="I48" i="7" s="1"/>
  <c r="K48" i="7" s="1" a="1"/>
  <c r="K48" i="7" s="1"/>
  <c r="M47" i="7" a="1"/>
  <c r="M47" i="7" s="1"/>
  <c r="V47" i="7" s="1" a="1"/>
  <c r="V47" i="7" s="1"/>
  <c r="N47" i="7" a="1"/>
  <c r="N47" i="7" s="1"/>
  <c r="P46" i="7"/>
  <c r="BP50" i="1" a="1"/>
  <c r="T47" i="7" l="1" a="1"/>
  <c r="T47" i="7" s="1"/>
  <c r="Q47" i="7" a="1"/>
  <c r="Q47" i="7" s="1"/>
  <c r="O47" i="7" a="1"/>
  <c r="O47" i="7" s="1"/>
  <c r="M48" i="7" a="1"/>
  <c r="M48" i="7" s="1"/>
  <c r="Q48" i="7" s="1" a="1"/>
  <c r="Q48" i="7" s="1"/>
  <c r="N48" i="7" a="1"/>
  <c r="N48" i="7" s="1"/>
  <c r="F49" i="7"/>
  <c r="L49" i="7" a="1"/>
  <c r="L49" i="7" s="1"/>
  <c r="D49" i="7"/>
  <c r="H50" i="7"/>
  <c r="N21" i="7" a="1"/>
  <c r="N21" i="7" s="1"/>
  <c r="N22" i="7" a="1"/>
  <c r="N22" i="7" s="1"/>
  <c r="N24" i="7" a="1"/>
  <c r="N24" i="7" s="1"/>
  <c r="N23" i="7" a="1"/>
  <c r="N23" i="7" s="1"/>
  <c r="N25" i="7" a="1"/>
  <c r="N25" i="7" s="1"/>
  <c r="BP50" i="1"/>
  <c r="BP7" i="1" s="1"/>
  <c r="BP6" i="1" s="1"/>
  <c r="P47" i="7"/>
  <c r="AW50" i="1" a="1"/>
  <c r="I49" i="7" l="1" a="1"/>
  <c r="I49" i="7" s="1"/>
  <c r="K49" i="7" s="1" a="1"/>
  <c r="K49" i="7" s="1"/>
  <c r="D50" i="7"/>
  <c r="D51" i="7" s="1"/>
  <c r="I51" i="7" s="1" a="1"/>
  <c r="I51" i="7" s="1"/>
  <c r="K51" i="7" s="1" a="1"/>
  <c r="K51" i="7" s="1"/>
  <c r="N49" i="7" a="1"/>
  <c r="N49" i="7" s="1"/>
  <c r="T48" i="7" a="1"/>
  <c r="T48" i="7" s="1"/>
  <c r="V48" i="7" a="1"/>
  <c r="V48" i="7" s="1"/>
  <c r="O48" i="7" a="1"/>
  <c r="O48" i="7" s="1"/>
  <c r="Q22" i="7" a="1"/>
  <c r="Q22" i="7" s="1"/>
  <c r="O22" i="7" a="1"/>
  <c r="O22" i="7" s="1"/>
  <c r="T22" i="7" a="1"/>
  <c r="T22" i="7" s="1"/>
  <c r="O25" i="7" a="1"/>
  <c r="O25" i="7" s="1"/>
  <c r="T25" i="7" a="1"/>
  <c r="T25" i="7" s="1"/>
  <c r="Q25" i="7" a="1"/>
  <c r="Q25" i="7" s="1"/>
  <c r="L50" i="7" a="1"/>
  <c r="L50" i="7" s="1"/>
  <c r="T21" i="7" a="1"/>
  <c r="T21" i="7" s="1"/>
  <c r="Q21" i="7" a="1"/>
  <c r="Q21" i="7" s="1"/>
  <c r="O21" i="7" a="1"/>
  <c r="O21" i="7" s="1"/>
  <c r="O23" i="7" a="1"/>
  <c r="O23" i="7" s="1"/>
  <c r="Q23" i="7" a="1"/>
  <c r="Q23" i="7" s="1"/>
  <c r="T23" i="7" a="1"/>
  <c r="T23" i="7" s="1"/>
  <c r="T24" i="7" a="1"/>
  <c r="T24" i="7" s="1"/>
  <c r="O24" i="7" a="1"/>
  <c r="O24" i="7" s="1"/>
  <c r="Q24" i="7" a="1"/>
  <c r="Q24" i="7" s="1"/>
  <c r="M49" i="7" a="1"/>
  <c r="M49" i="7" s="1"/>
  <c r="AW50" i="1"/>
  <c r="AW7" i="1" s="1"/>
  <c r="AW6" i="1" s="1"/>
  <c r="P24" i="7"/>
  <c r="P23" i="7"/>
  <c r="P25" i="7"/>
  <c r="P22" i="7"/>
  <c r="P21" i="7"/>
  <c r="AB50" i="1" a="1"/>
  <c r="I50" i="7" l="1" a="1"/>
  <c r="I50" i="7" s="1"/>
  <c r="K50" i="7" s="1" a="1"/>
  <c r="K50" i="7" s="1"/>
  <c r="N50" i="7" a="1"/>
  <c r="N50" i="7" s="1"/>
  <c r="M50" i="7" a="1"/>
  <c r="M50" i="7" s="1"/>
  <c r="V50" i="7" s="1" a="1"/>
  <c r="V50" i="7" s="1"/>
  <c r="Q49" i="7" a="1"/>
  <c r="Q49" i="7" s="1"/>
  <c r="T49" i="7" a="1"/>
  <c r="T49" i="7" s="1"/>
  <c r="O49" i="7" a="1"/>
  <c r="O49" i="7" s="1"/>
  <c r="V49" i="7" a="1"/>
  <c r="V49" i="7" s="1"/>
  <c r="AB50" i="1"/>
  <c r="AB7" i="1" s="1"/>
  <c r="AB6" i="1" s="1"/>
  <c r="P48" i="7"/>
  <c r="P49" i="7"/>
  <c r="R49" i="7"/>
  <c r="DD50" i="1" a="1"/>
  <c r="O50" i="7" l="1" a="1"/>
  <c r="O50" i="7" s="1"/>
  <c r="Q50" i="7" a="1"/>
  <c r="Q50" i="7" s="1"/>
  <c r="T50" i="7" a="1"/>
  <c r="T50" i="7" s="1"/>
  <c r="DD50" i="1"/>
  <c r="DD7" i="1" s="1"/>
  <c r="DD6" i="1" s="1"/>
  <c r="P50" i="7"/>
  <c r="R50" i="7"/>
  <c r="BZ50" i="1" a="1"/>
  <c r="S50" i="7" l="1"/>
  <c r="BZ50" i="1"/>
  <c r="BZ7" i="1" s="1"/>
  <c r="BZ6" i="1" s="1"/>
  <c r="E50" i="1" a="1"/>
  <c r="F37" i="8" l="1" a="1"/>
  <c r="F37" i="8" s="1"/>
  <c r="Z16" i="7"/>
  <c r="F36" i="8" a="1"/>
  <c r="F36" i="8" s="1"/>
  <c r="AA14" i="7"/>
  <c r="Z14" i="7"/>
  <c r="Z15" i="7"/>
  <c r="AA17" i="7"/>
  <c r="F35" i="8" a="1"/>
  <c r="F35" i="8" s="1"/>
  <c r="E35" i="8" s="1" a="1"/>
  <c r="E35" i="8" s="1"/>
  <c r="AA16" i="7"/>
  <c r="Z17" i="7"/>
  <c r="F38" i="8" a="1"/>
  <c r="F38" i="8" s="1"/>
  <c r="AA15" i="7"/>
  <c r="M38" i="8" a="1"/>
  <c r="M38" i="8" s="1"/>
  <c r="AI19" i="7"/>
  <c r="AJ19" i="7"/>
  <c r="E50" i="1"/>
  <c r="BC50" i="1" a="1"/>
  <c r="AB17" i="7" l="1"/>
  <c r="AB14" i="7"/>
  <c r="AC17" i="7"/>
  <c r="AD17" i="7"/>
  <c r="AC14" i="7"/>
  <c r="AD14" i="7"/>
  <c r="AD16" i="7"/>
  <c r="AC16" i="7"/>
  <c r="AB15" i="7"/>
  <c r="E36" i="8" a="1"/>
  <c r="E36" i="8" s="1"/>
  <c r="AI16" i="7" s="1"/>
  <c r="AJ16" i="7"/>
  <c r="AB16" i="7"/>
  <c r="AC15" i="7"/>
  <c r="AD15" i="7"/>
  <c r="E38" i="8" a="1"/>
  <c r="E38" i="8" s="1"/>
  <c r="AI18" i="7" s="1"/>
  <c r="AJ18" i="7"/>
  <c r="AI15" i="7"/>
  <c r="F40" i="8"/>
  <c r="AJ15" i="7"/>
  <c r="AJ17" i="7"/>
  <c r="E37" i="8" a="1"/>
  <c r="E37" i="8" s="1"/>
  <c r="AI17" i="7" s="1"/>
  <c r="AP29" i="7"/>
  <c r="AQ29" i="7"/>
  <c r="E7" i="1"/>
  <c r="E6" i="1" s="1"/>
  <c r="BC50" i="1"/>
  <c r="BC7" i="1" s="1"/>
  <c r="BC6" i="1" s="1"/>
  <c r="ES50" i="1" a="1"/>
  <c r="E40" i="8" l="1"/>
  <c r="AI20" i="7" s="1"/>
  <c r="AJ20" i="7"/>
  <c r="ES50" i="1"/>
  <c r="ES7" i="1" s="1"/>
  <c r="ES6" i="1" s="1"/>
  <c r="CL50" i="1" a="1"/>
  <c r="CL50" i="1" l="1"/>
  <c r="CL7" i="1" s="1"/>
  <c r="CL6" i="1" s="1"/>
  <c r="EC50" i="1" a="1"/>
  <c r="EC50" i="1" l="1"/>
  <c r="EC7" i="1" s="1"/>
  <c r="EC6" i="1" s="1"/>
  <c r="N50" i="1" a="1"/>
  <c r="N50" i="1" l="1"/>
  <c r="AD50" i="1" a="1"/>
  <c r="N7" i="1" l="1"/>
  <c r="N6" i="1" s="1"/>
  <c r="K92" i="8" a="1"/>
  <c r="K92" i="8" s="1"/>
  <c r="AD50" i="1"/>
  <c r="AD7" i="1" s="1"/>
  <c r="AD6" i="1" s="1"/>
  <c r="BT50" i="1" a="1"/>
  <c r="P92" i="8" l="1"/>
  <c r="M92" i="8"/>
  <c r="L92" i="8"/>
  <c r="BT50" i="1"/>
  <c r="BT7" i="1" s="1"/>
  <c r="BT6" i="1" s="1"/>
  <c r="X50" i="1" a="1"/>
  <c r="R92" i="8" l="1"/>
  <c r="N92" i="8"/>
  <c r="O92" i="8"/>
  <c r="Q92" i="8"/>
  <c r="X50" i="1"/>
  <c r="X7" i="1" s="1"/>
  <c r="X6" i="1" s="1"/>
  <c r="EK50" i="1" a="1"/>
  <c r="EK50" i="1" l="1"/>
  <c r="EK7" i="1" s="1"/>
  <c r="EK6" i="1" s="1"/>
  <c r="DU50" i="1" a="1"/>
  <c r="DU50" i="1" l="1"/>
  <c r="DU7" i="1" s="1"/>
  <c r="DU6" i="1" s="1"/>
  <c r="CE50" i="1" a="1"/>
  <c r="CE50" i="1" l="1"/>
  <c r="CE7" i="1" s="1"/>
  <c r="CE6" i="1" s="1"/>
  <c r="EX50" i="1" a="1"/>
  <c r="EX50" i="1" l="1"/>
  <c r="EX7" i="1" s="1"/>
  <c r="EX6" i="1" s="1"/>
  <c r="EG50" i="1" a="1"/>
  <c r="EG50" i="1" l="1"/>
  <c r="EG7" i="1" s="1"/>
  <c r="EG6" i="1" s="1"/>
  <c r="AA50" i="1" a="1"/>
  <c r="AA50" i="1" l="1"/>
  <c r="AA7" i="1" s="1"/>
  <c r="AA6" i="1" s="1"/>
  <c r="CT50" i="1" a="1"/>
  <c r="CT50" i="1" l="1"/>
  <c r="CT7" i="1" s="1"/>
  <c r="CT6" i="1" s="1"/>
  <c r="DP50" i="1" a="1"/>
  <c r="DP50" i="1" l="1"/>
  <c r="DP7" i="1" s="1"/>
  <c r="DP6" i="1" s="1"/>
  <c r="O50" i="1" a="1"/>
  <c r="O50" i="1" l="1"/>
  <c r="L31" i="7" s="1" a="1"/>
  <c r="L31" i="7" s="1"/>
  <c r="ET50" i="1" a="1"/>
  <c r="L46" i="7" l="1" a="1"/>
  <c r="L46" i="7" s="1"/>
  <c r="L47" i="7" a="1"/>
  <c r="L47" i="7" s="1"/>
  <c r="L42" i="7" a="1"/>
  <c r="L42" i="7" s="1"/>
  <c r="L43" i="7" a="1"/>
  <c r="L43" i="7" s="1"/>
  <c r="L40" i="7" a="1"/>
  <c r="L40" i="7" s="1"/>
  <c r="L41" i="7" a="1"/>
  <c r="L41" i="7" s="1"/>
  <c r="L38" i="7" a="1"/>
  <c r="L38" i="7" s="1"/>
  <c r="L39" i="7" a="1"/>
  <c r="L39" i="7" s="1"/>
  <c r="O7" i="1"/>
  <c r="O6" i="1" s="1"/>
  <c r="ET50" i="1"/>
  <c r="ET7" i="1" s="1"/>
  <c r="ET6" i="1" s="1"/>
  <c r="R47" i="7"/>
  <c r="CY50" i="1" a="1"/>
  <c r="R48" i="7"/>
  <c r="S49" i="7" l="1"/>
  <c r="S47" i="7"/>
  <c r="S48" i="7"/>
  <c r="CY50" i="1"/>
  <c r="CY7" i="1" s="1"/>
  <c r="CY6" i="1" s="1"/>
  <c r="ER50" i="1" a="1"/>
  <c r="U49" i="7"/>
  <c r="U50" i="7"/>
  <c r="ER50" i="1" l="1"/>
  <c r="ER7" i="1" s="1"/>
  <c r="ER6" i="1" s="1"/>
  <c r="CK50" i="1" a="1"/>
  <c r="CK50" i="1" l="1"/>
  <c r="CK7" i="1" s="1"/>
  <c r="CK6" i="1" s="1"/>
  <c r="EA50" i="1" a="1"/>
  <c r="EA50" i="1" l="1"/>
  <c r="EA7" i="1" s="1"/>
  <c r="EA6" i="1" s="1"/>
  <c r="BQ50" i="1" a="1"/>
  <c r="BQ50" i="1" l="1"/>
  <c r="BQ7" i="1" s="1"/>
  <c r="BQ6" i="1" s="1"/>
  <c r="DV50" i="1" a="1"/>
  <c r="DV50" i="1" l="1"/>
  <c r="DV7" i="1" s="1"/>
  <c r="DV6" i="1" s="1"/>
  <c r="CD50" i="1" a="1"/>
  <c r="CD50" i="1" l="1"/>
  <c r="CD7" i="1" s="1"/>
  <c r="CD6" i="1" s="1"/>
  <c r="BR50" i="1" a="1"/>
  <c r="BR50" i="1" l="1"/>
  <c r="BR7" i="1" s="1"/>
  <c r="BR6" i="1" s="1"/>
  <c r="DC50" i="1" a="1"/>
  <c r="DC50" i="1" l="1"/>
  <c r="DC7" i="1" s="1"/>
  <c r="DC6" i="1" s="1"/>
  <c r="F50" i="1" a="1"/>
  <c r="F50" i="1" l="1"/>
  <c r="AK50" i="1" a="1"/>
  <c r="F7" i="1" l="1"/>
  <c r="F6" i="1" s="1"/>
  <c r="AK50" i="1"/>
  <c r="AK7" i="1" s="1"/>
  <c r="AK6" i="1" s="1"/>
  <c r="H50" i="1" a="1"/>
  <c r="H50" i="1" l="1"/>
  <c r="BA50" i="1" a="1"/>
  <c r="H7" i="1" l="1"/>
  <c r="H6" i="1" s="1"/>
  <c r="BA50" i="1"/>
  <c r="BA7" i="1" s="1"/>
  <c r="BA6" i="1" s="1"/>
  <c r="CQ50" i="1" a="1"/>
  <c r="CQ50" i="1" l="1"/>
  <c r="CQ7" i="1" s="1"/>
  <c r="CQ6" i="1" s="1"/>
  <c r="AX50" i="1" a="1"/>
  <c r="AX50" i="1" l="1"/>
  <c r="AX7" i="1" s="1"/>
  <c r="AX6" i="1" s="1"/>
  <c r="DR50" i="1" a="1"/>
  <c r="DR50" i="1" l="1"/>
  <c r="DR7" i="1" s="1"/>
  <c r="DR6" i="1" s="1"/>
  <c r="AM50" i="1" a="1"/>
  <c r="AM50" i="1" l="1"/>
  <c r="AM7" i="1" s="1"/>
  <c r="AM6" i="1" s="1"/>
  <c r="S50" i="1" a="1"/>
  <c r="CC50" i="1" a="1"/>
  <c r="S50" i="1" l="1"/>
  <c r="CC50" i="1"/>
  <c r="CC7" i="1" s="1"/>
  <c r="CC6" i="1" s="1"/>
  <c r="EL50" i="1" a="1"/>
  <c r="S7" i="1" l="1"/>
  <c r="S6" i="1" s="1"/>
  <c r="K56" i="8" a="1"/>
  <c r="K56" i="8" s="1"/>
  <c r="EL50" i="1"/>
  <c r="EL7" i="1" s="1"/>
  <c r="EL6" i="1" s="1"/>
  <c r="L50" i="1" a="1"/>
  <c r="M56" i="8" l="1"/>
  <c r="P56" i="8"/>
  <c r="L56" i="8"/>
  <c r="L50" i="1"/>
  <c r="CR50" i="1" a="1"/>
  <c r="Q56" i="8" l="1"/>
  <c r="R56" i="8"/>
  <c r="N56" i="8"/>
  <c r="O56" i="8"/>
  <c r="L7" i="1"/>
  <c r="L6" i="1" s="1"/>
  <c r="CR50" i="1"/>
  <c r="CR7" i="1" s="1"/>
  <c r="CR6" i="1" s="1"/>
  <c r="EE50" i="1" a="1"/>
  <c r="EE50" i="1" l="1"/>
  <c r="EE7" i="1" s="1"/>
  <c r="EE6" i="1" s="1"/>
  <c r="AL50" i="1" a="1"/>
  <c r="AL50" i="1" l="1"/>
  <c r="AL7" i="1" s="1"/>
  <c r="AL6" i="1" s="1"/>
  <c r="G50" i="1" a="1"/>
  <c r="G50" i="1" l="1"/>
  <c r="DF50" i="1" a="1"/>
  <c r="G7" i="1" l="1"/>
  <c r="G6" i="1" s="1"/>
  <c r="DF50" i="1"/>
  <c r="DF7" i="1" s="1"/>
  <c r="DF6" i="1" s="1"/>
  <c r="EZ50" i="1" a="1"/>
  <c r="EZ50" i="1" l="1"/>
  <c r="EZ7" i="1" s="1"/>
  <c r="EZ6" i="1" s="1"/>
  <c r="T50" i="1" a="1"/>
  <c r="T50" i="1" l="1"/>
  <c r="EH50" i="1" a="1"/>
  <c r="T7" i="1" l="1"/>
  <c r="T6" i="1" s="1"/>
  <c r="K60" i="8" a="1"/>
  <c r="K60" i="8" s="1"/>
  <c r="EH50" i="1"/>
  <c r="EH7" i="1" s="1"/>
  <c r="EH6" i="1" s="1"/>
  <c r="CO50" i="1" a="1"/>
  <c r="M60" i="8" l="1"/>
  <c r="P60" i="8"/>
  <c r="L60" i="8"/>
  <c r="CO50" i="1"/>
  <c r="CO7" i="1" s="1"/>
  <c r="CO6" i="1" s="1"/>
  <c r="AH50" i="1" a="1"/>
  <c r="O60" i="8" l="1"/>
  <c r="R60" i="8"/>
  <c r="N60" i="8"/>
  <c r="Q60" i="8"/>
  <c r="AH50" i="1"/>
  <c r="AH7" i="1" s="1"/>
  <c r="AH6" i="1" s="1"/>
  <c r="J50" i="1" a="1"/>
  <c r="J50" i="1" l="1"/>
  <c r="AV50" i="1" a="1"/>
  <c r="J7" i="1" l="1"/>
  <c r="J6" i="1" s="1"/>
  <c r="K76" i="8" a="1"/>
  <c r="K76" i="8" s="1"/>
  <c r="AV50" i="1"/>
  <c r="AV7" i="1" s="1"/>
  <c r="AV6" i="1" s="1"/>
  <c r="M50" i="1" a="1"/>
  <c r="M76" i="8" l="1"/>
  <c r="P76" i="8"/>
  <c r="L76" i="8"/>
  <c r="M50" i="1"/>
  <c r="AY50" i="1" a="1"/>
  <c r="O76" i="8" l="1"/>
  <c r="Q76" i="8"/>
  <c r="R76" i="8"/>
  <c r="N76" i="8"/>
  <c r="M7" i="1"/>
  <c r="M6" i="1" s="1"/>
  <c r="K88" i="8" a="1"/>
  <c r="K88" i="8" s="1"/>
  <c r="AY50" i="1"/>
  <c r="AY7" i="1" s="1"/>
  <c r="AY6" i="1" s="1"/>
  <c r="EF50" i="1" a="1"/>
  <c r="M88" i="8" l="1"/>
  <c r="P88" i="8"/>
  <c r="L88" i="8"/>
  <c r="EF50" i="1"/>
  <c r="EF7" i="1" s="1"/>
  <c r="EF6" i="1" s="1"/>
  <c r="DJ50" i="1" a="1"/>
  <c r="O88" i="8" l="1"/>
  <c r="Q88" i="8"/>
  <c r="R88" i="8"/>
  <c r="N88" i="8"/>
  <c r="DJ50" i="1"/>
  <c r="DJ7" i="1" s="1"/>
  <c r="DJ6" i="1" s="1"/>
  <c r="DE50" i="1" a="1"/>
  <c r="DE50" i="1" l="1"/>
  <c r="DE7" i="1" s="1"/>
  <c r="DE6" i="1" s="1"/>
  <c r="DT50" i="1" a="1"/>
  <c r="DT50" i="1" l="1"/>
  <c r="DT7" i="1" s="1"/>
  <c r="DT6" i="1" s="1"/>
  <c r="BE50" i="1" a="1"/>
  <c r="BE50" i="1" l="1"/>
  <c r="BE7" i="1" s="1"/>
  <c r="BE6" i="1" s="1"/>
  <c r="AG50" i="1" a="1"/>
  <c r="AG50" i="1" l="1"/>
  <c r="AG7" i="1" s="1"/>
  <c r="AG6" i="1" s="1"/>
  <c r="EV50" i="1" a="1"/>
  <c r="EV50" i="1" l="1"/>
  <c r="EV7" i="1" s="1"/>
  <c r="EV6" i="1" s="1"/>
  <c r="CB50" i="1" a="1"/>
  <c r="CB50" i="1" l="1"/>
  <c r="CB7" i="1" s="1"/>
  <c r="CB6" i="1" s="1"/>
  <c r="EJ50" i="1" a="1"/>
  <c r="EJ50" i="1" l="1"/>
  <c r="EJ7" i="1" s="1"/>
  <c r="EJ6" i="1" s="1"/>
  <c r="AI50" i="1" a="1"/>
  <c r="AI50" i="1" l="1"/>
  <c r="DQ50" i="1" a="1"/>
  <c r="EO50" i="1" a="1"/>
  <c r="EO50" i="1" l="1"/>
  <c r="EO7" i="1" s="1"/>
  <c r="EO6" i="1" s="1"/>
  <c r="DQ50" i="1"/>
  <c r="DQ7" i="1" s="1"/>
  <c r="DQ6" i="1" s="1"/>
  <c r="AI7" i="1"/>
  <c r="AI6" i="1" s="1"/>
  <c r="EQ50" i="1" a="1"/>
  <c r="EQ50" i="1" l="1"/>
  <c r="EQ7" i="1" s="1"/>
  <c r="EQ6" i="1" s="1"/>
  <c r="AO50" i="1" a="1"/>
  <c r="AO50" i="1" l="1"/>
  <c r="AO7" i="1" s="1"/>
  <c r="AO6" i="1" s="1"/>
  <c r="CU50" i="1" a="1"/>
  <c r="CU50" i="1" l="1"/>
  <c r="CU7" i="1" s="1"/>
  <c r="CU6" i="1" s="1"/>
  <c r="CZ50" i="1" a="1"/>
  <c r="CZ50" i="1" l="1"/>
  <c r="CZ7" i="1" s="1"/>
  <c r="CZ6" i="1" s="1"/>
  <c r="DB50" i="1" a="1"/>
  <c r="DB50" i="1" l="1"/>
  <c r="DB7" i="1" s="1"/>
  <c r="DB6" i="1" s="1"/>
  <c r="ED50" i="1" a="1"/>
  <c r="ED50" i="1" l="1"/>
  <c r="ED7" i="1" s="1"/>
  <c r="ED6" i="1" s="1"/>
  <c r="Y50" i="1" a="1"/>
  <c r="Y50" i="1" l="1"/>
  <c r="Y7" i="1" s="1"/>
  <c r="Y6" i="1" s="1"/>
  <c r="BN50" i="1" a="1"/>
  <c r="BN50" i="1" l="1"/>
  <c r="BN7" i="1" s="1"/>
  <c r="BN6" i="1" s="1"/>
  <c r="DI50" i="1" a="1"/>
  <c r="DI50" i="1" l="1"/>
  <c r="DI7" i="1" s="1"/>
  <c r="DI6" i="1" s="1"/>
  <c r="AQ50" i="1" a="1"/>
  <c r="AQ50" i="1" l="1"/>
  <c r="AQ7" i="1" s="1"/>
  <c r="AQ6" i="1" s="1"/>
  <c r="BO50" i="1" a="1"/>
  <c r="BO50" i="1" l="1"/>
  <c r="BO7" i="1" s="1"/>
  <c r="BO6" i="1" s="1"/>
  <c r="AJ50" i="1" a="1"/>
  <c r="AJ50" i="1" l="1"/>
  <c r="AJ7" i="1" s="1"/>
  <c r="AJ6" i="1" s="1"/>
  <c r="BK50" i="1" a="1"/>
  <c r="BK50" i="1" l="1"/>
  <c r="BK7" i="1" s="1"/>
  <c r="BK6" i="1" s="1"/>
  <c r="BM50" i="1" a="1"/>
  <c r="BM50" i="1" l="1"/>
  <c r="BM7" i="1" s="1"/>
  <c r="BM6" i="1" s="1"/>
  <c r="U50" i="1" a="1"/>
  <c r="U50" i="1" l="1"/>
  <c r="V50" i="1" a="1"/>
  <c r="U7" i="1" l="1"/>
  <c r="U6" i="1" s="1"/>
  <c r="K64" i="8" a="1"/>
  <c r="K64" i="8" s="1"/>
  <c r="V50" i="1"/>
  <c r="AC50" i="1" a="1"/>
  <c r="V7" i="1" l="1"/>
  <c r="V6" i="1" s="1"/>
  <c r="K68" i="8" a="1"/>
  <c r="K68" i="8" s="1"/>
  <c r="M64" i="8"/>
  <c r="P64" i="8"/>
  <c r="L64" i="8"/>
  <c r="AC50" i="1"/>
  <c r="DH50" i="1" a="1"/>
  <c r="AC7" i="1" l="1"/>
  <c r="AC6" i="1" s="1"/>
  <c r="K96" i="8" a="1"/>
  <c r="K96" i="8" s="1"/>
  <c r="O64" i="8"/>
  <c r="Q64" i="8"/>
  <c r="N64" i="8"/>
  <c r="R64" i="8"/>
  <c r="P68" i="8"/>
  <c r="M68" i="8"/>
  <c r="L68" i="8"/>
  <c r="DH50" i="1"/>
  <c r="DH7" i="1" s="1"/>
  <c r="DH6" i="1" s="1"/>
  <c r="I50" i="1" a="1"/>
  <c r="O68" i="8" l="1"/>
  <c r="R68" i="8"/>
  <c r="N68" i="8"/>
  <c r="Q68" i="8"/>
  <c r="P96" i="8"/>
  <c r="M96" i="8"/>
  <c r="L96" i="8"/>
  <c r="I50" i="1"/>
  <c r="Z50" i="1" a="1"/>
  <c r="Q96" i="8" l="1"/>
  <c r="R96" i="8"/>
  <c r="O96" i="8"/>
  <c r="N96" i="8"/>
  <c r="I7" i="1"/>
  <c r="I6" i="1" s="1"/>
  <c r="Z50" i="1"/>
  <c r="K50" i="1" a="1"/>
  <c r="Z7" i="1" l="1"/>
  <c r="Z6" i="1" s="1"/>
  <c r="K84" i="8" a="1"/>
  <c r="K84" i="8" s="1"/>
  <c r="K50" i="1"/>
  <c r="P50" i="1" a="1"/>
  <c r="M84" i="8" l="1"/>
  <c r="P84" i="8"/>
  <c r="L84" i="8"/>
  <c r="K7" i="1"/>
  <c r="K6" i="1" s="1"/>
  <c r="K80" i="8" a="1"/>
  <c r="K80" i="8" s="1"/>
  <c r="P50" i="1"/>
  <c r="L44" i="7" s="1" a="1"/>
  <c r="L44" i="7" s="1"/>
  <c r="EB50" i="1" a="1"/>
  <c r="N84" i="8" l="1"/>
  <c r="O84" i="8"/>
  <c r="Q84" i="8"/>
  <c r="R84" i="8"/>
  <c r="M80" i="8"/>
  <c r="P80" i="8"/>
  <c r="L80" i="8"/>
  <c r="Q50" i="1"/>
  <c r="K100" i="8" a="1"/>
  <c r="K100" i="8" s="1"/>
  <c r="P7" i="1"/>
  <c r="P6" i="1" s="1"/>
  <c r="EB50" i="1"/>
  <c r="EW50" i="1" a="1"/>
  <c r="Q7" i="1" l="1"/>
  <c r="Q6" i="1" s="1"/>
  <c r="L45" i="7" a="1"/>
  <c r="L45" i="7" s="1"/>
  <c r="M100" i="8"/>
  <c r="P100" i="8"/>
  <c r="N80" i="8"/>
  <c r="O80" i="8"/>
  <c r="Q80" i="8"/>
  <c r="R80" i="8"/>
  <c r="L100" i="8"/>
  <c r="EW50" i="1"/>
  <c r="EW7" i="1" s="1"/>
  <c r="EW6" i="1" s="1"/>
  <c r="EB7" i="1"/>
  <c r="EB6" i="1" s="1"/>
  <c r="DG50" i="1" a="1"/>
  <c r="R100" i="8" l="1"/>
  <c r="N100" i="8"/>
  <c r="O100" i="8"/>
  <c r="Q100" i="8"/>
  <c r="DG50" i="1"/>
  <c r="DG7" i="1" s="1"/>
  <c r="DG6" i="1" s="1"/>
  <c r="EU50" i="1" a="1"/>
  <c r="EU50" i="1" l="1"/>
  <c r="EU7" i="1" s="1"/>
  <c r="EU6" i="1" s="1"/>
  <c r="CS50" i="1" a="1"/>
  <c r="CS50" i="1" l="1"/>
  <c r="CS7" i="1" s="1"/>
  <c r="CS6" i="1" s="1"/>
  <c r="DM50" i="1" a="1"/>
  <c r="DM50" i="1" l="1"/>
  <c r="DM7" i="1" s="1"/>
  <c r="DM6" i="1" s="1"/>
  <c r="DW50" i="1" a="1"/>
  <c r="DW50" i="1" l="1"/>
  <c r="DW7" i="1" s="1"/>
  <c r="DW6" i="1" s="1"/>
  <c r="DS50" i="1" a="1"/>
  <c r="DS50" i="1" l="1"/>
  <c r="DS7" i="1" s="1"/>
  <c r="DS6" i="1" s="1"/>
  <c r="EP50" i="1" a="1"/>
  <c r="EP50" i="1" l="1"/>
  <c r="CM50" i="1" a="1"/>
  <c r="CM50" i="1" l="1"/>
  <c r="CM7" i="1" s="1"/>
  <c r="CM6" i="1" s="1"/>
  <c r="EP7" i="1"/>
  <c r="EP6" i="1" s="1"/>
  <c r="BJ50" i="1" a="1"/>
  <c r="BJ50" i="1" l="1"/>
  <c r="BJ7" i="1" s="1"/>
  <c r="BJ6" i="1" s="1"/>
  <c r="AU50" i="1" a="1"/>
  <c r="AU50" i="1" l="1"/>
  <c r="AU7" i="1" s="1"/>
  <c r="AU6" i="1" s="1"/>
  <c r="DO50" i="1" a="1"/>
  <c r="DO50" i="1" l="1"/>
  <c r="DO7" i="1" s="1"/>
  <c r="DO6" i="1" s="1"/>
  <c r="CG50" i="1" a="1"/>
  <c r="CG50" i="1" l="1"/>
  <c r="CG7" i="1" s="1"/>
  <c r="CG6" i="1" s="1"/>
  <c r="CN50" i="1" a="1"/>
  <c r="CN50" i="1" l="1"/>
  <c r="CN7" i="1" s="1"/>
  <c r="CN6" i="1" s="1"/>
  <c r="AR50" i="1" a="1"/>
  <c r="AR50" i="1" l="1"/>
  <c r="AR7" i="1" s="1"/>
  <c r="AR6" i="1" s="1"/>
  <c r="BX50" i="1" a="1"/>
  <c r="BX50" i="1" l="1"/>
  <c r="BX7" i="1" s="1"/>
  <c r="BX6" i="1" s="1"/>
  <c r="BL50" i="1" a="1"/>
  <c r="BL50" i="1" l="1"/>
  <c r="BL7" i="1" s="1"/>
  <c r="BL6" i="1" s="1"/>
  <c r="EY50" i="1" a="1"/>
  <c r="EY50" i="1" l="1"/>
  <c r="FA50" i="1" s="1"/>
  <c r="FA7" i="1" s="1"/>
  <c r="FA6" i="1" s="1"/>
  <c r="BY50" i="1" a="1"/>
  <c r="EY7" i="1" l="1"/>
  <c r="EY6" i="1" s="1"/>
  <c r="BY50" i="1"/>
  <c r="BY7" i="1" s="1"/>
  <c r="BY6" i="1" s="1"/>
  <c r="CV50" i="1" a="1"/>
  <c r="CV50" i="1" l="1"/>
  <c r="DN50" i="1" a="1"/>
  <c r="DN50" i="1" l="1"/>
  <c r="CV7" i="1"/>
  <c r="CV6" i="1" s="1"/>
  <c r="BW50" i="1" a="1"/>
  <c r="BW50" i="1" l="1"/>
  <c r="BW7" i="1" s="1"/>
  <c r="BW6" i="1" s="1"/>
  <c r="DN7" i="1"/>
  <c r="DN6" i="1" s="1"/>
  <c r="BF50" i="1" a="1"/>
  <c r="BF50" i="1" l="1"/>
  <c r="BF7" i="1" s="1"/>
  <c r="BF6" i="1" s="1"/>
  <c r="AP50" i="1" a="1"/>
  <c r="AP50" i="1" l="1"/>
  <c r="AP7" i="1" s="1"/>
  <c r="AP6" i="1" s="1"/>
  <c r="BS50" i="1" a="1"/>
  <c r="BS50" i="1" l="1"/>
  <c r="BS7" i="1" s="1"/>
  <c r="BS6" i="1" s="1"/>
  <c r="EI50" i="1" a="1"/>
  <c r="EI50" i="1" l="1"/>
  <c r="EM50" i="1" s="1"/>
  <c r="EM7" i="1" s="1"/>
  <c r="EM6" i="1" s="1"/>
  <c r="CF50" i="1" a="1"/>
  <c r="EI7" i="1" l="1"/>
  <c r="EI6" i="1" s="1"/>
  <c r="CF50" i="1"/>
  <c r="CF7" i="1" s="1"/>
  <c r="CF6" i="1" s="1"/>
  <c r="BD50" i="1" a="1"/>
  <c r="BD50" i="1" l="1"/>
  <c r="BD7" i="1" s="1"/>
  <c r="BD6" i="1" s="1"/>
  <c r="AN50" i="1" a="1"/>
  <c r="AN50" i="1" l="1"/>
  <c r="AS50" i="1" s="1"/>
  <c r="AS7" i="1" s="1"/>
  <c r="AS6" i="1" s="1"/>
  <c r="BB50" i="1" a="1"/>
  <c r="AN7" i="1" l="1"/>
  <c r="AN6" i="1" s="1"/>
  <c r="BB50" i="1"/>
  <c r="BB7" i="1" s="1"/>
  <c r="BB6" i="1" s="1"/>
  <c r="W50" i="1" a="1"/>
  <c r="W50" i="1" l="1"/>
  <c r="K72" i="8" s="1" a="1"/>
  <c r="K72" i="8" s="1"/>
  <c r="CP50" i="1" a="1"/>
  <c r="P72" i="8" l="1"/>
  <c r="M72" i="8"/>
  <c r="L72" i="8"/>
  <c r="CP50" i="1"/>
  <c r="AE50" i="1"/>
  <c r="W7" i="1"/>
  <c r="W6" i="1" s="1"/>
  <c r="AZ50" i="1" a="1"/>
  <c r="Q72" i="8" l="1"/>
  <c r="R72" i="8"/>
  <c r="N72" i="8"/>
  <c r="O72" i="8"/>
  <c r="AE7" i="1"/>
  <c r="AE6" i="1" s="1"/>
  <c r="L37" i="7" a="1"/>
  <c r="L37" i="7" s="1"/>
  <c r="AZ50" i="1"/>
  <c r="CW50" i="1"/>
  <c r="CW7" i="1" s="1"/>
  <c r="CW6" i="1" s="1"/>
  <c r="CP7" i="1"/>
  <c r="CP6" i="1" s="1"/>
  <c r="R46" i="7"/>
  <c r="R45" i="7"/>
  <c r="R43" i="7"/>
  <c r="R32" i="7"/>
  <c r="R22" i="7"/>
  <c r="R36" i="7"/>
  <c r="R34" i="7"/>
  <c r="DX50" i="1" a="1"/>
  <c r="R40" i="7"/>
  <c r="R35" i="7"/>
  <c r="R33" i="7"/>
  <c r="R42" i="7"/>
  <c r="R28" i="7"/>
  <c r="BI50" i="1" a="1"/>
  <c r="R39" i="7"/>
  <c r="R30" i="7"/>
  <c r="R44" i="7"/>
  <c r="R27" i="7"/>
  <c r="R38" i="7"/>
  <c r="R26" i="7"/>
  <c r="R23" i="7"/>
  <c r="R25" i="7"/>
  <c r="R29" i="7"/>
  <c r="R31" i="7"/>
  <c r="R41" i="7"/>
  <c r="R21" i="7"/>
  <c r="R24" i="7"/>
  <c r="S46" i="7" l="1"/>
  <c r="S45" i="7"/>
  <c r="S44" i="7"/>
  <c r="S43" i="7"/>
  <c r="S42" i="7"/>
  <c r="S41" i="7"/>
  <c r="S40" i="7"/>
  <c r="S39" i="7"/>
  <c r="S38" i="7"/>
  <c r="S30" i="7"/>
  <c r="S32" i="7"/>
  <c r="S34" i="7"/>
  <c r="S28" i="7"/>
  <c r="S33" i="7"/>
  <c r="S26" i="7"/>
  <c r="S31" i="7"/>
  <c r="S27" i="7"/>
  <c r="S29" i="7"/>
  <c r="S35" i="7"/>
  <c r="S36" i="7"/>
  <c r="S25" i="7"/>
  <c r="S22" i="7"/>
  <c r="S23" i="7"/>
  <c r="S21" i="7"/>
  <c r="S24" i="7"/>
  <c r="BI50" i="1"/>
  <c r="BI7" i="1" s="1"/>
  <c r="BI6" i="1" s="1"/>
  <c r="DX50" i="1"/>
  <c r="BG50" i="1"/>
  <c r="BG7" i="1" s="1"/>
  <c r="BG6" i="1" s="1"/>
  <c r="AZ7" i="1"/>
  <c r="AZ6" i="1" s="1"/>
  <c r="U47" i="7"/>
  <c r="CH50" i="1" a="1"/>
  <c r="R37" i="7"/>
  <c r="U48" i="7"/>
  <c r="W49" i="7"/>
  <c r="W50" i="7"/>
  <c r="X50" i="7" l="1"/>
  <c r="S37" i="7"/>
  <c r="BU50" i="1"/>
  <c r="BU7" i="1" s="1"/>
  <c r="BU6" i="1" s="1"/>
  <c r="CH50" i="1"/>
  <c r="CH7" i="1" s="1"/>
  <c r="CH6" i="1" s="1"/>
  <c r="DY50" i="1"/>
  <c r="DY7" i="1" s="1"/>
  <c r="DY6" i="1" s="1"/>
  <c r="DX7" i="1"/>
  <c r="DX6" i="1" s="1"/>
  <c r="U46" i="7"/>
  <c r="U45" i="7"/>
  <c r="W47" i="7"/>
  <c r="U44" i="7"/>
  <c r="U28" i="7"/>
  <c r="U39" i="7"/>
  <c r="U33" i="7"/>
  <c r="U35" i="7"/>
  <c r="U42" i="7"/>
  <c r="W48" i="7"/>
  <c r="U25" i="7"/>
  <c r="U41" i="7"/>
  <c r="U26" i="7"/>
  <c r="U40" i="7"/>
  <c r="U24" i="7"/>
  <c r="U27" i="7"/>
  <c r="U36" i="7"/>
  <c r="U38" i="7"/>
  <c r="U22" i="7"/>
  <c r="U34" i="7"/>
  <c r="U31" i="7"/>
  <c r="U23" i="7"/>
  <c r="U32" i="7"/>
  <c r="CA50" i="1" a="1"/>
  <c r="U43" i="7"/>
  <c r="U30" i="7"/>
  <c r="U29" i="7"/>
  <c r="U21" i="7"/>
  <c r="X49" i="7" l="1"/>
  <c r="X48" i="7"/>
  <c r="X47" i="7"/>
  <c r="CA50" i="1"/>
  <c r="CI50" i="1" s="1"/>
  <c r="CI7" i="1" s="1"/>
  <c r="CI6" i="1" s="1"/>
  <c r="W45" i="7"/>
  <c r="W23" i="7"/>
  <c r="W33" i="7"/>
  <c r="W31" i="7"/>
  <c r="W28" i="7"/>
  <c r="W29" i="7"/>
  <c r="W26" i="7"/>
  <c r="U37" i="7"/>
  <c r="W36" i="7"/>
  <c r="W24" i="7"/>
  <c r="W34" i="7"/>
  <c r="W25" i="7"/>
  <c r="W22" i="7"/>
  <c r="W21" i="7"/>
  <c r="W30" i="7"/>
  <c r="W41" i="7"/>
  <c r="W32" i="7"/>
  <c r="W39" i="7"/>
  <c r="W35" i="7"/>
  <c r="W38" i="7"/>
  <c r="W42" i="7"/>
  <c r="W27" i="7"/>
  <c r="DA50" i="1" a="1"/>
  <c r="W40" i="7"/>
  <c r="W43" i="7"/>
  <c r="X27" i="7" l="1"/>
  <c r="X30" i="7"/>
  <c r="X22" i="7"/>
  <c r="X36" i="7"/>
  <c r="X31" i="7"/>
  <c r="X33" i="7"/>
  <c r="X34" i="7"/>
  <c r="X21" i="7"/>
  <c r="X25" i="7"/>
  <c r="X29" i="7"/>
  <c r="X28" i="7"/>
  <c r="X32" i="7"/>
  <c r="X35" i="7"/>
  <c r="X24" i="7"/>
  <c r="X23" i="7"/>
  <c r="W46" i="7"/>
  <c r="X26" i="7"/>
  <c r="X46" i="7"/>
  <c r="X45" i="7"/>
  <c r="X43" i="7"/>
  <c r="X42" i="7"/>
  <c r="X41" i="7"/>
  <c r="X40" i="7"/>
  <c r="X39" i="7"/>
  <c r="X38" i="7"/>
  <c r="CA7" i="1"/>
  <c r="CA6" i="1" s="1"/>
  <c r="DA50" i="1"/>
  <c r="DK50" i="1" s="1"/>
  <c r="DK7" i="1" s="1"/>
  <c r="DK6" i="1" s="1"/>
  <c r="W37" i="7"/>
  <c r="W44" i="7"/>
  <c r="X44" i="7" l="1"/>
  <c r="Y37" i="7"/>
  <c r="Y26" i="7"/>
  <c r="Y41" i="7"/>
  <c r="Y39" i="7"/>
  <c r="Y27" i="7"/>
  <c r="Y29" i="7"/>
  <c r="Y25" i="7"/>
  <c r="Y28" i="7"/>
  <c r="Y24" i="7"/>
  <c r="Z25" i="7"/>
  <c r="AA28" i="7"/>
  <c r="AA26" i="7"/>
  <c r="Z29" i="7"/>
  <c r="Z28" i="7"/>
  <c r="AA29" i="7"/>
  <c r="X37" i="7"/>
  <c r="J36" i="8" s="1" a="1"/>
  <c r="J36" i="8" s="1"/>
  <c r="DA7" i="1"/>
  <c r="DA6" i="1" s="1"/>
  <c r="Y23" i="7" l="1"/>
  <c r="Y36" i="7"/>
  <c r="Y38" i="7"/>
  <c r="Y33" i="7"/>
  <c r="Y22" i="7"/>
  <c r="Y31" i="7"/>
  <c r="Y40" i="7"/>
  <c r="Z51" i="7"/>
  <c r="AA51" i="7"/>
  <c r="Y48" i="7"/>
  <c r="Y35" i="7"/>
  <c r="Y34" i="7"/>
  <c r="Y51" i="7"/>
  <c r="Y50" i="7"/>
  <c r="Y21" i="7"/>
  <c r="Y32" i="7"/>
  <c r="Y44" i="7"/>
  <c r="Y43" i="7"/>
  <c r="Y49" i="7"/>
  <c r="Y47" i="7"/>
  <c r="Y42" i="7"/>
  <c r="Y45" i="7"/>
  <c r="Y30" i="7"/>
  <c r="Z45" i="7"/>
  <c r="Z50" i="7"/>
  <c r="Z49" i="7"/>
  <c r="AA44" i="7"/>
  <c r="Z48" i="7"/>
  <c r="AA45" i="7"/>
  <c r="Z44" i="7"/>
  <c r="AA50" i="7"/>
  <c r="AA49" i="7"/>
  <c r="AA48" i="7"/>
  <c r="N41" i="8" a="1"/>
  <c r="N41" i="8" s="1"/>
  <c r="J41" i="8" a="1"/>
  <c r="J41" i="8" s="1"/>
  <c r="AA21" i="7"/>
  <c r="AA30" i="7"/>
  <c r="AA27" i="7"/>
  <c r="Z30" i="7"/>
  <c r="J35" i="8" a="1"/>
  <c r="J35" i="8" s="1"/>
  <c r="AJ26" i="7" s="1"/>
  <c r="Z26" i="7"/>
  <c r="AD26" i="7" s="1"/>
  <c r="Z21" i="7"/>
  <c r="J39" i="8" a="1"/>
  <c r="J39" i="8" s="1"/>
  <c r="I39" i="8" s="1" a="1"/>
  <c r="I39" i="8" s="1"/>
  <c r="AI30" i="7" s="1"/>
  <c r="AA25" i="7"/>
  <c r="AC25" i="7" s="1"/>
  <c r="Z27" i="7"/>
  <c r="AA31" i="7"/>
  <c r="Z31" i="7"/>
  <c r="Z34" i="7"/>
  <c r="AA34" i="7"/>
  <c r="Z33" i="7"/>
  <c r="AA33" i="7"/>
  <c r="AB28" i="7"/>
  <c r="Z32" i="7"/>
  <c r="AA32" i="7"/>
  <c r="I36" i="8" a="1"/>
  <c r="I36" i="8" s="1"/>
  <c r="AI27" i="7" s="1"/>
  <c r="AJ27" i="7"/>
  <c r="Z22" i="7"/>
  <c r="AA22" i="7"/>
  <c r="AC28" i="7"/>
  <c r="AD29" i="7"/>
  <c r="AB29" i="7"/>
  <c r="AC29" i="7"/>
  <c r="AD28" i="7"/>
  <c r="Z36" i="7"/>
  <c r="AA36" i="7"/>
  <c r="Z35" i="7"/>
  <c r="AA35" i="7"/>
  <c r="AA24" i="7"/>
  <c r="Z24" i="7"/>
  <c r="J38" i="8" a="1"/>
  <c r="J38" i="8" s="1"/>
  <c r="AA37" i="7"/>
  <c r="Z37" i="7"/>
  <c r="AA40" i="7"/>
  <c r="Z40" i="7"/>
  <c r="Z39" i="7"/>
  <c r="AA39" i="7"/>
  <c r="AA43" i="7"/>
  <c r="N37" i="8" a="1"/>
  <c r="N37" i="8" s="1"/>
  <c r="Z38" i="7"/>
  <c r="Z43" i="7"/>
  <c r="Z23" i="7"/>
  <c r="AA42" i="7"/>
  <c r="J37" i="8" a="1"/>
  <c r="J37" i="8" s="1"/>
  <c r="AA41" i="7"/>
  <c r="AA38" i="7"/>
  <c r="N36" i="8" a="1"/>
  <c r="N36" i="8" s="1"/>
  <c r="N35" i="8" a="1"/>
  <c r="N35" i="8" s="1"/>
  <c r="AA23" i="7"/>
  <c r="Z42" i="7"/>
  <c r="Z41" i="7"/>
  <c r="N40" i="8" l="1"/>
  <c r="AB49" i="7"/>
  <c r="J40" i="8"/>
  <c r="AB51" i="7"/>
  <c r="AC51" i="7"/>
  <c r="AD51" i="7"/>
  <c r="AB44" i="7"/>
  <c r="AC43" i="7"/>
  <c r="AD30" i="7"/>
  <c r="AC48" i="7"/>
  <c r="AD48" i="7"/>
  <c r="AD44" i="7"/>
  <c r="AD49" i="7"/>
  <c r="AC45" i="7"/>
  <c r="AD45" i="7"/>
  <c r="AC50" i="7"/>
  <c r="AD50" i="7"/>
  <c r="AC49" i="7"/>
  <c r="AC44" i="7"/>
  <c r="AB48" i="7"/>
  <c r="AB45" i="7"/>
  <c r="AB50" i="7"/>
  <c r="AB43" i="7"/>
  <c r="AD27" i="7"/>
  <c r="AD21" i="7"/>
  <c r="AC30" i="7"/>
  <c r="AB30" i="7"/>
  <c r="AC21" i="7"/>
  <c r="I35" i="8" a="1"/>
  <c r="I35" i="8" s="1"/>
  <c r="AI26" i="7" s="1"/>
  <c r="AC26" i="7"/>
  <c r="AB26" i="7"/>
  <c r="AB25" i="7"/>
  <c r="AD25" i="7"/>
  <c r="AB21" i="7"/>
  <c r="AB27" i="7"/>
  <c r="AC27" i="7"/>
  <c r="AJ30" i="7"/>
  <c r="AD34" i="7"/>
  <c r="AB34" i="7"/>
  <c r="AC33" i="7"/>
  <c r="AB33" i="7"/>
  <c r="AC34" i="7"/>
  <c r="AB31" i="7"/>
  <c r="AC31" i="7"/>
  <c r="AD31" i="7"/>
  <c r="AD33" i="7"/>
  <c r="AD32" i="7"/>
  <c r="AC32" i="7"/>
  <c r="AB32" i="7"/>
  <c r="AD22" i="7"/>
  <c r="AB22" i="7"/>
  <c r="AC22" i="7"/>
  <c r="AB24" i="7"/>
  <c r="AC36" i="7"/>
  <c r="AD36" i="7"/>
  <c r="AB36" i="7"/>
  <c r="AC35" i="7"/>
  <c r="AD35" i="7"/>
  <c r="AB35" i="7"/>
  <c r="I38" i="8" a="1"/>
  <c r="I38" i="8" s="1"/>
  <c r="AI29" i="7" s="1"/>
  <c r="AJ29" i="7"/>
  <c r="AC24" i="7"/>
  <c r="AD24" i="7"/>
  <c r="AB37" i="7"/>
  <c r="AC37" i="7"/>
  <c r="AD37" i="7"/>
  <c r="AB40" i="7"/>
  <c r="AB39" i="7"/>
  <c r="AB23" i="7"/>
  <c r="AD40" i="7"/>
  <c r="AC40" i="7"/>
  <c r="AD39" i="7"/>
  <c r="AC39" i="7"/>
  <c r="I37" i="8" a="1"/>
  <c r="I37" i="8" s="1"/>
  <c r="AI28" i="7" s="1"/>
  <c r="AJ28" i="7"/>
  <c r="AB41" i="7"/>
  <c r="M37" i="8" a="1"/>
  <c r="M37" i="8" s="1"/>
  <c r="AP28" i="7" s="1"/>
  <c r="AQ28" i="7"/>
  <c r="E27" i="8"/>
  <c r="AQ32" i="7"/>
  <c r="AC38" i="7"/>
  <c r="AD38" i="7"/>
  <c r="AC41" i="7"/>
  <c r="AD41" i="7"/>
  <c r="AC42" i="7"/>
  <c r="AD42" i="7"/>
  <c r="AB38" i="7"/>
  <c r="AQ26" i="7"/>
  <c r="M35" i="8" a="1"/>
  <c r="M35" i="8" s="1"/>
  <c r="AP26" i="7" s="1"/>
  <c r="AD43" i="7"/>
  <c r="AJ32" i="7"/>
  <c r="E25" i="8"/>
  <c r="E26" i="8" s="1"/>
  <c r="AB42" i="7"/>
  <c r="AD23" i="7"/>
  <c r="AC23" i="7"/>
  <c r="M36" i="8" a="1"/>
  <c r="M36" i="8" s="1"/>
  <c r="AP27" i="7" s="1"/>
  <c r="AQ27" i="7"/>
  <c r="AQ31" i="7" l="1"/>
  <c r="M40" i="8"/>
  <c r="AP31" i="7" s="1"/>
  <c r="I40" i="8"/>
  <c r="AI31" i="7" s="1"/>
  <c r="AJ31"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<sst xmlns="http://schemas.openxmlformats.org/spreadsheetml/2006/main" count="654" uniqueCount="164">
  <si>
    <t>Settings</t>
  </si>
  <si>
    <t>General</t>
  </si>
  <si>
    <t>Starting Year:</t>
  </si>
  <si>
    <t>Set the starting year (yyyy) once at the beginning and do not change it again.</t>
  </si>
  <si>
    <t>Late Monthly Income</t>
  </si>
  <si>
    <t>Shift late Income:</t>
  </si>
  <si>
    <t>Active</t>
  </si>
  <si>
    <t>Activate this option to treat late income received on or after a certain day of the month as income for the next month. This is especially recommended in case you receive your monthly paycheck towards the end of the month and prefer to consinder this income as the disposable income for the next month.</t>
  </si>
  <si>
    <t>Starting on day x in month:</t>
  </si>
  <si>
    <t>KPI Calculation in Dashboard</t>
  </si>
  <si>
    <t>Savings Rate as % of Income:</t>
  </si>
  <si>
    <t>% allocated to Savings</t>
  </si>
  <si>
    <t xml:space="preserve">Choose how you want the savings rate(SR) to be calculated in the dashboard KPI tiles:        1) Active Option (% allocate to Savings)                                                    SR = Savings/Income                                                              2) Passive Insome Option (% not allocated to Expenses):                SR = (Income - Expenses) /Income                  </t>
  </si>
  <si>
    <t>Budget Planning</t>
  </si>
  <si>
    <t>Define starting year in Settings</t>
  </si>
  <si>
    <t>To be allocated:</t>
  </si>
  <si>
    <t>Income</t>
  </si>
  <si>
    <t>My Pay</t>
  </si>
  <si>
    <t>Bebe Pay</t>
  </si>
  <si>
    <t>Iresreach</t>
  </si>
  <si>
    <t>Extra</t>
  </si>
  <si>
    <t>Enter income Category</t>
  </si>
  <si>
    <t>Total</t>
  </si>
  <si>
    <t>Expenses</t>
  </si>
  <si>
    <t>Rent</t>
  </si>
  <si>
    <t>Car Insurance</t>
  </si>
  <si>
    <t>My car</t>
  </si>
  <si>
    <t>Bebe Car</t>
  </si>
  <si>
    <t>Gas</t>
  </si>
  <si>
    <t>Phone</t>
  </si>
  <si>
    <t>Lucy</t>
  </si>
  <si>
    <t>Scratch</t>
  </si>
  <si>
    <t>Food</t>
  </si>
  <si>
    <t>Mission lane</t>
  </si>
  <si>
    <t>Amex</t>
  </si>
  <si>
    <t>Bebe Discover</t>
  </si>
  <si>
    <t>Best Buy</t>
  </si>
  <si>
    <t>Miscellaneous</t>
  </si>
  <si>
    <t>Savings</t>
  </si>
  <si>
    <t>Emergency</t>
  </si>
  <si>
    <t>Savings Savings</t>
  </si>
  <si>
    <t>Fun Savings</t>
  </si>
  <si>
    <t>Budget Tracking</t>
  </si>
  <si>
    <t>Date</t>
  </si>
  <si>
    <t>Type</t>
  </si>
  <si>
    <t>Category</t>
  </si>
  <si>
    <t>Amount</t>
  </si>
  <si>
    <t>Details</t>
  </si>
  <si>
    <t>Balance</t>
  </si>
  <si>
    <t>Effective Date</t>
  </si>
  <si>
    <t>Budget Dashboard</t>
  </si>
  <si>
    <t>Year</t>
  </si>
  <si>
    <t>Select the year to view ➜</t>
  </si>
  <si>
    <t>Period</t>
  </si>
  <si>
    <t>Select the period to view ➜</t>
  </si>
  <si>
    <t>row_id</t>
  </si>
  <si>
    <t>header_row_id</t>
  </si>
  <si>
    <t>is_header</t>
  </si>
  <si>
    <t>is_cat</t>
  </si>
  <si>
    <t>is_total</t>
  </si>
  <si>
    <t>is_empty</t>
  </si>
  <si>
    <t>type</t>
  </si>
  <si>
    <t>item</t>
  </si>
  <si>
    <t>tracked</t>
  </si>
  <si>
    <t>budget</t>
  </si>
  <si>
    <t>sort_min_row</t>
  </si>
  <si>
    <t>sort_max_row</t>
  </si>
  <si>
    <t>tracked_range</t>
  </si>
  <si>
    <t>tracked_rank</t>
  </si>
  <si>
    <t>budget_range</t>
  </si>
  <si>
    <t>budget_rank</t>
  </si>
  <si>
    <t>comb_rank</t>
  </si>
  <si>
    <t>comb_rank_range</t>
  </si>
  <si>
    <t>comb_rank_norm</t>
  </si>
  <si>
    <t>comb_rank_norm_run_range</t>
  </si>
  <si>
    <t>comb_rank_unique</t>
  </si>
  <si>
    <t>sorted_row_id [Lookup]</t>
  </si>
  <si>
    <t>Calculations</t>
  </si>
  <si>
    <t>Worksheet: Budget Tracking</t>
  </si>
  <si>
    <t>Today:</t>
  </si>
  <si>
    <t>Last Record:</t>
  </si>
  <si>
    <t>Delta Last Record:</t>
  </si>
  <si>
    <t># Records:</t>
  </si>
  <si>
    <t># Records this Year:</t>
  </si>
  <si>
    <t>Tracking Balance:</t>
  </si>
  <si>
    <t>Balance Analysis Text:</t>
  </si>
  <si>
    <t>Worksheet: Budget Dashboard</t>
  </si>
  <si>
    <t>Selected Year:</t>
  </si>
  <si>
    <t>Selected Period:</t>
  </si>
  <si>
    <t>Selected Period (Display):</t>
  </si>
  <si>
    <t>Days in Period:</t>
  </si>
  <si>
    <t>Days Passed in Period:</t>
  </si>
  <si>
    <t>Days passes in Period %:</t>
  </si>
  <si>
    <t>Period Tracking Balance:</t>
  </si>
  <si>
    <t>Period Savings Rate:</t>
  </si>
  <si>
    <r>
      <rPr>
        <b/>
        <sz val="11"/>
        <color theme="4" tint="0.39997558519241921"/>
        <rFont val="Aptos Narrow"/>
        <family val="2"/>
        <scheme val="minor"/>
      </rPr>
      <t>Chart Calculations:</t>
    </r>
    <r>
      <rPr>
        <sz val="11"/>
        <color theme="4" tint="0.39997558519241921"/>
        <rFont val="Aptos Narrow"/>
        <family val="2"/>
        <scheme val="minor"/>
      </rPr>
      <t xml:space="preserve"> Category Distribution Charts</t>
    </r>
    <r>
      <rPr>
        <sz val="11"/>
        <color theme="1"/>
        <rFont val="Aptos Narrow"/>
        <family val="2"/>
        <scheme val="minor"/>
      </rPr>
      <t xml:space="preserve"> </t>
    </r>
  </si>
  <si>
    <t>Show Income:</t>
  </si>
  <si>
    <t>Show Expenses:</t>
  </si>
  <si>
    <t>Show Savings:</t>
  </si>
  <si>
    <t>Show Rem. Budget:</t>
  </si>
  <si>
    <t>Period in Focus</t>
  </si>
  <si>
    <t>Period not in Focus</t>
  </si>
  <si>
    <t>Month</t>
  </si>
  <si>
    <t>Month num</t>
  </si>
  <si>
    <t>In Focus</t>
  </si>
  <si>
    <t>Show Type</t>
  </si>
  <si>
    <t>Show Rem. Budget</t>
  </si>
  <si>
    <t>Tracked</t>
  </si>
  <si>
    <t>Budget</t>
  </si>
  <si>
    <t>Delta</t>
  </si>
  <si>
    <t>In budget</t>
  </si>
  <si>
    <t>Remaining</t>
  </si>
  <si>
    <t>Excess</t>
  </si>
  <si>
    <t>Dropdown Data</t>
  </si>
  <si>
    <t>Year Dropdown</t>
  </si>
  <si>
    <t>Period Dropdown</t>
  </si>
  <si>
    <t>Current Year</t>
  </si>
  <si>
    <t>Total Year</t>
  </si>
  <si>
    <t>Current Month</t>
  </si>
  <si>
    <t>Avant</t>
  </si>
  <si>
    <t>Capital One</t>
  </si>
  <si>
    <t>Care Credit</t>
  </si>
  <si>
    <t>Discover</t>
  </si>
  <si>
    <t>Affirm</t>
  </si>
  <si>
    <t>Filmora</t>
  </si>
  <si>
    <t>Gerber</t>
  </si>
  <si>
    <t>Google Pay</t>
  </si>
  <si>
    <t>Enter Expense Category</t>
  </si>
  <si>
    <t>Studio Fit</t>
  </si>
  <si>
    <t>chime</t>
  </si>
  <si>
    <t>chick-fil-a</t>
  </si>
  <si>
    <t>pulled money out</t>
  </si>
  <si>
    <t>Parker's</t>
  </si>
  <si>
    <t>PetSmart</t>
  </si>
  <si>
    <t>PetFix</t>
  </si>
  <si>
    <t>AAA</t>
  </si>
  <si>
    <t>Enson</t>
  </si>
  <si>
    <t>Refund</t>
  </si>
  <si>
    <t>Five Guys</t>
  </si>
  <si>
    <t>Walmart</t>
  </si>
  <si>
    <t>Kroger</t>
  </si>
  <si>
    <t>CheeseCake Factory</t>
  </si>
  <si>
    <t>Waffle House</t>
  </si>
  <si>
    <t>Sur La Table</t>
  </si>
  <si>
    <t>Sally's</t>
  </si>
  <si>
    <t>Auntie Ann</t>
  </si>
  <si>
    <t>Temu</t>
  </si>
  <si>
    <t>Trade</t>
  </si>
  <si>
    <t>Domino's</t>
  </si>
  <si>
    <t>WOB</t>
  </si>
  <si>
    <t>Take 5 Oil</t>
  </si>
  <si>
    <t>Shien</t>
  </si>
  <si>
    <t>Acrons</t>
  </si>
  <si>
    <t>Taco Bell</t>
  </si>
  <si>
    <t>Nama</t>
  </si>
  <si>
    <t>Chair</t>
  </si>
  <si>
    <t>missed payment</t>
  </si>
  <si>
    <t>normal payment</t>
  </si>
  <si>
    <t>Bebe Work</t>
  </si>
  <si>
    <t>discount tire</t>
  </si>
  <si>
    <t>Hair</t>
  </si>
  <si>
    <t>To other account</t>
  </si>
  <si>
    <t>Starbucks</t>
  </si>
  <si>
    <t>Fresh Market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</si>
</sst>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4" formatCode="_(&quot;$&quot;* #,##0.00_);_(&quot;$&quot;* \(#,##0.00\);_(&quot;$&quot;* &quot;-&quot;??_);_(@_)"/>
    <numFmt numFmtId="43" formatCode="_(* #,##0.00_);_(* \(#,##0.00\);_(* &quot;-&quot;??_);_(@_)"/>
    <numFmt numFmtId="164" formatCode="mmm"/>
    <numFmt numFmtId="165" formatCode="_(&quot;$&quot;* #,##0_);_(&quot;$&quot;* \(#,##0\);_(&quot;$&quot;* &quot;-&quot;??_);_(@_)"/>
    <numFmt numFmtId="166" formatCode="mmmm"/>
    <numFmt numFmtId="167" formatCode="_(* #,##0_);_(* \(#,##0\);_(* &quot;-&quot;??_);_(@_)"/>
  </numFmts>
  <fonts count="42" x14ac:knownFonts="1">
    <font>
      <sz val="11"/>
      <color theme="1"/>
      <name val="Aptos Narrow"/>
      <family val="2"/>
      <scheme val="minor"/>
    </font>
    <font>
      <sz val="11"/>
      <color theme="1"/>
      <name val="Aptos Narrow"/>
      <family val="2"/>
      <scheme val="minor"/>
    </font>
    <font>
      <b/>
      <sz val="11"/>
      <color theme="0"/>
      <name val="Aptos Narrow"/>
      <family val="2"/>
      <scheme val="minor"/>
    </font>
    <font>
      <b/>
      <sz val="11"/>
      <color theme="1"/>
      <name val="Aptos Narrow"/>
      <family val="2"/>
      <scheme val="minor"/>
    </font>
    <font>
      <sz val="11"/>
      <color theme="0"/>
      <name val="Aptos Narrow"/>
      <family val="2"/>
      <scheme val="minor"/>
    </font>
    <font>
      <sz val="10"/>
      <color theme="0"/>
      <name val="Aptos Narrow"/>
      <family val="2"/>
      <scheme val="minor"/>
    </font>
    <font>
      <sz val="20"/>
      <color theme="0"/>
      <name val="Aptos Narrow"/>
      <family val="2"/>
      <scheme val="minor"/>
    </font>
    <font>
      <sz val="14"/>
      <color theme="1"/>
      <name val="Aptos Narrow"/>
      <family val="2"/>
      <scheme val="minor"/>
    </font>
    <font>
      <sz val="14"/>
      <color theme="0"/>
      <name val="Aptos Narrow"/>
      <family val="2"/>
      <scheme val="minor"/>
    </font>
    <font>
      <i/>
      <sz val="9"/>
      <color theme="1" tint="0.499984740745262"/>
      <name val="Aptos Narrow"/>
      <family val="2"/>
      <scheme val="minor"/>
    </font>
    <font>
      <b/>
      <sz val="20"/>
      <color theme="0"/>
      <name val="Aptos Narrow"/>
      <family val="2"/>
      <scheme val="minor"/>
    </font>
    <font>
      <sz val="11"/>
      <color theme="1" tint="0.499984740745262"/>
      <name val="Aptos Narrow"/>
      <family val="2"/>
      <scheme val="minor"/>
    </font>
    <font>
      <sz val="10"/>
      <color theme="1" tint="0.499984740745262"/>
      <name val="Aptos Narrow"/>
      <family val="2"/>
      <scheme val="minor"/>
    </font>
    <font>
      <sz val="9"/>
      <color theme="1" tint="0.499984740745262"/>
      <name val="Aptos Narrow"/>
      <family val="2"/>
      <scheme val="minor"/>
    </font>
    <font>
      <b/>
      <sz val="11"/>
      <name val="Aptos Narrow"/>
      <family val="2"/>
      <scheme val="minor"/>
    </font>
    <font>
      <b/>
      <i/>
      <sz val="11"/>
      <color theme="1"/>
      <name val="Aptos Narrow"/>
      <family val="2"/>
      <scheme val="minor"/>
    </font>
    <font>
      <sz val="10"/>
      <color theme="1"/>
      <name val="Aptos Narrow"/>
      <family val="2"/>
      <scheme val="minor"/>
    </font>
    <font>
      <sz val="10"/>
      <color theme="1" tint="0.34998626667073579"/>
      <name val="Aptos Narrow"/>
      <family val="2"/>
      <scheme val="minor"/>
    </font>
    <font>
      <sz val="10"/>
      <color theme="2" tint="-0.249977111117893"/>
      <name val="Aptos Narrow"/>
      <family val="2"/>
      <scheme val="minor"/>
    </font>
    <font>
      <sz val="11"/>
      <name val="Aptos Narrow"/>
      <family val="2"/>
      <scheme val="minor"/>
    </font>
    <font>
      <b/>
      <sz val="11"/>
      <color theme="8" tint="-0.249977111117893"/>
      <name val="Aptos Narrow"/>
      <family val="2"/>
      <scheme val="minor"/>
    </font>
    <font>
      <sz val="10"/>
      <color theme="2" tint="-0.499984740745262"/>
      <name val="Aptos Narrow"/>
      <family val="2"/>
      <scheme val="minor"/>
    </font>
    <font>
      <sz val="11"/>
      <color theme="1"/>
      <name val="Aptos Narrow"/>
      <family val="2"/>
    </font>
    <font>
      <sz val="20"/>
      <name val="Aptos Narrow"/>
      <family val="2"/>
      <scheme val="minor"/>
    </font>
    <font>
      <b/>
      <sz val="10"/>
      <color theme="0"/>
      <name val="Aptos Narrow"/>
      <family val="2"/>
      <scheme val="minor"/>
    </font>
    <font>
      <sz val="11"/>
      <color rgb="FFFFFFFF"/>
      <name val="Aptos Narrow"/>
      <scheme val="minor"/>
    </font>
    <font>
      <b/>
      <sz val="11"/>
      <color rgb="FF000000"/>
      <name val="Aptos Narrow"/>
      <family val="2"/>
      <scheme val="minor"/>
    </font>
    <font>
      <sz val="10"/>
      <color rgb="FF000000"/>
      <name val="Aptos Narrow"/>
      <family val="2"/>
      <scheme val="minor"/>
    </font>
    <font>
      <i/>
      <sz val="9"/>
      <color rgb="FF595959"/>
      <name val="Aptos Narrow"/>
      <scheme val="minor"/>
    </font>
    <font>
      <i/>
      <sz val="11"/>
      <color theme="1"/>
      <name val="Aptos Narrow"/>
      <family val="2"/>
      <scheme val="minor"/>
    </font>
    <font>
      <b/>
      <sz val="20"/>
      <color theme="1"/>
      <name val="Aptos Narrow"/>
      <family val="2"/>
      <scheme val="minor"/>
    </font>
    <font>
      <sz val="11"/>
      <color rgb="FF000000"/>
      <name val="Aptos Narrow"/>
      <scheme val="minor"/>
    </font>
    <font>
      <sz val="8"/>
      <color theme="1"/>
      <name val="Aptos Narrow"/>
      <family val="2"/>
      <scheme val="minor"/>
    </font>
    <font>
      <sz val="9"/>
      <name val="Aptos Narrow"/>
      <family val="2"/>
      <scheme val="minor"/>
    </font>
    <font>
      <sz val="11"/>
      <color theme="4" tint="0.39997558519241921"/>
      <name val="Aptos Narrow"/>
      <family val="2"/>
      <scheme val="minor"/>
    </font>
    <font>
      <b/>
      <sz val="11"/>
      <color theme="4" tint="0.39997558519241921"/>
      <name val="Aptos Narrow"/>
      <family val="2"/>
      <scheme val="minor"/>
    </font>
    <font>
      <sz val="8"/>
      <name val="Aptos Narrow"/>
      <family val="2"/>
      <scheme val="minor"/>
    </font>
    <font>
      <sz val="9"/>
      <color theme="1"/>
      <name val="Aptos Narrow"/>
      <family val="2"/>
      <scheme val="minor"/>
    </font>
    <font>
      <b/>
      <sz val="9"/>
      <color theme="1"/>
      <name val="Aptos Narrow"/>
      <family val="2"/>
      <scheme val="minor"/>
    </font>
    <font>
      <b/>
      <sz val="10"/>
      <color theme="1"/>
      <name val="Aptos Narrow"/>
      <family val="2"/>
      <scheme val="minor"/>
    </font>
    <font>
      <i/>
      <sz val="9"/>
      <color theme="2" tint="-0.499984740745262"/>
      <name val="Aptos Narrow"/>
      <family val="2"/>
      <scheme val="minor"/>
    </font>
    <font>
      <sz val="8"/>
      <color rgb="FF000000"/>
      <name val="Segoe UI"/>
      <family val="2"/>
    </font>
  </fonts>
  <fills count="19">
    <fill>
      <patternFill patternType="none"/>
    </fill>
    <fill>
      <patternFill patternType="gray125"/>
    </fill>
    <fill>
      <patternFill patternType="solid">
        <fgColor theme="4" tint="-0.499984740745262"/>
        <bgColor indexed="64"/>
      </patternFill>
    </fill>
    <fill>
      <patternFill patternType="solid">
        <fgColor theme="4" tint="0.59999389629810485"/>
        <bgColor indexed="64"/>
      </patternFill>
    </fill>
    <fill>
      <patternFill patternType="solid">
        <fgColor theme="9" tint="-0.499984740745262"/>
        <bgColor indexed="64"/>
      </patternFill>
    </fill>
    <fill>
      <patternFill patternType="solid">
        <fgColor theme="5" tint="-0.249977111117893"/>
        <bgColor indexed="64"/>
      </patternFill>
    </fill>
    <fill>
      <patternFill patternType="solid">
        <fgColor theme="3" tint="9.9978637043366805E-2"/>
        <bgColor indexed="64"/>
      </patternFill>
    </fill>
    <fill>
      <patternFill patternType="solid">
        <fgColor theme="0"/>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6" tint="-0.499984740745262"/>
        <bgColor indexed="64"/>
      </patternFill>
    </fill>
    <fill>
      <patternFill patternType="solid">
        <fgColor theme="8" tint="-0.249977111117893"/>
        <bgColor indexed="64"/>
      </patternFill>
    </fill>
    <fill>
      <patternFill patternType="solid">
        <fgColor theme="1" tint="0.34998626667073579"/>
        <bgColor indexed="64"/>
      </patternFill>
    </fill>
    <fill>
      <patternFill patternType="solid">
        <fgColor theme="1" tint="0.499984740745262"/>
        <bgColor indexed="64"/>
      </patternFill>
    </fill>
    <fill>
      <patternFill patternType="solid">
        <fgColor theme="2" tint="-9.9978637043366805E-2"/>
        <bgColor indexed="64"/>
      </patternFill>
    </fill>
    <fill>
      <patternFill patternType="solid">
        <fgColor theme="9" tint="0.79998168889431442"/>
        <bgColor indexed="64"/>
      </patternFill>
    </fill>
    <fill>
      <patternFill patternType="solid">
        <fgColor theme="2"/>
        <bgColor indexed="64"/>
      </patternFill>
    </fill>
    <fill>
      <patternFill patternType="solid">
        <fgColor theme="4" tint="-0.249977111117893"/>
        <bgColor indexed="64"/>
      </patternFill>
    </fill>
    <fill>
      <patternFill patternType="solid">
        <fgColor theme="2" tint="-0.499984740745262"/>
        <bgColor indexed="64"/>
      </patternFill>
    </fill>
  </fills>
  <borders count="3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2" tint="-0.499984740745262"/>
      </left>
      <right/>
      <top/>
      <bottom/>
      <diagonal/>
    </border>
    <border>
      <left/>
      <right style="thin">
        <color theme="2" tint="-0.499984740745262"/>
      </right>
      <top/>
      <bottom/>
      <diagonal/>
    </border>
    <border>
      <left style="thin">
        <color theme="2" tint="-0.499984740745262"/>
      </left>
      <right/>
      <top/>
      <bottom style="thin">
        <color theme="2" tint="-0.499984740745262"/>
      </bottom>
      <diagonal/>
    </border>
    <border>
      <left/>
      <right/>
      <top/>
      <bottom style="thin">
        <color theme="2" tint="-0.499984740745262"/>
      </bottom>
      <diagonal/>
    </border>
    <border>
      <left/>
      <right style="thin">
        <color theme="2" tint="-0.499984740745262"/>
      </right>
      <top/>
      <bottom style="thin">
        <color theme="2" tint="-0.499984740745262"/>
      </bottom>
      <diagonal/>
    </border>
    <border>
      <left style="medium">
        <color theme="2" tint="-9.9978637043366805E-2"/>
      </left>
      <right/>
      <top style="medium">
        <color theme="2" tint="-9.9978637043366805E-2"/>
      </top>
      <bottom style="medium">
        <color theme="2" tint="-9.9978637043366805E-2"/>
      </bottom>
      <diagonal/>
    </border>
    <border>
      <left/>
      <right style="medium">
        <color theme="2" tint="-9.9978637043366805E-2"/>
      </right>
      <top style="medium">
        <color theme="2" tint="-9.9978637043366805E-2"/>
      </top>
      <bottom style="medium">
        <color theme="2" tint="-9.9978637043366805E-2"/>
      </bottom>
      <diagonal/>
    </border>
    <border>
      <left/>
      <right/>
      <top style="medium">
        <color theme="2" tint="-9.9978637043366805E-2"/>
      </top>
      <bottom/>
      <diagonal/>
    </border>
    <border>
      <left style="medium">
        <color theme="2" tint="-9.9978637043366805E-2"/>
      </left>
      <right style="medium">
        <color theme="2" tint="-9.9978637043366805E-2"/>
      </right>
      <top style="medium">
        <color theme="2" tint="-9.9978637043366805E-2"/>
      </top>
      <bottom/>
      <diagonal/>
    </border>
    <border>
      <left style="medium">
        <color theme="2" tint="-9.9978637043366805E-2"/>
      </left>
      <right style="medium">
        <color theme="2" tint="-9.9978637043366805E-2"/>
      </right>
      <top/>
      <bottom/>
      <diagonal/>
    </border>
    <border>
      <left style="medium">
        <color theme="2" tint="-9.9978637043366805E-2"/>
      </left>
      <right style="medium">
        <color theme="2" tint="-9.9978637043366805E-2"/>
      </right>
      <top/>
      <bottom style="medium">
        <color theme="2" tint="-9.9978637043366805E-2"/>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hair">
        <color auto="1"/>
      </bottom>
      <diagonal/>
    </border>
    <border>
      <left style="thin">
        <color theme="2" tint="-0.499984740745262"/>
      </left>
      <right/>
      <top style="thin">
        <color theme="2" tint="-0.499984740745262"/>
      </top>
      <bottom/>
      <diagonal/>
    </border>
    <border>
      <left/>
      <right/>
      <top style="thin">
        <color theme="2" tint="-0.499984740745262"/>
      </top>
      <bottom/>
      <diagonal/>
    </border>
    <border>
      <left/>
      <right style="thin">
        <color theme="2" tint="-0.499984740745262"/>
      </right>
      <top style="thin">
        <color theme="2" tint="-0.499984740745262"/>
      </top>
      <bottom/>
      <diagonal/>
    </border>
    <border>
      <left/>
      <right/>
      <top style="thin">
        <color theme="2" tint="-0.24994659260841701"/>
      </top>
      <bottom style="thin">
        <color theme="2" tint="-0.24994659260841701"/>
      </bottom>
      <diagonal/>
    </border>
    <border>
      <left/>
      <right/>
      <top style="hair">
        <color auto="1"/>
      </top>
      <bottom style="double">
        <color auto="1"/>
      </bottom>
      <diagonal/>
    </border>
    <border>
      <left/>
      <right/>
      <top style="hair">
        <color auto="1"/>
      </top>
      <bottom/>
      <diagonal/>
    </border>
  </borders>
  <cellStyleXfs count="4">
    <xf numFmtId="0" fontId="0" fillId="0" borderId="0"/>
    <xf numFmtId="44" fontId="1"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cellStyleXfs>
  <cellXfs count="144">
    <xf numFmtId="0" fontId="0" fillId="0" borderId="0" xfId="0"/>
    <xf numFmtId="0" fontId="0" fillId="2" borderId="0" xfId="0" applyFill="1"/>
    <xf numFmtId="0" fontId="7" fillId="2" borderId="0" xfId="0" applyFont="1" applyFill="1"/>
    <xf numFmtId="0" fontId="8" fillId="2" borderId="0" xfId="0" applyFont="1" applyFill="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3" borderId="0" xfId="0" applyFill="1" applyAlignment="1">
      <alignment horizontal="center"/>
    </xf>
    <xf numFmtId="0" fontId="11" fillId="0" borderId="0" xfId="0" applyFont="1"/>
    <xf numFmtId="0" fontId="3" fillId="0" borderId="0" xfId="0" applyFont="1" applyAlignment="1">
      <alignment horizontal="left" indent="1"/>
    </xf>
    <xf numFmtId="0" fontId="3" fillId="0" borderId="1" xfId="0" applyFont="1" applyBorder="1" applyAlignment="1">
      <alignment horizontal="left" indent="1"/>
    </xf>
    <xf numFmtId="164" fontId="5" fillId="4" borderId="0" xfId="0" applyNumberFormat="1" applyFont="1" applyFill="1" applyAlignment="1">
      <alignment horizontal="left" indent="1"/>
    </xf>
    <xf numFmtId="0" fontId="5" fillId="4" borderId="0" xfId="0" applyFont="1" applyFill="1" applyAlignment="1">
      <alignment horizontal="left" indent="1"/>
    </xf>
    <xf numFmtId="0" fontId="12" fillId="0" borderId="0" xfId="0" applyFont="1" applyAlignment="1">
      <alignment horizontal="left" indent="1"/>
    </xf>
    <xf numFmtId="165" fontId="13" fillId="0" borderId="10" xfId="0" applyNumberFormat="1" applyFont="1" applyBorder="1"/>
    <xf numFmtId="165" fontId="13" fillId="0" borderId="10" xfId="1" applyNumberFormat="1" applyFont="1" applyBorder="1"/>
    <xf numFmtId="165" fontId="0" fillId="0" borderId="0" xfId="1" applyNumberFormat="1" applyFont="1"/>
    <xf numFmtId="165" fontId="0" fillId="0" borderId="10" xfId="1" applyNumberFormat="1" applyFont="1" applyBorder="1"/>
    <xf numFmtId="165" fontId="13" fillId="0" borderId="10" xfId="1" applyNumberFormat="1" applyFont="1" applyFill="1" applyBorder="1"/>
    <xf numFmtId="0" fontId="3" fillId="5" borderId="0" xfId="0" applyFont="1" applyFill="1" applyAlignment="1">
      <alignment horizontal="left" indent="1"/>
    </xf>
    <xf numFmtId="164" fontId="5" fillId="5" borderId="0" xfId="0" applyNumberFormat="1" applyFont="1" applyFill="1" applyAlignment="1">
      <alignment horizontal="left" indent="1"/>
    </xf>
    <xf numFmtId="0" fontId="5" fillId="5" borderId="0" xfId="0" applyFont="1" applyFill="1" applyAlignment="1">
      <alignment horizontal="left" indent="1"/>
    </xf>
    <xf numFmtId="0" fontId="14" fillId="0" borderId="1" xfId="0" applyFont="1" applyBorder="1" applyAlignment="1">
      <alignment horizontal="left" indent="1"/>
    </xf>
    <xf numFmtId="164" fontId="5" fillId="6" borderId="0" xfId="0" applyNumberFormat="1" applyFont="1" applyFill="1" applyAlignment="1">
      <alignment horizontal="left" indent="1"/>
    </xf>
    <xf numFmtId="0" fontId="5" fillId="6" borderId="0" xfId="0" applyFont="1" applyFill="1" applyAlignment="1">
      <alignment horizontal="left" indent="1"/>
    </xf>
    <xf numFmtId="0" fontId="0" fillId="7" borderId="0" xfId="0" applyFill="1"/>
    <xf numFmtId="0" fontId="15" fillId="0" borderId="0" xfId="0" applyFont="1" applyAlignment="1">
      <alignment horizontal="right"/>
    </xf>
    <xf numFmtId="165" fontId="0" fillId="0" borderId="10" xfId="0" applyNumberFormat="1" applyBorder="1"/>
    <xf numFmtId="0" fontId="3" fillId="0" borderId="10" xfId="0" applyFont="1" applyBorder="1" applyAlignment="1">
      <alignment horizontal="center"/>
    </xf>
    <xf numFmtId="165" fontId="13" fillId="8" borderId="10" xfId="1" applyNumberFormat="1" applyFont="1" applyFill="1" applyBorder="1"/>
    <xf numFmtId="0" fontId="4" fillId="0" borderId="0" xfId="0" applyFont="1"/>
    <xf numFmtId="0" fontId="16" fillId="0" borderId="0" xfId="0" applyFont="1" applyAlignment="1">
      <alignment horizontal="left" indent="1"/>
    </xf>
    <xf numFmtId="15" fontId="16" fillId="0" borderId="0" xfId="0" applyNumberFormat="1" applyFont="1" applyAlignment="1">
      <alignment horizontal="left" indent="1"/>
    </xf>
    <xf numFmtId="165" fontId="16" fillId="0" borderId="0" xfId="0" applyNumberFormat="1" applyFont="1" applyAlignment="1">
      <alignment horizontal="left" indent="1"/>
    </xf>
    <xf numFmtId="0" fontId="17" fillId="0" borderId="0" xfId="0" applyFont="1" applyAlignment="1">
      <alignment horizontal="left" indent="1"/>
    </xf>
    <xf numFmtId="0" fontId="4" fillId="12" borderId="0" xfId="0" applyFont="1" applyFill="1"/>
    <xf numFmtId="0" fontId="8" fillId="0" borderId="0" xfId="0" applyFont="1"/>
    <xf numFmtId="0" fontId="7" fillId="0" borderId="5" xfId="0" applyFont="1" applyBorder="1"/>
    <xf numFmtId="0" fontId="20" fillId="0" borderId="0" xfId="0" applyFont="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2" borderId="0" xfId="0" applyFill="1" applyAlignment="1">
      <alignment wrapText="1"/>
    </xf>
    <xf numFmtId="0" fontId="0" fillId="0" borderId="3" xfId="0" applyBorder="1" applyAlignment="1">
      <alignment wrapText="1"/>
    </xf>
    <xf numFmtId="0" fontId="9" fillId="0" borderId="0" xfId="0" applyFont="1" applyAlignment="1">
      <alignment wrapText="1"/>
    </xf>
    <xf numFmtId="0" fontId="0" fillId="0" borderId="0" xfId="0" applyAlignment="1">
      <alignment wrapText="1"/>
    </xf>
    <xf numFmtId="0" fontId="0" fillId="0" borderId="8" xfId="0" applyBorder="1" applyAlignment="1">
      <alignment wrapText="1"/>
    </xf>
    <xf numFmtId="0" fontId="0" fillId="0" borderId="14" xfId="0" applyBorder="1" applyAlignment="1">
      <alignment wrapText="1"/>
    </xf>
    <xf numFmtId="15" fontId="18" fillId="0" borderId="0" xfId="0" applyNumberFormat="1" applyFont="1" applyAlignment="1">
      <alignment horizontal="right" indent="1"/>
    </xf>
    <xf numFmtId="165" fontId="21" fillId="0" borderId="0" xfId="0" applyNumberFormat="1" applyFont="1" applyAlignment="1">
      <alignment horizontal="left" indent="1"/>
    </xf>
    <xf numFmtId="0" fontId="22" fillId="0" borderId="0" xfId="0" applyFont="1"/>
    <xf numFmtId="0" fontId="4" fillId="6" borderId="0" xfId="0" applyFont="1" applyFill="1" applyAlignment="1">
      <alignment horizontal="center"/>
    </xf>
    <xf numFmtId="15" fontId="0" fillId="0" borderId="0" xfId="0" applyNumberFormat="1"/>
    <xf numFmtId="165" fontId="0" fillId="0" borderId="0" xfId="0" applyNumberFormat="1"/>
    <xf numFmtId="0" fontId="0" fillId="6" borderId="0" xfId="0" applyFill="1"/>
    <xf numFmtId="0" fontId="0" fillId="0" borderId="0" xfId="0" applyAlignment="1">
      <alignment horizontal="center"/>
    </xf>
    <xf numFmtId="0" fontId="31" fillId="0" borderId="19" xfId="0" applyFont="1"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15" fontId="0" fillId="0" borderId="0" xfId="0" applyNumberFormat="1" applyAlignment="1">
      <alignment horizontal="center"/>
    </xf>
    <xf numFmtId="0" fontId="0" fillId="0" borderId="22" xfId="0" applyBorder="1" applyAlignment="1">
      <alignment horizontal="center"/>
    </xf>
    <xf numFmtId="0" fontId="0" fillId="0" borderId="23" xfId="0" applyBorder="1" applyAlignment="1">
      <alignment horizontal="center"/>
    </xf>
    <xf numFmtId="166" fontId="0" fillId="0" borderId="23" xfId="0" applyNumberFormat="1" applyBorder="1" applyAlignment="1">
      <alignment horizontal="center"/>
    </xf>
    <xf numFmtId="166" fontId="0" fillId="0" borderId="24" xfId="0" applyNumberFormat="1" applyBorder="1" applyAlignment="1">
      <alignment horizontal="center"/>
    </xf>
    <xf numFmtId="0" fontId="3" fillId="0" borderId="25" xfId="0" applyFont="1" applyBorder="1" applyAlignment="1">
      <alignment horizontal="left" indent="1"/>
    </xf>
    <xf numFmtId="0" fontId="0" fillId="0" borderId="25" xfId="0" applyBorder="1"/>
    <xf numFmtId="15" fontId="0" fillId="0" borderId="0" xfId="0" applyNumberFormat="1" applyAlignment="1">
      <alignment horizontal="right"/>
    </xf>
    <xf numFmtId="0" fontId="32" fillId="14" borderId="0" xfId="0" applyFont="1" applyFill="1" applyAlignment="1">
      <alignment horizontal="center" vertical="center"/>
    </xf>
    <xf numFmtId="0" fontId="32" fillId="14" borderId="5" xfId="0" applyFont="1" applyFill="1" applyBorder="1" applyAlignment="1">
      <alignment horizontal="center" vertical="center"/>
    </xf>
    <xf numFmtId="0" fontId="32" fillId="14" borderId="6" xfId="0" applyFont="1" applyFill="1" applyBorder="1" applyAlignment="1">
      <alignment horizontal="center" vertical="center"/>
    </xf>
    <xf numFmtId="165" fontId="33" fillId="9" borderId="10" xfId="1" applyNumberFormat="1" applyFont="1" applyFill="1" applyBorder="1"/>
    <xf numFmtId="165" fontId="33" fillId="8" borderId="10" xfId="1" applyNumberFormat="1" applyFont="1" applyFill="1" applyBorder="1"/>
    <xf numFmtId="0" fontId="32" fillId="14" borderId="23" xfId="0" applyFont="1" applyFill="1" applyBorder="1" applyAlignment="1">
      <alignment horizontal="center" vertical="center"/>
    </xf>
    <xf numFmtId="0" fontId="0" fillId="0" borderId="23" xfId="0" applyBorder="1"/>
    <xf numFmtId="0" fontId="16" fillId="0" borderId="0" xfId="0" applyFont="1" applyAlignment="1">
      <alignment vertical="center"/>
    </xf>
    <xf numFmtId="9" fontId="16" fillId="0" borderId="0" xfId="3" applyFont="1" applyAlignment="1">
      <alignment horizontal="center" vertical="center"/>
    </xf>
    <xf numFmtId="167" fontId="16" fillId="0" borderId="0" xfId="2" applyNumberFormat="1" applyFont="1" applyAlignment="1">
      <alignment horizontal="center" vertical="center"/>
    </xf>
    <xf numFmtId="0" fontId="0" fillId="0" borderId="26" xfId="0" applyBorder="1"/>
    <xf numFmtId="0" fontId="0" fillId="0" borderId="27" xfId="0" applyBorder="1"/>
    <xf numFmtId="0" fontId="0" fillId="0" borderId="28" xfId="0" applyBorder="1"/>
    <xf numFmtId="0" fontId="0" fillId="0" borderId="29" xfId="0" applyBorder="1"/>
    <xf numFmtId="15" fontId="0" fillId="0" borderId="29" xfId="0" applyNumberFormat="1" applyBorder="1"/>
    <xf numFmtId="0" fontId="3" fillId="0" borderId="8" xfId="0" applyFont="1" applyBorder="1" applyAlignment="1">
      <alignment horizontal="center"/>
    </xf>
    <xf numFmtId="15" fontId="3" fillId="0" borderId="8" xfId="0" applyNumberFormat="1" applyFont="1" applyBorder="1" applyAlignment="1">
      <alignment horizontal="center"/>
    </xf>
    <xf numFmtId="0" fontId="0" fillId="0" borderId="30" xfId="0" applyBorder="1" applyAlignment="1">
      <alignment horizontal="center"/>
    </xf>
    <xf numFmtId="15" fontId="0" fillId="0" borderId="30" xfId="0" applyNumberFormat="1" applyBorder="1" applyAlignment="1">
      <alignment horizontal="center"/>
    </xf>
    <xf numFmtId="15" fontId="3" fillId="0" borderId="0" xfId="0" applyNumberFormat="1" applyFont="1" applyAlignment="1">
      <alignment horizontal="center"/>
    </xf>
    <xf numFmtId="0" fontId="3" fillId="0" borderId="0" xfId="0" applyFont="1" applyAlignment="1">
      <alignment horizontal="center"/>
    </xf>
    <xf numFmtId="167" fontId="0" fillId="0" borderId="0" xfId="2" applyNumberFormat="1" applyFont="1" applyAlignment="1">
      <alignment horizontal="center"/>
    </xf>
    <xf numFmtId="167" fontId="3" fillId="0" borderId="0" xfId="2" applyNumberFormat="1" applyFont="1" applyAlignment="1">
      <alignment horizontal="center"/>
    </xf>
    <xf numFmtId="167" fontId="0" fillId="0" borderId="0" xfId="2" applyNumberFormat="1" applyFont="1"/>
    <xf numFmtId="167" fontId="0" fillId="0" borderId="27" xfId="2" applyNumberFormat="1" applyFont="1" applyBorder="1"/>
    <xf numFmtId="167" fontId="0" fillId="0" borderId="0" xfId="2" applyNumberFormat="1" applyFont="1" applyBorder="1"/>
    <xf numFmtId="167" fontId="0" fillId="0" borderId="14" xfId="2" applyNumberFormat="1" applyFont="1" applyBorder="1"/>
    <xf numFmtId="15" fontId="37" fillId="0" borderId="0" xfId="0" applyNumberFormat="1" applyFont="1" applyAlignment="1">
      <alignment horizontal="left" indent="1"/>
    </xf>
    <xf numFmtId="167" fontId="37" fillId="0" borderId="0" xfId="2" applyNumberFormat="1" applyFont="1" applyBorder="1" applyAlignment="1">
      <alignment vertical="center"/>
    </xf>
    <xf numFmtId="15" fontId="38" fillId="0" borderId="31" xfId="0" applyNumberFormat="1" applyFont="1" applyBorder="1" applyAlignment="1">
      <alignment horizontal="left" indent="1"/>
    </xf>
    <xf numFmtId="167" fontId="38" fillId="0" borderId="31" xfId="2" applyNumberFormat="1" applyFont="1" applyBorder="1" applyAlignment="1">
      <alignment vertical="center"/>
    </xf>
    <xf numFmtId="167" fontId="0" fillId="0" borderId="30" xfId="2" applyNumberFormat="1" applyFont="1" applyBorder="1" applyAlignment="1">
      <alignment horizontal="center"/>
    </xf>
    <xf numFmtId="15" fontId="0" fillId="0" borderId="3" xfId="0" applyNumberFormat="1" applyBorder="1" applyAlignment="1">
      <alignment horizontal="center"/>
    </xf>
    <xf numFmtId="15" fontId="0" fillId="0" borderId="8" xfId="0" applyNumberFormat="1" applyBorder="1"/>
    <xf numFmtId="167" fontId="0" fillId="0" borderId="3" xfId="2" applyNumberFormat="1" applyFont="1" applyBorder="1"/>
    <xf numFmtId="0" fontId="39" fillId="0" borderId="0" xfId="0" applyFont="1"/>
    <xf numFmtId="0" fontId="0" fillId="0" borderId="3" xfId="0" applyBorder="1" applyAlignment="1">
      <alignment horizontal="center"/>
    </xf>
    <xf numFmtId="0" fontId="0" fillId="0" borderId="8" xfId="0" applyBorder="1" applyAlignment="1">
      <alignment horizontal="center"/>
    </xf>
    <xf numFmtId="167" fontId="0" fillId="0" borderId="8" xfId="2" applyNumberFormat="1" applyFont="1" applyBorder="1"/>
    <xf numFmtId="9" fontId="0" fillId="0" borderId="0" xfId="3" applyFont="1"/>
    <xf numFmtId="167" fontId="39" fillId="0" borderId="3" xfId="2" applyNumberFormat="1" applyFont="1" applyBorder="1" applyAlignment="1">
      <alignment horizontal="center" vertical="center"/>
    </xf>
    <xf numFmtId="9" fontId="39" fillId="0" borderId="3" xfId="3" applyFont="1" applyBorder="1" applyAlignment="1">
      <alignment horizontal="center" vertical="center"/>
    </xf>
    <xf numFmtId="14" fontId="0" fillId="0" borderId="0" xfId="0" applyNumberFormat="1"/>
    <xf numFmtId="165" fontId="16" fillId="0" borderId="0" xfId="0" applyNumberFormat="1" applyFont="1" applyAlignment="1">
      <alignment horizontal="left" indent="2"/>
    </xf>
    <xf numFmtId="0" fontId="17" fillId="0" borderId="0" xfId="0" applyFont="1" applyAlignment="1">
      <alignment horizontal="left" indent="2"/>
    </xf>
    <xf numFmtId="0" fontId="9" fillId="0" borderId="0" xfId="0" applyFont="1" applyAlignment="1">
      <alignment horizontal="left" vertical="top" wrapText="1"/>
    </xf>
    <xf numFmtId="0" fontId="6" fillId="2" borderId="0" xfId="0" applyFont="1" applyFill="1" applyAlignment="1">
      <alignment horizontal="left"/>
    </xf>
    <xf numFmtId="0" fontId="40" fillId="0" borderId="0" xfId="0" applyFont="1" applyAlignment="1">
      <alignment horizontal="center" vertical="center" wrapText="1"/>
    </xf>
    <xf numFmtId="0" fontId="10" fillId="2" borderId="0" xfId="0" applyFont="1" applyFill="1" applyAlignment="1">
      <alignment horizontal="left" indent="1"/>
    </xf>
    <xf numFmtId="0" fontId="2" fillId="2" borderId="0" xfId="0" applyFont="1" applyFill="1" applyAlignment="1">
      <alignment horizontal="center"/>
    </xf>
    <xf numFmtId="0" fontId="10" fillId="10" borderId="0" xfId="0" applyFont="1" applyFill="1" applyAlignment="1">
      <alignment horizontal="left" indent="1"/>
    </xf>
    <xf numFmtId="0" fontId="10" fillId="11" borderId="0" xfId="0" applyFont="1" applyFill="1" applyAlignment="1">
      <alignment horizontal="left" indent="1"/>
    </xf>
    <xf numFmtId="0" fontId="24" fillId="6" borderId="0" xfId="0" applyFont="1" applyFill="1" applyAlignment="1">
      <alignment horizontal="center"/>
    </xf>
    <xf numFmtId="0" fontId="25" fillId="6" borderId="0" xfId="0" applyFont="1" applyFill="1" applyAlignment="1">
      <alignment horizontal="center"/>
    </xf>
    <xf numFmtId="0" fontId="0" fillId="6" borderId="0" xfId="0" applyFill="1" applyAlignment="1">
      <alignment horizontal="center"/>
    </xf>
    <xf numFmtId="0" fontId="26" fillId="0" borderId="16" xfId="0" applyFont="1" applyBorder="1" applyAlignment="1">
      <alignment horizontal="center"/>
    </xf>
    <xf numFmtId="0" fontId="26" fillId="0" borderId="17" xfId="0" applyFont="1" applyBorder="1" applyAlignment="1">
      <alignment horizontal="center"/>
    </xf>
    <xf numFmtId="0" fontId="27" fillId="15" borderId="18" xfId="0" applyFont="1" applyFill="1" applyBorder="1" applyAlignment="1">
      <alignment horizontal="center"/>
    </xf>
    <xf numFmtId="0" fontId="28" fillId="0" borderId="0" xfId="0" applyFont="1" applyAlignment="1">
      <alignment horizontal="left"/>
      <extLst>
        <ext xmlns:xfpb="http://schemas.microsoft.com/office/spreadsheetml/2022/featurepropertybag" uri="{C7286773-470A-42A8-94C5-96B5CB345126}">
          <xfpb:xfComplement i="0"/>
        </ext>
      </extLst>
    </xf>
    <xf numFmtId="0" fontId="29" fillId="0" borderId="0" xfId="0" applyFont="1" applyAlignment="1">
      <alignment horizontal="left"/>
      <extLst>
        <ext xmlns:xfpb="http://schemas.microsoft.com/office/spreadsheetml/2022/featurepropertybag" uri="{C7286773-470A-42A8-94C5-96B5CB345126}">
          <xfpb:xfComplement i="0"/>
        </ext>
      </extLst>
    </xf>
    <xf numFmtId="166" fontId="27" fillId="15" borderId="18" xfId="0" applyNumberFormat="1" applyFont="1" applyFill="1" applyBorder="1" applyAlignment="1">
      <alignment horizontal="center"/>
    </xf>
    <xf numFmtId="164" fontId="0" fillId="0" borderId="3" xfId="0" applyNumberFormat="1" applyBorder="1" applyAlignment="1">
      <alignment horizontal="center" vertical="center"/>
    </xf>
    <xf numFmtId="164" fontId="0" fillId="0" borderId="0" xfId="0" applyNumberFormat="1" applyAlignment="1">
      <alignment horizontal="center" vertical="center"/>
    </xf>
    <xf numFmtId="164" fontId="0" fillId="0" borderId="8" xfId="0" applyNumberFormat="1" applyBorder="1" applyAlignment="1">
      <alignment horizontal="center" vertical="center"/>
    </xf>
    <xf numFmtId="0" fontId="23" fillId="13" borderId="0" xfId="0" applyFont="1" applyFill="1" applyAlignment="1">
      <alignment horizontal="left" indent="1"/>
    </xf>
    <xf numFmtId="0" fontId="19" fillId="13" borderId="0" xfId="0" applyFont="1" applyFill="1" applyAlignment="1">
      <alignment horizontal="left" indent="1"/>
    </xf>
    <xf numFmtId="0" fontId="4" fillId="6" borderId="0" xfId="0" applyFont="1" applyFill="1" applyAlignment="1">
      <alignment horizontal="left" indent="1"/>
    </xf>
    <xf numFmtId="0" fontId="5" fillId="17" borderId="0" xfId="0" applyFont="1" applyFill="1" applyAlignment="1">
      <alignment horizontal="center" vertical="center"/>
    </xf>
    <xf numFmtId="0" fontId="5" fillId="18" borderId="0" xfId="0" applyFont="1" applyFill="1" applyAlignment="1">
      <alignment horizontal="center" vertical="center"/>
    </xf>
    <xf numFmtId="0" fontId="30" fillId="16" borderId="0" xfId="0" applyFont="1" applyFill="1" applyAlignment="1">
      <alignment horizontal="left" indent="1"/>
    </xf>
  </cellXfs>
  <cellStyles count="4">
    <cellStyle name="Comma" xfId="2" builtinId="3"/>
    <cellStyle name="Currency" xfId="1" builtinId="4"/>
    <cellStyle name="Normal" xfId="0" builtinId="0"/>
    <cellStyle name="Percent" xfId="3" builtinId="5"/>
  </cellStyles>
  <dxfs count="120">
    <dxf>
      <font>
        <color theme="0" tint="-0.499984740745262"/>
      </font>
      <numFmt numFmtId="168" formatCode="\→\ d\-mmm\-yy"/>
      <fill>
        <patternFill patternType="none">
          <bgColor auto="1"/>
        </patternFill>
      </fill>
    </dxf>
    <dxf>
      <font>
        <b/>
        <i val="0"/>
        <color theme="9" tint="-0.24994659260841701"/>
      </font>
      <numFmt numFmtId="5" formatCode="#,##0_);\(#,##0\)"/>
    </dxf>
    <dxf>
      <font>
        <color rgb="FFFF0000"/>
      </font>
    </dxf>
    <dxf>
      <font>
        <color theme="0" tint="-0.499984740745262"/>
      </font>
      <numFmt numFmtId="168" formatCode="\→\ d\-mmm\-yy"/>
      <fill>
        <patternFill patternType="none">
          <bgColor auto="1"/>
        </patternFill>
      </fill>
    </dxf>
    <dxf>
      <font>
        <b/>
        <i val="0"/>
        <color theme="9" tint="-0.24994659260841701"/>
      </font>
      <numFmt numFmtId="5" formatCode="#,##0_);\(#,##0\)"/>
    </dxf>
    <dxf>
      <font>
        <color rgb="FFFF0000"/>
      </font>
    </dxf>
    <dxf>
      <font>
        <color theme="0" tint="-0.499984740745262"/>
      </font>
      <numFmt numFmtId="168" formatCode="\→\ d\-mmm\-yy"/>
      <fill>
        <patternFill patternType="none">
          <bgColor auto="1"/>
        </patternFill>
      </fill>
    </dxf>
    <dxf>
      <font>
        <b/>
        <i val="0"/>
        <color theme="9" tint="-0.24994659260841701"/>
      </font>
      <numFmt numFmtId="5" formatCode="#,##0_);\(#,##0\)"/>
    </dxf>
    <dxf>
      <font>
        <color rgb="FFFF0000"/>
      </font>
    </dxf>
    <dxf>
      <font>
        <color theme="0" tint="-0.499984740745262"/>
      </font>
      <numFmt numFmtId="168" formatCode="\→\ d\-mmm\-yy"/>
      <fill>
        <patternFill patternType="none">
          <bgColor auto="1"/>
        </patternFill>
      </fill>
    </dxf>
    <dxf>
      <font>
        <b/>
        <i val="0"/>
        <color theme="9" tint="-0.24994659260841701"/>
      </font>
      <numFmt numFmtId="5" formatCode="#,##0_);\(#,##0\)"/>
    </dxf>
    <dxf>
      <font>
        <color rgb="FFFF0000"/>
      </font>
    </dxf>
    <dxf>
      <font>
        <color theme="0" tint="-0.499984740745262"/>
      </font>
      <numFmt numFmtId="168" formatCode="\→\ d\-mmm\-yy"/>
      <fill>
        <patternFill patternType="none">
          <bgColor auto="1"/>
        </patternFill>
      </fill>
    </dxf>
    <dxf>
      <font>
        <b/>
        <i val="0"/>
        <color theme="9" tint="-0.24994659260841701"/>
      </font>
      <numFmt numFmtId="5" formatCode="#,##0_);\(#,##0\)"/>
    </dxf>
    <dxf>
      <font>
        <color rgb="FFFF0000"/>
      </font>
    </dxf>
    <dxf>
      <font>
        <color theme="0" tint="-0.499984740745262"/>
      </font>
      <numFmt numFmtId="168" formatCode="\→\ d\-mmm\-yy"/>
      <fill>
        <patternFill patternType="none">
          <bgColor auto="1"/>
        </patternFill>
      </fill>
    </dxf>
    <dxf>
      <font>
        <b/>
        <i val="0"/>
        <color theme="9" tint="-0.24994659260841701"/>
      </font>
      <numFmt numFmtId="5" formatCode="#,##0_);\(#,##0\)"/>
    </dxf>
    <dxf>
      <font>
        <color rgb="FFFF0000"/>
      </font>
    </dxf>
    <dxf>
      <font>
        <color theme="0" tint="-0.499984740745262"/>
      </font>
      <numFmt numFmtId="168" formatCode="\→\ d\-mmm\-yy"/>
      <fill>
        <patternFill patternType="none">
          <bgColor auto="1"/>
        </patternFill>
      </fill>
    </dxf>
    <dxf>
      <font>
        <b/>
        <i val="0"/>
        <color theme="9" tint="-0.24994659260841701"/>
      </font>
      <numFmt numFmtId="5" formatCode="#,##0_);\(#,##0\)"/>
    </dxf>
    <dxf>
      <font>
        <color rgb="FFFF0000"/>
      </font>
    </dxf>
    <dxf>
      <font>
        <color theme="0" tint="-0.499984740745262"/>
      </font>
      <numFmt numFmtId="168" formatCode="\→\ d\-mmm\-yy"/>
      <fill>
        <patternFill patternType="none">
          <bgColor auto="1"/>
        </patternFill>
      </fill>
    </dxf>
    <dxf>
      <font>
        <b/>
        <i val="0"/>
        <color theme="9" tint="-0.24994659260841701"/>
      </font>
      <numFmt numFmtId="5" formatCode="#,##0_);\(#,##0\)"/>
    </dxf>
    <dxf>
      <font>
        <color rgb="FFFF0000"/>
      </font>
    </dxf>
    <dxf>
      <font>
        <color theme="0" tint="-0.499984740745262"/>
      </font>
      <numFmt numFmtId="168" formatCode="\→\ d\-mmm\-yy"/>
      <fill>
        <patternFill patternType="none">
          <bgColor auto="1"/>
        </patternFill>
      </fill>
    </dxf>
    <dxf>
      <font>
        <b/>
        <i val="0"/>
        <color theme="9" tint="-0.24994659260841701"/>
      </font>
      <numFmt numFmtId="5" formatCode="#,##0_);\(#,##0\)"/>
    </dxf>
    <dxf>
      <font>
        <color rgb="FFFF0000"/>
      </font>
    </dxf>
    <dxf>
      <font>
        <color theme="0" tint="-0.499984740745262"/>
      </font>
      <numFmt numFmtId="168" formatCode="\→\ d\-mmm\-yy"/>
      <fill>
        <patternFill patternType="none">
          <bgColor auto="1"/>
        </patternFill>
      </fill>
    </dxf>
    <dxf>
      <font>
        <b/>
        <i val="0"/>
        <color theme="9" tint="-0.24994659260841701"/>
      </font>
      <numFmt numFmtId="5" formatCode="#,##0_);\(#,##0\)"/>
    </dxf>
    <dxf>
      <font>
        <color rgb="FFFF0000"/>
      </font>
    </dxf>
    <dxf>
      <font>
        <color theme="0" tint="-0.499984740745262"/>
      </font>
      <numFmt numFmtId="168" formatCode="\→\ d\-mmm\-yy"/>
      <fill>
        <patternFill patternType="none">
          <bgColor auto="1"/>
        </patternFill>
      </fill>
    </dxf>
    <dxf>
      <font>
        <b/>
        <i val="0"/>
        <color theme="9" tint="-0.24994659260841701"/>
      </font>
      <numFmt numFmtId="5" formatCode="#,##0_);\(#,##0\)"/>
    </dxf>
    <dxf>
      <font>
        <color rgb="FFFF0000"/>
      </font>
    </dxf>
    <dxf>
      <font>
        <color theme="0" tint="-0.499984740745262"/>
      </font>
      <numFmt numFmtId="168" formatCode="\→\ d\-mmm\-yy"/>
      <fill>
        <patternFill patternType="none">
          <bgColor auto="1"/>
        </patternFill>
      </fill>
    </dxf>
    <dxf>
      <font>
        <b/>
        <i val="0"/>
        <color theme="9" tint="-0.24994659260841701"/>
      </font>
      <numFmt numFmtId="5" formatCode="#,##0_);\(#,##0\)"/>
    </dxf>
    <dxf>
      <font>
        <color rgb="FFFF0000"/>
      </font>
    </dxf>
    <dxf>
      <font>
        <color theme="0" tint="-0.499984740745262"/>
      </font>
      <numFmt numFmtId="168" formatCode="\→\ d\-mmm\-yy"/>
      <fill>
        <patternFill patternType="none">
          <bgColor auto="1"/>
        </patternFill>
      </fill>
    </dxf>
    <dxf>
      <font>
        <b/>
        <i val="0"/>
        <color theme="9" tint="-0.24994659260841701"/>
      </font>
      <numFmt numFmtId="5" formatCode="#,##0_);\(#,##0\)"/>
    </dxf>
    <dxf>
      <font>
        <color rgb="FFFF0000"/>
      </font>
    </dxf>
    <dxf>
      <font>
        <color theme="0" tint="-0.499984740745262"/>
      </font>
      <numFmt numFmtId="168" formatCode="\→\ d\-mmm\-yy"/>
      <fill>
        <patternFill patternType="none">
          <bgColor auto="1"/>
        </patternFill>
      </fill>
    </dxf>
    <dxf>
      <font>
        <b/>
        <i val="0"/>
        <color theme="9" tint="-0.24994659260841701"/>
      </font>
      <numFmt numFmtId="5" formatCode="#,##0_);\(#,##0\)"/>
    </dxf>
    <dxf>
      <font>
        <color rgb="FFFF0000"/>
      </font>
    </dxf>
    <dxf>
      <font>
        <color theme="0" tint="-0.499984740745262"/>
      </font>
      <numFmt numFmtId="168" formatCode="\→\ d\-mmm\-yy"/>
      <fill>
        <patternFill patternType="none">
          <bgColor auto="1"/>
        </patternFill>
      </fill>
    </dxf>
    <dxf>
      <font>
        <b/>
        <i val="0"/>
        <color theme="9" tint="-0.24994659260841701"/>
      </font>
      <numFmt numFmtId="5" formatCode="#,##0_);\(#,##0\)"/>
    </dxf>
    <dxf>
      <font>
        <color rgb="FFFF0000"/>
      </font>
    </dxf>
    <dxf>
      <fill>
        <patternFill>
          <bgColor theme="0" tint="-0.14996795556505021"/>
        </patternFill>
      </fill>
    </dxf>
    <dxf>
      <fill>
        <patternFill>
          <bgColor theme="3" tint="0.749961851863155"/>
        </patternFill>
      </fill>
    </dxf>
    <dxf>
      <fill>
        <patternFill>
          <bgColor theme="4" tint="0.59996337778862885"/>
        </patternFill>
      </fill>
    </dxf>
    <dxf>
      <fill>
        <patternFill>
          <bgColor theme="3" tint="0.499984740745262"/>
        </patternFill>
      </fill>
    </dxf>
    <dxf>
      <fill>
        <patternFill>
          <bgColor theme="3" tint="0.24994659260841701"/>
        </patternFill>
      </fill>
    </dxf>
    <dxf>
      <fill>
        <patternFill>
          <bgColor theme="3" tint="9.9948118533890809E-2"/>
        </patternFill>
      </fill>
    </dxf>
    <dxf>
      <fill>
        <patternFill>
          <bgColor theme="0" tint="-0.14996795556505021"/>
        </patternFill>
      </fill>
    </dxf>
    <dxf>
      <fill>
        <patternFill>
          <bgColor theme="8" tint="0.79998168889431442"/>
        </patternFill>
      </fill>
    </dxf>
    <dxf>
      <fill>
        <patternFill>
          <bgColor theme="8" tint="0.59996337778862885"/>
        </patternFill>
      </fill>
    </dxf>
    <dxf>
      <fill>
        <patternFill>
          <bgColor theme="8" tint="0.39994506668294322"/>
        </patternFill>
      </fill>
    </dxf>
    <dxf>
      <fill>
        <patternFill>
          <bgColor theme="8" tint="-0.24994659260841701"/>
        </patternFill>
      </fill>
    </dxf>
    <dxf>
      <fill>
        <patternFill>
          <bgColor theme="8" tint="-0.499984740745262"/>
        </patternFill>
      </fill>
    </dxf>
    <dxf>
      <fill>
        <patternFill>
          <bgColor theme="0" tint="-0.14996795556505021"/>
        </patternFill>
      </fill>
    </dxf>
    <dxf>
      <fill>
        <patternFill>
          <bgColor theme="6" tint="0.79998168889431442"/>
        </patternFill>
      </fill>
    </dxf>
    <dxf>
      <fill>
        <patternFill>
          <bgColor theme="6" tint="0.59996337778862885"/>
        </patternFill>
      </fill>
    </dxf>
    <dxf>
      <fill>
        <patternFill>
          <bgColor theme="9" tint="0.39994506668294322"/>
        </patternFill>
      </fill>
    </dxf>
    <dxf>
      <fill>
        <patternFill>
          <bgColor theme="6" tint="0.39994506668294322"/>
        </patternFill>
      </fill>
    </dxf>
    <dxf>
      <fill>
        <patternFill>
          <bgColor theme="9" tint="-0.24994659260841701"/>
        </patternFill>
      </fill>
    </dxf>
    <dxf>
      <fill>
        <patternFill>
          <bgColor theme="3" tint="0.499984740745262"/>
        </patternFill>
      </fill>
    </dxf>
    <dxf>
      <fill>
        <patternFill>
          <bgColor theme="8" tint="0.39994506668294322"/>
        </patternFill>
      </fill>
    </dxf>
    <dxf>
      <font>
        <color theme="0"/>
      </font>
      <fill>
        <patternFill>
          <bgColor rgb="FFFF0000"/>
        </patternFill>
      </fill>
    </dxf>
    <dxf>
      <fill>
        <patternFill>
          <bgColor theme="9" tint="0.39994506668294322"/>
        </patternFill>
      </fill>
    </dxf>
    <dxf>
      <font>
        <b/>
        <i val="0"/>
      </font>
      <border>
        <top style="thin">
          <color auto="1"/>
        </top>
        <vertical/>
        <horizontal/>
      </border>
    </dxf>
    <dxf>
      <font>
        <b/>
        <i val="0"/>
        <color theme="0"/>
      </font>
      <fill>
        <patternFill>
          <bgColor theme="3" tint="0.24994659260841701"/>
        </patternFill>
      </fill>
    </dxf>
    <dxf>
      <font>
        <b/>
        <i val="0"/>
        <color theme="0"/>
      </font>
      <fill>
        <patternFill>
          <bgColor theme="8" tint="-0.24994659260841701"/>
        </patternFill>
      </fill>
    </dxf>
    <dxf>
      <font>
        <b/>
        <i val="0"/>
        <color theme="0"/>
      </font>
      <fill>
        <patternFill>
          <bgColor theme="9" tint="-0.24994659260841701"/>
        </patternFill>
      </fill>
    </dxf>
    <dxf>
      <font>
        <color theme="0" tint="-0.499984740745262"/>
      </font>
      <numFmt numFmtId="168" formatCode="\→\ d\-mmm\-yy"/>
      <fill>
        <patternFill patternType="none">
          <bgColor auto="1"/>
        </patternFill>
      </fill>
    </dxf>
    <dxf>
      <font>
        <b/>
        <i val="0"/>
        <color theme="9" tint="-0.24994659260841701"/>
      </font>
      <numFmt numFmtId="5" formatCode="#,##0_);\(#,##0\)"/>
    </dxf>
    <dxf>
      <font>
        <color rgb="FFFF0000"/>
      </font>
    </dxf>
    <dxf>
      <font>
        <color rgb="FF080808"/>
      </font>
      <fill>
        <patternFill>
          <bgColor theme="5" tint="0.59996337778862885"/>
        </patternFill>
      </fill>
    </dxf>
    <dxf>
      <font>
        <color rgb="FF080808"/>
      </font>
      <fill>
        <patternFill>
          <bgColor theme="5" tint="0.59996337778862885"/>
        </patternFill>
      </fill>
    </dxf>
    <dxf>
      <font>
        <color rgb="FF080808"/>
      </font>
      <fill>
        <patternFill>
          <bgColor theme="5" tint="0.59996337778862885"/>
        </patternFill>
      </fill>
    </dxf>
    <dxf>
      <font>
        <color theme="1"/>
      </font>
      <fill>
        <patternFill>
          <bgColor theme="9" tint="0.59996337778862885"/>
        </patternFill>
      </fill>
    </dxf>
    <dxf>
      <font>
        <color rgb="FFFF0000"/>
      </font>
    </dxf>
    <dxf>
      <font>
        <color theme="9" tint="-0.24994659260841701"/>
      </font>
    </dxf>
    <dxf>
      <font>
        <color theme="0" tint="-0.24994659260841701"/>
      </font>
    </dxf>
    <dxf>
      <font>
        <color rgb="FF080808"/>
      </font>
      <fill>
        <patternFill>
          <bgColor theme="3" tint="0.749961851863155"/>
        </patternFill>
      </fill>
    </dxf>
    <dxf>
      <font>
        <color rgb="FF080808"/>
      </font>
      <fill>
        <patternFill>
          <bgColor theme="5" tint="0.59996337778862885"/>
        </patternFill>
      </fill>
    </dxf>
    <dxf>
      <font>
        <color rgb="FF080808"/>
      </font>
      <fill>
        <patternFill>
          <bgColor theme="5" tint="0.59996337778862885"/>
        </patternFill>
      </fill>
    </dxf>
    <dxf>
      <font>
        <color rgb="FF080808"/>
      </font>
      <fill>
        <patternFill>
          <bgColor theme="5" tint="0.59996337778862885"/>
        </patternFill>
      </fill>
    </dxf>
    <dxf>
      <font>
        <color rgb="FF080808"/>
      </font>
      <fill>
        <patternFill>
          <bgColor theme="5" tint="0.59996337778862885"/>
        </patternFill>
      </fill>
    </dxf>
    <dxf>
      <font>
        <color rgb="FF080808"/>
      </font>
      <fill>
        <patternFill>
          <bgColor theme="5" tint="0.59996337778862885"/>
        </patternFill>
      </fill>
    </dxf>
    <dxf>
      <font>
        <color rgb="FF080808"/>
      </font>
      <fill>
        <patternFill>
          <bgColor theme="5" tint="0.59996337778862885"/>
        </patternFill>
      </fill>
    </dxf>
    <dxf>
      <font>
        <color rgb="FF080808"/>
      </font>
      <fill>
        <patternFill>
          <bgColor theme="5" tint="0.59996337778862885"/>
        </patternFill>
      </fill>
    </dxf>
    <dxf>
      <font>
        <color rgb="FF080808"/>
      </font>
      <fill>
        <patternFill>
          <bgColor theme="5" tint="0.59996337778862885"/>
        </patternFill>
      </fill>
    </dxf>
    <dxf>
      <font>
        <color rgb="FF080808"/>
      </font>
      <fill>
        <patternFill>
          <bgColor theme="5" tint="0.59996337778862885"/>
        </patternFill>
      </fill>
    </dxf>
    <dxf>
      <font>
        <color theme="2" tint="-0.24994659260841701"/>
      </font>
      <fill>
        <patternFill>
          <bgColor theme="0" tint="-4.9989318521683403E-2"/>
        </patternFill>
      </fill>
    </dxf>
    <dxf>
      <font>
        <strike val="0"/>
        <outline val="0"/>
        <shadow val="0"/>
        <u val="none"/>
        <vertAlign val="baseline"/>
        <sz val="10"/>
        <color theme="2" tint="-0.249977111117893"/>
        <name val="Aptos Narrow"/>
        <family val="2"/>
        <scheme val="minor"/>
      </font>
      <numFmt numFmtId="20" formatCode="d\-mmm\-yy"/>
      <alignment horizontal="right" vertical="bottom" textRotation="0" wrapText="0" indent="1" justifyLastLine="0" shrinkToFit="0" readingOrder="0"/>
    </dxf>
    <dxf>
      <font>
        <strike val="0"/>
        <outline val="0"/>
        <shadow val="0"/>
        <u val="none"/>
        <vertAlign val="baseline"/>
        <sz val="10"/>
        <color theme="2" tint="-0.499984740745262"/>
        <name val="Aptos Narrow"/>
        <family val="2"/>
        <scheme val="minor"/>
      </font>
      <numFmt numFmtId="165" formatCode="_(&quot;$&quot;* #,##0_);_(&quot;$&quot;* \(#,##0\);_(&quot;$&quot;* &quot;-&quot;??_);_(@_)"/>
      <alignment horizontal="left" vertical="bottom" textRotation="0" wrapText="0" relativeIndent="1" justifyLastLine="0" shrinkToFit="0" readingOrder="0"/>
    </dxf>
    <dxf>
      <font>
        <strike val="0"/>
        <outline val="0"/>
        <shadow val="0"/>
        <u val="none"/>
        <vertAlign val="baseline"/>
        <sz val="10"/>
        <color theme="1" tint="0.34998626667073579"/>
        <name val="Aptos Narrow"/>
        <family val="2"/>
        <scheme val="minor"/>
      </font>
      <alignment horizontal="left" vertical="bottom" textRotation="0" wrapText="0" relativeIndent="1" justifyLastLine="0" shrinkToFit="0" readingOrder="0"/>
    </dxf>
    <dxf>
      <font>
        <strike val="0"/>
        <outline val="0"/>
        <shadow val="0"/>
        <u val="none"/>
        <vertAlign val="baseline"/>
        <sz val="10"/>
        <color theme="1"/>
        <name val="Aptos Narrow"/>
        <family val="2"/>
        <scheme val="minor"/>
      </font>
      <numFmt numFmtId="165" formatCode="_(&quot;$&quot;* #,##0_);_(&quot;$&quot;* \(#,##0\);_(&quot;$&quot;* &quot;-&quot;??_);_(@_)"/>
      <alignment horizontal="left" vertical="bottom" textRotation="0" wrapText="0" relativeIndent="1" justifyLastLine="0" shrinkToFit="0" readingOrder="0"/>
    </dxf>
    <dxf>
      <font>
        <strike val="0"/>
        <outline val="0"/>
        <shadow val="0"/>
        <u val="none"/>
        <vertAlign val="baseline"/>
        <sz val="10"/>
        <color theme="1"/>
        <name val="Aptos Narrow"/>
        <family val="2"/>
        <scheme val="minor"/>
      </font>
      <alignment horizontal="left" vertical="bottom" textRotation="0" wrapText="0" relativeIndent="1" justifyLastLine="0" shrinkToFit="0" readingOrder="0"/>
    </dxf>
    <dxf>
      <font>
        <strike val="0"/>
        <outline val="0"/>
        <shadow val="0"/>
        <u val="none"/>
        <vertAlign val="baseline"/>
        <sz val="10"/>
        <color theme="1"/>
        <name val="Aptos Narrow"/>
        <family val="2"/>
        <scheme val="minor"/>
      </font>
      <alignment horizontal="left" vertical="bottom" textRotation="0" wrapText="0" relativeIndent="1" justifyLastLine="0" shrinkToFit="0" readingOrder="0"/>
    </dxf>
    <dxf>
      <font>
        <strike val="0"/>
        <outline val="0"/>
        <shadow val="0"/>
        <u val="none"/>
        <vertAlign val="baseline"/>
        <sz val="10"/>
        <color theme="1"/>
        <name val="Aptos Narrow"/>
        <family val="2"/>
        <scheme val="minor"/>
      </font>
      <numFmt numFmtId="20" formatCode="d\-mmm\-yy"/>
      <alignment horizontal="left" vertical="bottom" textRotation="0" wrapText="0" relativeIndent="1" justifyLastLine="0" shrinkToFit="0" readingOrder="0"/>
    </dxf>
    <dxf>
      <font>
        <strike val="0"/>
        <outline val="0"/>
        <shadow val="0"/>
        <u val="none"/>
        <vertAlign val="baseline"/>
        <sz val="10"/>
        <color theme="1"/>
        <name val="Aptos Narrow"/>
        <family val="2"/>
        <scheme val="minor"/>
      </font>
      <alignment horizontal="left" vertical="bottom" textRotation="0" wrapText="0" relativeIndent="1" justifyLastLine="0" shrinkToFit="0" readingOrder="0"/>
    </dxf>
    <dxf>
      <font>
        <strike val="0"/>
        <outline val="0"/>
        <shadow val="0"/>
        <u val="none"/>
        <vertAlign val="baseline"/>
        <sz val="11"/>
        <color theme="0"/>
        <name val="Aptos Narrow"/>
        <family val="2"/>
        <scheme val="minor"/>
      </font>
    </dxf>
    <dxf>
      <font>
        <b val="0"/>
        <i val="0"/>
        <strike val="0"/>
        <condense val="0"/>
        <extend val="0"/>
        <outline val="0"/>
        <shadow val="0"/>
        <u val="none"/>
        <vertAlign val="baseline"/>
        <sz val="10"/>
        <color theme="1" tint="0.499984740745262"/>
        <name val="Aptos Narrow"/>
        <family val="2"/>
        <scheme val="minor"/>
      </font>
      <alignment horizontal="left" vertical="bottom" textRotation="0" wrapText="0" indent="1" justifyLastLine="0" shrinkToFit="0" readingOrder="0"/>
    </dxf>
    <dxf>
      <font>
        <b val="0"/>
        <i val="0"/>
        <strike val="0"/>
        <condense val="0"/>
        <extend val="0"/>
        <outline val="0"/>
        <shadow val="0"/>
        <u val="none"/>
        <vertAlign val="baseline"/>
        <sz val="10"/>
        <color theme="1" tint="0.499984740745262"/>
        <name val="Aptos Narrow"/>
        <family val="2"/>
        <scheme val="minor"/>
      </font>
      <alignment horizontal="left" vertical="bottom" textRotation="0" wrapText="0" indent="1" justifyLastLine="0" shrinkToFit="0" readingOrder="0"/>
    </dxf>
    <dxf>
      <font>
        <b/>
        <i val="0"/>
        <strike val="0"/>
        <condense val="0"/>
        <extend val="0"/>
        <outline val="0"/>
        <shadow val="0"/>
        <u val="none"/>
        <vertAlign val="baseline"/>
        <sz val="11"/>
        <color theme="1"/>
        <name val="Aptos Narrow"/>
        <family val="2"/>
        <scheme val="minor"/>
      </font>
      <alignment horizontal="left" vertical="bottom" textRotation="0" wrapText="0" relativeIndent="1" justifyLastLine="0" shrinkToFit="0" readingOrder="0"/>
    </dxf>
    <dxf>
      <font>
        <b val="0"/>
        <i val="0"/>
        <strike val="0"/>
        <condense val="0"/>
        <extend val="0"/>
        <outline val="0"/>
        <shadow val="0"/>
        <u val="none"/>
        <vertAlign val="baseline"/>
        <sz val="10"/>
        <color theme="1" tint="0.499984740745262"/>
        <name val="Aptos Narrow"/>
        <family val="2"/>
        <scheme val="minor"/>
      </font>
      <alignment horizontal="left" vertical="bottom" textRotation="0" wrapText="0" indent="1" justifyLastLine="0" shrinkToFit="0" readingOrder="0"/>
    </dxf>
    <dxf>
      <font>
        <b val="0"/>
        <i val="0"/>
        <strike val="0"/>
        <condense val="0"/>
        <extend val="0"/>
        <outline val="0"/>
        <shadow val="0"/>
        <u val="none"/>
        <vertAlign val="baseline"/>
        <sz val="10"/>
        <color theme="1" tint="0.499984740745262"/>
        <name val="Aptos Narrow"/>
        <family val="2"/>
        <scheme val="minor"/>
      </font>
      <alignment horizontal="left" vertical="bottom" textRotation="0" wrapText="0" indent="1" justifyLastLine="0" shrinkToFit="0" readingOrder="0"/>
    </dxf>
    <dxf>
      <font>
        <b/>
        <i val="0"/>
        <strike val="0"/>
        <condense val="0"/>
        <extend val="0"/>
        <outline val="0"/>
        <shadow val="0"/>
        <u val="none"/>
        <vertAlign val="baseline"/>
        <sz val="11"/>
        <color theme="1"/>
        <name val="Aptos Narrow"/>
        <family val="2"/>
        <scheme val="minor"/>
      </font>
      <fill>
        <patternFill patternType="solid">
          <fgColor indexed="64"/>
          <bgColor theme="5" tint="-0.249977111117893"/>
        </patternFill>
      </fill>
      <alignment horizontal="left" vertical="bottom" textRotation="0" wrapText="0" relativeIndent="1" justifyLastLine="0" shrinkToFit="0" readingOrder="0"/>
    </dxf>
    <dxf>
      <font>
        <b val="0"/>
        <i val="0"/>
        <strike val="0"/>
        <condense val="0"/>
        <extend val="0"/>
        <outline val="0"/>
        <shadow val="0"/>
        <u val="none"/>
        <vertAlign val="baseline"/>
        <sz val="10"/>
        <color theme="1" tint="0.499984740745262"/>
        <name val="Aptos Narrow"/>
        <family val="2"/>
        <scheme val="minor"/>
      </font>
      <alignment horizontal="left" vertical="bottom" textRotation="0" wrapText="0" indent="1" justifyLastLine="0" shrinkToFit="0" readingOrder="0"/>
    </dxf>
    <dxf>
      <font>
        <b val="0"/>
        <i val="0"/>
        <strike val="0"/>
        <condense val="0"/>
        <extend val="0"/>
        <outline val="0"/>
        <shadow val="0"/>
        <u val="none"/>
        <vertAlign val="baseline"/>
        <sz val="10"/>
        <color theme="1" tint="0.499984740745262"/>
        <name val="Aptos Narrow"/>
        <family val="2"/>
        <scheme val="minor"/>
      </font>
      <alignment horizontal="left" vertical="bottom" textRotation="0" wrapText="0" indent="1" justifyLastLine="0" shrinkToFit="0" readingOrder="0"/>
    </dxf>
    <dxf>
      <font>
        <b/>
        <i val="0"/>
        <strike val="0"/>
        <condense val="0"/>
        <extend val="0"/>
        <outline val="0"/>
        <shadow val="0"/>
        <u val="none"/>
        <vertAlign val="baseline"/>
        <sz val="11"/>
        <color theme="1"/>
        <name val="Aptos Narrow"/>
        <family val="2"/>
        <scheme val="minor"/>
      </font>
      <alignment horizontal="left" vertical="bottom" textRotation="0" wrapText="0" relativeIndent="1" justifyLastLine="0" shrinkToFit="0" readingOrder="0"/>
    </dxf>
    <dxf>
      <fill>
        <patternFill patternType="none">
          <bgColor auto="1"/>
        </patternFill>
      </fill>
    </dxf>
    <dxf>
      <fill>
        <patternFill>
          <bgColor theme="2" tint="-9.9948118533890809E-2"/>
        </patternFill>
      </fill>
    </dxf>
    <dxf>
      <fill>
        <patternFill>
          <bgColor theme="3"/>
        </patternFill>
      </fill>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vertical style="thin">
          <color auto="1"/>
        </vertical>
        <horizontal style="thin">
          <color auto="1"/>
        </horizontal>
      </border>
    </dxf>
    <dxf>
      <font>
        <b/>
        <i val="0"/>
        <color theme="0"/>
      </font>
      <fill>
        <patternFill>
          <bgColor theme="3" tint="9.9948118533890809E-2"/>
        </patternFill>
      </fill>
    </dxf>
    <dxf>
      <border>
        <left style="thin">
          <color auto="1"/>
        </left>
        <right style="thin">
          <color auto="1"/>
        </right>
        <top style="thin">
          <color auto="1"/>
        </top>
        <bottom style="thin">
          <color auto="1"/>
        </bottom>
        <vertical style="thin">
          <color auto="1"/>
        </vertical>
        <horizontal style="thin">
          <color auto="1"/>
        </horizontal>
      </border>
    </dxf>
    <dxf>
      <font>
        <b/>
        <i val="0"/>
        <color theme="0"/>
      </font>
      <fill>
        <patternFill>
          <bgColor theme="6" tint="-0.24994659260841701"/>
        </patternFill>
      </fill>
    </dxf>
    <dxf>
      <border>
        <left style="thin">
          <color auto="1"/>
        </left>
        <right style="thin">
          <color auto="1"/>
        </right>
        <top style="thin">
          <color auto="1"/>
        </top>
        <bottom style="thin">
          <color auto="1"/>
        </bottom>
        <vertical style="thin">
          <color auto="1"/>
        </vertical>
        <horizontal style="thin">
          <color auto="1"/>
        </horizontal>
      </border>
    </dxf>
    <dxf>
      <font>
        <b/>
        <i val="0"/>
        <color theme="0"/>
      </font>
      <fill>
        <patternFill>
          <bgColor theme="5" tint="-0.24994659260841701"/>
        </patternFill>
      </fill>
    </dxf>
    <dxf>
      <border>
        <left style="thin">
          <color auto="1"/>
        </left>
        <right style="thin">
          <color auto="1"/>
        </right>
        <top style="thin">
          <color auto="1"/>
        </top>
        <bottom style="thin">
          <color auto="1"/>
        </bottom>
        <vertical style="thin">
          <color auto="1"/>
        </vertical>
        <horizontal style="thin">
          <color auto="1"/>
        </horizontal>
      </border>
    </dxf>
  </dxfs>
  <tableStyles count="4" defaultTableStyle="TableStyleMedium2" defaultPivotStyle="PivotStyleLight16">
    <tableStyle name="Expenses Table Style" pivot="0" count="2" xr9:uid="{EDBA6E7B-8F29-4ECD-BA1C-D623DF7B2937}">
      <tableStyleElement type="wholeTable" dxfId="119"/>
      <tableStyleElement type="headerRow" dxfId="118"/>
    </tableStyle>
    <tableStyle name="Income Table Style" pivot="0" count="2" xr9:uid="{A5A24AA5-12AB-4543-ABB9-8A546B189A42}">
      <tableStyleElement type="wholeTable" dxfId="117"/>
      <tableStyleElement type="headerRow" dxfId="116"/>
    </tableStyle>
    <tableStyle name="Savings Table Style" pivot="0" count="2" xr9:uid="{1ED1498D-E6A6-49F9-8686-7DF3FC78A58F}">
      <tableStyleElement type="wholeTable" dxfId="115"/>
      <tableStyleElement type="headerRow" dxfId="114"/>
    </tableStyle>
    <tableStyle name="Tracking Table Style" pivot="0" count="4" xr9:uid="{AD5CCFCD-646B-4DA0-885A-14E73E0A1F1C}">
      <tableStyleElement type="wholeTable" dxfId="113"/>
      <tableStyleElement type="headerRow" dxfId="112"/>
      <tableStyleElement type="firstRowStripe" dxfId="111"/>
      <tableStyleElement type="firstColumnStripe" dxfId="110"/>
    </tableStyle>
  </tableStyles>
  <colors>
    <mruColors>
      <color rgb="FFFFFFFF"/>
      <color rgb="FF08080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22/11/relationships/FeaturePropertyBag" Target="featurePropertyBag/featurePropertyBag.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accent6">
                <a:lumMod val="75000"/>
              </a:schemeClr>
            </a:solidFill>
          </c:spPr>
          <c:dPt>
            <c:idx val="0"/>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1-3E0C-4804-B03E-B7246C3CF97D}"/>
              </c:ext>
            </c:extLst>
          </c:dPt>
          <c:dPt>
            <c:idx val="1"/>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03-3E0C-4804-B03E-B7246C3CF97D}"/>
              </c:ext>
            </c:extLst>
          </c:dPt>
          <c:dPt>
            <c:idx val="2"/>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5-3E0C-4804-B03E-B7246C3CF97D}"/>
              </c:ext>
            </c:extLst>
          </c:dPt>
          <c:dPt>
            <c:idx val="3"/>
            <c:bubble3D val="0"/>
            <c:spPr>
              <a:solidFill>
                <a:schemeClr val="accent3">
                  <a:lumMod val="40000"/>
                  <a:lumOff val="60000"/>
                </a:schemeClr>
              </a:solidFill>
              <a:ln w="19050">
                <a:solidFill>
                  <a:schemeClr val="lt1"/>
                </a:solidFill>
              </a:ln>
              <a:effectLst/>
            </c:spPr>
            <c:extLst>
              <c:ext xmlns:c16="http://schemas.microsoft.com/office/drawing/2014/chart" uri="{C3380CC4-5D6E-409C-BE32-E72D297353CC}">
                <c16:uniqueId val="{00000007-3E0C-4804-B03E-B7246C3CF97D}"/>
              </c:ext>
            </c:extLst>
          </c:dPt>
          <c:dPt>
            <c:idx val="4"/>
            <c:bubble3D val="0"/>
            <c:spPr>
              <a:solidFill>
                <a:schemeClr val="accent3">
                  <a:lumMod val="20000"/>
                  <a:lumOff val="80000"/>
                </a:schemeClr>
              </a:solidFill>
              <a:ln w="19050">
                <a:solidFill>
                  <a:schemeClr val="lt1"/>
                </a:solidFill>
              </a:ln>
              <a:effectLst/>
            </c:spPr>
            <c:extLst>
              <c:ext xmlns:c16="http://schemas.microsoft.com/office/drawing/2014/chart" uri="{C3380CC4-5D6E-409C-BE32-E72D297353CC}">
                <c16:uniqueId val="{00000009-3E0C-4804-B03E-B7246C3CF97D}"/>
              </c:ext>
            </c:extLst>
          </c:dPt>
          <c:dPt>
            <c:idx val="5"/>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B-3E0C-4804-B03E-B7246C3CF97D}"/>
              </c:ext>
            </c:extLst>
          </c:dPt>
          <c:cat>
            <c:strRef>
              <c:f>Calculations!$E$35:$E$40</c:f>
              <c:strCache>
                <c:ptCount val="3"/>
                <c:pt idx="0">
                  <c:v>My Pay</c:v>
                </c:pt>
                <c:pt idx="1">
                  <c:v>Iresreach</c:v>
                </c:pt>
                <c:pt idx="2">
                  <c:v>Extra</c:v>
                </c:pt>
              </c:strCache>
            </c:strRef>
          </c:cat>
          <c:val>
            <c:numRef>
              <c:f>Calculations!$F$35:$F$40</c:f>
              <c:numCache>
                <c:formatCode>_(* #,##0_);_(* \(#,##0\);_(* "-"??_);_(@_)</c:formatCode>
                <c:ptCount val="6"/>
                <c:pt idx="0">
                  <c:v>1639</c:v>
                </c:pt>
                <c:pt idx="1">
                  <c:v>500</c:v>
                </c:pt>
                <c:pt idx="2">
                  <c:v>75</c:v>
                </c:pt>
                <c:pt idx="3">
                  <c:v>0</c:v>
                </c:pt>
                <c:pt idx="4">
                  <c:v>0</c:v>
                </c:pt>
                <c:pt idx="5">
                  <c:v>0</c:v>
                </c:pt>
              </c:numCache>
            </c:numRef>
          </c:val>
          <c:extLst>
            <c:ext xmlns:c16="http://schemas.microsoft.com/office/drawing/2014/chart" uri="{C3380CC4-5D6E-409C-BE32-E72D297353CC}">
              <c16:uniqueId val="{0000000C-3E0C-4804-B03E-B7246C3CF97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accent5">
                <a:lumMod val="50000"/>
              </a:schemeClr>
            </a:solidFill>
          </c:spPr>
          <c:dPt>
            <c:idx val="0"/>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01-0F25-4C1C-BA00-2ED3F9B3C77E}"/>
              </c:ext>
            </c:extLst>
          </c:dPt>
          <c:dPt>
            <c:idx val="1"/>
            <c:bubble3D val="0"/>
            <c:spPr>
              <a:solidFill>
                <a:schemeClr val="accent5">
                  <a:lumMod val="75000"/>
                </a:schemeClr>
              </a:solidFill>
              <a:ln w="19050">
                <a:solidFill>
                  <a:schemeClr val="lt1"/>
                </a:solidFill>
              </a:ln>
              <a:effectLst/>
            </c:spPr>
            <c:extLst>
              <c:ext xmlns:c16="http://schemas.microsoft.com/office/drawing/2014/chart" uri="{C3380CC4-5D6E-409C-BE32-E72D297353CC}">
                <c16:uniqueId val="{00000003-0F25-4C1C-BA00-2ED3F9B3C77E}"/>
              </c:ext>
            </c:extLst>
          </c:dPt>
          <c:dPt>
            <c:idx val="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5-0F25-4C1C-BA00-2ED3F9B3C77E}"/>
              </c:ext>
            </c:extLst>
          </c:dPt>
          <c:dPt>
            <c:idx val="3"/>
            <c:bubble3D val="0"/>
            <c:spPr>
              <a:solidFill>
                <a:schemeClr val="accent5">
                  <a:lumMod val="40000"/>
                  <a:lumOff val="60000"/>
                </a:schemeClr>
              </a:solidFill>
              <a:ln w="19050">
                <a:solidFill>
                  <a:schemeClr val="lt1"/>
                </a:solidFill>
              </a:ln>
              <a:effectLst/>
            </c:spPr>
            <c:extLst>
              <c:ext xmlns:c16="http://schemas.microsoft.com/office/drawing/2014/chart" uri="{C3380CC4-5D6E-409C-BE32-E72D297353CC}">
                <c16:uniqueId val="{00000007-0F25-4C1C-BA00-2ED3F9B3C77E}"/>
              </c:ext>
            </c:extLst>
          </c:dPt>
          <c:dPt>
            <c:idx val="4"/>
            <c:bubble3D val="0"/>
            <c:spPr>
              <a:solidFill>
                <a:schemeClr val="accent5">
                  <a:lumMod val="20000"/>
                  <a:lumOff val="80000"/>
                </a:schemeClr>
              </a:solidFill>
              <a:ln w="19050">
                <a:solidFill>
                  <a:schemeClr val="lt1"/>
                </a:solidFill>
              </a:ln>
              <a:effectLst/>
            </c:spPr>
            <c:extLst>
              <c:ext xmlns:c16="http://schemas.microsoft.com/office/drawing/2014/chart" uri="{C3380CC4-5D6E-409C-BE32-E72D297353CC}">
                <c16:uniqueId val="{00000009-0F25-4C1C-BA00-2ED3F9B3C77E}"/>
              </c:ext>
            </c:extLst>
          </c:dPt>
          <c:dPt>
            <c:idx val="5"/>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B-0F25-4C1C-BA00-2ED3F9B3C77E}"/>
              </c:ext>
            </c:extLst>
          </c:dPt>
          <c:cat>
            <c:strRef>
              <c:f>Calculations!$I$35:$I$40</c:f>
              <c:strCache>
                <c:ptCount val="6"/>
                <c:pt idx="0">
                  <c:v>Bebe Car</c:v>
                </c:pt>
                <c:pt idx="1">
                  <c:v>Miscellaneous</c:v>
                </c:pt>
                <c:pt idx="2">
                  <c:v>Food</c:v>
                </c:pt>
                <c:pt idx="3">
                  <c:v>Phone</c:v>
                </c:pt>
                <c:pt idx="4">
                  <c:v>Gas</c:v>
                </c:pt>
                <c:pt idx="5">
                  <c:v>Other</c:v>
                </c:pt>
              </c:strCache>
            </c:strRef>
          </c:cat>
          <c:val>
            <c:numRef>
              <c:f>Calculations!$J$35:$J$40</c:f>
              <c:numCache>
                <c:formatCode>_(* #,##0_);_(* \(#,##0\);_(* "-"??_);_(@_)</c:formatCode>
                <c:ptCount val="6"/>
                <c:pt idx="0">
                  <c:v>481</c:v>
                </c:pt>
                <c:pt idx="1">
                  <c:v>231</c:v>
                </c:pt>
                <c:pt idx="2">
                  <c:v>169</c:v>
                </c:pt>
                <c:pt idx="3">
                  <c:v>163</c:v>
                </c:pt>
                <c:pt idx="4">
                  <c:v>90</c:v>
                </c:pt>
                <c:pt idx="5">
                  <c:v>233</c:v>
                </c:pt>
              </c:numCache>
            </c:numRef>
          </c:val>
          <c:extLst>
            <c:ext xmlns:c16="http://schemas.microsoft.com/office/drawing/2014/chart" uri="{C3380CC4-5D6E-409C-BE32-E72D297353CC}">
              <c16:uniqueId val="{0000000C-0F25-4C1C-BA00-2ED3F9B3C77E}"/>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tx2">
                <a:lumMod val="90000"/>
                <a:lumOff val="10000"/>
              </a:schemeClr>
            </a:solidFill>
          </c:spPr>
          <c:dPt>
            <c:idx val="0"/>
            <c:bubble3D val="0"/>
            <c:spPr>
              <a:solidFill>
                <a:schemeClr val="tx2">
                  <a:lumMod val="90000"/>
                  <a:lumOff val="10000"/>
                </a:schemeClr>
              </a:solidFill>
              <a:ln w="19050">
                <a:solidFill>
                  <a:schemeClr val="lt1"/>
                </a:solidFill>
              </a:ln>
              <a:effectLst/>
            </c:spPr>
            <c:extLst>
              <c:ext xmlns:c16="http://schemas.microsoft.com/office/drawing/2014/chart" uri="{C3380CC4-5D6E-409C-BE32-E72D297353CC}">
                <c16:uniqueId val="{00000001-E6F6-42CE-8AE7-712738CFFC4B}"/>
              </c:ext>
            </c:extLst>
          </c:dPt>
          <c:dPt>
            <c:idx val="1"/>
            <c:bubble3D val="0"/>
            <c:spPr>
              <a:solidFill>
                <a:schemeClr val="tx2">
                  <a:lumMod val="75000"/>
                  <a:lumOff val="25000"/>
                </a:schemeClr>
              </a:solidFill>
              <a:ln w="19050">
                <a:solidFill>
                  <a:schemeClr val="lt1"/>
                </a:solidFill>
              </a:ln>
              <a:effectLst/>
            </c:spPr>
            <c:extLst>
              <c:ext xmlns:c16="http://schemas.microsoft.com/office/drawing/2014/chart" uri="{C3380CC4-5D6E-409C-BE32-E72D297353CC}">
                <c16:uniqueId val="{00000003-E6F6-42CE-8AE7-712738CFFC4B}"/>
              </c:ext>
            </c:extLst>
          </c:dPt>
          <c:dPt>
            <c:idx val="2"/>
            <c:bubble3D val="0"/>
            <c:spPr>
              <a:solidFill>
                <a:schemeClr val="tx2">
                  <a:lumMod val="50000"/>
                  <a:lumOff val="50000"/>
                </a:schemeClr>
              </a:solidFill>
              <a:ln w="19050">
                <a:solidFill>
                  <a:schemeClr val="lt1"/>
                </a:solidFill>
              </a:ln>
              <a:effectLst/>
            </c:spPr>
            <c:extLst>
              <c:ext xmlns:c16="http://schemas.microsoft.com/office/drawing/2014/chart" uri="{C3380CC4-5D6E-409C-BE32-E72D297353CC}">
                <c16:uniqueId val="{00000005-E6F6-42CE-8AE7-712738CFFC4B}"/>
              </c:ext>
            </c:extLst>
          </c:dPt>
          <c:dPt>
            <c:idx val="3"/>
            <c:bubble3D val="0"/>
            <c:spPr>
              <a:solidFill>
                <a:schemeClr val="accent1">
                  <a:lumMod val="40000"/>
                  <a:lumOff val="60000"/>
                </a:schemeClr>
              </a:solidFill>
              <a:ln w="19050">
                <a:solidFill>
                  <a:schemeClr val="lt1"/>
                </a:solidFill>
              </a:ln>
              <a:effectLst/>
            </c:spPr>
            <c:extLst>
              <c:ext xmlns:c16="http://schemas.microsoft.com/office/drawing/2014/chart" uri="{C3380CC4-5D6E-409C-BE32-E72D297353CC}">
                <c16:uniqueId val="{00000007-E6F6-42CE-8AE7-712738CFFC4B}"/>
              </c:ext>
            </c:extLst>
          </c:dPt>
          <c:dPt>
            <c:idx val="4"/>
            <c:bubble3D val="0"/>
            <c:spPr>
              <a:solidFill>
                <a:schemeClr val="tx2">
                  <a:lumMod val="25000"/>
                  <a:lumOff val="75000"/>
                </a:schemeClr>
              </a:solidFill>
              <a:ln w="19050">
                <a:solidFill>
                  <a:schemeClr val="lt1"/>
                </a:solidFill>
              </a:ln>
              <a:effectLst/>
            </c:spPr>
            <c:extLst>
              <c:ext xmlns:c16="http://schemas.microsoft.com/office/drawing/2014/chart" uri="{C3380CC4-5D6E-409C-BE32-E72D297353CC}">
                <c16:uniqueId val="{00000009-E6F6-42CE-8AE7-712738CFFC4B}"/>
              </c:ext>
            </c:extLst>
          </c:dPt>
          <c:dPt>
            <c:idx val="5"/>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B-E6F6-42CE-8AE7-712738CFFC4B}"/>
              </c:ext>
            </c:extLst>
          </c:dPt>
          <c:cat>
            <c:strRef>
              <c:f>Calculations!$M$35:$M$40</c:f>
              <c:strCache>
                <c:ptCount val="6"/>
                <c:pt idx="5">
                  <c:v>Other</c:v>
                </c:pt>
              </c:strCache>
            </c:strRef>
          </c:cat>
          <c:val>
            <c:numRef>
              <c:f>Calculations!$N$35:$N$40</c:f>
              <c:numCache>
                <c:formatCode>_(* #,##0_);_(* \(#,##0\);_(* "-"??_);_(@_)</c:formatCode>
                <c:ptCount val="6"/>
                <c:pt idx="0">
                  <c:v>0</c:v>
                </c:pt>
                <c:pt idx="1">
                  <c:v>0</c:v>
                </c:pt>
                <c:pt idx="2">
                  <c:v>0</c:v>
                </c:pt>
                <c:pt idx="3">
                  <c:v>0</c:v>
                </c:pt>
                <c:pt idx="4">
                  <c:v>0</c:v>
                </c:pt>
                <c:pt idx="5">
                  <c:v>233</c:v>
                </c:pt>
              </c:numCache>
            </c:numRef>
          </c:val>
          <c:extLst>
            <c:ext xmlns:c16="http://schemas.microsoft.com/office/drawing/2014/chart" uri="{C3380CC4-5D6E-409C-BE32-E72D297353CC}">
              <c16:uniqueId val="{0000000C-E6F6-42CE-8AE7-712738CFFC4B}"/>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spPr>
            <a:solidFill>
              <a:schemeClr val="accent6">
                <a:lumMod val="75000"/>
              </a:schemeClr>
            </a:solidFill>
            <a:ln>
              <a:noFill/>
            </a:ln>
            <a:effectLst/>
          </c:spPr>
          <c:invertIfNegative val="0"/>
          <c:dPt>
            <c:idx val="1"/>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1-139F-4CF0-8250-6BC31693537A}"/>
              </c:ext>
            </c:extLst>
          </c:dPt>
          <c:dPt>
            <c:idx val="2"/>
            <c:invertIfNegative val="0"/>
            <c:bubble3D val="0"/>
            <c:spPr>
              <a:solidFill>
                <a:schemeClr val="accent4">
                  <a:lumMod val="75000"/>
                </a:schemeClr>
              </a:solidFill>
              <a:ln>
                <a:noFill/>
              </a:ln>
              <a:effectLst/>
            </c:spPr>
            <c:extLst>
              <c:ext xmlns:c16="http://schemas.microsoft.com/office/drawing/2014/chart" uri="{C3380CC4-5D6E-409C-BE32-E72D297353CC}">
                <c16:uniqueId val="{00000003-139F-4CF0-8250-6BC31693537A}"/>
              </c:ext>
            </c:extLst>
          </c:dPt>
          <c:dPt>
            <c:idx val="5"/>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5-139F-4CF0-8250-6BC31693537A}"/>
              </c:ext>
            </c:extLst>
          </c:dPt>
          <c:dPt>
            <c:idx val="6"/>
            <c:invertIfNegative val="0"/>
            <c:bubble3D val="0"/>
            <c:spPr>
              <a:solidFill>
                <a:schemeClr val="accent4">
                  <a:lumMod val="75000"/>
                </a:schemeClr>
              </a:solidFill>
              <a:ln>
                <a:noFill/>
              </a:ln>
              <a:effectLst/>
            </c:spPr>
            <c:extLst>
              <c:ext xmlns:c16="http://schemas.microsoft.com/office/drawing/2014/chart" uri="{C3380CC4-5D6E-409C-BE32-E72D297353CC}">
                <c16:uniqueId val="{00000007-139F-4CF0-8250-6BC31693537A}"/>
              </c:ext>
            </c:extLst>
          </c:dPt>
          <c:dPt>
            <c:idx val="9"/>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9-139F-4CF0-8250-6BC31693537A}"/>
              </c:ext>
            </c:extLst>
          </c:dPt>
          <c:dPt>
            <c:idx val="10"/>
            <c:invertIfNegative val="0"/>
            <c:bubble3D val="0"/>
            <c:spPr>
              <a:solidFill>
                <a:schemeClr val="accent4">
                  <a:lumMod val="75000"/>
                </a:schemeClr>
              </a:solidFill>
              <a:ln>
                <a:noFill/>
              </a:ln>
              <a:effectLst/>
            </c:spPr>
            <c:extLst>
              <c:ext xmlns:c16="http://schemas.microsoft.com/office/drawing/2014/chart" uri="{C3380CC4-5D6E-409C-BE32-E72D297353CC}">
                <c16:uniqueId val="{0000000B-139F-4CF0-8250-6BC31693537A}"/>
              </c:ext>
            </c:extLst>
          </c:dPt>
          <c:dPt>
            <c:idx val="13"/>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D-139F-4CF0-8250-6BC31693537A}"/>
              </c:ext>
            </c:extLst>
          </c:dPt>
          <c:dPt>
            <c:idx val="14"/>
            <c:invertIfNegative val="0"/>
            <c:bubble3D val="0"/>
            <c:spPr>
              <a:solidFill>
                <a:schemeClr val="accent4">
                  <a:lumMod val="75000"/>
                </a:schemeClr>
              </a:solidFill>
              <a:ln>
                <a:noFill/>
              </a:ln>
              <a:effectLst/>
            </c:spPr>
            <c:extLst>
              <c:ext xmlns:c16="http://schemas.microsoft.com/office/drawing/2014/chart" uri="{C3380CC4-5D6E-409C-BE32-E72D297353CC}">
                <c16:uniqueId val="{0000000F-139F-4CF0-8250-6BC31693537A}"/>
              </c:ext>
            </c:extLst>
          </c:dPt>
          <c:dPt>
            <c:idx val="17"/>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11-139F-4CF0-8250-6BC31693537A}"/>
              </c:ext>
            </c:extLst>
          </c:dPt>
          <c:dPt>
            <c:idx val="18"/>
            <c:invertIfNegative val="0"/>
            <c:bubble3D val="0"/>
            <c:spPr>
              <a:solidFill>
                <a:schemeClr val="accent4">
                  <a:lumMod val="75000"/>
                </a:schemeClr>
              </a:solidFill>
              <a:ln>
                <a:noFill/>
              </a:ln>
              <a:effectLst/>
            </c:spPr>
            <c:extLst>
              <c:ext xmlns:c16="http://schemas.microsoft.com/office/drawing/2014/chart" uri="{C3380CC4-5D6E-409C-BE32-E72D297353CC}">
                <c16:uniqueId val="{00000013-139F-4CF0-8250-6BC31693537A}"/>
              </c:ext>
            </c:extLst>
          </c:dPt>
          <c:dPt>
            <c:idx val="21"/>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15-139F-4CF0-8250-6BC31693537A}"/>
              </c:ext>
            </c:extLst>
          </c:dPt>
          <c:dPt>
            <c:idx val="22"/>
            <c:invertIfNegative val="0"/>
            <c:bubble3D val="0"/>
            <c:spPr>
              <a:solidFill>
                <a:schemeClr val="accent4">
                  <a:lumMod val="75000"/>
                </a:schemeClr>
              </a:solidFill>
              <a:ln>
                <a:noFill/>
              </a:ln>
              <a:effectLst/>
            </c:spPr>
            <c:extLst>
              <c:ext xmlns:c16="http://schemas.microsoft.com/office/drawing/2014/chart" uri="{C3380CC4-5D6E-409C-BE32-E72D297353CC}">
                <c16:uniqueId val="{00000017-139F-4CF0-8250-6BC31693537A}"/>
              </c:ext>
            </c:extLst>
          </c:dPt>
          <c:dPt>
            <c:idx val="25"/>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19-139F-4CF0-8250-6BC31693537A}"/>
              </c:ext>
            </c:extLst>
          </c:dPt>
          <c:dPt>
            <c:idx val="26"/>
            <c:invertIfNegative val="0"/>
            <c:bubble3D val="0"/>
            <c:spPr>
              <a:solidFill>
                <a:schemeClr val="accent4">
                  <a:lumMod val="75000"/>
                </a:schemeClr>
              </a:solidFill>
              <a:ln>
                <a:noFill/>
              </a:ln>
              <a:effectLst/>
            </c:spPr>
            <c:extLst>
              <c:ext xmlns:c16="http://schemas.microsoft.com/office/drawing/2014/chart" uri="{C3380CC4-5D6E-409C-BE32-E72D297353CC}">
                <c16:uniqueId val="{0000001B-139F-4CF0-8250-6BC31693537A}"/>
              </c:ext>
            </c:extLst>
          </c:dPt>
          <c:dPt>
            <c:idx val="29"/>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1D-139F-4CF0-8250-6BC31693537A}"/>
              </c:ext>
            </c:extLst>
          </c:dPt>
          <c:dPt>
            <c:idx val="30"/>
            <c:invertIfNegative val="0"/>
            <c:bubble3D val="0"/>
            <c:spPr>
              <a:solidFill>
                <a:schemeClr val="accent4">
                  <a:lumMod val="75000"/>
                </a:schemeClr>
              </a:solidFill>
              <a:ln>
                <a:noFill/>
              </a:ln>
              <a:effectLst/>
            </c:spPr>
            <c:extLst>
              <c:ext xmlns:c16="http://schemas.microsoft.com/office/drawing/2014/chart" uri="{C3380CC4-5D6E-409C-BE32-E72D297353CC}">
                <c16:uniqueId val="{0000001F-139F-4CF0-8250-6BC31693537A}"/>
              </c:ext>
            </c:extLst>
          </c:dPt>
          <c:dPt>
            <c:idx val="33"/>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21-139F-4CF0-8250-6BC31693537A}"/>
              </c:ext>
            </c:extLst>
          </c:dPt>
          <c:dPt>
            <c:idx val="34"/>
            <c:invertIfNegative val="0"/>
            <c:bubble3D val="0"/>
            <c:spPr>
              <a:solidFill>
                <a:schemeClr val="accent4">
                  <a:lumMod val="75000"/>
                </a:schemeClr>
              </a:solidFill>
              <a:ln>
                <a:noFill/>
              </a:ln>
              <a:effectLst/>
            </c:spPr>
            <c:extLst>
              <c:ext xmlns:c16="http://schemas.microsoft.com/office/drawing/2014/chart" uri="{C3380CC4-5D6E-409C-BE32-E72D297353CC}">
                <c16:uniqueId val="{00000023-139F-4CF0-8250-6BC31693537A}"/>
              </c:ext>
            </c:extLst>
          </c:dPt>
          <c:dPt>
            <c:idx val="37"/>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25-139F-4CF0-8250-6BC31693537A}"/>
              </c:ext>
            </c:extLst>
          </c:dPt>
          <c:dPt>
            <c:idx val="38"/>
            <c:invertIfNegative val="0"/>
            <c:bubble3D val="0"/>
            <c:spPr>
              <a:solidFill>
                <a:schemeClr val="accent4">
                  <a:lumMod val="75000"/>
                </a:schemeClr>
              </a:solidFill>
              <a:ln>
                <a:noFill/>
              </a:ln>
              <a:effectLst/>
            </c:spPr>
            <c:extLst>
              <c:ext xmlns:c16="http://schemas.microsoft.com/office/drawing/2014/chart" uri="{C3380CC4-5D6E-409C-BE32-E72D297353CC}">
                <c16:uniqueId val="{00000027-139F-4CF0-8250-6BC31693537A}"/>
              </c:ext>
            </c:extLst>
          </c:dPt>
          <c:dPt>
            <c:idx val="41"/>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29-139F-4CF0-8250-6BC31693537A}"/>
              </c:ext>
            </c:extLst>
          </c:dPt>
          <c:dPt>
            <c:idx val="42"/>
            <c:invertIfNegative val="0"/>
            <c:bubble3D val="0"/>
            <c:spPr>
              <a:solidFill>
                <a:schemeClr val="accent4">
                  <a:lumMod val="75000"/>
                </a:schemeClr>
              </a:solidFill>
              <a:ln>
                <a:noFill/>
              </a:ln>
              <a:effectLst/>
            </c:spPr>
            <c:extLst>
              <c:ext xmlns:c16="http://schemas.microsoft.com/office/drawing/2014/chart" uri="{C3380CC4-5D6E-409C-BE32-E72D297353CC}">
                <c16:uniqueId val="{0000002B-139F-4CF0-8250-6BC31693537A}"/>
              </c:ext>
            </c:extLst>
          </c:dPt>
          <c:dPt>
            <c:idx val="45"/>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2D-139F-4CF0-8250-6BC31693537A}"/>
              </c:ext>
            </c:extLst>
          </c:dPt>
          <c:dPt>
            <c:idx val="46"/>
            <c:invertIfNegative val="0"/>
            <c:bubble3D val="0"/>
            <c:spPr>
              <a:solidFill>
                <a:schemeClr val="accent4">
                  <a:lumMod val="75000"/>
                </a:schemeClr>
              </a:solidFill>
              <a:ln>
                <a:noFill/>
              </a:ln>
              <a:effectLst/>
            </c:spPr>
            <c:extLst>
              <c:ext xmlns:c16="http://schemas.microsoft.com/office/drawing/2014/chart" uri="{C3380CC4-5D6E-409C-BE32-E72D297353CC}">
                <c16:uniqueId val="{0000002F-139F-4CF0-8250-6BC31693537A}"/>
              </c:ext>
            </c:extLst>
          </c:dPt>
          <c:cat>
            <c:numRef>
              <c:f>Calculations!$D$55:$D$102</c:f>
              <c:numCache>
                <c:formatCode>mmm</c:formatCode>
                <c:ptCount val="48"/>
                <c:pt idx="0">
                  <c:v>45292</c:v>
                </c:pt>
                <c:pt idx="4">
                  <c:v>45323</c:v>
                </c:pt>
                <c:pt idx="8">
                  <c:v>45352</c:v>
                </c:pt>
                <c:pt idx="12">
                  <c:v>45383</c:v>
                </c:pt>
                <c:pt idx="16">
                  <c:v>45413</c:v>
                </c:pt>
                <c:pt idx="20">
                  <c:v>45444</c:v>
                </c:pt>
                <c:pt idx="24">
                  <c:v>45474</c:v>
                </c:pt>
                <c:pt idx="28">
                  <c:v>45505</c:v>
                </c:pt>
                <c:pt idx="32">
                  <c:v>45536</c:v>
                </c:pt>
                <c:pt idx="36">
                  <c:v>45566</c:v>
                </c:pt>
                <c:pt idx="40">
                  <c:v>45597</c:v>
                </c:pt>
                <c:pt idx="44">
                  <c:v>45627</c:v>
                </c:pt>
              </c:numCache>
            </c:numRef>
          </c:cat>
          <c:val>
            <c:numRef>
              <c:f>Calculations!$M$55:$M$102</c:f>
              <c:numCache>
                <c:formatCode>_(* #,##0_);_(* \(#,##0\);_(* "-"??_);_(@_)</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2214</c:v>
                </c:pt>
                <c:pt idx="45">
                  <c:v>1367</c:v>
                </c:pt>
                <c:pt idx="46">
                  <c:v>0</c:v>
                </c:pt>
              </c:numCache>
            </c:numRef>
          </c:val>
          <c:extLst>
            <c:ext xmlns:c16="http://schemas.microsoft.com/office/drawing/2014/chart" uri="{C3380CC4-5D6E-409C-BE32-E72D297353CC}">
              <c16:uniqueId val="{00000030-139F-4CF0-8250-6BC31693537A}"/>
            </c:ext>
          </c:extLst>
        </c:ser>
        <c:ser>
          <c:idx val="1"/>
          <c:order val="1"/>
          <c:spPr>
            <a:solidFill>
              <a:schemeClr val="accent6">
                <a:lumMod val="60000"/>
                <a:lumOff val="40000"/>
              </a:schemeClr>
            </a:solidFill>
            <a:ln>
              <a:noFill/>
            </a:ln>
            <a:effectLst/>
          </c:spPr>
          <c:invertIfNegative val="0"/>
          <c:dPt>
            <c:idx val="1"/>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32-139F-4CF0-8250-6BC31693537A}"/>
              </c:ext>
            </c:extLst>
          </c:dPt>
          <c:dPt>
            <c:idx val="2"/>
            <c:invertIfNegative val="0"/>
            <c:bubble3D val="0"/>
            <c:spPr>
              <a:solidFill>
                <a:schemeClr val="accent4">
                  <a:lumMod val="40000"/>
                  <a:lumOff val="60000"/>
                </a:schemeClr>
              </a:solidFill>
              <a:ln>
                <a:noFill/>
              </a:ln>
              <a:effectLst/>
            </c:spPr>
            <c:extLst>
              <c:ext xmlns:c16="http://schemas.microsoft.com/office/drawing/2014/chart" uri="{C3380CC4-5D6E-409C-BE32-E72D297353CC}">
                <c16:uniqueId val="{00000034-139F-4CF0-8250-6BC31693537A}"/>
              </c:ext>
            </c:extLst>
          </c:dPt>
          <c:dPt>
            <c:idx val="5"/>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36-139F-4CF0-8250-6BC31693537A}"/>
              </c:ext>
            </c:extLst>
          </c:dPt>
          <c:dPt>
            <c:idx val="6"/>
            <c:invertIfNegative val="0"/>
            <c:bubble3D val="0"/>
            <c:spPr>
              <a:solidFill>
                <a:schemeClr val="accent4">
                  <a:lumMod val="40000"/>
                  <a:lumOff val="60000"/>
                </a:schemeClr>
              </a:solidFill>
              <a:ln>
                <a:noFill/>
              </a:ln>
              <a:effectLst/>
            </c:spPr>
            <c:extLst>
              <c:ext xmlns:c16="http://schemas.microsoft.com/office/drawing/2014/chart" uri="{C3380CC4-5D6E-409C-BE32-E72D297353CC}">
                <c16:uniqueId val="{00000038-139F-4CF0-8250-6BC31693537A}"/>
              </c:ext>
            </c:extLst>
          </c:dPt>
          <c:dPt>
            <c:idx val="9"/>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3A-139F-4CF0-8250-6BC31693537A}"/>
              </c:ext>
            </c:extLst>
          </c:dPt>
          <c:dPt>
            <c:idx val="10"/>
            <c:invertIfNegative val="0"/>
            <c:bubble3D val="0"/>
            <c:spPr>
              <a:solidFill>
                <a:schemeClr val="accent4">
                  <a:lumMod val="40000"/>
                  <a:lumOff val="60000"/>
                </a:schemeClr>
              </a:solidFill>
              <a:ln>
                <a:noFill/>
              </a:ln>
              <a:effectLst/>
            </c:spPr>
            <c:extLst>
              <c:ext xmlns:c16="http://schemas.microsoft.com/office/drawing/2014/chart" uri="{C3380CC4-5D6E-409C-BE32-E72D297353CC}">
                <c16:uniqueId val="{0000003C-139F-4CF0-8250-6BC31693537A}"/>
              </c:ext>
            </c:extLst>
          </c:dPt>
          <c:dPt>
            <c:idx val="13"/>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3E-139F-4CF0-8250-6BC31693537A}"/>
              </c:ext>
            </c:extLst>
          </c:dPt>
          <c:dPt>
            <c:idx val="14"/>
            <c:invertIfNegative val="0"/>
            <c:bubble3D val="0"/>
            <c:spPr>
              <a:solidFill>
                <a:schemeClr val="accent4">
                  <a:lumMod val="40000"/>
                  <a:lumOff val="60000"/>
                </a:schemeClr>
              </a:solidFill>
              <a:ln>
                <a:noFill/>
              </a:ln>
              <a:effectLst/>
            </c:spPr>
            <c:extLst>
              <c:ext xmlns:c16="http://schemas.microsoft.com/office/drawing/2014/chart" uri="{C3380CC4-5D6E-409C-BE32-E72D297353CC}">
                <c16:uniqueId val="{00000040-139F-4CF0-8250-6BC31693537A}"/>
              </c:ext>
            </c:extLst>
          </c:dPt>
          <c:dPt>
            <c:idx val="17"/>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42-139F-4CF0-8250-6BC31693537A}"/>
              </c:ext>
            </c:extLst>
          </c:dPt>
          <c:dPt>
            <c:idx val="18"/>
            <c:invertIfNegative val="0"/>
            <c:bubble3D val="0"/>
            <c:spPr>
              <a:solidFill>
                <a:schemeClr val="accent4">
                  <a:lumMod val="40000"/>
                  <a:lumOff val="60000"/>
                </a:schemeClr>
              </a:solidFill>
              <a:ln>
                <a:noFill/>
              </a:ln>
              <a:effectLst/>
            </c:spPr>
            <c:extLst>
              <c:ext xmlns:c16="http://schemas.microsoft.com/office/drawing/2014/chart" uri="{C3380CC4-5D6E-409C-BE32-E72D297353CC}">
                <c16:uniqueId val="{00000044-139F-4CF0-8250-6BC31693537A}"/>
              </c:ext>
            </c:extLst>
          </c:dPt>
          <c:dPt>
            <c:idx val="21"/>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46-139F-4CF0-8250-6BC31693537A}"/>
              </c:ext>
            </c:extLst>
          </c:dPt>
          <c:dPt>
            <c:idx val="22"/>
            <c:invertIfNegative val="0"/>
            <c:bubble3D val="0"/>
            <c:spPr>
              <a:solidFill>
                <a:schemeClr val="accent4">
                  <a:lumMod val="40000"/>
                  <a:lumOff val="60000"/>
                </a:schemeClr>
              </a:solidFill>
              <a:ln>
                <a:noFill/>
              </a:ln>
              <a:effectLst/>
            </c:spPr>
            <c:extLst>
              <c:ext xmlns:c16="http://schemas.microsoft.com/office/drawing/2014/chart" uri="{C3380CC4-5D6E-409C-BE32-E72D297353CC}">
                <c16:uniqueId val="{00000048-139F-4CF0-8250-6BC31693537A}"/>
              </c:ext>
            </c:extLst>
          </c:dPt>
          <c:dPt>
            <c:idx val="25"/>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4A-139F-4CF0-8250-6BC31693537A}"/>
              </c:ext>
            </c:extLst>
          </c:dPt>
          <c:dPt>
            <c:idx val="26"/>
            <c:invertIfNegative val="0"/>
            <c:bubble3D val="0"/>
            <c:spPr>
              <a:solidFill>
                <a:schemeClr val="accent4">
                  <a:lumMod val="40000"/>
                  <a:lumOff val="60000"/>
                </a:schemeClr>
              </a:solidFill>
              <a:ln>
                <a:noFill/>
              </a:ln>
              <a:effectLst/>
            </c:spPr>
            <c:extLst>
              <c:ext xmlns:c16="http://schemas.microsoft.com/office/drawing/2014/chart" uri="{C3380CC4-5D6E-409C-BE32-E72D297353CC}">
                <c16:uniqueId val="{0000004C-139F-4CF0-8250-6BC31693537A}"/>
              </c:ext>
            </c:extLst>
          </c:dPt>
          <c:dPt>
            <c:idx val="29"/>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4E-139F-4CF0-8250-6BC31693537A}"/>
              </c:ext>
            </c:extLst>
          </c:dPt>
          <c:dPt>
            <c:idx val="30"/>
            <c:invertIfNegative val="0"/>
            <c:bubble3D val="0"/>
            <c:spPr>
              <a:solidFill>
                <a:schemeClr val="accent4">
                  <a:lumMod val="40000"/>
                  <a:lumOff val="60000"/>
                </a:schemeClr>
              </a:solidFill>
              <a:ln>
                <a:noFill/>
              </a:ln>
              <a:effectLst/>
            </c:spPr>
            <c:extLst>
              <c:ext xmlns:c16="http://schemas.microsoft.com/office/drawing/2014/chart" uri="{C3380CC4-5D6E-409C-BE32-E72D297353CC}">
                <c16:uniqueId val="{00000050-139F-4CF0-8250-6BC31693537A}"/>
              </c:ext>
            </c:extLst>
          </c:dPt>
          <c:dPt>
            <c:idx val="33"/>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52-139F-4CF0-8250-6BC31693537A}"/>
              </c:ext>
            </c:extLst>
          </c:dPt>
          <c:dPt>
            <c:idx val="34"/>
            <c:invertIfNegative val="0"/>
            <c:bubble3D val="0"/>
            <c:spPr>
              <a:solidFill>
                <a:schemeClr val="accent4">
                  <a:lumMod val="40000"/>
                  <a:lumOff val="60000"/>
                </a:schemeClr>
              </a:solidFill>
              <a:ln>
                <a:noFill/>
              </a:ln>
              <a:effectLst/>
            </c:spPr>
            <c:extLst>
              <c:ext xmlns:c16="http://schemas.microsoft.com/office/drawing/2014/chart" uri="{C3380CC4-5D6E-409C-BE32-E72D297353CC}">
                <c16:uniqueId val="{00000054-139F-4CF0-8250-6BC31693537A}"/>
              </c:ext>
            </c:extLst>
          </c:dPt>
          <c:dPt>
            <c:idx val="37"/>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56-139F-4CF0-8250-6BC31693537A}"/>
              </c:ext>
            </c:extLst>
          </c:dPt>
          <c:dPt>
            <c:idx val="38"/>
            <c:invertIfNegative val="0"/>
            <c:bubble3D val="0"/>
            <c:spPr>
              <a:solidFill>
                <a:schemeClr val="accent4">
                  <a:lumMod val="40000"/>
                  <a:lumOff val="60000"/>
                </a:schemeClr>
              </a:solidFill>
              <a:ln>
                <a:noFill/>
              </a:ln>
              <a:effectLst/>
            </c:spPr>
            <c:extLst>
              <c:ext xmlns:c16="http://schemas.microsoft.com/office/drawing/2014/chart" uri="{C3380CC4-5D6E-409C-BE32-E72D297353CC}">
                <c16:uniqueId val="{00000058-139F-4CF0-8250-6BC31693537A}"/>
              </c:ext>
            </c:extLst>
          </c:dPt>
          <c:dPt>
            <c:idx val="41"/>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5A-139F-4CF0-8250-6BC31693537A}"/>
              </c:ext>
            </c:extLst>
          </c:dPt>
          <c:dPt>
            <c:idx val="42"/>
            <c:invertIfNegative val="0"/>
            <c:bubble3D val="0"/>
            <c:spPr>
              <a:solidFill>
                <a:schemeClr val="accent4">
                  <a:lumMod val="40000"/>
                  <a:lumOff val="60000"/>
                </a:schemeClr>
              </a:solidFill>
              <a:ln>
                <a:noFill/>
              </a:ln>
              <a:effectLst/>
            </c:spPr>
            <c:extLst>
              <c:ext xmlns:c16="http://schemas.microsoft.com/office/drawing/2014/chart" uri="{C3380CC4-5D6E-409C-BE32-E72D297353CC}">
                <c16:uniqueId val="{0000005C-139F-4CF0-8250-6BC31693537A}"/>
              </c:ext>
            </c:extLst>
          </c:dPt>
          <c:dPt>
            <c:idx val="45"/>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5E-139F-4CF0-8250-6BC31693537A}"/>
              </c:ext>
            </c:extLst>
          </c:dPt>
          <c:dPt>
            <c:idx val="46"/>
            <c:invertIfNegative val="0"/>
            <c:bubble3D val="0"/>
            <c:spPr>
              <a:solidFill>
                <a:schemeClr val="accent4">
                  <a:lumMod val="40000"/>
                  <a:lumOff val="60000"/>
                </a:schemeClr>
              </a:solidFill>
              <a:ln>
                <a:noFill/>
              </a:ln>
              <a:effectLst/>
            </c:spPr>
            <c:extLst>
              <c:ext xmlns:c16="http://schemas.microsoft.com/office/drawing/2014/chart" uri="{C3380CC4-5D6E-409C-BE32-E72D297353CC}">
                <c16:uniqueId val="{00000060-139F-4CF0-8250-6BC31693537A}"/>
              </c:ext>
            </c:extLst>
          </c:dPt>
          <c:cat>
            <c:numRef>
              <c:f>Calculations!$D$55:$D$102</c:f>
              <c:numCache>
                <c:formatCode>mmm</c:formatCode>
                <c:ptCount val="48"/>
                <c:pt idx="0">
                  <c:v>45292</c:v>
                </c:pt>
                <c:pt idx="4">
                  <c:v>45323</c:v>
                </c:pt>
                <c:pt idx="8">
                  <c:v>45352</c:v>
                </c:pt>
                <c:pt idx="12">
                  <c:v>45383</c:v>
                </c:pt>
                <c:pt idx="16">
                  <c:v>45413</c:v>
                </c:pt>
                <c:pt idx="20">
                  <c:v>45444</c:v>
                </c:pt>
                <c:pt idx="24">
                  <c:v>45474</c:v>
                </c:pt>
                <c:pt idx="28">
                  <c:v>45505</c:v>
                </c:pt>
                <c:pt idx="32">
                  <c:v>45536</c:v>
                </c:pt>
                <c:pt idx="36">
                  <c:v>45566</c:v>
                </c:pt>
                <c:pt idx="40">
                  <c:v>45597</c:v>
                </c:pt>
                <c:pt idx="44">
                  <c:v>45627</c:v>
                </c:pt>
              </c:numCache>
            </c:numRef>
          </c:cat>
          <c:val>
            <c:numRef>
              <c:f>Calculations!$N$55:$N$102</c:f>
              <c:numCache>
                <c:formatCode>_(* #,##0_);_(* \(#,##0\);_(* "-"??_);_(@_)</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3236</c:v>
                </c:pt>
                <c:pt idx="45">
                  <c:v>2286</c:v>
                </c:pt>
                <c:pt idx="46">
                  <c:v>20</c:v>
                </c:pt>
              </c:numCache>
            </c:numRef>
          </c:val>
          <c:extLst>
            <c:ext xmlns:c16="http://schemas.microsoft.com/office/drawing/2014/chart" uri="{C3380CC4-5D6E-409C-BE32-E72D297353CC}">
              <c16:uniqueId val="{00000061-139F-4CF0-8250-6BC31693537A}"/>
            </c:ext>
          </c:extLst>
        </c:ser>
        <c:ser>
          <c:idx val="2"/>
          <c:order val="2"/>
          <c:spPr>
            <a:solidFill>
              <a:schemeClr val="accent3"/>
            </a:solidFill>
            <a:ln>
              <a:noFill/>
            </a:ln>
            <a:effectLst/>
          </c:spPr>
          <c:invertIfNegative val="0"/>
          <c:dPt>
            <c:idx val="1"/>
            <c:invertIfNegative val="0"/>
            <c:bubble3D val="0"/>
            <c:spPr>
              <a:solidFill>
                <a:schemeClr val="accent5">
                  <a:lumMod val="50000"/>
                </a:schemeClr>
              </a:solidFill>
              <a:ln>
                <a:noFill/>
              </a:ln>
              <a:effectLst/>
            </c:spPr>
            <c:extLst>
              <c:ext xmlns:c16="http://schemas.microsoft.com/office/drawing/2014/chart" uri="{C3380CC4-5D6E-409C-BE32-E72D297353CC}">
                <c16:uniqueId val="{00000063-139F-4CF0-8250-6BC31693537A}"/>
              </c:ext>
            </c:extLst>
          </c:dPt>
          <c:dPt>
            <c:idx val="2"/>
            <c:invertIfNegative val="0"/>
            <c:bubble3D val="0"/>
            <c:spPr>
              <a:solidFill>
                <a:schemeClr val="accent4">
                  <a:lumMod val="50000"/>
                </a:schemeClr>
              </a:solidFill>
              <a:ln>
                <a:noFill/>
              </a:ln>
              <a:effectLst/>
            </c:spPr>
            <c:extLst>
              <c:ext xmlns:c16="http://schemas.microsoft.com/office/drawing/2014/chart" uri="{C3380CC4-5D6E-409C-BE32-E72D297353CC}">
                <c16:uniqueId val="{00000065-139F-4CF0-8250-6BC31693537A}"/>
              </c:ext>
            </c:extLst>
          </c:dPt>
          <c:dPt>
            <c:idx val="5"/>
            <c:invertIfNegative val="0"/>
            <c:bubble3D val="0"/>
            <c:spPr>
              <a:solidFill>
                <a:schemeClr val="accent5">
                  <a:lumMod val="50000"/>
                </a:schemeClr>
              </a:solidFill>
              <a:ln>
                <a:noFill/>
              </a:ln>
              <a:effectLst/>
            </c:spPr>
            <c:extLst>
              <c:ext xmlns:c16="http://schemas.microsoft.com/office/drawing/2014/chart" uri="{C3380CC4-5D6E-409C-BE32-E72D297353CC}">
                <c16:uniqueId val="{00000067-139F-4CF0-8250-6BC31693537A}"/>
              </c:ext>
            </c:extLst>
          </c:dPt>
          <c:dPt>
            <c:idx val="6"/>
            <c:invertIfNegative val="0"/>
            <c:bubble3D val="0"/>
            <c:spPr>
              <a:solidFill>
                <a:schemeClr val="accent4">
                  <a:lumMod val="50000"/>
                </a:schemeClr>
              </a:solidFill>
              <a:ln>
                <a:noFill/>
              </a:ln>
              <a:effectLst/>
            </c:spPr>
            <c:extLst>
              <c:ext xmlns:c16="http://schemas.microsoft.com/office/drawing/2014/chart" uri="{C3380CC4-5D6E-409C-BE32-E72D297353CC}">
                <c16:uniqueId val="{00000069-139F-4CF0-8250-6BC31693537A}"/>
              </c:ext>
            </c:extLst>
          </c:dPt>
          <c:dPt>
            <c:idx val="9"/>
            <c:invertIfNegative val="0"/>
            <c:bubble3D val="0"/>
            <c:spPr>
              <a:solidFill>
                <a:schemeClr val="accent5">
                  <a:lumMod val="50000"/>
                </a:schemeClr>
              </a:solidFill>
              <a:ln>
                <a:noFill/>
              </a:ln>
              <a:effectLst/>
            </c:spPr>
            <c:extLst>
              <c:ext xmlns:c16="http://schemas.microsoft.com/office/drawing/2014/chart" uri="{C3380CC4-5D6E-409C-BE32-E72D297353CC}">
                <c16:uniqueId val="{0000006B-139F-4CF0-8250-6BC31693537A}"/>
              </c:ext>
            </c:extLst>
          </c:dPt>
          <c:dPt>
            <c:idx val="10"/>
            <c:invertIfNegative val="0"/>
            <c:bubble3D val="0"/>
            <c:spPr>
              <a:solidFill>
                <a:schemeClr val="accent4">
                  <a:lumMod val="50000"/>
                </a:schemeClr>
              </a:solidFill>
              <a:ln>
                <a:noFill/>
              </a:ln>
              <a:effectLst/>
            </c:spPr>
            <c:extLst>
              <c:ext xmlns:c16="http://schemas.microsoft.com/office/drawing/2014/chart" uri="{C3380CC4-5D6E-409C-BE32-E72D297353CC}">
                <c16:uniqueId val="{0000006D-139F-4CF0-8250-6BC31693537A}"/>
              </c:ext>
            </c:extLst>
          </c:dPt>
          <c:dPt>
            <c:idx val="13"/>
            <c:invertIfNegative val="0"/>
            <c:bubble3D val="0"/>
            <c:spPr>
              <a:solidFill>
                <a:schemeClr val="accent5">
                  <a:lumMod val="50000"/>
                </a:schemeClr>
              </a:solidFill>
              <a:ln>
                <a:noFill/>
              </a:ln>
              <a:effectLst/>
            </c:spPr>
            <c:extLst>
              <c:ext xmlns:c16="http://schemas.microsoft.com/office/drawing/2014/chart" uri="{C3380CC4-5D6E-409C-BE32-E72D297353CC}">
                <c16:uniqueId val="{0000006F-139F-4CF0-8250-6BC31693537A}"/>
              </c:ext>
            </c:extLst>
          </c:dPt>
          <c:dPt>
            <c:idx val="14"/>
            <c:invertIfNegative val="0"/>
            <c:bubble3D val="0"/>
            <c:spPr>
              <a:solidFill>
                <a:schemeClr val="accent4">
                  <a:lumMod val="50000"/>
                </a:schemeClr>
              </a:solidFill>
              <a:ln>
                <a:noFill/>
              </a:ln>
              <a:effectLst/>
            </c:spPr>
            <c:extLst>
              <c:ext xmlns:c16="http://schemas.microsoft.com/office/drawing/2014/chart" uri="{C3380CC4-5D6E-409C-BE32-E72D297353CC}">
                <c16:uniqueId val="{00000071-139F-4CF0-8250-6BC31693537A}"/>
              </c:ext>
            </c:extLst>
          </c:dPt>
          <c:dPt>
            <c:idx val="17"/>
            <c:invertIfNegative val="0"/>
            <c:bubble3D val="0"/>
            <c:spPr>
              <a:solidFill>
                <a:schemeClr val="accent5">
                  <a:lumMod val="50000"/>
                </a:schemeClr>
              </a:solidFill>
              <a:ln>
                <a:noFill/>
              </a:ln>
              <a:effectLst/>
            </c:spPr>
            <c:extLst>
              <c:ext xmlns:c16="http://schemas.microsoft.com/office/drawing/2014/chart" uri="{C3380CC4-5D6E-409C-BE32-E72D297353CC}">
                <c16:uniqueId val="{00000073-139F-4CF0-8250-6BC31693537A}"/>
              </c:ext>
            </c:extLst>
          </c:dPt>
          <c:dPt>
            <c:idx val="18"/>
            <c:invertIfNegative val="0"/>
            <c:bubble3D val="0"/>
            <c:spPr>
              <a:solidFill>
                <a:schemeClr val="accent4">
                  <a:lumMod val="50000"/>
                </a:schemeClr>
              </a:solidFill>
              <a:ln>
                <a:noFill/>
              </a:ln>
              <a:effectLst/>
            </c:spPr>
            <c:extLst>
              <c:ext xmlns:c16="http://schemas.microsoft.com/office/drawing/2014/chart" uri="{C3380CC4-5D6E-409C-BE32-E72D297353CC}">
                <c16:uniqueId val="{00000075-139F-4CF0-8250-6BC31693537A}"/>
              </c:ext>
            </c:extLst>
          </c:dPt>
          <c:dPt>
            <c:idx val="21"/>
            <c:invertIfNegative val="0"/>
            <c:bubble3D val="0"/>
            <c:spPr>
              <a:solidFill>
                <a:schemeClr val="accent5">
                  <a:lumMod val="50000"/>
                </a:schemeClr>
              </a:solidFill>
              <a:ln>
                <a:noFill/>
              </a:ln>
              <a:effectLst/>
            </c:spPr>
            <c:extLst>
              <c:ext xmlns:c16="http://schemas.microsoft.com/office/drawing/2014/chart" uri="{C3380CC4-5D6E-409C-BE32-E72D297353CC}">
                <c16:uniqueId val="{00000077-139F-4CF0-8250-6BC31693537A}"/>
              </c:ext>
            </c:extLst>
          </c:dPt>
          <c:dPt>
            <c:idx val="22"/>
            <c:invertIfNegative val="0"/>
            <c:bubble3D val="0"/>
            <c:spPr>
              <a:solidFill>
                <a:schemeClr val="accent4">
                  <a:lumMod val="50000"/>
                </a:schemeClr>
              </a:solidFill>
              <a:ln>
                <a:noFill/>
              </a:ln>
              <a:effectLst/>
            </c:spPr>
            <c:extLst>
              <c:ext xmlns:c16="http://schemas.microsoft.com/office/drawing/2014/chart" uri="{C3380CC4-5D6E-409C-BE32-E72D297353CC}">
                <c16:uniqueId val="{00000079-139F-4CF0-8250-6BC31693537A}"/>
              </c:ext>
            </c:extLst>
          </c:dPt>
          <c:dPt>
            <c:idx val="25"/>
            <c:invertIfNegative val="0"/>
            <c:bubble3D val="0"/>
            <c:spPr>
              <a:solidFill>
                <a:schemeClr val="accent5">
                  <a:lumMod val="50000"/>
                </a:schemeClr>
              </a:solidFill>
              <a:ln>
                <a:noFill/>
              </a:ln>
              <a:effectLst/>
            </c:spPr>
            <c:extLst>
              <c:ext xmlns:c16="http://schemas.microsoft.com/office/drawing/2014/chart" uri="{C3380CC4-5D6E-409C-BE32-E72D297353CC}">
                <c16:uniqueId val="{0000007B-139F-4CF0-8250-6BC31693537A}"/>
              </c:ext>
            </c:extLst>
          </c:dPt>
          <c:dPt>
            <c:idx val="26"/>
            <c:invertIfNegative val="0"/>
            <c:bubble3D val="0"/>
            <c:spPr>
              <a:solidFill>
                <a:schemeClr val="accent4">
                  <a:lumMod val="50000"/>
                </a:schemeClr>
              </a:solidFill>
              <a:ln>
                <a:noFill/>
              </a:ln>
              <a:effectLst/>
            </c:spPr>
            <c:extLst>
              <c:ext xmlns:c16="http://schemas.microsoft.com/office/drawing/2014/chart" uri="{C3380CC4-5D6E-409C-BE32-E72D297353CC}">
                <c16:uniqueId val="{0000007D-139F-4CF0-8250-6BC31693537A}"/>
              </c:ext>
            </c:extLst>
          </c:dPt>
          <c:dPt>
            <c:idx val="29"/>
            <c:invertIfNegative val="0"/>
            <c:bubble3D val="0"/>
            <c:spPr>
              <a:solidFill>
                <a:schemeClr val="accent5">
                  <a:lumMod val="50000"/>
                </a:schemeClr>
              </a:solidFill>
              <a:ln>
                <a:noFill/>
              </a:ln>
              <a:effectLst/>
            </c:spPr>
            <c:extLst>
              <c:ext xmlns:c16="http://schemas.microsoft.com/office/drawing/2014/chart" uri="{C3380CC4-5D6E-409C-BE32-E72D297353CC}">
                <c16:uniqueId val="{0000007F-139F-4CF0-8250-6BC31693537A}"/>
              </c:ext>
            </c:extLst>
          </c:dPt>
          <c:dPt>
            <c:idx val="30"/>
            <c:invertIfNegative val="0"/>
            <c:bubble3D val="0"/>
            <c:spPr>
              <a:solidFill>
                <a:schemeClr val="accent4">
                  <a:lumMod val="50000"/>
                </a:schemeClr>
              </a:solidFill>
              <a:ln>
                <a:noFill/>
              </a:ln>
              <a:effectLst/>
            </c:spPr>
            <c:extLst>
              <c:ext xmlns:c16="http://schemas.microsoft.com/office/drawing/2014/chart" uri="{C3380CC4-5D6E-409C-BE32-E72D297353CC}">
                <c16:uniqueId val="{00000081-139F-4CF0-8250-6BC31693537A}"/>
              </c:ext>
            </c:extLst>
          </c:dPt>
          <c:dPt>
            <c:idx val="33"/>
            <c:invertIfNegative val="0"/>
            <c:bubble3D val="0"/>
            <c:spPr>
              <a:solidFill>
                <a:schemeClr val="accent5">
                  <a:lumMod val="50000"/>
                </a:schemeClr>
              </a:solidFill>
              <a:ln>
                <a:noFill/>
              </a:ln>
              <a:effectLst/>
            </c:spPr>
            <c:extLst>
              <c:ext xmlns:c16="http://schemas.microsoft.com/office/drawing/2014/chart" uri="{C3380CC4-5D6E-409C-BE32-E72D297353CC}">
                <c16:uniqueId val="{00000083-139F-4CF0-8250-6BC31693537A}"/>
              </c:ext>
            </c:extLst>
          </c:dPt>
          <c:dPt>
            <c:idx val="34"/>
            <c:invertIfNegative val="0"/>
            <c:bubble3D val="0"/>
            <c:spPr>
              <a:solidFill>
                <a:schemeClr val="accent4">
                  <a:lumMod val="50000"/>
                </a:schemeClr>
              </a:solidFill>
              <a:ln>
                <a:noFill/>
              </a:ln>
              <a:effectLst/>
            </c:spPr>
            <c:extLst>
              <c:ext xmlns:c16="http://schemas.microsoft.com/office/drawing/2014/chart" uri="{C3380CC4-5D6E-409C-BE32-E72D297353CC}">
                <c16:uniqueId val="{00000085-139F-4CF0-8250-6BC31693537A}"/>
              </c:ext>
            </c:extLst>
          </c:dPt>
          <c:dPt>
            <c:idx val="37"/>
            <c:invertIfNegative val="0"/>
            <c:bubble3D val="0"/>
            <c:spPr>
              <a:solidFill>
                <a:schemeClr val="accent5">
                  <a:lumMod val="50000"/>
                </a:schemeClr>
              </a:solidFill>
              <a:ln>
                <a:noFill/>
              </a:ln>
              <a:effectLst/>
            </c:spPr>
            <c:extLst>
              <c:ext xmlns:c16="http://schemas.microsoft.com/office/drawing/2014/chart" uri="{C3380CC4-5D6E-409C-BE32-E72D297353CC}">
                <c16:uniqueId val="{00000087-139F-4CF0-8250-6BC31693537A}"/>
              </c:ext>
            </c:extLst>
          </c:dPt>
          <c:dPt>
            <c:idx val="38"/>
            <c:invertIfNegative val="0"/>
            <c:bubble3D val="0"/>
            <c:spPr>
              <a:solidFill>
                <a:schemeClr val="accent4">
                  <a:lumMod val="50000"/>
                </a:schemeClr>
              </a:solidFill>
              <a:ln>
                <a:noFill/>
              </a:ln>
              <a:effectLst/>
            </c:spPr>
            <c:extLst>
              <c:ext xmlns:c16="http://schemas.microsoft.com/office/drawing/2014/chart" uri="{C3380CC4-5D6E-409C-BE32-E72D297353CC}">
                <c16:uniqueId val="{00000089-139F-4CF0-8250-6BC31693537A}"/>
              </c:ext>
            </c:extLst>
          </c:dPt>
          <c:dPt>
            <c:idx val="41"/>
            <c:invertIfNegative val="0"/>
            <c:bubble3D val="0"/>
            <c:spPr>
              <a:solidFill>
                <a:schemeClr val="accent5">
                  <a:lumMod val="50000"/>
                </a:schemeClr>
              </a:solidFill>
              <a:ln>
                <a:noFill/>
              </a:ln>
              <a:effectLst/>
            </c:spPr>
            <c:extLst>
              <c:ext xmlns:c16="http://schemas.microsoft.com/office/drawing/2014/chart" uri="{C3380CC4-5D6E-409C-BE32-E72D297353CC}">
                <c16:uniqueId val="{0000008B-139F-4CF0-8250-6BC31693537A}"/>
              </c:ext>
            </c:extLst>
          </c:dPt>
          <c:dPt>
            <c:idx val="42"/>
            <c:invertIfNegative val="0"/>
            <c:bubble3D val="0"/>
            <c:spPr>
              <a:solidFill>
                <a:schemeClr val="accent4">
                  <a:lumMod val="50000"/>
                </a:schemeClr>
              </a:solidFill>
              <a:ln>
                <a:noFill/>
              </a:ln>
              <a:effectLst/>
            </c:spPr>
            <c:extLst>
              <c:ext xmlns:c16="http://schemas.microsoft.com/office/drawing/2014/chart" uri="{C3380CC4-5D6E-409C-BE32-E72D297353CC}">
                <c16:uniqueId val="{0000008D-139F-4CF0-8250-6BC31693537A}"/>
              </c:ext>
            </c:extLst>
          </c:dPt>
          <c:dPt>
            <c:idx val="45"/>
            <c:invertIfNegative val="0"/>
            <c:bubble3D val="0"/>
            <c:spPr>
              <a:solidFill>
                <a:schemeClr val="accent5">
                  <a:lumMod val="50000"/>
                </a:schemeClr>
              </a:solidFill>
              <a:ln>
                <a:noFill/>
              </a:ln>
              <a:effectLst/>
            </c:spPr>
            <c:extLst>
              <c:ext xmlns:c16="http://schemas.microsoft.com/office/drawing/2014/chart" uri="{C3380CC4-5D6E-409C-BE32-E72D297353CC}">
                <c16:uniqueId val="{0000008F-139F-4CF0-8250-6BC31693537A}"/>
              </c:ext>
            </c:extLst>
          </c:dPt>
          <c:dPt>
            <c:idx val="46"/>
            <c:invertIfNegative val="0"/>
            <c:bubble3D val="0"/>
            <c:spPr>
              <a:solidFill>
                <a:schemeClr val="accent4">
                  <a:lumMod val="50000"/>
                </a:schemeClr>
              </a:solidFill>
              <a:ln>
                <a:noFill/>
              </a:ln>
              <a:effectLst/>
            </c:spPr>
            <c:extLst>
              <c:ext xmlns:c16="http://schemas.microsoft.com/office/drawing/2014/chart" uri="{C3380CC4-5D6E-409C-BE32-E72D297353CC}">
                <c16:uniqueId val="{00000091-139F-4CF0-8250-6BC31693537A}"/>
              </c:ext>
            </c:extLst>
          </c:dPt>
          <c:cat>
            <c:numRef>
              <c:f>Calculations!$D$55:$D$102</c:f>
              <c:numCache>
                <c:formatCode>mmm</c:formatCode>
                <c:ptCount val="48"/>
                <c:pt idx="0">
                  <c:v>45292</c:v>
                </c:pt>
                <c:pt idx="4">
                  <c:v>45323</c:v>
                </c:pt>
                <c:pt idx="8">
                  <c:v>45352</c:v>
                </c:pt>
                <c:pt idx="12">
                  <c:v>45383</c:v>
                </c:pt>
                <c:pt idx="16">
                  <c:v>45413</c:v>
                </c:pt>
                <c:pt idx="20">
                  <c:v>45444</c:v>
                </c:pt>
                <c:pt idx="24">
                  <c:v>45474</c:v>
                </c:pt>
                <c:pt idx="28">
                  <c:v>45505</c:v>
                </c:pt>
                <c:pt idx="32">
                  <c:v>45536</c:v>
                </c:pt>
                <c:pt idx="36">
                  <c:v>45566</c:v>
                </c:pt>
                <c:pt idx="40">
                  <c:v>45597</c:v>
                </c:pt>
                <c:pt idx="44">
                  <c:v>45627</c:v>
                </c:pt>
              </c:numCache>
            </c:numRef>
          </c:cat>
          <c:val>
            <c:numRef>
              <c:f>Calculations!$O$55:$O$102</c:f>
              <c:numCache>
                <c:formatCode>_(* #,##0_);_(* \(#,##0\);_(* "-"??_);_(@_)</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92-139F-4CF0-8250-6BC31693537A}"/>
            </c:ext>
          </c:extLst>
        </c:ser>
        <c:ser>
          <c:idx val="3"/>
          <c:order val="3"/>
          <c:spPr>
            <a:solidFill>
              <a:schemeClr val="bg1">
                <a:lumMod val="85000"/>
              </a:schemeClr>
            </a:solidFill>
            <a:ln>
              <a:noFill/>
            </a:ln>
            <a:effectLst/>
          </c:spPr>
          <c:invertIfNegative val="0"/>
          <c:cat>
            <c:numRef>
              <c:f>Calculations!$D$55:$D$102</c:f>
              <c:numCache>
                <c:formatCode>mmm</c:formatCode>
                <c:ptCount val="48"/>
                <c:pt idx="0">
                  <c:v>45292</c:v>
                </c:pt>
                <c:pt idx="4">
                  <c:v>45323</c:v>
                </c:pt>
                <c:pt idx="8">
                  <c:v>45352</c:v>
                </c:pt>
                <c:pt idx="12">
                  <c:v>45383</c:v>
                </c:pt>
                <c:pt idx="16">
                  <c:v>45413</c:v>
                </c:pt>
                <c:pt idx="20">
                  <c:v>45444</c:v>
                </c:pt>
                <c:pt idx="24">
                  <c:v>45474</c:v>
                </c:pt>
                <c:pt idx="28">
                  <c:v>45505</c:v>
                </c:pt>
                <c:pt idx="32">
                  <c:v>45536</c:v>
                </c:pt>
                <c:pt idx="36">
                  <c:v>45566</c:v>
                </c:pt>
                <c:pt idx="40">
                  <c:v>45597</c:v>
                </c:pt>
                <c:pt idx="44">
                  <c:v>45627</c:v>
                </c:pt>
              </c:numCache>
            </c:numRef>
          </c:cat>
          <c:val>
            <c:numRef>
              <c:f>Calculations!$P$55:$P$102</c:f>
              <c:numCache>
                <c:formatCode>_(* #,##0_);_(* \(#,##0\);_(* "-"??_);_(@_)</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4547</c:v>
                </c:pt>
                <c:pt idx="41">
                  <c:v>4013</c:v>
                </c:pt>
                <c:pt idx="42">
                  <c:v>20</c:v>
                </c:pt>
                <c:pt idx="44">
                  <c:v>0</c:v>
                </c:pt>
                <c:pt idx="45">
                  <c:v>0</c:v>
                </c:pt>
                <c:pt idx="46">
                  <c:v>0</c:v>
                </c:pt>
              </c:numCache>
            </c:numRef>
          </c:val>
          <c:extLst>
            <c:ext xmlns:c16="http://schemas.microsoft.com/office/drawing/2014/chart" uri="{C3380CC4-5D6E-409C-BE32-E72D297353CC}">
              <c16:uniqueId val="{00000093-139F-4CF0-8250-6BC31693537A}"/>
            </c:ext>
          </c:extLst>
        </c:ser>
        <c:ser>
          <c:idx val="4"/>
          <c:order val="4"/>
          <c:spPr>
            <a:solidFill>
              <a:schemeClr val="bg1">
                <a:lumMod val="95000"/>
              </a:schemeClr>
            </a:solidFill>
            <a:ln>
              <a:noFill/>
            </a:ln>
            <a:effectLst/>
          </c:spPr>
          <c:invertIfNegative val="0"/>
          <c:cat>
            <c:numRef>
              <c:f>Calculations!$D$55:$D$102</c:f>
              <c:numCache>
                <c:formatCode>mmm</c:formatCode>
                <c:ptCount val="48"/>
                <c:pt idx="0">
                  <c:v>45292</c:v>
                </c:pt>
                <c:pt idx="4">
                  <c:v>45323</c:v>
                </c:pt>
                <c:pt idx="8">
                  <c:v>45352</c:v>
                </c:pt>
                <c:pt idx="12">
                  <c:v>45383</c:v>
                </c:pt>
                <c:pt idx="16">
                  <c:v>45413</c:v>
                </c:pt>
                <c:pt idx="20">
                  <c:v>45444</c:v>
                </c:pt>
                <c:pt idx="24">
                  <c:v>45474</c:v>
                </c:pt>
                <c:pt idx="28">
                  <c:v>45505</c:v>
                </c:pt>
                <c:pt idx="32">
                  <c:v>45536</c:v>
                </c:pt>
                <c:pt idx="36">
                  <c:v>45566</c:v>
                </c:pt>
                <c:pt idx="40">
                  <c:v>45597</c:v>
                </c:pt>
                <c:pt idx="44">
                  <c:v>45627</c:v>
                </c:pt>
              </c:numCache>
            </c:numRef>
          </c:cat>
          <c:val>
            <c:numRef>
              <c:f>Calculations!$Q$55:$Q$102</c:f>
              <c:numCache>
                <c:formatCode>_(* #,##0_);_(* \(#,##0\);_(* "-"??_);_(@_)</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94-139F-4CF0-8250-6BC31693537A}"/>
            </c:ext>
          </c:extLst>
        </c:ser>
        <c:ser>
          <c:idx val="5"/>
          <c:order val="5"/>
          <c:spPr>
            <a:solidFill>
              <a:schemeClr val="bg1">
                <a:lumMod val="75000"/>
              </a:schemeClr>
            </a:solidFill>
            <a:ln>
              <a:noFill/>
            </a:ln>
            <a:effectLst/>
          </c:spPr>
          <c:invertIfNegative val="0"/>
          <c:cat>
            <c:numRef>
              <c:f>Calculations!$D$55:$D$102</c:f>
              <c:numCache>
                <c:formatCode>mmm</c:formatCode>
                <c:ptCount val="48"/>
                <c:pt idx="0">
                  <c:v>45292</c:v>
                </c:pt>
                <c:pt idx="4">
                  <c:v>45323</c:v>
                </c:pt>
                <c:pt idx="8">
                  <c:v>45352</c:v>
                </c:pt>
                <c:pt idx="12">
                  <c:v>45383</c:v>
                </c:pt>
                <c:pt idx="16">
                  <c:v>45413</c:v>
                </c:pt>
                <c:pt idx="20">
                  <c:v>45444</c:v>
                </c:pt>
                <c:pt idx="24">
                  <c:v>45474</c:v>
                </c:pt>
                <c:pt idx="28">
                  <c:v>45505</c:v>
                </c:pt>
                <c:pt idx="32">
                  <c:v>45536</c:v>
                </c:pt>
                <c:pt idx="36">
                  <c:v>45566</c:v>
                </c:pt>
                <c:pt idx="40">
                  <c:v>45597</c:v>
                </c:pt>
                <c:pt idx="44">
                  <c:v>45627</c:v>
                </c:pt>
              </c:numCache>
            </c:numRef>
          </c:cat>
          <c:val>
            <c:numRef>
              <c:f>Calculations!$R$55:$R$102</c:f>
              <c:numCache>
                <c:formatCode>_(* #,##0_);_(* \(#,##0\);_(* "-"??_);_(@_)</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67</c:v>
                </c:pt>
                <c:pt idx="38">
                  <c:v>0</c:v>
                </c:pt>
                <c:pt idx="40">
                  <c:v>0</c:v>
                </c:pt>
                <c:pt idx="41">
                  <c:v>1707</c:v>
                </c:pt>
                <c:pt idx="42">
                  <c:v>19</c:v>
                </c:pt>
                <c:pt idx="44">
                  <c:v>0</c:v>
                </c:pt>
                <c:pt idx="45">
                  <c:v>0</c:v>
                </c:pt>
                <c:pt idx="46">
                  <c:v>0</c:v>
                </c:pt>
              </c:numCache>
            </c:numRef>
          </c:val>
          <c:extLst>
            <c:ext xmlns:c16="http://schemas.microsoft.com/office/drawing/2014/chart" uri="{C3380CC4-5D6E-409C-BE32-E72D297353CC}">
              <c16:uniqueId val="{00000095-139F-4CF0-8250-6BC31693537A}"/>
            </c:ext>
          </c:extLst>
        </c:ser>
        <c:dLbls>
          <c:showLegendKey val="0"/>
          <c:showVal val="0"/>
          <c:showCatName val="0"/>
          <c:showSerName val="0"/>
          <c:showPercent val="0"/>
          <c:showBubbleSize val="0"/>
        </c:dLbls>
        <c:gapWidth val="15"/>
        <c:overlap val="100"/>
        <c:axId val="1611662480"/>
        <c:axId val="1611664880"/>
      </c:barChart>
      <c:catAx>
        <c:axId val="1611662480"/>
        <c:scaling>
          <c:orientation val="minMax"/>
        </c:scaling>
        <c:delete val="0"/>
        <c:axPos val="b"/>
        <c:numFmt formatCode="mmm"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611664880"/>
        <c:crosses val="autoZero"/>
        <c:auto val="0"/>
        <c:lblAlgn val="ctr"/>
        <c:lblOffset val="100"/>
        <c:noMultiLvlLbl val="0"/>
      </c:catAx>
      <c:valAx>
        <c:axId val="1611664880"/>
        <c:scaling>
          <c:orientation val="minMax"/>
        </c:scaling>
        <c:delete val="0"/>
        <c:axPos val="l"/>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bg2">
                    <a:lumMod val="50000"/>
                  </a:schemeClr>
                </a:solidFill>
                <a:latin typeface="+mn-lt"/>
                <a:ea typeface="+mn-ea"/>
                <a:cs typeface="+mn-cs"/>
              </a:defRPr>
            </a:pPr>
            <a:endParaRPr lang="en-US"/>
          </a:p>
        </c:txPr>
        <c:crossAx val="16116624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Calculations!$E$49" lockText="1" noThreeD="1"/>
</file>

<file path=xl/ctrlProps/ctrlProp2.xml><?xml version="1.0" encoding="utf-8"?>
<formControlPr xmlns="http://schemas.microsoft.com/office/spreadsheetml/2009/9/main" objectType="CheckBox" checked="Checked" fmlaLink="Calculations!$E$50" lockText="1" noThreeD="1"/>
</file>

<file path=xl/ctrlProps/ctrlProp3.xml><?xml version="1.0" encoding="utf-8"?>
<formControlPr xmlns="http://schemas.microsoft.com/office/spreadsheetml/2009/9/main" objectType="CheckBox" checked="Checked" fmlaLink="Calculations!$E$51" lockText="1" noThreeD="1"/>
</file>

<file path=xl/ctrlProps/ctrlProp4.xml><?xml version="1.0" encoding="utf-8"?>
<formControlPr xmlns="http://schemas.microsoft.com/office/spreadsheetml/2009/9/main" objectType="CheckBox" checked="Checked" fmlaLink="Calculations!$E$52" lockText="1" noThreeD="1"/>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495300</xdr:colOff>
      <xdr:row>4</xdr:row>
      <xdr:rowOff>0</xdr:rowOff>
    </xdr:from>
    <xdr:to>
      <xdr:col>3</xdr:col>
      <xdr:colOff>123825</xdr:colOff>
      <xdr:row>8</xdr:row>
      <xdr:rowOff>114300</xdr:rowOff>
    </xdr:to>
    <xdr:grpSp>
      <xdr:nvGrpSpPr>
        <xdr:cNvPr id="23" name="Group 22">
          <a:extLst>
            <a:ext uri="{FF2B5EF4-FFF2-40B4-BE49-F238E27FC236}">
              <a16:creationId xmlns:a16="http://schemas.microsoft.com/office/drawing/2014/main" id="{8F26DF67-37DA-C39D-485E-F91E0439A9CA}"/>
            </a:ext>
          </a:extLst>
        </xdr:cNvPr>
        <xdr:cNvGrpSpPr/>
      </xdr:nvGrpSpPr>
      <xdr:grpSpPr>
        <a:xfrm>
          <a:off x="1104900" y="904875"/>
          <a:ext cx="1266825" cy="876300"/>
          <a:chOff x="1104900" y="904876"/>
          <a:chExt cx="1266825" cy="952500"/>
        </a:xfrm>
      </xdr:grpSpPr>
      <xdr:sp macro="" textlink="">
        <xdr:nvSpPr>
          <xdr:cNvPr id="6" name="Rectangle: Rounded Corners 5">
            <a:extLst>
              <a:ext uri="{FF2B5EF4-FFF2-40B4-BE49-F238E27FC236}">
                <a16:creationId xmlns:a16="http://schemas.microsoft.com/office/drawing/2014/main" id="{F1A7D328-480A-9B1C-42BC-763CBA2F7FA5}"/>
              </a:ext>
            </a:extLst>
          </xdr:cNvPr>
          <xdr:cNvSpPr/>
        </xdr:nvSpPr>
        <xdr:spPr>
          <a:xfrm>
            <a:off x="1238250" y="904876"/>
            <a:ext cx="1028700" cy="952500"/>
          </a:xfrm>
          <a:prstGeom prst="roundRect">
            <a:avLst/>
          </a:prstGeom>
          <a:solidFill>
            <a:schemeClr val="bg1"/>
          </a:solidFill>
          <a:ln w="6350">
            <a:solidFill>
              <a:schemeClr val="bg2">
                <a:lumMod val="75000"/>
              </a:schemeClr>
            </a:solidFill>
          </a:ln>
          <a:effectLst>
            <a:outerShdw blurRad="825500" dir="5400000" sx="95000" sy="95000" algn="ctr" rotWithShape="0">
              <a:prstClr val="black">
                <a:alpha val="15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sp macro="" textlink="">
        <xdr:nvSpPr>
          <xdr:cNvPr id="7" name="TextBox 6">
            <a:extLst>
              <a:ext uri="{FF2B5EF4-FFF2-40B4-BE49-F238E27FC236}">
                <a16:creationId xmlns:a16="http://schemas.microsoft.com/office/drawing/2014/main" id="{5B8A5AC9-2E66-3D7D-8256-7D28DBC0D2BF}"/>
              </a:ext>
            </a:extLst>
          </xdr:cNvPr>
          <xdr:cNvSpPr txBox="1"/>
        </xdr:nvSpPr>
        <xdr:spPr>
          <a:xfrm>
            <a:off x="1133475" y="1133475"/>
            <a:ext cx="12382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kern="1200"/>
              <a:t>Date of Today</a:t>
            </a:r>
          </a:p>
        </xdr:txBody>
      </xdr:sp>
      <xdr:sp macro="" textlink="Calculations!E8">
        <xdr:nvSpPr>
          <xdr:cNvPr id="8" name="TextBox 7">
            <a:extLst>
              <a:ext uri="{FF2B5EF4-FFF2-40B4-BE49-F238E27FC236}">
                <a16:creationId xmlns:a16="http://schemas.microsoft.com/office/drawing/2014/main" id="{565B4F0D-3E81-41F5-9C6F-F83147758D84}"/>
              </a:ext>
            </a:extLst>
          </xdr:cNvPr>
          <xdr:cNvSpPr txBox="1"/>
        </xdr:nvSpPr>
        <xdr:spPr>
          <a:xfrm>
            <a:off x="1104900" y="1362075"/>
            <a:ext cx="12382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BB4FFFF-BC79-4E67-A49F-08BEF5715A02}" type="TxLink">
              <a:rPr lang="en-US" sz="1200" b="1" i="0" u="none" strike="noStrike">
                <a:solidFill>
                  <a:srgbClr val="000000"/>
                </a:solidFill>
                <a:effectLst/>
                <a:latin typeface="Aptos Narrow"/>
                <a:ea typeface="+mn-ea"/>
                <a:cs typeface="+mn-cs"/>
              </a:rPr>
              <a:pPr algn="ctr"/>
              <a:t>31-Dec-24</a:t>
            </a:fld>
            <a:endParaRPr lang="en-US" sz="1200" b="1" kern="1200"/>
          </a:p>
        </xdr:txBody>
      </xdr:sp>
    </xdr:grpSp>
    <xdr:clientData/>
  </xdr:twoCellAnchor>
  <xdr:twoCellAnchor editAs="absolute">
    <xdr:from>
      <xdr:col>3</xdr:col>
      <xdr:colOff>219075</xdr:colOff>
      <xdr:row>4</xdr:row>
      <xdr:rowOff>28575</xdr:rowOff>
    </xdr:from>
    <xdr:to>
      <xdr:col>5</xdr:col>
      <xdr:colOff>123825</xdr:colOff>
      <xdr:row>8</xdr:row>
      <xdr:rowOff>171450</xdr:rowOff>
    </xdr:to>
    <xdr:sp macro="" textlink="">
      <xdr:nvSpPr>
        <xdr:cNvPr id="10" name="Rectangle: Rounded Corners 9">
          <a:extLst>
            <a:ext uri="{FF2B5EF4-FFF2-40B4-BE49-F238E27FC236}">
              <a16:creationId xmlns:a16="http://schemas.microsoft.com/office/drawing/2014/main" id="{3B876BF2-7CC8-4A9B-8D3C-A0CE9654A12E}"/>
            </a:ext>
          </a:extLst>
        </xdr:cNvPr>
        <xdr:cNvSpPr/>
      </xdr:nvSpPr>
      <xdr:spPr>
        <a:xfrm>
          <a:off x="2466975" y="933450"/>
          <a:ext cx="2324100" cy="904875"/>
        </a:xfrm>
        <a:prstGeom prst="roundRect">
          <a:avLst/>
        </a:prstGeom>
        <a:solidFill>
          <a:schemeClr val="bg1"/>
        </a:solidFill>
        <a:ln w="6350">
          <a:solidFill>
            <a:schemeClr val="bg2">
              <a:lumMod val="75000"/>
            </a:schemeClr>
          </a:solidFill>
        </a:ln>
        <a:effectLst>
          <a:outerShdw blurRad="825500" dir="5400000" sx="95000" sy="95000" algn="ctr" rotWithShape="0">
            <a:prstClr val="black">
              <a:alpha val="15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3</xdr:col>
      <xdr:colOff>381000</xdr:colOff>
      <xdr:row>4</xdr:row>
      <xdr:rowOff>123826</xdr:rowOff>
    </xdr:from>
    <xdr:to>
      <xdr:col>4</xdr:col>
      <xdr:colOff>1390649</xdr:colOff>
      <xdr:row>8</xdr:row>
      <xdr:rowOff>66676</xdr:rowOff>
    </xdr:to>
    <xdr:grpSp>
      <xdr:nvGrpSpPr>
        <xdr:cNvPr id="24" name="Group 23">
          <a:extLst>
            <a:ext uri="{FF2B5EF4-FFF2-40B4-BE49-F238E27FC236}">
              <a16:creationId xmlns:a16="http://schemas.microsoft.com/office/drawing/2014/main" id="{8A56CA29-6797-0BA1-6284-D3F8CEF2ACE5}"/>
            </a:ext>
          </a:extLst>
        </xdr:cNvPr>
        <xdr:cNvGrpSpPr/>
      </xdr:nvGrpSpPr>
      <xdr:grpSpPr>
        <a:xfrm>
          <a:off x="2628900" y="1028701"/>
          <a:ext cx="2038349" cy="704850"/>
          <a:chOff x="2628900" y="1009650"/>
          <a:chExt cx="2038349" cy="704850"/>
        </a:xfrm>
      </xdr:grpSpPr>
      <xdr:sp macro="" textlink="">
        <xdr:nvSpPr>
          <xdr:cNvPr id="11" name="TextBox 10">
            <a:extLst>
              <a:ext uri="{FF2B5EF4-FFF2-40B4-BE49-F238E27FC236}">
                <a16:creationId xmlns:a16="http://schemas.microsoft.com/office/drawing/2014/main" id="{5552A0EA-44A6-4727-9353-D746AF353145}"/>
              </a:ext>
            </a:extLst>
          </xdr:cNvPr>
          <xdr:cNvSpPr txBox="1"/>
        </xdr:nvSpPr>
        <xdr:spPr>
          <a:xfrm>
            <a:off x="2905125" y="1009650"/>
            <a:ext cx="13525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kern="1200"/>
              <a:t>Date of Last</a:t>
            </a:r>
            <a:r>
              <a:rPr lang="en-US" sz="1100" b="1" kern="1200" baseline="0"/>
              <a:t> Record</a:t>
            </a:r>
            <a:endParaRPr lang="en-US" sz="1100" b="1" kern="1200"/>
          </a:p>
        </xdr:txBody>
      </xdr:sp>
      <xdr:sp macro="" textlink="Calculations!E9">
        <xdr:nvSpPr>
          <xdr:cNvPr id="12" name="TextBox 11">
            <a:extLst>
              <a:ext uri="{FF2B5EF4-FFF2-40B4-BE49-F238E27FC236}">
                <a16:creationId xmlns:a16="http://schemas.microsoft.com/office/drawing/2014/main" id="{4B310FD6-6189-4CA2-969A-0144F8C63C3A}"/>
              </a:ext>
            </a:extLst>
          </xdr:cNvPr>
          <xdr:cNvSpPr txBox="1"/>
        </xdr:nvSpPr>
        <xdr:spPr>
          <a:xfrm>
            <a:off x="2628900" y="1362075"/>
            <a:ext cx="971550"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F6B1C53-352D-4BA7-A249-DE68C061CFA7}" type="TxLink">
              <a:rPr lang="en-US" sz="1200" b="1" i="0" u="none" strike="noStrike">
                <a:solidFill>
                  <a:srgbClr val="000000"/>
                </a:solidFill>
                <a:effectLst/>
                <a:latin typeface="Aptos Narrow"/>
                <a:ea typeface="+mn-ea"/>
                <a:cs typeface="+mn-cs"/>
              </a:rPr>
              <a:pPr algn="ctr"/>
              <a:t>31-Dec-24</a:t>
            </a:fld>
            <a:endParaRPr lang="en-US" sz="1200" b="1" kern="1200"/>
          </a:p>
        </xdr:txBody>
      </xdr:sp>
      <xdr:sp macro="" textlink="Calculations!E10">
        <xdr:nvSpPr>
          <xdr:cNvPr id="13" name="TextBox 12">
            <a:extLst>
              <a:ext uri="{FF2B5EF4-FFF2-40B4-BE49-F238E27FC236}">
                <a16:creationId xmlns:a16="http://schemas.microsoft.com/office/drawing/2014/main" id="{6B17E199-56E3-BE62-095B-DEFDF5C4AC01}"/>
              </a:ext>
            </a:extLst>
          </xdr:cNvPr>
          <xdr:cNvSpPr txBox="1"/>
        </xdr:nvSpPr>
        <xdr:spPr>
          <a:xfrm>
            <a:off x="3667124" y="1371600"/>
            <a:ext cx="100012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6AB53EB-EFE3-4AB0-98E1-5FD190453FF5}" type="TxLink">
              <a:rPr lang="en-US" sz="1100" b="0" i="0" u="none" strike="noStrike">
                <a:solidFill>
                  <a:srgbClr val="000000"/>
                </a:solidFill>
                <a:effectLst/>
                <a:latin typeface="Aptos Narrow"/>
                <a:ea typeface="+mn-ea"/>
                <a:cs typeface="+mn-cs"/>
              </a:rPr>
              <a:pPr/>
              <a:t>(0 days ago)</a:t>
            </a:fld>
            <a:endParaRPr lang="en-US" sz="1100" kern="1200"/>
          </a:p>
        </xdr:txBody>
      </xdr:sp>
    </xdr:grpSp>
    <xdr:clientData/>
  </xdr:twoCellAnchor>
  <xdr:twoCellAnchor>
    <xdr:from>
      <xdr:col>5</xdr:col>
      <xdr:colOff>438149</xdr:colOff>
      <xdr:row>4</xdr:row>
      <xdr:rowOff>23814</xdr:rowOff>
    </xdr:from>
    <xdr:to>
      <xdr:col>6</xdr:col>
      <xdr:colOff>1162051</xdr:colOff>
      <xdr:row>8</xdr:row>
      <xdr:rowOff>166689</xdr:rowOff>
    </xdr:to>
    <xdr:grpSp>
      <xdr:nvGrpSpPr>
        <xdr:cNvPr id="25" name="Group 24">
          <a:extLst>
            <a:ext uri="{FF2B5EF4-FFF2-40B4-BE49-F238E27FC236}">
              <a16:creationId xmlns:a16="http://schemas.microsoft.com/office/drawing/2014/main" id="{C3EC25DC-E8AD-EBEF-ED72-7B08AE196239}"/>
            </a:ext>
          </a:extLst>
        </xdr:cNvPr>
        <xdr:cNvGrpSpPr/>
      </xdr:nvGrpSpPr>
      <xdr:grpSpPr>
        <a:xfrm>
          <a:off x="5105399" y="928689"/>
          <a:ext cx="1752602" cy="904875"/>
          <a:chOff x="5105399" y="942975"/>
          <a:chExt cx="1752602" cy="904875"/>
        </a:xfrm>
      </xdr:grpSpPr>
      <xdr:sp macro="" textlink="">
        <xdr:nvSpPr>
          <xdr:cNvPr id="14" name="Rectangle: Rounded Corners 13">
            <a:extLst>
              <a:ext uri="{FF2B5EF4-FFF2-40B4-BE49-F238E27FC236}">
                <a16:creationId xmlns:a16="http://schemas.microsoft.com/office/drawing/2014/main" id="{4269385B-A808-4E23-B8D6-13686FB8C6E8}"/>
              </a:ext>
            </a:extLst>
          </xdr:cNvPr>
          <xdr:cNvSpPr/>
        </xdr:nvSpPr>
        <xdr:spPr>
          <a:xfrm>
            <a:off x="5153025" y="942975"/>
            <a:ext cx="1704976" cy="904875"/>
          </a:xfrm>
          <a:prstGeom prst="roundRect">
            <a:avLst/>
          </a:prstGeom>
          <a:solidFill>
            <a:schemeClr val="bg1"/>
          </a:solidFill>
          <a:ln w="6350">
            <a:solidFill>
              <a:schemeClr val="bg2">
                <a:lumMod val="75000"/>
              </a:schemeClr>
            </a:solidFill>
          </a:ln>
          <a:effectLst>
            <a:outerShdw blurRad="825500" dir="5400000" sx="95000" sy="95000" algn="ctr" rotWithShape="0">
              <a:prstClr val="black">
                <a:alpha val="15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sp macro="" textlink="">
        <xdr:nvSpPr>
          <xdr:cNvPr id="16" name="TextBox 15">
            <a:extLst>
              <a:ext uri="{FF2B5EF4-FFF2-40B4-BE49-F238E27FC236}">
                <a16:creationId xmlns:a16="http://schemas.microsoft.com/office/drawing/2014/main" id="{AC71590C-6F79-46B1-B0D5-E5090C2C7D4D}"/>
              </a:ext>
            </a:extLst>
          </xdr:cNvPr>
          <xdr:cNvSpPr txBox="1"/>
        </xdr:nvSpPr>
        <xdr:spPr>
          <a:xfrm>
            <a:off x="5105399" y="1114425"/>
            <a:ext cx="1724026"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kern="1200" baseline="0"/>
              <a:t>N* of Tracked Records</a:t>
            </a:r>
            <a:endParaRPr lang="en-US" sz="1100" b="1" kern="1200"/>
          </a:p>
        </xdr:txBody>
      </xdr:sp>
      <xdr:sp macro="" textlink="Calculations!E11">
        <xdr:nvSpPr>
          <xdr:cNvPr id="17" name="TextBox 16">
            <a:extLst>
              <a:ext uri="{FF2B5EF4-FFF2-40B4-BE49-F238E27FC236}">
                <a16:creationId xmlns:a16="http://schemas.microsoft.com/office/drawing/2014/main" id="{194BAE84-E0BC-4E0A-A560-C0D6F237787A}"/>
              </a:ext>
            </a:extLst>
          </xdr:cNvPr>
          <xdr:cNvSpPr txBox="1"/>
        </xdr:nvSpPr>
        <xdr:spPr>
          <a:xfrm>
            <a:off x="5314950" y="1457325"/>
            <a:ext cx="609600"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C7C7A4A-19EA-42A9-BD11-B4D5EBA35ED7}" type="TxLink">
              <a:rPr lang="en-US" sz="1200" b="1" i="0" u="none" strike="noStrike">
                <a:solidFill>
                  <a:srgbClr val="000000"/>
                </a:solidFill>
                <a:effectLst/>
                <a:latin typeface="Aptos Narrow"/>
                <a:ea typeface="+mn-ea"/>
                <a:cs typeface="+mn-cs"/>
              </a:rPr>
              <a:pPr algn="ctr"/>
              <a:t>169</a:t>
            </a:fld>
            <a:endParaRPr lang="en-US" sz="1200" b="1" kern="1200"/>
          </a:p>
        </xdr:txBody>
      </xdr:sp>
      <xdr:sp macro="" textlink="Calculations!E12">
        <xdr:nvSpPr>
          <xdr:cNvPr id="18" name="TextBox 17">
            <a:extLst>
              <a:ext uri="{FF2B5EF4-FFF2-40B4-BE49-F238E27FC236}">
                <a16:creationId xmlns:a16="http://schemas.microsoft.com/office/drawing/2014/main" id="{88242E4E-AD0B-4277-8741-1932E859FCA0}"/>
              </a:ext>
            </a:extLst>
          </xdr:cNvPr>
          <xdr:cNvSpPr txBox="1"/>
        </xdr:nvSpPr>
        <xdr:spPr>
          <a:xfrm>
            <a:off x="5829299" y="1466850"/>
            <a:ext cx="100012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24169B8-0580-44AA-88D5-497BAF4BFC7E}" type="TxLink">
              <a:rPr lang="en-US" sz="1100" b="0" i="0" u="none" strike="noStrike">
                <a:solidFill>
                  <a:srgbClr val="000000"/>
                </a:solidFill>
                <a:effectLst/>
                <a:latin typeface="Aptos Narrow"/>
                <a:ea typeface="+mn-ea"/>
                <a:cs typeface="+mn-cs"/>
              </a:rPr>
              <a:pPr/>
              <a:t>(167 this year)</a:t>
            </a:fld>
            <a:endParaRPr lang="en-US" sz="1100" kern="1200"/>
          </a:p>
        </xdr:txBody>
      </xdr:sp>
    </xdr:grpSp>
    <xdr:clientData/>
  </xdr:twoCellAnchor>
  <xdr:twoCellAnchor>
    <xdr:from>
      <xdr:col>6</xdr:col>
      <xdr:colOff>1438275</xdr:colOff>
      <xdr:row>4</xdr:row>
      <xdr:rowOff>23814</xdr:rowOff>
    </xdr:from>
    <xdr:to>
      <xdr:col>9</xdr:col>
      <xdr:colOff>533400</xdr:colOff>
      <xdr:row>8</xdr:row>
      <xdr:rowOff>166689</xdr:rowOff>
    </xdr:to>
    <xdr:grpSp>
      <xdr:nvGrpSpPr>
        <xdr:cNvPr id="26" name="Group 25">
          <a:extLst>
            <a:ext uri="{FF2B5EF4-FFF2-40B4-BE49-F238E27FC236}">
              <a16:creationId xmlns:a16="http://schemas.microsoft.com/office/drawing/2014/main" id="{0971E33C-1E5B-9337-0452-F62F58118B9C}"/>
            </a:ext>
          </a:extLst>
        </xdr:cNvPr>
        <xdr:cNvGrpSpPr/>
      </xdr:nvGrpSpPr>
      <xdr:grpSpPr>
        <a:xfrm>
          <a:off x="7134225" y="928689"/>
          <a:ext cx="3286125" cy="904875"/>
          <a:chOff x="7134225" y="942975"/>
          <a:chExt cx="3286125" cy="904875"/>
        </a:xfrm>
      </xdr:grpSpPr>
      <xdr:sp macro="" textlink="">
        <xdr:nvSpPr>
          <xdr:cNvPr id="19" name="Rectangle: Rounded Corners 18">
            <a:extLst>
              <a:ext uri="{FF2B5EF4-FFF2-40B4-BE49-F238E27FC236}">
                <a16:creationId xmlns:a16="http://schemas.microsoft.com/office/drawing/2014/main" id="{4274BABD-F6F6-45BF-B26F-2731CBF293CF}"/>
              </a:ext>
            </a:extLst>
          </xdr:cNvPr>
          <xdr:cNvSpPr/>
        </xdr:nvSpPr>
        <xdr:spPr>
          <a:xfrm>
            <a:off x="7258050" y="942975"/>
            <a:ext cx="2667000" cy="904875"/>
          </a:xfrm>
          <a:prstGeom prst="roundRect">
            <a:avLst/>
          </a:prstGeom>
          <a:solidFill>
            <a:schemeClr val="bg1"/>
          </a:solidFill>
          <a:ln w="6350">
            <a:solidFill>
              <a:schemeClr val="bg2">
                <a:lumMod val="75000"/>
              </a:schemeClr>
            </a:solidFill>
          </a:ln>
          <a:effectLst>
            <a:outerShdw blurRad="825500" dir="5400000" sx="95000" sy="95000" algn="ctr" rotWithShape="0">
              <a:prstClr val="black">
                <a:alpha val="15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sp macro="" textlink="">
        <xdr:nvSpPr>
          <xdr:cNvPr id="20" name="TextBox 19">
            <a:extLst>
              <a:ext uri="{FF2B5EF4-FFF2-40B4-BE49-F238E27FC236}">
                <a16:creationId xmlns:a16="http://schemas.microsoft.com/office/drawing/2014/main" id="{FADBA362-056D-4D26-AC44-0AEF10317120}"/>
              </a:ext>
            </a:extLst>
          </xdr:cNvPr>
          <xdr:cNvSpPr txBox="1"/>
        </xdr:nvSpPr>
        <xdr:spPr>
          <a:xfrm>
            <a:off x="7696200" y="1095375"/>
            <a:ext cx="1724026"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kern="1200" baseline="0"/>
              <a:t>Total Tracking Balance</a:t>
            </a:r>
          </a:p>
          <a:p>
            <a:pPr algn="ctr"/>
            <a:endParaRPr lang="en-US" sz="1100" b="1" kern="1200"/>
          </a:p>
        </xdr:txBody>
      </xdr:sp>
      <xdr:sp macro="" textlink="Calculations!E13">
        <xdr:nvSpPr>
          <xdr:cNvPr id="21" name="TextBox 20">
            <a:extLst>
              <a:ext uri="{FF2B5EF4-FFF2-40B4-BE49-F238E27FC236}">
                <a16:creationId xmlns:a16="http://schemas.microsoft.com/office/drawing/2014/main" id="{1E0E39F5-861E-4662-960E-07F8A7E91FA2}"/>
              </a:ext>
            </a:extLst>
          </xdr:cNvPr>
          <xdr:cNvSpPr txBox="1"/>
        </xdr:nvSpPr>
        <xdr:spPr>
          <a:xfrm>
            <a:off x="7134225" y="1485900"/>
            <a:ext cx="762000"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FDE91D6A-11D6-440E-AB5C-F9B58A8E9B84}" type="TxLink">
              <a:rPr lang="en-US" sz="1200" b="1" i="0" u="none" strike="noStrike">
                <a:solidFill>
                  <a:srgbClr val="000000"/>
                </a:solidFill>
                <a:effectLst/>
                <a:latin typeface="Aptos Narrow"/>
                <a:ea typeface="+mn-ea"/>
                <a:cs typeface="+mn-cs"/>
              </a:rPr>
              <a:pPr algn="ctr"/>
              <a:t>-</a:t>
            </a:fld>
            <a:endParaRPr lang="en-US" sz="1200" b="1" kern="1200"/>
          </a:p>
        </xdr:txBody>
      </xdr:sp>
      <xdr:sp macro="" textlink="Calculations!E14">
        <xdr:nvSpPr>
          <xdr:cNvPr id="22" name="TextBox 21">
            <a:extLst>
              <a:ext uri="{FF2B5EF4-FFF2-40B4-BE49-F238E27FC236}">
                <a16:creationId xmlns:a16="http://schemas.microsoft.com/office/drawing/2014/main" id="{E84EC483-65D9-42F4-BBA6-27BC348F33C2}"/>
              </a:ext>
            </a:extLst>
          </xdr:cNvPr>
          <xdr:cNvSpPr txBox="1"/>
        </xdr:nvSpPr>
        <xdr:spPr>
          <a:xfrm>
            <a:off x="7762875" y="1504950"/>
            <a:ext cx="26574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FA44F3C-FF88-4E42-9A32-9CE7A675AD5E}" type="TxLink">
              <a:rPr lang="en-US" sz="1100" b="0" i="0" u="none" strike="noStrike">
                <a:solidFill>
                  <a:srgbClr val="000000"/>
                </a:solidFill>
                <a:effectLst/>
                <a:latin typeface="Aptos Narrow"/>
                <a:ea typeface="+mn-ea"/>
                <a:cs typeface="+mn-cs"/>
              </a:rPr>
              <a:pPr/>
              <a:t>of tracked income left to be allocated</a:t>
            </a:fld>
            <a:endParaRPr lang="en-US" sz="1100" kern="1200"/>
          </a:p>
        </xdr:txBody>
      </xdr:sp>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31</xdr:col>
      <xdr:colOff>9525</xdr:colOff>
      <xdr:row>12</xdr:row>
      <xdr:rowOff>9525</xdr:rowOff>
    </xdr:from>
    <xdr:to>
      <xdr:col>33</xdr:col>
      <xdr:colOff>66675</xdr:colOff>
      <xdr:row>13</xdr:row>
      <xdr:rowOff>180975</xdr:rowOff>
    </xdr:to>
    <xdr:sp macro="" textlink="">
      <xdr:nvSpPr>
        <xdr:cNvPr id="2" name="TextBox 1">
          <a:extLst>
            <a:ext uri="{FF2B5EF4-FFF2-40B4-BE49-F238E27FC236}">
              <a16:creationId xmlns:a16="http://schemas.microsoft.com/office/drawing/2014/main" id="{6F5F4FE7-6450-99A7-0DDA-F61B7B038650}"/>
            </a:ext>
          </a:extLst>
        </xdr:cNvPr>
        <xdr:cNvSpPr txBox="1"/>
      </xdr:nvSpPr>
      <xdr:spPr>
        <a:xfrm>
          <a:off x="6048375" y="2438400"/>
          <a:ext cx="182880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kern="1200">
              <a:solidFill>
                <a:schemeClr val="accent6">
                  <a:lumMod val="75000"/>
                </a:schemeClr>
              </a:solidFill>
            </a:rPr>
            <a:t>Income</a:t>
          </a:r>
          <a:r>
            <a:rPr lang="en-US" sz="1100" b="1" kern="1200"/>
            <a:t> Category (Tracked)</a:t>
          </a:r>
        </a:p>
      </xdr:txBody>
    </xdr:sp>
    <xdr:clientData/>
  </xdr:twoCellAnchor>
  <xdr:twoCellAnchor editAs="oneCell">
    <xdr:from>
      <xdr:col>30</xdr:col>
      <xdr:colOff>571500</xdr:colOff>
      <xdr:row>12</xdr:row>
      <xdr:rowOff>142874</xdr:rowOff>
    </xdr:from>
    <xdr:to>
      <xdr:col>32</xdr:col>
      <xdr:colOff>800100</xdr:colOff>
      <xdr:row>21</xdr:row>
      <xdr:rowOff>142873</xdr:rowOff>
    </xdr:to>
    <xdr:graphicFrame macro="">
      <xdr:nvGraphicFramePr>
        <xdr:cNvPr id="4" name="Chart 3">
          <a:extLst>
            <a:ext uri="{FF2B5EF4-FFF2-40B4-BE49-F238E27FC236}">
              <a16:creationId xmlns:a16="http://schemas.microsoft.com/office/drawing/2014/main" id="{39DE9EA8-D063-416B-835B-8330D96A393B}"/>
            </a:ext>
            <a:ext uri="{147F2762-F138-4A5C-976F-8EAC2B608ADB}">
              <a16:predDERef xmlns:a16="http://schemas.microsoft.com/office/drawing/2014/main" pred="{6F5F4FE7-6450-99A7-0DDA-F61B7B0386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31</xdr:col>
      <xdr:colOff>9525</xdr:colOff>
      <xdr:row>23</xdr:row>
      <xdr:rowOff>9525</xdr:rowOff>
    </xdr:from>
    <xdr:ext cx="1866900" cy="361950"/>
    <xdr:sp macro="" textlink="">
      <xdr:nvSpPr>
        <xdr:cNvPr id="5" name="TextBox 4">
          <a:extLst>
            <a:ext uri="{FF2B5EF4-FFF2-40B4-BE49-F238E27FC236}">
              <a16:creationId xmlns:a16="http://schemas.microsoft.com/office/drawing/2014/main" id="{04B41E71-05C3-4ECC-ACAE-9341EEAC2EC8}"/>
            </a:ext>
          </a:extLst>
        </xdr:cNvPr>
        <xdr:cNvSpPr txBox="1"/>
      </xdr:nvSpPr>
      <xdr:spPr>
        <a:xfrm>
          <a:off x="6048375" y="4533900"/>
          <a:ext cx="186690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kern="1200">
              <a:solidFill>
                <a:schemeClr val="accent5">
                  <a:lumMod val="50000"/>
                </a:schemeClr>
              </a:solidFill>
            </a:rPr>
            <a:t>Expenses</a:t>
          </a:r>
          <a:r>
            <a:rPr lang="en-US" sz="1100" b="1" kern="1200">
              <a:solidFill>
                <a:schemeClr val="accent5">
                  <a:lumMod val="75000"/>
                </a:schemeClr>
              </a:solidFill>
            </a:rPr>
            <a:t> </a:t>
          </a:r>
          <a:r>
            <a:rPr lang="en-US" sz="1100" b="1" kern="1200"/>
            <a:t>Category (Tracked)</a:t>
          </a:r>
        </a:p>
      </xdr:txBody>
    </xdr:sp>
    <xdr:clientData/>
  </xdr:oneCellAnchor>
  <xdr:oneCellAnchor>
    <xdr:from>
      <xdr:col>31</xdr:col>
      <xdr:colOff>9525</xdr:colOff>
      <xdr:row>24</xdr:row>
      <xdr:rowOff>9524</xdr:rowOff>
    </xdr:from>
    <xdr:ext cx="1724025" cy="1714499"/>
    <xdr:graphicFrame macro="">
      <xdr:nvGraphicFramePr>
        <xdr:cNvPr id="6" name="Chart 5">
          <a:extLst>
            <a:ext uri="{FF2B5EF4-FFF2-40B4-BE49-F238E27FC236}">
              <a16:creationId xmlns:a16="http://schemas.microsoft.com/office/drawing/2014/main" id="{8AF57D54-968F-42EA-9014-C68EBC8274A9}"/>
            </a:ext>
            <a:ext uri="{147F2762-F138-4A5C-976F-8EAC2B608ADB}">
              <a16:predDERef xmlns:a16="http://schemas.microsoft.com/office/drawing/2014/main" pred="{04B41E71-05C3-4ECC-ACAE-9341EEAC2E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oneCellAnchor>
  <xdr:oneCellAnchor>
    <xdr:from>
      <xdr:col>38</xdr:col>
      <xdr:colOff>9525</xdr:colOff>
      <xdr:row>23</xdr:row>
      <xdr:rowOff>9525</xdr:rowOff>
    </xdr:from>
    <xdr:ext cx="1866900" cy="361950"/>
    <xdr:sp macro="" textlink="">
      <xdr:nvSpPr>
        <xdr:cNvPr id="7" name="TextBox 6">
          <a:extLst>
            <a:ext uri="{FF2B5EF4-FFF2-40B4-BE49-F238E27FC236}">
              <a16:creationId xmlns:a16="http://schemas.microsoft.com/office/drawing/2014/main" id="{E1A2ED53-8095-4ED1-8384-E7B0DF96605A}"/>
            </a:ext>
          </a:extLst>
        </xdr:cNvPr>
        <xdr:cNvSpPr txBox="1"/>
      </xdr:nvSpPr>
      <xdr:spPr>
        <a:xfrm>
          <a:off x="9953625" y="4533900"/>
          <a:ext cx="186690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kern="1200">
              <a:solidFill>
                <a:schemeClr val="tx2">
                  <a:lumMod val="90000"/>
                  <a:lumOff val="10000"/>
                </a:schemeClr>
              </a:solidFill>
            </a:rPr>
            <a:t>Savings</a:t>
          </a:r>
          <a:r>
            <a:rPr lang="en-US" sz="1100" b="1" kern="1200">
              <a:solidFill>
                <a:schemeClr val="accent5">
                  <a:lumMod val="75000"/>
                </a:schemeClr>
              </a:solidFill>
            </a:rPr>
            <a:t> </a:t>
          </a:r>
          <a:r>
            <a:rPr lang="en-US" sz="1100" b="1" kern="1200"/>
            <a:t>Category (Tracked)</a:t>
          </a:r>
        </a:p>
      </xdr:txBody>
    </xdr:sp>
    <xdr:clientData/>
  </xdr:oneCellAnchor>
  <xdr:oneCellAnchor>
    <xdr:from>
      <xdr:col>38</xdr:col>
      <xdr:colOff>9525</xdr:colOff>
      <xdr:row>24</xdr:row>
      <xdr:rowOff>9524</xdr:rowOff>
    </xdr:from>
    <xdr:ext cx="1724025" cy="1714499"/>
    <xdr:graphicFrame macro="">
      <xdr:nvGraphicFramePr>
        <xdr:cNvPr id="8" name="Chart 7">
          <a:extLst>
            <a:ext uri="{FF2B5EF4-FFF2-40B4-BE49-F238E27FC236}">
              <a16:creationId xmlns:a16="http://schemas.microsoft.com/office/drawing/2014/main" id="{F0DCB7AF-6B75-4839-A5DE-522AA1CC8E85}"/>
            </a:ext>
            <a:ext uri="{147F2762-F138-4A5C-976F-8EAC2B608ADB}">
              <a16:predDERef xmlns:a16="http://schemas.microsoft.com/office/drawing/2014/main" pred="{E1A2ED53-8095-4ED1-8384-E7B0DF9660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oneCellAnchor>
  <xdr:twoCellAnchor editAs="oneCell">
    <xdr:from>
      <xdr:col>38</xdr:col>
      <xdr:colOff>9525</xdr:colOff>
      <xdr:row>12</xdr:row>
      <xdr:rowOff>9525</xdr:rowOff>
    </xdr:from>
    <xdr:to>
      <xdr:col>39</xdr:col>
      <xdr:colOff>533400</xdr:colOff>
      <xdr:row>13</xdr:row>
      <xdr:rowOff>180975</xdr:rowOff>
    </xdr:to>
    <xdr:sp macro="" textlink="">
      <xdr:nvSpPr>
        <xdr:cNvPr id="10" name="TextBox 9">
          <a:extLst>
            <a:ext uri="{FF2B5EF4-FFF2-40B4-BE49-F238E27FC236}">
              <a16:creationId xmlns:a16="http://schemas.microsoft.com/office/drawing/2014/main" id="{DB0BAB2D-4AA1-4E25-B519-1B6F7EFB3B80}"/>
            </a:ext>
          </a:extLst>
        </xdr:cNvPr>
        <xdr:cNvSpPr txBox="1"/>
      </xdr:nvSpPr>
      <xdr:spPr>
        <a:xfrm>
          <a:off x="9953625" y="2438400"/>
          <a:ext cx="140970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kern="1200"/>
            <a:t>Tracked</a:t>
          </a:r>
          <a:r>
            <a:rPr lang="en-US" sz="1100" b="1" kern="1200" baseline="0"/>
            <a:t> (vs. Budget)</a:t>
          </a:r>
          <a:endParaRPr lang="en-US" sz="1100" b="1" kern="1200"/>
        </a:p>
      </xdr:txBody>
    </xdr:sp>
    <xdr:clientData/>
  </xdr:twoCellAnchor>
  <xdr:twoCellAnchor>
    <xdr:from>
      <xdr:col>38</xdr:col>
      <xdr:colOff>95250</xdr:colOff>
      <xdr:row>13</xdr:row>
      <xdr:rowOff>47625</xdr:rowOff>
    </xdr:from>
    <xdr:to>
      <xdr:col>44</xdr:col>
      <xdr:colOff>0</xdr:colOff>
      <xdr:row>22</xdr:row>
      <xdr:rowOff>9525</xdr:rowOff>
    </xdr:to>
    <xdr:graphicFrame macro="">
      <xdr:nvGraphicFramePr>
        <xdr:cNvPr id="9" name="Chart 8">
          <a:extLst>
            <a:ext uri="{FF2B5EF4-FFF2-40B4-BE49-F238E27FC236}">
              <a16:creationId xmlns:a16="http://schemas.microsoft.com/office/drawing/2014/main" id="{1FC24D85-34A1-417E-8D1F-504F8E2990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mc:AlternateContent xmlns:mc="http://schemas.openxmlformats.org/markup-compatibility/2006">
    <mc:Choice xmlns:a14="http://schemas.microsoft.com/office/drawing/2010/main" Requires="a14">
      <xdr:twoCellAnchor editAs="oneCell">
        <xdr:from>
          <xdr:col>41</xdr:col>
          <xdr:colOff>200025</xdr:colOff>
          <xdr:row>12</xdr:row>
          <xdr:rowOff>9525</xdr:rowOff>
        </xdr:from>
        <xdr:to>
          <xdr:col>41</xdr:col>
          <xdr:colOff>933450</xdr:colOff>
          <xdr:row>13</xdr:row>
          <xdr:rowOff>0</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3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Income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41</xdr:col>
          <xdr:colOff>190500</xdr:colOff>
          <xdr:row>13</xdr:row>
          <xdr:rowOff>28575</xdr:rowOff>
        </xdr:from>
        <xdr:to>
          <xdr:col>41</xdr:col>
          <xdr:colOff>923925</xdr:colOff>
          <xdr:row>14</xdr:row>
          <xdr:rowOff>19050</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00000000-0008-0000-03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Expenses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42</xdr:col>
          <xdr:colOff>0</xdr:colOff>
          <xdr:row>12</xdr:row>
          <xdr:rowOff>28575</xdr:rowOff>
        </xdr:from>
        <xdr:to>
          <xdr:col>43</xdr:col>
          <xdr:colOff>95250</xdr:colOff>
          <xdr:row>13</xdr:row>
          <xdr:rowOff>19050</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3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Savings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41</xdr:col>
          <xdr:colOff>952500</xdr:colOff>
          <xdr:row>13</xdr:row>
          <xdr:rowOff>47625</xdr:rowOff>
        </xdr:from>
        <xdr:to>
          <xdr:col>43</xdr:col>
          <xdr:colOff>85725</xdr:colOff>
          <xdr:row>14</xdr:row>
          <xdr:rowOff>38100</xdr:rowOff>
        </xdr:to>
        <xdr:sp macro="" textlink="">
          <xdr:nvSpPr>
            <xdr:cNvPr id="2058" name="Check Box 10" hidden="1">
              <a:extLst>
                <a:ext uri="{63B3BB69-23CF-44E3-9099-C40C66FF867C}">
                  <a14:compatExt spid="_x0000_s2058"/>
                </a:ext>
                <a:ext uri="{FF2B5EF4-FFF2-40B4-BE49-F238E27FC236}">
                  <a16:creationId xmlns:a16="http://schemas.microsoft.com/office/drawing/2014/main" id="{00000000-0008-0000-0300-00000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Budget</a:t>
              </a:r>
            </a:p>
          </xdr:txBody>
        </xdr:sp>
        <xdr:clientData/>
      </xdr:twoCellAnchor>
    </mc:Choice>
    <mc:Fallback/>
  </mc:AlternateContent>
  <xdr:twoCellAnchor>
    <xdr:from>
      <xdr:col>2</xdr:col>
      <xdr:colOff>0</xdr:colOff>
      <xdr:row>4</xdr:row>
      <xdr:rowOff>0</xdr:rowOff>
    </xdr:from>
    <xdr:to>
      <xdr:col>27</xdr:col>
      <xdr:colOff>270510</xdr:colOff>
      <xdr:row>8</xdr:row>
      <xdr:rowOff>60960</xdr:rowOff>
    </xdr:to>
    <xdr:grpSp>
      <xdr:nvGrpSpPr>
        <xdr:cNvPr id="16" name="Group 15">
          <a:extLst>
            <a:ext uri="{FF2B5EF4-FFF2-40B4-BE49-F238E27FC236}">
              <a16:creationId xmlns:a16="http://schemas.microsoft.com/office/drawing/2014/main" id="{16AEFA81-2BEE-00B0-FCAD-4BFC0D94EB63}"/>
            </a:ext>
          </a:extLst>
        </xdr:cNvPr>
        <xdr:cNvGrpSpPr/>
      </xdr:nvGrpSpPr>
      <xdr:grpSpPr>
        <a:xfrm>
          <a:off x="1219200" y="904875"/>
          <a:ext cx="2661285" cy="822960"/>
          <a:chOff x="1219200" y="904875"/>
          <a:chExt cx="2661285" cy="822960"/>
        </a:xfrm>
      </xdr:grpSpPr>
      <xdr:sp macro="" textlink="">
        <xdr:nvSpPr>
          <xdr:cNvPr id="12" name="Rectangle: Rounded Corners 11">
            <a:extLst>
              <a:ext uri="{FF2B5EF4-FFF2-40B4-BE49-F238E27FC236}">
                <a16:creationId xmlns:a16="http://schemas.microsoft.com/office/drawing/2014/main" id="{989864CA-165B-DD6C-6EF9-43ABB1EE8568}"/>
              </a:ext>
            </a:extLst>
          </xdr:cNvPr>
          <xdr:cNvSpPr/>
        </xdr:nvSpPr>
        <xdr:spPr>
          <a:xfrm>
            <a:off x="1228725" y="904875"/>
            <a:ext cx="2651760" cy="822960"/>
          </a:xfrm>
          <a:prstGeom prst="roundRect">
            <a:avLst/>
          </a:prstGeom>
          <a:solidFill>
            <a:schemeClr val="bg1"/>
          </a:solidFill>
          <a:ln w="6350">
            <a:solidFill>
              <a:schemeClr val="bg2">
                <a:lumMod val="75000"/>
              </a:schemeClr>
            </a:solidFill>
          </a:ln>
          <a:effectLst>
            <a:outerShdw blurRad="825500" dir="5400000" sx="95000" sy="95000" algn="ctr" rotWithShape="0">
              <a:prstClr val="black">
                <a:alpha val="15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sp macro="" textlink="">
        <xdr:nvSpPr>
          <xdr:cNvPr id="13" name="TextBox 12">
            <a:extLst>
              <a:ext uri="{FF2B5EF4-FFF2-40B4-BE49-F238E27FC236}">
                <a16:creationId xmlns:a16="http://schemas.microsoft.com/office/drawing/2014/main" id="{DDA37F9F-E799-25D4-9319-3F073CA101E2}"/>
              </a:ext>
            </a:extLst>
          </xdr:cNvPr>
          <xdr:cNvSpPr txBox="1"/>
        </xdr:nvSpPr>
        <xdr:spPr>
          <a:xfrm>
            <a:off x="1276350" y="1047749"/>
            <a:ext cx="23431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kern="1200"/>
              <a:t>Selected</a:t>
            </a:r>
            <a:r>
              <a:rPr lang="en-US" sz="1100" b="1" kern="1200" baseline="0"/>
              <a:t> Year &amp; Period</a:t>
            </a:r>
          </a:p>
        </xdr:txBody>
      </xdr:sp>
      <xdr:sp macro="" textlink="Selected_year">
        <xdr:nvSpPr>
          <xdr:cNvPr id="14" name="TextBox 13">
            <a:extLst>
              <a:ext uri="{FF2B5EF4-FFF2-40B4-BE49-F238E27FC236}">
                <a16:creationId xmlns:a16="http://schemas.microsoft.com/office/drawing/2014/main" id="{95A7D2B7-E1E6-A291-0D1B-46FC5CA83C77}"/>
              </a:ext>
            </a:extLst>
          </xdr:cNvPr>
          <xdr:cNvSpPr txBox="1"/>
        </xdr:nvSpPr>
        <xdr:spPr>
          <a:xfrm>
            <a:off x="1219200" y="1314449"/>
            <a:ext cx="12382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BD5811D-0574-4BA2-8529-6399CAC4A46E}" type="TxLink">
              <a:rPr lang="en-US" sz="1100" b="1" i="0" u="none" strike="noStrike" kern="1200">
                <a:solidFill>
                  <a:srgbClr val="000000"/>
                </a:solidFill>
                <a:latin typeface="Aptos Narrow"/>
              </a:rPr>
              <a:pPr algn="ctr"/>
              <a:t>2024</a:t>
            </a:fld>
            <a:endParaRPr lang="en-US" sz="1200" b="1" kern="1200"/>
          </a:p>
        </xdr:txBody>
      </xdr:sp>
      <xdr:sp macro="" textlink="selected_period_display">
        <xdr:nvSpPr>
          <xdr:cNvPr id="15" name="TextBox 14">
            <a:extLst>
              <a:ext uri="{FF2B5EF4-FFF2-40B4-BE49-F238E27FC236}">
                <a16:creationId xmlns:a16="http://schemas.microsoft.com/office/drawing/2014/main" id="{8C281600-5D52-4946-8D87-95365E16B1D2}"/>
              </a:ext>
            </a:extLst>
          </xdr:cNvPr>
          <xdr:cNvSpPr txBox="1"/>
        </xdr:nvSpPr>
        <xdr:spPr>
          <a:xfrm>
            <a:off x="2552700" y="1304925"/>
            <a:ext cx="12382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A0864B3B-1FE9-4FE1-AEB4-AA38ED0E5155}" type="TxLink">
              <a:rPr lang="en-US" sz="1100" b="1" i="0" u="none" strike="noStrike" kern="1200">
                <a:solidFill>
                  <a:srgbClr val="000000"/>
                </a:solidFill>
                <a:latin typeface="Aptos Narrow"/>
              </a:rPr>
              <a:pPr algn="ctr"/>
              <a:t>December</a:t>
            </a:fld>
            <a:endParaRPr lang="en-US" sz="1200" b="1" kern="1200"/>
          </a:p>
        </xdr:txBody>
      </xdr:sp>
    </xdr:grpSp>
    <xdr:clientData/>
  </xdr:twoCellAnchor>
  <xdr:twoCellAnchor>
    <xdr:from>
      <xdr:col>27</xdr:col>
      <xdr:colOff>523875</xdr:colOff>
      <xdr:row>3</xdr:row>
      <xdr:rowOff>161925</xdr:rowOff>
    </xdr:from>
    <xdr:to>
      <xdr:col>29</xdr:col>
      <xdr:colOff>447675</xdr:colOff>
      <xdr:row>8</xdr:row>
      <xdr:rowOff>161925</xdr:rowOff>
    </xdr:to>
    <xdr:grpSp>
      <xdr:nvGrpSpPr>
        <xdr:cNvPr id="17" name="Group 16">
          <a:extLst>
            <a:ext uri="{FF2B5EF4-FFF2-40B4-BE49-F238E27FC236}">
              <a16:creationId xmlns:a16="http://schemas.microsoft.com/office/drawing/2014/main" id="{6D71FCCB-1703-466B-A57E-DD499B17C8EF}"/>
            </a:ext>
          </a:extLst>
        </xdr:cNvPr>
        <xdr:cNvGrpSpPr/>
      </xdr:nvGrpSpPr>
      <xdr:grpSpPr>
        <a:xfrm>
          <a:off x="4133850" y="876300"/>
          <a:ext cx="1238250" cy="952500"/>
          <a:chOff x="1133475" y="904876"/>
          <a:chExt cx="1238250" cy="952500"/>
        </a:xfrm>
      </xdr:grpSpPr>
      <xdr:sp macro="" textlink="">
        <xdr:nvSpPr>
          <xdr:cNvPr id="18" name="Rectangle: Rounded Corners 17">
            <a:extLst>
              <a:ext uri="{FF2B5EF4-FFF2-40B4-BE49-F238E27FC236}">
                <a16:creationId xmlns:a16="http://schemas.microsoft.com/office/drawing/2014/main" id="{3D134DA1-B0AD-F228-8F3B-E81CF9FD01B8}"/>
              </a:ext>
            </a:extLst>
          </xdr:cNvPr>
          <xdr:cNvSpPr/>
        </xdr:nvSpPr>
        <xdr:spPr>
          <a:xfrm>
            <a:off x="1238250" y="904876"/>
            <a:ext cx="1028700" cy="952500"/>
          </a:xfrm>
          <a:prstGeom prst="roundRect">
            <a:avLst/>
          </a:prstGeom>
          <a:solidFill>
            <a:schemeClr val="bg1"/>
          </a:solidFill>
          <a:ln w="6350">
            <a:solidFill>
              <a:schemeClr val="bg2">
                <a:lumMod val="75000"/>
              </a:schemeClr>
            </a:solidFill>
          </a:ln>
          <a:effectLst>
            <a:outerShdw blurRad="825500" dir="5400000" sx="95000" sy="95000" algn="ctr" rotWithShape="0">
              <a:prstClr val="black">
                <a:alpha val="15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sp macro="" textlink="">
        <xdr:nvSpPr>
          <xdr:cNvPr id="19" name="TextBox 18">
            <a:extLst>
              <a:ext uri="{FF2B5EF4-FFF2-40B4-BE49-F238E27FC236}">
                <a16:creationId xmlns:a16="http://schemas.microsoft.com/office/drawing/2014/main" id="{B27C0F3B-BC07-55CC-DECC-F52B56CCC5AD}"/>
              </a:ext>
            </a:extLst>
          </xdr:cNvPr>
          <xdr:cNvSpPr txBox="1"/>
        </xdr:nvSpPr>
        <xdr:spPr>
          <a:xfrm>
            <a:off x="1133475" y="1133475"/>
            <a:ext cx="12382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kern="1200"/>
              <a:t>Period</a:t>
            </a:r>
            <a:r>
              <a:rPr lang="en-US" sz="1100" b="1" kern="1200" baseline="0"/>
              <a:t> Compl.</a:t>
            </a:r>
            <a:endParaRPr lang="en-US" sz="1100" b="1" kern="1200"/>
          </a:p>
        </xdr:txBody>
      </xdr:sp>
      <xdr:sp macro="" textlink="Calculations!E24">
        <xdr:nvSpPr>
          <xdr:cNvPr id="20" name="TextBox 19">
            <a:extLst>
              <a:ext uri="{FF2B5EF4-FFF2-40B4-BE49-F238E27FC236}">
                <a16:creationId xmlns:a16="http://schemas.microsoft.com/office/drawing/2014/main" id="{7525F1AB-5290-880D-12E5-D6DA51A498AF}"/>
              </a:ext>
            </a:extLst>
          </xdr:cNvPr>
          <xdr:cNvSpPr txBox="1"/>
        </xdr:nvSpPr>
        <xdr:spPr>
          <a:xfrm>
            <a:off x="1457325" y="1390650"/>
            <a:ext cx="60960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BB9B3B1-BD6F-4D59-906A-F2371982347B}" type="TxLink">
              <a:rPr lang="en-US" sz="1100" b="1" i="0" u="none" strike="noStrike" kern="1200">
                <a:solidFill>
                  <a:srgbClr val="000000"/>
                </a:solidFill>
                <a:latin typeface="Aptos Narrow"/>
              </a:rPr>
              <a:pPr algn="ctr"/>
              <a:t>100%</a:t>
            </a:fld>
            <a:endParaRPr lang="en-US" sz="1200" b="1" kern="1200"/>
          </a:p>
        </xdr:txBody>
      </xdr:sp>
    </xdr:grpSp>
    <xdr:clientData/>
  </xdr:twoCellAnchor>
  <xdr:twoCellAnchor>
    <xdr:from>
      <xdr:col>29</xdr:col>
      <xdr:colOff>371475</xdr:colOff>
      <xdr:row>3</xdr:row>
      <xdr:rowOff>152400</xdr:rowOff>
    </xdr:from>
    <xdr:to>
      <xdr:col>34</xdr:col>
      <xdr:colOff>161925</xdr:colOff>
      <xdr:row>8</xdr:row>
      <xdr:rowOff>104775</xdr:rowOff>
    </xdr:to>
    <xdr:grpSp>
      <xdr:nvGrpSpPr>
        <xdr:cNvPr id="21" name="Group 20">
          <a:extLst>
            <a:ext uri="{FF2B5EF4-FFF2-40B4-BE49-F238E27FC236}">
              <a16:creationId xmlns:a16="http://schemas.microsoft.com/office/drawing/2014/main" id="{32308BB3-B65C-43C9-8B3D-823D18ECDA79}"/>
            </a:ext>
          </a:extLst>
        </xdr:cNvPr>
        <xdr:cNvGrpSpPr/>
      </xdr:nvGrpSpPr>
      <xdr:grpSpPr>
        <a:xfrm>
          <a:off x="5295900" y="866775"/>
          <a:ext cx="2790825" cy="904875"/>
          <a:chOff x="7134225" y="942975"/>
          <a:chExt cx="2790825" cy="904875"/>
        </a:xfrm>
      </xdr:grpSpPr>
      <xdr:sp macro="" textlink="">
        <xdr:nvSpPr>
          <xdr:cNvPr id="22" name="Rectangle: Rounded Corners 21">
            <a:extLst>
              <a:ext uri="{FF2B5EF4-FFF2-40B4-BE49-F238E27FC236}">
                <a16:creationId xmlns:a16="http://schemas.microsoft.com/office/drawing/2014/main" id="{22B4FC7F-0B4B-49E0-51F9-A15FCED5BF3E}"/>
              </a:ext>
            </a:extLst>
          </xdr:cNvPr>
          <xdr:cNvSpPr/>
        </xdr:nvSpPr>
        <xdr:spPr>
          <a:xfrm>
            <a:off x="7258050" y="942975"/>
            <a:ext cx="2667000" cy="904875"/>
          </a:xfrm>
          <a:prstGeom prst="roundRect">
            <a:avLst/>
          </a:prstGeom>
          <a:solidFill>
            <a:schemeClr val="bg1"/>
          </a:solidFill>
          <a:ln w="6350">
            <a:solidFill>
              <a:schemeClr val="bg2">
                <a:lumMod val="75000"/>
              </a:schemeClr>
            </a:solidFill>
          </a:ln>
          <a:effectLst>
            <a:outerShdw blurRad="825500" dir="5400000" sx="95000" sy="95000" algn="ctr" rotWithShape="0">
              <a:prstClr val="black">
                <a:alpha val="15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sp macro="" textlink="">
        <xdr:nvSpPr>
          <xdr:cNvPr id="23" name="TextBox 22">
            <a:extLst>
              <a:ext uri="{FF2B5EF4-FFF2-40B4-BE49-F238E27FC236}">
                <a16:creationId xmlns:a16="http://schemas.microsoft.com/office/drawing/2014/main" id="{8EC88F84-CE90-813D-F7C5-3344CE20E7E1}"/>
              </a:ext>
            </a:extLst>
          </xdr:cNvPr>
          <xdr:cNvSpPr txBox="1"/>
        </xdr:nvSpPr>
        <xdr:spPr>
          <a:xfrm>
            <a:off x="7524751" y="1095375"/>
            <a:ext cx="2219324"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kern="1200" baseline="0"/>
              <a:t>Period Tracking Balance</a:t>
            </a:r>
          </a:p>
          <a:p>
            <a:pPr algn="ctr"/>
            <a:endParaRPr lang="en-US" sz="1100" b="1" kern="1200"/>
          </a:p>
        </xdr:txBody>
      </xdr:sp>
      <xdr:sp macro="" textlink="Calculations!E25">
        <xdr:nvSpPr>
          <xdr:cNvPr id="24" name="TextBox 23">
            <a:extLst>
              <a:ext uri="{FF2B5EF4-FFF2-40B4-BE49-F238E27FC236}">
                <a16:creationId xmlns:a16="http://schemas.microsoft.com/office/drawing/2014/main" id="{9B4C2753-AB0E-C2B9-6663-08C025404E63}"/>
              </a:ext>
            </a:extLst>
          </xdr:cNvPr>
          <xdr:cNvSpPr txBox="1"/>
        </xdr:nvSpPr>
        <xdr:spPr>
          <a:xfrm>
            <a:off x="7134225" y="1485900"/>
            <a:ext cx="762000"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7DAB54A-4530-4FB7-9392-1D4A4A852170}" type="TxLink">
              <a:rPr lang="en-US" sz="1100" b="1" i="0" u="none" strike="noStrike">
                <a:solidFill>
                  <a:srgbClr val="000000"/>
                </a:solidFill>
                <a:effectLst/>
                <a:latin typeface="Aptos Narrow"/>
                <a:ea typeface="+mn-ea"/>
                <a:cs typeface="+mn-cs"/>
              </a:rPr>
              <a:pPr algn="ctr"/>
              <a:t> 847 </a:t>
            </a:fld>
            <a:endParaRPr lang="en-US" sz="1200" b="1" kern="1200"/>
          </a:p>
        </xdr:txBody>
      </xdr:sp>
      <xdr:sp macro="" textlink="Calculations!E26">
        <xdr:nvSpPr>
          <xdr:cNvPr id="25" name="TextBox 24">
            <a:extLst>
              <a:ext uri="{FF2B5EF4-FFF2-40B4-BE49-F238E27FC236}">
                <a16:creationId xmlns:a16="http://schemas.microsoft.com/office/drawing/2014/main" id="{DE3D0800-B97C-64D3-0E4E-FDC6E6FAC0C8}"/>
              </a:ext>
            </a:extLst>
          </xdr:cNvPr>
          <xdr:cNvSpPr txBox="1"/>
        </xdr:nvSpPr>
        <xdr:spPr>
          <a:xfrm>
            <a:off x="7762876" y="1504950"/>
            <a:ext cx="21336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828F7AC-B16C-4F6D-AE8D-937FC2ACDBE8}" type="TxLink">
              <a:rPr lang="en-US" sz="1100" b="0" i="0" u="none" strike="noStrike">
                <a:solidFill>
                  <a:srgbClr val="000000"/>
                </a:solidFill>
                <a:effectLst/>
                <a:latin typeface="Aptos Narrow"/>
                <a:ea typeface="+mn-ea"/>
                <a:cs typeface="+mn-cs"/>
              </a:rPr>
              <a:pPr/>
              <a:t>of tracked income left to be allocated</a:t>
            </a:fld>
            <a:endParaRPr lang="en-US" sz="1100" kern="1200"/>
          </a:p>
        </xdr:txBody>
      </xdr:sp>
    </xdr:grpSp>
    <xdr:clientData/>
  </xdr:twoCellAnchor>
  <xdr:twoCellAnchor>
    <xdr:from>
      <xdr:col>34</xdr:col>
      <xdr:colOff>293389</xdr:colOff>
      <xdr:row>3</xdr:row>
      <xdr:rowOff>171450</xdr:rowOff>
    </xdr:from>
    <xdr:to>
      <xdr:col>38</xdr:col>
      <xdr:colOff>695324</xdr:colOff>
      <xdr:row>8</xdr:row>
      <xdr:rowOff>123825</xdr:rowOff>
    </xdr:to>
    <xdr:grpSp>
      <xdr:nvGrpSpPr>
        <xdr:cNvPr id="26" name="Group 25">
          <a:extLst>
            <a:ext uri="{FF2B5EF4-FFF2-40B4-BE49-F238E27FC236}">
              <a16:creationId xmlns:a16="http://schemas.microsoft.com/office/drawing/2014/main" id="{7C9D8210-F83C-48DF-9783-523DA939E16D}"/>
            </a:ext>
          </a:extLst>
        </xdr:cNvPr>
        <xdr:cNvGrpSpPr/>
      </xdr:nvGrpSpPr>
      <xdr:grpSpPr>
        <a:xfrm>
          <a:off x="8218189" y="885825"/>
          <a:ext cx="2421235" cy="904875"/>
          <a:chOff x="7258050" y="942975"/>
          <a:chExt cx="2667000" cy="904875"/>
        </a:xfrm>
      </xdr:grpSpPr>
      <xdr:sp macro="" textlink="">
        <xdr:nvSpPr>
          <xdr:cNvPr id="27" name="Rectangle: Rounded Corners 26">
            <a:extLst>
              <a:ext uri="{FF2B5EF4-FFF2-40B4-BE49-F238E27FC236}">
                <a16:creationId xmlns:a16="http://schemas.microsoft.com/office/drawing/2014/main" id="{4F408CC5-F04C-D420-0DD6-AA15E19E345D}"/>
              </a:ext>
            </a:extLst>
          </xdr:cNvPr>
          <xdr:cNvSpPr/>
        </xdr:nvSpPr>
        <xdr:spPr>
          <a:xfrm>
            <a:off x="7258050" y="942975"/>
            <a:ext cx="2667000" cy="904875"/>
          </a:xfrm>
          <a:prstGeom prst="roundRect">
            <a:avLst/>
          </a:prstGeom>
          <a:solidFill>
            <a:schemeClr val="bg1"/>
          </a:solidFill>
          <a:ln w="6350">
            <a:solidFill>
              <a:schemeClr val="bg2">
                <a:lumMod val="75000"/>
              </a:schemeClr>
            </a:solidFill>
          </a:ln>
          <a:effectLst>
            <a:outerShdw blurRad="825500" dir="5400000" sx="95000" sy="95000" algn="ctr" rotWithShape="0">
              <a:prstClr val="black">
                <a:alpha val="15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sp macro="" textlink="">
        <xdr:nvSpPr>
          <xdr:cNvPr id="28" name="TextBox 27">
            <a:extLst>
              <a:ext uri="{FF2B5EF4-FFF2-40B4-BE49-F238E27FC236}">
                <a16:creationId xmlns:a16="http://schemas.microsoft.com/office/drawing/2014/main" id="{E2962228-9771-D152-C799-209E0415CB47}"/>
              </a:ext>
            </a:extLst>
          </xdr:cNvPr>
          <xdr:cNvSpPr txBox="1"/>
        </xdr:nvSpPr>
        <xdr:spPr>
          <a:xfrm>
            <a:off x="7524751" y="1095375"/>
            <a:ext cx="2219324"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kern="1200" baseline="0"/>
              <a:t>Period Savings Rate</a:t>
            </a:r>
          </a:p>
          <a:p>
            <a:pPr algn="ctr"/>
            <a:endParaRPr lang="en-US" sz="1100" b="1" kern="1200"/>
          </a:p>
        </xdr:txBody>
      </xdr:sp>
      <xdr:sp macro="" textlink="Calculations!E27">
        <xdr:nvSpPr>
          <xdr:cNvPr id="29" name="TextBox 28">
            <a:extLst>
              <a:ext uri="{FF2B5EF4-FFF2-40B4-BE49-F238E27FC236}">
                <a16:creationId xmlns:a16="http://schemas.microsoft.com/office/drawing/2014/main" id="{1B4F7D7D-84BE-6A26-5101-80E0BD7733E0}"/>
              </a:ext>
            </a:extLst>
          </xdr:cNvPr>
          <xdr:cNvSpPr txBox="1"/>
        </xdr:nvSpPr>
        <xdr:spPr>
          <a:xfrm>
            <a:off x="8256850" y="1438275"/>
            <a:ext cx="762000"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498FE315-DB12-4F91-88B0-4C6441DEAD44}" type="TxLink">
              <a:rPr lang="en-US" sz="1100" b="1" i="0" u="none" strike="noStrike">
                <a:solidFill>
                  <a:schemeClr val="accent4">
                    <a:lumMod val="50000"/>
                  </a:schemeClr>
                </a:solidFill>
                <a:effectLst/>
                <a:latin typeface="Aptos Narrow"/>
                <a:ea typeface="+mn-ea"/>
                <a:cs typeface="+mn-cs"/>
              </a:rPr>
              <a:pPr algn="ctr"/>
              <a:t>0%</a:t>
            </a:fld>
            <a:endParaRPr lang="en-US" sz="1200" b="1" kern="1200">
              <a:solidFill>
                <a:schemeClr val="accent4">
                  <a:lumMod val="50000"/>
                </a:schemeClr>
              </a:solidFill>
            </a:endParaRPr>
          </a:p>
        </xdr:txBody>
      </xdr:sp>
      <xdr:sp macro="" textlink="Calculations!E26">
        <xdr:nvSpPr>
          <xdr:cNvPr id="30" name="TextBox 29">
            <a:extLst>
              <a:ext uri="{FF2B5EF4-FFF2-40B4-BE49-F238E27FC236}">
                <a16:creationId xmlns:a16="http://schemas.microsoft.com/office/drawing/2014/main" id="{408CDD8D-D1C3-D2BC-DF44-E0A62E582ED1}"/>
              </a:ext>
            </a:extLst>
          </xdr:cNvPr>
          <xdr:cNvSpPr txBox="1"/>
        </xdr:nvSpPr>
        <xdr:spPr>
          <a:xfrm>
            <a:off x="7332711" y="1447800"/>
            <a:ext cx="1217908"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kern="1200"/>
              <a:t>You</a:t>
            </a:r>
            <a:r>
              <a:rPr lang="en-US" sz="1100" kern="1200" baseline="0"/>
              <a:t> are saving</a:t>
            </a:r>
            <a:endParaRPr lang="en-US" sz="1100" kern="1200"/>
          </a:p>
        </xdr:txBody>
      </xdr:sp>
    </xdr:grpSp>
    <xdr:clientData/>
  </xdr:twoCellAnchor>
  <xdr:twoCellAnchor>
    <xdr:from>
      <xdr:col>36</xdr:col>
      <xdr:colOff>64789</xdr:colOff>
      <xdr:row>6</xdr:row>
      <xdr:rowOff>104775</xdr:rowOff>
    </xdr:from>
    <xdr:to>
      <xdr:col>38</xdr:col>
      <xdr:colOff>751366</xdr:colOff>
      <xdr:row>7</xdr:row>
      <xdr:rowOff>180975</xdr:rowOff>
    </xdr:to>
    <xdr:sp macro="" textlink="Calculations!E26">
      <xdr:nvSpPr>
        <xdr:cNvPr id="31" name="TextBox 30">
          <a:extLst>
            <a:ext uri="{FF2B5EF4-FFF2-40B4-BE49-F238E27FC236}">
              <a16:creationId xmlns:a16="http://schemas.microsoft.com/office/drawing/2014/main" id="{C34AFAD2-D6CD-43A3-9591-9C16DD834573}"/>
            </a:ext>
          </a:extLst>
        </xdr:cNvPr>
        <xdr:cNvSpPr txBox="1"/>
      </xdr:nvSpPr>
      <xdr:spPr>
        <a:xfrm>
          <a:off x="9589789" y="1390650"/>
          <a:ext cx="1105677"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kern="1200"/>
            <a:t>of</a:t>
          </a:r>
          <a:r>
            <a:rPr lang="en-US" sz="1100" kern="1200" baseline="0"/>
            <a:t> your income</a:t>
          </a:r>
          <a:endParaRPr lang="en-US" sz="1100" kern="1200"/>
        </a:p>
      </xdr:txBody>
    </xdr:sp>
    <xdr:clientData/>
  </xdr:twoCellAnchor>
</xdr:wsDr>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7DFB55B5-93D2-49B6-BFF2-F3F273C1887C}" name="Income" displayName="Income" ref="C10:C14" totalsRowShown="0" headerRowDxfId="109" dataDxfId="108">
  <autoFilter ref="C10:C14" xr:uid="{7DFB55B5-93D2-49B6-BFF2-F3F273C1887C}">
    <filterColumn colId="0" hiddenButton="1"/>
  </autoFilter>
  <tableColumns count="1">
    <tableColumn id="1" xr3:uid="{E4B187C7-757F-4C65-9CBD-74CFCE6D1655}" name="Income" dataDxfId="107"/>
  </tableColumns>
  <tableStyleInfo name="Income Table Sty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52FEDC5-42B0-48E8-B027-C3D5443854E3}" name="Expenses" displayName="Expenses" ref="C23:C47" totalsRowShown="0" headerRowDxfId="106" dataDxfId="105">
  <autoFilter ref="C23:C47" xr:uid="{052FEDC5-42B0-48E8-B027-C3D5443854E3}">
    <filterColumn colId="0" hiddenButton="1"/>
  </autoFilter>
  <tableColumns count="1">
    <tableColumn id="1" xr3:uid="{8AB29075-41EB-4B1C-AB0F-908295D0AD51}" name="Expenses" dataDxfId="104"/>
  </tableColumns>
  <tableStyleInfo name="Expenses Table Styl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FC785B7-3FE9-48EA-B53A-CA3AC23D50E2}" name="Savings" displayName="Savings" ref="C52:C55" totalsRowShown="0" headerRowDxfId="103" dataDxfId="102">
  <autoFilter ref="C52:C55" xr:uid="{5FC785B7-3FE9-48EA-B53A-CA3AC23D50E2}">
    <filterColumn colId="0" hiddenButton="1"/>
  </autoFilter>
  <tableColumns count="1">
    <tableColumn id="1" xr3:uid="{F22F67C9-6FA5-4096-A500-291A7E7575CD}" name="Savings" dataDxfId="101"/>
  </tableColumns>
  <tableStyleInfo name="Savings Table Styl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DB0021F-859A-4928-A56A-53BA51666FB9}" name="Tracking" displayName="Tracking" ref="C11:I180" totalsRowShown="0" headerRowDxfId="100" dataDxfId="99">
  <autoFilter ref="C11:I180" xr:uid="{1DB0021F-859A-4928-A56A-53BA51666FB9}"/>
  <sortState xmlns:xlrd2="http://schemas.microsoft.com/office/spreadsheetml/2017/richdata2" ref="C12:I15">
    <sortCondition ref="C11:C15"/>
  </sortState>
  <tableColumns count="7">
    <tableColumn id="1" xr3:uid="{2510F2CF-7CD5-47CC-98A6-1BADA98133E9}" name="Date" dataDxfId="98"/>
    <tableColumn id="2" xr3:uid="{B9F79D43-2AC2-45E5-BAD2-BF886D1535FC}" name="Type" dataDxfId="97"/>
    <tableColumn id="3" xr3:uid="{4AB1493A-6288-45E8-8161-B166DC2BAA83}" name="Category" dataDxfId="96"/>
    <tableColumn id="4" xr3:uid="{BB7EC2D7-FA67-41A7-9096-C55961070660}" name="Amount" dataDxfId="95"/>
    <tableColumn id="5" xr3:uid="{B99C479B-B847-488B-BB99-78F1C5D53323}" name="Details" dataDxfId="94"/>
    <tableColumn id="6" xr3:uid="{BD6FA75C-2117-4C0A-ACD6-F6E51889A809}" name="Balance" dataDxfId="93">
      <calculatedColumnFormula array="1">SUMPRODUCT(Tracking[Amount], --(Tracking[Date]&lt;=Tracking[[#This Row],[Date]]), (Tracking[Type]&lt;&gt;"Income")* (-1) + (Tracking[Type]="Income"))</calculatedColumnFormula>
    </tableColumn>
    <tableColumn id="7" xr3:uid="{71C8431C-A3BE-488D-A0EB-614938A09F3A}" name="Effective Date" dataDxfId="92">
      <calculatedColumnFormula>IF(AND(Tracking[[#This Row],[Type]]="Income", shift_late_income_status="Active", DAY(Tracking[[#This Row],[Date]])&gt;=shift_late_income_starting_date), DATE(YEAR(Tracking[[#This Row],[Date]]), MONTH(Tracking[[#This Row],[Date]])+1, 1), Tracking[[#This Row],[Date]])</calculatedColumnFormula>
    </tableColumn>
  </tableColumns>
  <tableStyleInfo name="Tracking Table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 Id="rId6" Type="http://schemas.openxmlformats.org/officeDocument/2006/relationships/ctrlProp" Target="../ctrlProps/ctrlProp4.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B230B-97AC-46B6-B7FB-288B3112E724}">
  <dimension ref="A1:J27"/>
  <sheetViews>
    <sheetView workbookViewId="0">
      <selection activeCell="D34" sqref="D34"/>
    </sheetView>
  </sheetViews>
  <sheetFormatPr defaultRowHeight="15" x14ac:dyDescent="0.25"/>
  <cols>
    <col min="3" max="3" width="2.42578125" customWidth="1"/>
    <col min="4" max="4" width="36.85546875" customWidth="1"/>
    <col min="5" max="5" width="35.42578125" customWidth="1"/>
    <col min="6" max="6" width="3.28515625" customWidth="1"/>
    <col min="7" max="7" width="60.28515625" style="52" bestFit="1" customWidth="1"/>
    <col min="10" max="10" width="2.140625" customWidth="1"/>
  </cols>
  <sheetData>
    <row r="1" spans="1:10" s="120" customFormat="1" ht="26.25" customHeight="1" x14ac:dyDescent="0.25">
      <c r="A1" s="120" t="s">
        <v>0</v>
      </c>
    </row>
    <row r="2" spans="1:10" s="120" customFormat="1" x14ac:dyDescent="0.25"/>
    <row r="6" spans="1:10" ht="18.75" x14ac:dyDescent="0.3">
      <c r="C6" s="2"/>
      <c r="D6" s="1"/>
      <c r="E6" s="1"/>
      <c r="F6" s="3" t="s">
        <v>1</v>
      </c>
      <c r="G6" s="49"/>
      <c r="H6" s="1"/>
      <c r="I6" s="1"/>
      <c r="J6" s="1"/>
    </row>
    <row r="7" spans="1:10" x14ac:dyDescent="0.25">
      <c r="C7" s="4"/>
      <c r="D7" s="5"/>
      <c r="E7" s="5"/>
      <c r="F7" s="5"/>
      <c r="G7" s="50"/>
      <c r="H7" s="5"/>
      <c r="I7" s="5"/>
      <c r="J7" s="6"/>
    </row>
    <row r="8" spans="1:10" x14ac:dyDescent="0.25">
      <c r="C8" s="7"/>
      <c r="D8" t="s">
        <v>2</v>
      </c>
      <c r="E8" s="12">
        <v>2024</v>
      </c>
      <c r="G8" s="51" t="s">
        <v>3</v>
      </c>
      <c r="J8" s="8"/>
    </row>
    <row r="9" spans="1:10" x14ac:dyDescent="0.25">
      <c r="C9" s="7"/>
      <c r="J9" s="8"/>
    </row>
    <row r="10" spans="1:10" x14ac:dyDescent="0.25">
      <c r="C10" s="9"/>
      <c r="D10" s="10"/>
      <c r="E10" s="10"/>
      <c r="F10" s="10"/>
      <c r="G10" s="53"/>
      <c r="H10" s="10"/>
      <c r="I10" s="10"/>
      <c r="J10" s="11"/>
    </row>
    <row r="13" spans="1:10" ht="18.75" x14ac:dyDescent="0.3">
      <c r="C13" s="2"/>
      <c r="D13" s="1"/>
      <c r="E13" s="1"/>
      <c r="F13" s="3" t="s">
        <v>1</v>
      </c>
      <c r="G13" s="49"/>
      <c r="H13" s="1"/>
      <c r="I13" s="1"/>
      <c r="J13" s="1"/>
    </row>
    <row r="14" spans="1:10" ht="18.75" x14ac:dyDescent="0.3">
      <c r="C14" s="42"/>
      <c r="F14" s="41"/>
      <c r="J14" s="8"/>
    </row>
    <row r="15" spans="1:10" ht="18.75" x14ac:dyDescent="0.3">
      <c r="C15" s="42"/>
      <c r="D15" s="43" t="s">
        <v>4</v>
      </c>
      <c r="F15" s="41"/>
      <c r="J15" s="8"/>
    </row>
    <row r="16" spans="1:10" x14ac:dyDescent="0.25">
      <c r="C16" s="7"/>
      <c r="J16" s="8"/>
    </row>
    <row r="17" spans="3:10" ht="24" customHeight="1" x14ac:dyDescent="0.25">
      <c r="C17" s="7"/>
      <c r="D17" s="14" t="s">
        <v>5</v>
      </c>
      <c r="E17" s="12" t="s">
        <v>6</v>
      </c>
      <c r="G17" s="119" t="s">
        <v>7</v>
      </c>
      <c r="J17" s="8"/>
    </row>
    <row r="18" spans="3:10" ht="6.75" customHeight="1" x14ac:dyDescent="0.25">
      <c r="C18" s="44"/>
      <c r="G18" s="119"/>
      <c r="J18" s="45"/>
    </row>
    <row r="19" spans="3:10" ht="21" customHeight="1" x14ac:dyDescent="0.25">
      <c r="C19" s="44"/>
      <c r="D19" s="14" t="s">
        <v>8</v>
      </c>
      <c r="E19" s="12">
        <v>28</v>
      </c>
      <c r="G19" s="119"/>
      <c r="J19" s="45"/>
    </row>
    <row r="20" spans="3:10" x14ac:dyDescent="0.25">
      <c r="C20" s="44"/>
      <c r="J20" s="45"/>
    </row>
    <row r="21" spans="3:10" x14ac:dyDescent="0.25">
      <c r="C21" s="44"/>
      <c r="D21" s="43" t="s">
        <v>9</v>
      </c>
      <c r="J21" s="45"/>
    </row>
    <row r="22" spans="3:10" x14ac:dyDescent="0.25">
      <c r="C22" s="44"/>
      <c r="J22" s="45"/>
    </row>
    <row r="23" spans="3:10" x14ac:dyDescent="0.25">
      <c r="C23" s="44"/>
      <c r="D23" s="14" t="s">
        <v>10</v>
      </c>
      <c r="E23" s="12" t="s">
        <v>11</v>
      </c>
      <c r="G23" s="121" t="s">
        <v>12</v>
      </c>
      <c r="J23" s="45"/>
    </row>
    <row r="24" spans="3:10" x14ac:dyDescent="0.25">
      <c r="C24" s="44"/>
      <c r="G24" s="121"/>
      <c r="J24" s="45"/>
    </row>
    <row r="25" spans="3:10" x14ac:dyDescent="0.25">
      <c r="C25" s="44"/>
      <c r="G25" s="121"/>
      <c r="J25" s="45"/>
    </row>
    <row r="26" spans="3:10" x14ac:dyDescent="0.25">
      <c r="C26" s="44"/>
      <c r="J26" s="45"/>
    </row>
    <row r="27" spans="3:10" x14ac:dyDescent="0.25">
      <c r="C27" s="46"/>
      <c r="D27" s="47"/>
      <c r="E27" s="47"/>
      <c r="F27" s="47"/>
      <c r="G27" s="54"/>
      <c r="H27" s="47"/>
      <c r="I27" s="47"/>
      <c r="J27" s="48"/>
    </row>
  </sheetData>
  <mergeCells count="3">
    <mergeCell ref="G17:G19"/>
    <mergeCell ref="A1:XFD2"/>
    <mergeCell ref="G23:G25"/>
  </mergeCells>
  <conditionalFormatting sqref="E19">
    <cfRule type="expression" dxfId="91" priority="1">
      <formula>shift_late_income_status="inactive"</formula>
    </cfRule>
  </conditionalFormatting>
  <dataValidations count="2">
    <dataValidation type="list" allowBlank="1" showInputMessage="1" showErrorMessage="1" sqref="E17" xr:uid="{42EC499D-2A29-4D98-BCA5-2B88B1EC1B28}">
      <formula1>"Active, Inactive"</formula1>
    </dataValidation>
    <dataValidation type="list" allowBlank="1" showInputMessage="1" showErrorMessage="1" sqref="E23" xr:uid="{11F724C6-CB3E-4327-A349-2E5072A53FBC}">
      <formula1>"% allocated to Savings, % not allocated to Expenses"</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872C4-843F-4A11-B19B-29705E9CFE65}">
  <dimension ref="A1:FA63"/>
  <sheetViews>
    <sheetView workbookViewId="0">
      <pane xSplit="4" topLeftCell="Q1" activePane="topRight" state="frozen"/>
      <selection activeCell="A9" sqref="A9"/>
      <selection pane="topRight" activeCell="AE24" sqref="AE24"/>
    </sheetView>
  </sheetViews>
  <sheetFormatPr defaultRowHeight="15" outlineLevelCol="1" x14ac:dyDescent="0.25"/>
  <cols>
    <col min="3" max="3" width="26.85546875" customWidth="1"/>
    <col min="4" max="4" width="1.85546875" customWidth="1"/>
    <col min="5" max="5" width="8.5703125" hidden="1" customWidth="1" outlineLevel="1"/>
    <col min="6" max="13" width="9.42578125" hidden="1" customWidth="1" outlineLevel="1"/>
    <col min="14" max="16" width="10.42578125" hidden="1" customWidth="1" outlineLevel="1"/>
    <col min="17" max="17" width="10.42578125" bestFit="1" customWidth="1" collapsed="1"/>
    <col min="18" max="18" width="1.5703125" customWidth="1"/>
    <col min="19" max="19" width="8.5703125" hidden="1" customWidth="1" outlineLevel="1"/>
    <col min="20" max="27" width="9.42578125" hidden="1" customWidth="1" outlineLevel="1"/>
    <col min="28" max="30" width="10.42578125" hidden="1" customWidth="1" outlineLevel="1"/>
    <col min="31" max="31" width="10.42578125" bestFit="1" customWidth="1" collapsed="1"/>
    <col min="32" max="32" width="1.5703125" customWidth="1"/>
    <col min="33" max="33" width="8.5703125" hidden="1" customWidth="1" outlineLevel="1"/>
    <col min="34" max="41" width="9.42578125" hidden="1" customWidth="1" outlineLevel="1"/>
    <col min="42" max="44" width="10.42578125" hidden="1" customWidth="1" outlineLevel="1"/>
    <col min="45" max="45" width="10.42578125" bestFit="1" customWidth="1" collapsed="1"/>
    <col min="46" max="46" width="1.5703125" customWidth="1"/>
    <col min="47" max="47" width="8.5703125" hidden="1" customWidth="1" outlineLevel="1"/>
    <col min="48" max="55" width="9.42578125" hidden="1" customWidth="1" outlineLevel="1"/>
    <col min="56" max="58" width="10.42578125" hidden="1" customWidth="1" outlineLevel="1"/>
    <col min="59" max="59" width="10.42578125" bestFit="1" customWidth="1" collapsed="1"/>
    <col min="60" max="60" width="1.5703125" customWidth="1"/>
    <col min="61" max="61" width="8.5703125" hidden="1" customWidth="1" outlineLevel="1"/>
    <col min="62" max="69" width="9.42578125" hidden="1" customWidth="1" outlineLevel="1"/>
    <col min="70" max="72" width="10.42578125" hidden="1" customWidth="1" outlineLevel="1"/>
    <col min="73" max="73" width="10.42578125" bestFit="1" customWidth="1" collapsed="1"/>
    <col min="74" max="74" width="1.5703125" customWidth="1"/>
    <col min="75" max="75" width="8.5703125" hidden="1" customWidth="1" outlineLevel="1"/>
    <col min="76" max="83" width="9.42578125" hidden="1" customWidth="1" outlineLevel="1"/>
    <col min="84" max="86" width="10.42578125" hidden="1" customWidth="1" outlineLevel="1"/>
    <col min="87" max="87" width="10.42578125" bestFit="1" customWidth="1" collapsed="1"/>
    <col min="88" max="88" width="1.5703125" customWidth="1"/>
    <col min="89" max="89" width="8.5703125" hidden="1" customWidth="1" outlineLevel="1"/>
    <col min="90" max="97" width="9.42578125" hidden="1" customWidth="1" outlineLevel="1"/>
    <col min="98" max="100" width="10.42578125" hidden="1" customWidth="1" outlineLevel="1"/>
    <col min="101" max="101" width="10.42578125" bestFit="1" customWidth="1" collapsed="1"/>
    <col min="102" max="102" width="1.5703125" customWidth="1"/>
    <col min="103" max="103" width="8.5703125" hidden="1" customWidth="1" outlineLevel="1"/>
    <col min="104" max="111" width="9.42578125" hidden="1" customWidth="1" outlineLevel="1"/>
    <col min="112" max="114" width="10.42578125" hidden="1" customWidth="1" outlineLevel="1"/>
    <col min="115" max="115" width="10.42578125" bestFit="1" customWidth="1" collapsed="1"/>
    <col min="116" max="116" width="1.5703125" customWidth="1"/>
    <col min="117" max="117" width="8.5703125" hidden="1" customWidth="1" outlineLevel="1"/>
    <col min="118" max="125" width="9.42578125" hidden="1" customWidth="1" outlineLevel="1"/>
    <col min="126" max="128" width="10.42578125" hidden="1" customWidth="1" outlineLevel="1"/>
    <col min="129" max="129" width="10.42578125" bestFit="1" customWidth="1" collapsed="1"/>
    <col min="130" max="130" width="1.5703125" customWidth="1"/>
    <col min="131" max="131" width="8.5703125" hidden="1" customWidth="1" outlineLevel="1"/>
    <col min="132" max="139" width="9.42578125" hidden="1" customWidth="1" outlineLevel="1"/>
    <col min="140" max="142" width="10.42578125" hidden="1" customWidth="1" outlineLevel="1"/>
    <col min="143" max="143" width="10.42578125" bestFit="1" customWidth="1" collapsed="1"/>
    <col min="144" max="144" width="1.5703125" customWidth="1"/>
    <col min="145" max="145" width="8.5703125" hidden="1" customWidth="1" outlineLevel="1"/>
    <col min="146" max="153" width="9.42578125" hidden="1" customWidth="1" outlineLevel="1"/>
    <col min="154" max="156" width="10.42578125" hidden="1" customWidth="1" outlineLevel="1"/>
    <col min="157" max="157" width="10.42578125" bestFit="1" customWidth="1" collapsed="1"/>
    <col min="158" max="158" width="1.5703125" customWidth="1"/>
  </cols>
  <sheetData>
    <row r="1" spans="1:157" s="122" customFormat="1" ht="26.25" customHeight="1" x14ac:dyDescent="0.25">
      <c r="A1" s="122" t="s">
        <v>13</v>
      </c>
    </row>
    <row r="2" spans="1:157" s="122" customFormat="1" x14ac:dyDescent="0.25"/>
    <row r="4" spans="1:157" ht="9" customHeight="1" x14ac:dyDescent="0.25"/>
    <row r="5" spans="1:157" x14ac:dyDescent="0.25">
      <c r="C5" s="13" t="s">
        <v>14</v>
      </c>
      <c r="E5" s="123">
        <v>2024</v>
      </c>
      <c r="F5" s="123"/>
      <c r="G5" s="123"/>
      <c r="H5" s="123"/>
      <c r="I5" s="123"/>
      <c r="J5" s="123"/>
      <c r="K5" s="123"/>
      <c r="L5" s="123"/>
      <c r="M5" s="123"/>
      <c r="N5" s="123"/>
      <c r="O5" s="123"/>
      <c r="P5" s="123"/>
      <c r="Q5" s="123"/>
      <c r="S5" s="123">
        <v>2025</v>
      </c>
      <c r="T5" s="123"/>
      <c r="U5" s="123"/>
      <c r="V5" s="123"/>
      <c r="W5" s="123"/>
      <c r="X5" s="123"/>
      <c r="Y5" s="123"/>
      <c r="Z5" s="123"/>
      <c r="AA5" s="123"/>
      <c r="AB5" s="123"/>
      <c r="AC5" s="123"/>
      <c r="AD5" s="123"/>
      <c r="AE5" s="123"/>
      <c r="AG5" s="123">
        <v>2026</v>
      </c>
      <c r="AH5" s="123"/>
      <c r="AI5" s="123"/>
      <c r="AJ5" s="123"/>
      <c r="AK5" s="123"/>
      <c r="AL5" s="123"/>
      <c r="AM5" s="123"/>
      <c r="AN5" s="123"/>
      <c r="AO5" s="123"/>
      <c r="AP5" s="123"/>
      <c r="AQ5" s="123"/>
      <c r="AR5" s="123"/>
      <c r="AS5" s="123"/>
      <c r="AU5" s="123">
        <v>2027</v>
      </c>
      <c r="AV5" s="123"/>
      <c r="AW5" s="123"/>
      <c r="AX5" s="123"/>
      <c r="AY5" s="123"/>
      <c r="AZ5" s="123"/>
      <c r="BA5" s="123"/>
      <c r="BB5" s="123"/>
      <c r="BC5" s="123"/>
      <c r="BD5" s="123"/>
      <c r="BE5" s="123"/>
      <c r="BF5" s="123"/>
      <c r="BG5" s="123"/>
      <c r="BI5" s="123">
        <v>2028</v>
      </c>
      <c r="BJ5" s="123"/>
      <c r="BK5" s="123"/>
      <c r="BL5" s="123"/>
      <c r="BM5" s="123"/>
      <c r="BN5" s="123"/>
      <c r="BO5" s="123"/>
      <c r="BP5" s="123"/>
      <c r="BQ5" s="123"/>
      <c r="BR5" s="123"/>
      <c r="BS5" s="123"/>
      <c r="BT5" s="123"/>
      <c r="BU5" s="123"/>
      <c r="BW5" s="123">
        <v>2029</v>
      </c>
      <c r="BX5" s="123"/>
      <c r="BY5" s="123"/>
      <c r="BZ5" s="123"/>
      <c r="CA5" s="123"/>
      <c r="CB5" s="123"/>
      <c r="CC5" s="123"/>
      <c r="CD5" s="123"/>
      <c r="CE5" s="123"/>
      <c r="CF5" s="123"/>
      <c r="CG5" s="123"/>
      <c r="CH5" s="123"/>
      <c r="CI5" s="123"/>
      <c r="CK5" s="123">
        <v>2030</v>
      </c>
      <c r="CL5" s="123"/>
      <c r="CM5" s="123"/>
      <c r="CN5" s="123"/>
      <c r="CO5" s="123"/>
      <c r="CP5" s="123"/>
      <c r="CQ5" s="123"/>
      <c r="CR5" s="123"/>
      <c r="CS5" s="123"/>
      <c r="CT5" s="123"/>
      <c r="CU5" s="123"/>
      <c r="CV5" s="123"/>
      <c r="CW5" s="123"/>
      <c r="CY5" s="123">
        <v>2031</v>
      </c>
      <c r="CZ5" s="123"/>
      <c r="DA5" s="123"/>
      <c r="DB5" s="123"/>
      <c r="DC5" s="123"/>
      <c r="DD5" s="123"/>
      <c r="DE5" s="123"/>
      <c r="DF5" s="123"/>
      <c r="DG5" s="123"/>
      <c r="DH5" s="123"/>
      <c r="DI5" s="123"/>
      <c r="DJ5" s="123"/>
      <c r="DK5" s="123"/>
      <c r="DM5" s="123">
        <v>2032</v>
      </c>
      <c r="DN5" s="123"/>
      <c r="DO5" s="123"/>
      <c r="DP5" s="123"/>
      <c r="DQ5" s="123"/>
      <c r="DR5" s="123"/>
      <c r="DS5" s="123"/>
      <c r="DT5" s="123"/>
      <c r="DU5" s="123"/>
      <c r="DV5" s="123"/>
      <c r="DW5" s="123"/>
      <c r="DX5" s="123"/>
      <c r="DY5" s="123"/>
      <c r="EA5" s="123">
        <v>2033</v>
      </c>
      <c r="EB5" s="123"/>
      <c r="EC5" s="123"/>
      <c r="ED5" s="123"/>
      <c r="EE5" s="123"/>
      <c r="EF5" s="123"/>
      <c r="EG5" s="123"/>
      <c r="EH5" s="123"/>
      <c r="EI5" s="123"/>
      <c r="EJ5" s="123"/>
      <c r="EK5" s="123"/>
      <c r="EL5" s="123"/>
      <c r="EM5" s="123"/>
      <c r="EO5" s="123">
        <v>2034</v>
      </c>
      <c r="EP5" s="123"/>
      <c r="EQ5" s="123"/>
      <c r="ER5" s="123"/>
      <c r="ES5" s="123"/>
      <c r="ET5" s="123"/>
      <c r="EU5" s="123"/>
      <c r="EV5" s="123"/>
      <c r="EW5" s="123"/>
      <c r="EX5" s="123"/>
      <c r="EY5" s="123"/>
      <c r="EZ5" s="123"/>
      <c r="FA5" s="123"/>
    </row>
    <row r="6" spans="1:157" x14ac:dyDescent="0.25">
      <c r="E6" s="33" t="str">
        <f ca="1">IF(E7=0,"Jan ✓", "Jan")</f>
        <v>Jan ✓</v>
      </c>
      <c r="F6" s="33" t="str">
        <f ca="1">IF(F7=0,"Feb ✓", "Feb")</f>
        <v>Feb ✓</v>
      </c>
      <c r="G6" s="33" t="str">
        <f ca="1">IF(G7=0,"March ✓", "March")</f>
        <v>March ✓</v>
      </c>
      <c r="H6" s="33" t="str">
        <f ca="1">IF(H7=0,"April ✓", "April")</f>
        <v>April ✓</v>
      </c>
      <c r="I6" s="33" t="str">
        <f ca="1">IF(I7=0,"May ✓", "May")</f>
        <v>May ✓</v>
      </c>
      <c r="J6" s="33" t="str">
        <f ca="1">IF(J7=0,"June ✓", "June")</f>
        <v>June ✓</v>
      </c>
      <c r="K6" s="33" t="str">
        <f ca="1">IF(K7=0,"July ✓", "July")</f>
        <v>July ✓</v>
      </c>
      <c r="L6" s="33" t="str">
        <f ca="1">IF(L7=0,"Aug ✓", "Aug")</f>
        <v>Aug ✓</v>
      </c>
      <c r="M6" s="33" t="str">
        <f ca="1">IF(M7=0,"Sept ✓", "Sept")</f>
        <v>Sept ✓</v>
      </c>
      <c r="N6" s="33" t="str">
        <f ca="1">IF(N7=0,"Oct ✓", "Oct")</f>
        <v>Oct ✓</v>
      </c>
      <c r="O6" s="33" t="str">
        <f ca="1">IF(O7=0,"Nov ✓", "Nov")</f>
        <v>Nov</v>
      </c>
      <c r="P6" s="33" t="str">
        <f ca="1">IF(P7=0,"Dec ✓", "Dec")</f>
        <v>Dec</v>
      </c>
      <c r="Q6" s="33" t="str">
        <f ca="1">IF(Q7=0,"Total ✓", "Total")</f>
        <v>Total</v>
      </c>
      <c r="S6" s="33" t="str">
        <f t="shared" ref="S6" ca="1" si="0">IF(S7=0,"Jan ✓", "Jan")</f>
        <v>Jan</v>
      </c>
      <c r="T6" s="33" t="str">
        <f t="shared" ref="T6" ca="1" si="1">IF(T7=0,"Feb ✓", "Feb")</f>
        <v>Feb</v>
      </c>
      <c r="U6" s="33" t="str">
        <f t="shared" ref="U6" ca="1" si="2">IF(U7=0,"March ✓", "March")</f>
        <v>March</v>
      </c>
      <c r="V6" s="33" t="str">
        <f t="shared" ref="V6" ca="1" si="3">IF(V7=0,"April ✓", "April")</f>
        <v>April</v>
      </c>
      <c r="W6" s="33" t="str">
        <f t="shared" ref="W6" ca="1" si="4">IF(W7=0,"May ✓", "May")</f>
        <v>May</v>
      </c>
      <c r="X6" s="33" t="str">
        <f t="shared" ref="X6" ca="1" si="5">IF(X7=0,"June ✓", "June")</f>
        <v>June</v>
      </c>
      <c r="Y6" s="33" t="str">
        <f t="shared" ref="Y6" ca="1" si="6">IF(Y7=0,"July ✓", "July")</f>
        <v>July</v>
      </c>
      <c r="Z6" s="33" t="str">
        <f t="shared" ref="Z6" ca="1" si="7">IF(Z7=0,"Aug ✓", "Aug")</f>
        <v>Aug</v>
      </c>
      <c r="AA6" s="33" t="str">
        <f t="shared" ref="AA6" ca="1" si="8">IF(AA7=0,"Sept ✓", "Sept")</f>
        <v>Sept</v>
      </c>
      <c r="AB6" s="33" t="str">
        <f t="shared" ref="AB6" ca="1" si="9">IF(AB7=0,"Oct ✓", "Oct")</f>
        <v>Oct</v>
      </c>
      <c r="AC6" s="33" t="str">
        <f t="shared" ref="AC6" ca="1" si="10">IF(AC7=0,"Nov ✓", "Nov")</f>
        <v>Nov</v>
      </c>
      <c r="AD6" s="33" t="str">
        <f t="shared" ref="AD6" ca="1" si="11">IF(AD7=0,"Dec ✓", "Dec")</f>
        <v>Dec</v>
      </c>
      <c r="AE6" s="33" t="str">
        <f t="shared" ref="AE6" ca="1" si="12">IF(AE7=0,"Total ✓", "Total")</f>
        <v>Total</v>
      </c>
      <c r="AG6" s="33" t="str">
        <f t="shared" ref="AG6" ca="1" si="13">IF(AG7=0,"Jan ✓", "Jan")</f>
        <v>Jan ✓</v>
      </c>
      <c r="AH6" s="33" t="str">
        <f t="shared" ref="AH6" ca="1" si="14">IF(AH7=0,"Feb ✓", "Feb")</f>
        <v>Feb ✓</v>
      </c>
      <c r="AI6" s="33" t="str">
        <f t="shared" ref="AI6" ca="1" si="15">IF(AI7=0,"March ✓", "March")</f>
        <v>March ✓</v>
      </c>
      <c r="AJ6" s="33" t="str">
        <f t="shared" ref="AJ6" ca="1" si="16">IF(AJ7=0,"April ✓", "April")</f>
        <v>April ✓</v>
      </c>
      <c r="AK6" s="33" t="str">
        <f t="shared" ref="AK6" ca="1" si="17">IF(AK7=0,"May ✓", "May")</f>
        <v>May ✓</v>
      </c>
      <c r="AL6" s="33" t="str">
        <f t="shared" ref="AL6" ca="1" si="18">IF(AL7=0,"June ✓", "June")</f>
        <v>June ✓</v>
      </c>
      <c r="AM6" s="33" t="str">
        <f t="shared" ref="AM6" ca="1" si="19">IF(AM7=0,"July ✓", "July")</f>
        <v>July ✓</v>
      </c>
      <c r="AN6" s="33" t="str">
        <f t="shared" ref="AN6" ca="1" si="20">IF(AN7=0,"Aug ✓", "Aug")</f>
        <v>Aug ✓</v>
      </c>
      <c r="AO6" s="33" t="str">
        <f t="shared" ref="AO6" ca="1" si="21">IF(AO7=0,"Sept ✓", "Sept")</f>
        <v>Sept ✓</v>
      </c>
      <c r="AP6" s="33" t="str">
        <f t="shared" ref="AP6" ca="1" si="22">IF(AP7=0,"Oct ✓", "Oct")</f>
        <v>Oct ✓</v>
      </c>
      <c r="AQ6" s="33" t="str">
        <f t="shared" ref="AQ6" ca="1" si="23">IF(AQ7=0,"Nov ✓", "Nov")</f>
        <v>Nov ✓</v>
      </c>
      <c r="AR6" s="33" t="str">
        <f t="shared" ref="AR6" ca="1" si="24">IF(AR7=0,"Dec ✓", "Dec")</f>
        <v>Dec ✓</v>
      </c>
      <c r="AS6" s="33" t="str">
        <f t="shared" ref="AS6" ca="1" si="25">IF(AS7=0,"Total ✓", "Total")</f>
        <v>Total ✓</v>
      </c>
      <c r="AU6" s="33" t="str">
        <f t="shared" ref="AU6" ca="1" si="26">IF(AU7=0,"Jan ✓", "Jan")</f>
        <v>Jan ✓</v>
      </c>
      <c r="AV6" s="33" t="str">
        <f t="shared" ref="AV6" ca="1" si="27">IF(AV7=0,"Feb ✓", "Feb")</f>
        <v>Feb ✓</v>
      </c>
      <c r="AW6" s="33" t="str">
        <f t="shared" ref="AW6" ca="1" si="28">IF(AW7=0,"March ✓", "March")</f>
        <v>March ✓</v>
      </c>
      <c r="AX6" s="33" t="str">
        <f t="shared" ref="AX6" ca="1" si="29">IF(AX7=0,"April ✓", "April")</f>
        <v>April ✓</v>
      </c>
      <c r="AY6" s="33" t="str">
        <f t="shared" ref="AY6" ca="1" si="30">IF(AY7=0,"May ✓", "May")</f>
        <v>May ✓</v>
      </c>
      <c r="AZ6" s="33" t="str">
        <f t="shared" ref="AZ6" ca="1" si="31">IF(AZ7=0,"June ✓", "June")</f>
        <v>June ✓</v>
      </c>
      <c r="BA6" s="33" t="str">
        <f t="shared" ref="BA6" ca="1" si="32">IF(BA7=0,"July ✓", "July")</f>
        <v>July ✓</v>
      </c>
      <c r="BB6" s="33" t="str">
        <f t="shared" ref="BB6" ca="1" si="33">IF(BB7=0,"Aug ✓", "Aug")</f>
        <v>Aug ✓</v>
      </c>
      <c r="BC6" s="33" t="str">
        <f t="shared" ref="BC6" ca="1" si="34">IF(BC7=0,"Sept ✓", "Sept")</f>
        <v>Sept ✓</v>
      </c>
      <c r="BD6" s="33" t="str">
        <f t="shared" ref="BD6" ca="1" si="35">IF(BD7=0,"Oct ✓", "Oct")</f>
        <v>Oct ✓</v>
      </c>
      <c r="BE6" s="33" t="str">
        <f t="shared" ref="BE6" ca="1" si="36">IF(BE7=0,"Nov ✓", "Nov")</f>
        <v>Nov ✓</v>
      </c>
      <c r="BF6" s="33" t="str">
        <f t="shared" ref="BF6" ca="1" si="37">IF(BF7=0,"Dec ✓", "Dec")</f>
        <v>Dec ✓</v>
      </c>
      <c r="BG6" s="33" t="str">
        <f t="shared" ref="BG6" ca="1" si="38">IF(BG7=0,"Total ✓", "Total")</f>
        <v>Total ✓</v>
      </c>
      <c r="BI6" s="33" t="str">
        <f t="shared" ref="BI6" ca="1" si="39">IF(BI7=0,"Jan ✓", "Jan")</f>
        <v>Jan ✓</v>
      </c>
      <c r="BJ6" s="33" t="str">
        <f t="shared" ref="BJ6" ca="1" si="40">IF(BJ7=0,"Feb ✓", "Feb")</f>
        <v>Feb ✓</v>
      </c>
      <c r="BK6" s="33" t="str">
        <f t="shared" ref="BK6" ca="1" si="41">IF(BK7=0,"March ✓", "March")</f>
        <v>March ✓</v>
      </c>
      <c r="BL6" s="33" t="str">
        <f t="shared" ref="BL6" ca="1" si="42">IF(BL7=0,"April ✓", "April")</f>
        <v>April ✓</v>
      </c>
      <c r="BM6" s="33" t="str">
        <f t="shared" ref="BM6" ca="1" si="43">IF(BM7=0,"May ✓", "May")</f>
        <v>May ✓</v>
      </c>
      <c r="BN6" s="33" t="str">
        <f t="shared" ref="BN6" ca="1" si="44">IF(BN7=0,"June ✓", "June")</f>
        <v>June ✓</v>
      </c>
      <c r="BO6" s="33" t="str">
        <f t="shared" ref="BO6" ca="1" si="45">IF(BO7=0,"July ✓", "July")</f>
        <v>July ✓</v>
      </c>
      <c r="BP6" s="33" t="str">
        <f t="shared" ref="BP6" ca="1" si="46">IF(BP7=0,"Aug ✓", "Aug")</f>
        <v>Aug ✓</v>
      </c>
      <c r="BQ6" s="33" t="str">
        <f t="shared" ref="BQ6" ca="1" si="47">IF(BQ7=0,"Sept ✓", "Sept")</f>
        <v>Sept ✓</v>
      </c>
      <c r="BR6" s="33" t="str">
        <f t="shared" ref="BR6" ca="1" si="48">IF(BR7=0,"Oct ✓", "Oct")</f>
        <v>Oct ✓</v>
      </c>
      <c r="BS6" s="33" t="str">
        <f t="shared" ref="BS6" ca="1" si="49">IF(BS7=0,"Nov ✓", "Nov")</f>
        <v>Nov ✓</v>
      </c>
      <c r="BT6" s="33" t="str">
        <f t="shared" ref="BT6" ca="1" si="50">IF(BT7=0,"Dec ✓", "Dec")</f>
        <v>Dec ✓</v>
      </c>
      <c r="BU6" s="33" t="str">
        <f t="shared" ref="BU6" ca="1" si="51">IF(BU7=0,"Total ✓", "Total")</f>
        <v>Total ✓</v>
      </c>
      <c r="BW6" s="33" t="str">
        <f t="shared" ref="BW6" ca="1" si="52">IF(BW7=0,"Jan ✓", "Jan")</f>
        <v>Jan ✓</v>
      </c>
      <c r="BX6" s="33" t="str">
        <f t="shared" ref="BX6" ca="1" si="53">IF(BX7=0,"Feb ✓", "Feb")</f>
        <v>Feb ✓</v>
      </c>
      <c r="BY6" s="33" t="str">
        <f t="shared" ref="BY6" ca="1" si="54">IF(BY7=0,"March ✓", "March")</f>
        <v>March ✓</v>
      </c>
      <c r="BZ6" s="33" t="str">
        <f t="shared" ref="BZ6" ca="1" si="55">IF(BZ7=0,"April ✓", "April")</f>
        <v>April ✓</v>
      </c>
      <c r="CA6" s="33" t="str">
        <f t="shared" ref="CA6" ca="1" si="56">IF(CA7=0,"May ✓", "May")</f>
        <v>May ✓</v>
      </c>
      <c r="CB6" s="33" t="str">
        <f t="shared" ref="CB6" ca="1" si="57">IF(CB7=0,"June ✓", "June")</f>
        <v>June ✓</v>
      </c>
      <c r="CC6" s="33" t="str">
        <f t="shared" ref="CC6" ca="1" si="58">IF(CC7=0,"July ✓", "July")</f>
        <v>July ✓</v>
      </c>
      <c r="CD6" s="33" t="str">
        <f t="shared" ref="CD6" ca="1" si="59">IF(CD7=0,"Aug ✓", "Aug")</f>
        <v>Aug ✓</v>
      </c>
      <c r="CE6" s="33" t="str">
        <f t="shared" ref="CE6" ca="1" si="60">IF(CE7=0,"Sept ✓", "Sept")</f>
        <v>Sept ✓</v>
      </c>
      <c r="CF6" s="33" t="str">
        <f t="shared" ref="CF6" ca="1" si="61">IF(CF7=0,"Oct ✓", "Oct")</f>
        <v>Oct ✓</v>
      </c>
      <c r="CG6" s="33" t="str">
        <f t="shared" ref="CG6" ca="1" si="62">IF(CG7=0,"Nov ✓", "Nov")</f>
        <v>Nov ✓</v>
      </c>
      <c r="CH6" s="33" t="str">
        <f t="shared" ref="CH6" ca="1" si="63">IF(CH7=0,"Dec ✓", "Dec")</f>
        <v>Dec ✓</v>
      </c>
      <c r="CI6" s="33" t="str">
        <f t="shared" ref="CI6" ca="1" si="64">IF(CI7=0,"Total ✓", "Total")</f>
        <v>Total ✓</v>
      </c>
      <c r="CK6" s="33" t="str">
        <f t="shared" ref="CK6" ca="1" si="65">IF(CK7=0,"Jan ✓", "Jan")</f>
        <v>Jan ✓</v>
      </c>
      <c r="CL6" s="33" t="str">
        <f t="shared" ref="CL6" ca="1" si="66">IF(CL7=0,"Feb ✓", "Feb")</f>
        <v>Feb ✓</v>
      </c>
      <c r="CM6" s="33" t="str">
        <f t="shared" ref="CM6" ca="1" si="67">IF(CM7=0,"March ✓", "March")</f>
        <v>March ✓</v>
      </c>
      <c r="CN6" s="33" t="str">
        <f t="shared" ref="CN6" ca="1" si="68">IF(CN7=0,"April ✓", "April")</f>
        <v>April ✓</v>
      </c>
      <c r="CO6" s="33" t="str">
        <f t="shared" ref="CO6" ca="1" si="69">IF(CO7=0,"May ✓", "May")</f>
        <v>May ✓</v>
      </c>
      <c r="CP6" s="33" t="str">
        <f t="shared" ref="CP6" ca="1" si="70">IF(CP7=0,"June ✓", "June")</f>
        <v>June ✓</v>
      </c>
      <c r="CQ6" s="33" t="str">
        <f t="shared" ref="CQ6" ca="1" si="71">IF(CQ7=0,"July ✓", "July")</f>
        <v>July ✓</v>
      </c>
      <c r="CR6" s="33" t="str">
        <f t="shared" ref="CR6" ca="1" si="72">IF(CR7=0,"Aug ✓", "Aug")</f>
        <v>Aug ✓</v>
      </c>
      <c r="CS6" s="33" t="str">
        <f t="shared" ref="CS6" ca="1" si="73">IF(CS7=0,"Sept ✓", "Sept")</f>
        <v>Sept ✓</v>
      </c>
      <c r="CT6" s="33" t="str">
        <f t="shared" ref="CT6" ca="1" si="74">IF(CT7=0,"Oct ✓", "Oct")</f>
        <v>Oct ✓</v>
      </c>
      <c r="CU6" s="33" t="str">
        <f t="shared" ref="CU6" ca="1" si="75">IF(CU7=0,"Nov ✓", "Nov")</f>
        <v>Nov ✓</v>
      </c>
      <c r="CV6" s="33" t="str">
        <f t="shared" ref="CV6" ca="1" si="76">IF(CV7=0,"Dec ✓", "Dec")</f>
        <v>Dec ✓</v>
      </c>
      <c r="CW6" s="33" t="str">
        <f t="shared" ref="CW6" ca="1" si="77">IF(CW7=0,"Total ✓", "Total")</f>
        <v>Total ✓</v>
      </c>
      <c r="CY6" s="33" t="str">
        <f t="shared" ref="CY6" ca="1" si="78">IF(CY7=0,"Jan ✓", "Jan")</f>
        <v>Jan ✓</v>
      </c>
      <c r="CZ6" s="33" t="str">
        <f t="shared" ref="CZ6" ca="1" si="79">IF(CZ7=0,"Feb ✓", "Feb")</f>
        <v>Feb ✓</v>
      </c>
      <c r="DA6" s="33" t="str">
        <f t="shared" ref="DA6" ca="1" si="80">IF(DA7=0,"March ✓", "March")</f>
        <v>March ✓</v>
      </c>
      <c r="DB6" s="33" t="str">
        <f t="shared" ref="DB6" ca="1" si="81">IF(DB7=0,"April ✓", "April")</f>
        <v>April ✓</v>
      </c>
      <c r="DC6" s="33" t="str">
        <f t="shared" ref="DC6" ca="1" si="82">IF(DC7=0,"May ✓", "May")</f>
        <v>May ✓</v>
      </c>
      <c r="DD6" s="33" t="str">
        <f t="shared" ref="DD6" ca="1" si="83">IF(DD7=0,"June ✓", "June")</f>
        <v>June ✓</v>
      </c>
      <c r="DE6" s="33" t="str">
        <f t="shared" ref="DE6" ca="1" si="84">IF(DE7=0,"July ✓", "July")</f>
        <v>July ✓</v>
      </c>
      <c r="DF6" s="33" t="str">
        <f t="shared" ref="DF6" ca="1" si="85">IF(DF7=0,"Aug ✓", "Aug")</f>
        <v>Aug ✓</v>
      </c>
      <c r="DG6" s="33" t="str">
        <f t="shared" ref="DG6" ca="1" si="86">IF(DG7=0,"Sept ✓", "Sept")</f>
        <v>Sept ✓</v>
      </c>
      <c r="DH6" s="33" t="str">
        <f t="shared" ref="DH6" ca="1" si="87">IF(DH7=0,"Oct ✓", "Oct")</f>
        <v>Oct ✓</v>
      </c>
      <c r="DI6" s="33" t="str">
        <f t="shared" ref="DI6" ca="1" si="88">IF(DI7=0,"Nov ✓", "Nov")</f>
        <v>Nov ✓</v>
      </c>
      <c r="DJ6" s="33" t="str">
        <f t="shared" ref="DJ6" ca="1" si="89">IF(DJ7=0,"Dec ✓", "Dec")</f>
        <v>Dec ✓</v>
      </c>
      <c r="DK6" s="33" t="str">
        <f t="shared" ref="DK6" ca="1" si="90">IF(DK7=0,"Total ✓", "Total")</f>
        <v>Total ✓</v>
      </c>
      <c r="DM6" s="33" t="str">
        <f t="shared" ref="DM6" ca="1" si="91">IF(DM7=0,"Jan ✓", "Jan")</f>
        <v>Jan ✓</v>
      </c>
      <c r="DN6" s="33" t="str">
        <f t="shared" ref="DN6" ca="1" si="92">IF(DN7=0,"Feb ✓", "Feb")</f>
        <v>Feb ✓</v>
      </c>
      <c r="DO6" s="33" t="str">
        <f t="shared" ref="DO6" ca="1" si="93">IF(DO7=0,"March ✓", "March")</f>
        <v>March ✓</v>
      </c>
      <c r="DP6" s="33" t="str">
        <f t="shared" ref="DP6" ca="1" si="94">IF(DP7=0,"April ✓", "April")</f>
        <v>April ✓</v>
      </c>
      <c r="DQ6" s="33" t="str">
        <f t="shared" ref="DQ6" ca="1" si="95">IF(DQ7=0,"May ✓", "May")</f>
        <v>May ✓</v>
      </c>
      <c r="DR6" s="33" t="str">
        <f t="shared" ref="DR6" ca="1" si="96">IF(DR7=0,"June ✓", "June")</f>
        <v>June ✓</v>
      </c>
      <c r="DS6" s="33" t="str">
        <f t="shared" ref="DS6" ca="1" si="97">IF(DS7=0,"July ✓", "July")</f>
        <v>July ✓</v>
      </c>
      <c r="DT6" s="33" t="str">
        <f t="shared" ref="DT6" ca="1" si="98">IF(DT7=0,"Aug ✓", "Aug")</f>
        <v>Aug ✓</v>
      </c>
      <c r="DU6" s="33" t="str">
        <f t="shared" ref="DU6" ca="1" si="99">IF(DU7=0,"Sept ✓", "Sept")</f>
        <v>Sept ✓</v>
      </c>
      <c r="DV6" s="33" t="str">
        <f t="shared" ref="DV6" ca="1" si="100">IF(DV7=0,"Oct ✓", "Oct")</f>
        <v>Oct ✓</v>
      </c>
      <c r="DW6" s="33" t="str">
        <f t="shared" ref="DW6" ca="1" si="101">IF(DW7=0,"Nov ✓", "Nov")</f>
        <v>Nov ✓</v>
      </c>
      <c r="DX6" s="33" t="str">
        <f t="shared" ref="DX6" ca="1" si="102">IF(DX7=0,"Dec ✓", "Dec")</f>
        <v>Dec ✓</v>
      </c>
      <c r="DY6" s="33" t="str">
        <f t="shared" ref="DY6" ca="1" si="103">IF(DY7=0,"Total ✓", "Total")</f>
        <v>Total ✓</v>
      </c>
      <c r="EA6" s="33" t="str">
        <f t="shared" ref="EA6" ca="1" si="104">IF(EA7=0,"Jan ✓", "Jan")</f>
        <v>Jan ✓</v>
      </c>
      <c r="EB6" s="33" t="str">
        <f t="shared" ref="EB6" ca="1" si="105">IF(EB7=0,"Feb ✓", "Feb")</f>
        <v>Feb ✓</v>
      </c>
      <c r="EC6" s="33" t="str">
        <f t="shared" ref="EC6" ca="1" si="106">IF(EC7=0,"March ✓", "March")</f>
        <v>March ✓</v>
      </c>
      <c r="ED6" s="33" t="str">
        <f t="shared" ref="ED6" ca="1" si="107">IF(ED7=0,"April ✓", "April")</f>
        <v>April ✓</v>
      </c>
      <c r="EE6" s="33" t="str">
        <f t="shared" ref="EE6" ca="1" si="108">IF(EE7=0,"May ✓", "May")</f>
        <v>May ✓</v>
      </c>
      <c r="EF6" s="33" t="str">
        <f t="shared" ref="EF6" ca="1" si="109">IF(EF7=0,"June ✓", "June")</f>
        <v>June ✓</v>
      </c>
      <c r="EG6" s="33" t="str">
        <f t="shared" ref="EG6" ca="1" si="110">IF(EG7=0,"July ✓", "July")</f>
        <v>July ✓</v>
      </c>
      <c r="EH6" s="33" t="str">
        <f t="shared" ref="EH6" ca="1" si="111">IF(EH7=0,"Aug ✓", "Aug")</f>
        <v>Aug ✓</v>
      </c>
      <c r="EI6" s="33" t="str">
        <f t="shared" ref="EI6" ca="1" si="112">IF(EI7=0,"Sept ✓", "Sept")</f>
        <v>Sept ✓</v>
      </c>
      <c r="EJ6" s="33" t="str">
        <f t="shared" ref="EJ6" ca="1" si="113">IF(EJ7=0,"Oct ✓", "Oct")</f>
        <v>Oct ✓</v>
      </c>
      <c r="EK6" s="33" t="str">
        <f t="shared" ref="EK6" ca="1" si="114">IF(EK7=0,"Nov ✓", "Nov")</f>
        <v>Nov ✓</v>
      </c>
      <c r="EL6" s="33" t="str">
        <f t="shared" ref="EL6" ca="1" si="115">IF(EL7=0,"Dec ✓", "Dec")</f>
        <v>Dec ✓</v>
      </c>
      <c r="EM6" s="33" t="str">
        <f t="shared" ref="EM6" ca="1" si="116">IF(EM7=0,"Total ✓", "Total")</f>
        <v>Total ✓</v>
      </c>
      <c r="EO6" s="33" t="str">
        <f t="shared" ref="EO6" ca="1" si="117">IF(EO7=0,"Jan ✓", "Jan")</f>
        <v>Jan ✓</v>
      </c>
      <c r="EP6" s="33" t="str">
        <f t="shared" ref="EP6" ca="1" si="118">IF(EP7=0,"Feb ✓", "Feb")</f>
        <v>Feb ✓</v>
      </c>
      <c r="EQ6" s="33" t="str">
        <f t="shared" ref="EQ6" ca="1" si="119">IF(EQ7=0,"March ✓", "March")</f>
        <v>March ✓</v>
      </c>
      <c r="ER6" s="33" t="str">
        <f t="shared" ref="ER6" ca="1" si="120">IF(ER7=0,"April ✓", "April")</f>
        <v>April ✓</v>
      </c>
      <c r="ES6" s="33" t="str">
        <f t="shared" ref="ES6" ca="1" si="121">IF(ES7=0,"May ✓", "May")</f>
        <v>May ✓</v>
      </c>
      <c r="ET6" s="33" t="str">
        <f t="shared" ref="ET6" ca="1" si="122">IF(ET7=0,"June ✓", "June")</f>
        <v>June ✓</v>
      </c>
      <c r="EU6" s="33" t="str">
        <f t="shared" ref="EU6" ca="1" si="123">IF(EU7=0,"July ✓", "July")</f>
        <v>July ✓</v>
      </c>
      <c r="EV6" s="33" t="str">
        <f t="shared" ref="EV6" ca="1" si="124">IF(EV7=0,"Aug ✓", "Aug")</f>
        <v>Aug ✓</v>
      </c>
      <c r="EW6" s="33" t="str">
        <f t="shared" ref="EW6" ca="1" si="125">IF(EW7=0,"Sept ✓", "Sept")</f>
        <v>Sept ✓</v>
      </c>
      <c r="EX6" s="33" t="str">
        <f t="shared" ref="EX6" ca="1" si="126">IF(EX7=0,"Oct ✓", "Oct")</f>
        <v>Oct ✓</v>
      </c>
      <c r="EY6" s="33" t="str">
        <f t="shared" ref="EY6" ca="1" si="127">IF(EY7=0,"Nov ✓", "Nov")</f>
        <v>Nov ✓</v>
      </c>
      <c r="EZ6" s="33" t="str">
        <f t="shared" ref="EZ6" ca="1" si="128">IF(EZ7=0,"Dec ✓", "Dec")</f>
        <v>Dec ✓</v>
      </c>
      <c r="FA6" s="33" t="str">
        <f t="shared" ref="FA6" ca="1" si="129">IF(FA7=0,"Total ✓", "Total")</f>
        <v>Total ✓</v>
      </c>
    </row>
    <row r="7" spans="1:157" x14ac:dyDescent="0.25">
      <c r="C7" s="31" t="s">
        <v>15</v>
      </c>
      <c r="E7" s="32">
        <f ca="1">E21-(E50+E63)</f>
        <v>0</v>
      </c>
      <c r="F7" s="32">
        <f t="shared" ref="F7:Q7" ca="1" si="130">F21-(F50+F63)</f>
        <v>0</v>
      </c>
      <c r="G7" s="32">
        <f t="shared" ca="1" si="130"/>
        <v>0</v>
      </c>
      <c r="H7" s="32">
        <f t="shared" ca="1" si="130"/>
        <v>0</v>
      </c>
      <c r="I7" s="32">
        <f t="shared" ca="1" si="130"/>
        <v>0</v>
      </c>
      <c r="J7" s="32">
        <f t="shared" ca="1" si="130"/>
        <v>0</v>
      </c>
      <c r="K7" s="32">
        <f t="shared" ca="1" si="130"/>
        <v>0</v>
      </c>
      <c r="L7" s="32">
        <f t="shared" ca="1" si="130"/>
        <v>0</v>
      </c>
      <c r="M7" s="32">
        <f t="shared" ca="1" si="130"/>
        <v>0</v>
      </c>
      <c r="N7" s="32">
        <f t="shared" ca="1" si="130"/>
        <v>0</v>
      </c>
      <c r="O7" s="32">
        <f t="shared" ca="1" si="130"/>
        <v>514</v>
      </c>
      <c r="P7" s="32">
        <f t="shared" ca="1" si="130"/>
        <v>1777</v>
      </c>
      <c r="Q7" s="32">
        <f t="shared" ca="1" si="130"/>
        <v>2291</v>
      </c>
      <c r="S7" s="32">
        <f t="shared" ref="S7:AE7" ca="1" si="131">S21-(S50+S63)</f>
        <v>1899</v>
      </c>
      <c r="T7" s="32">
        <f t="shared" ca="1" si="131"/>
        <v>889</v>
      </c>
      <c r="U7" s="32">
        <f t="shared" ca="1" si="131"/>
        <v>639</v>
      </c>
      <c r="V7" s="32">
        <f t="shared" ca="1" si="131"/>
        <v>639</v>
      </c>
      <c r="W7" s="32">
        <f t="shared" ca="1" si="131"/>
        <v>1401</v>
      </c>
      <c r="X7" s="32">
        <f t="shared" ca="1" si="131"/>
        <v>639</v>
      </c>
      <c r="Y7" s="32">
        <f t="shared" ca="1" si="131"/>
        <v>579</v>
      </c>
      <c r="Z7" s="32">
        <f t="shared" ca="1" si="131"/>
        <v>2029</v>
      </c>
      <c r="AA7" s="32">
        <f t="shared" ca="1" si="131"/>
        <v>799</v>
      </c>
      <c r="AB7" s="32">
        <f t="shared" ca="1" si="131"/>
        <v>1649</v>
      </c>
      <c r="AC7" s="32">
        <f t="shared" ca="1" si="131"/>
        <v>799</v>
      </c>
      <c r="AD7" s="32">
        <f t="shared" ca="1" si="131"/>
        <v>799</v>
      </c>
      <c r="AE7" s="32">
        <f t="shared" ca="1" si="131"/>
        <v>12760</v>
      </c>
      <c r="AG7" s="32">
        <f t="shared" ref="AG7:AS7" ca="1" si="132">AG21-(AG50+AG63)</f>
        <v>0</v>
      </c>
      <c r="AH7" s="32">
        <f t="shared" ca="1" si="132"/>
        <v>0</v>
      </c>
      <c r="AI7" s="32">
        <f t="shared" ca="1" si="132"/>
        <v>0</v>
      </c>
      <c r="AJ7" s="32">
        <f t="shared" ca="1" si="132"/>
        <v>0</v>
      </c>
      <c r="AK7" s="32">
        <f t="shared" ca="1" si="132"/>
        <v>0</v>
      </c>
      <c r="AL7" s="32">
        <f t="shared" ca="1" si="132"/>
        <v>0</v>
      </c>
      <c r="AM7" s="32">
        <f t="shared" ca="1" si="132"/>
        <v>0</v>
      </c>
      <c r="AN7" s="32">
        <f t="shared" ca="1" si="132"/>
        <v>0</v>
      </c>
      <c r="AO7" s="32">
        <f t="shared" ca="1" si="132"/>
        <v>0</v>
      </c>
      <c r="AP7" s="32">
        <f t="shared" ca="1" si="132"/>
        <v>0</v>
      </c>
      <c r="AQ7" s="32">
        <f t="shared" ca="1" si="132"/>
        <v>0</v>
      </c>
      <c r="AR7" s="32">
        <f t="shared" ca="1" si="132"/>
        <v>0</v>
      </c>
      <c r="AS7" s="32">
        <f t="shared" ca="1" si="132"/>
        <v>0</v>
      </c>
      <c r="AU7" s="32">
        <f t="shared" ref="AU7:BG7" ca="1" si="133">AU21-(AU50+AU63)</f>
        <v>0</v>
      </c>
      <c r="AV7" s="32">
        <f t="shared" ca="1" si="133"/>
        <v>0</v>
      </c>
      <c r="AW7" s="32">
        <f t="shared" ca="1" si="133"/>
        <v>0</v>
      </c>
      <c r="AX7" s="32">
        <f t="shared" ca="1" si="133"/>
        <v>0</v>
      </c>
      <c r="AY7" s="32">
        <f t="shared" ca="1" si="133"/>
        <v>0</v>
      </c>
      <c r="AZ7" s="32">
        <f t="shared" ca="1" si="133"/>
        <v>0</v>
      </c>
      <c r="BA7" s="32">
        <f t="shared" ca="1" si="133"/>
        <v>0</v>
      </c>
      <c r="BB7" s="32">
        <f t="shared" ca="1" si="133"/>
        <v>0</v>
      </c>
      <c r="BC7" s="32">
        <f t="shared" ca="1" si="133"/>
        <v>0</v>
      </c>
      <c r="BD7" s="32">
        <f t="shared" ca="1" si="133"/>
        <v>0</v>
      </c>
      <c r="BE7" s="32">
        <f t="shared" ca="1" si="133"/>
        <v>0</v>
      </c>
      <c r="BF7" s="32">
        <f t="shared" ca="1" si="133"/>
        <v>0</v>
      </c>
      <c r="BG7" s="32">
        <f t="shared" ca="1" si="133"/>
        <v>0</v>
      </c>
      <c r="BI7" s="32">
        <f t="shared" ref="BI7:BU7" ca="1" si="134">BI21-(BI50+BI63)</f>
        <v>0</v>
      </c>
      <c r="BJ7" s="32">
        <f t="shared" ca="1" si="134"/>
        <v>0</v>
      </c>
      <c r="BK7" s="32">
        <f t="shared" ca="1" si="134"/>
        <v>0</v>
      </c>
      <c r="BL7" s="32">
        <f t="shared" ca="1" si="134"/>
        <v>0</v>
      </c>
      <c r="BM7" s="32">
        <f t="shared" ca="1" si="134"/>
        <v>0</v>
      </c>
      <c r="BN7" s="32">
        <f t="shared" ca="1" si="134"/>
        <v>0</v>
      </c>
      <c r="BO7" s="32">
        <f t="shared" ca="1" si="134"/>
        <v>0</v>
      </c>
      <c r="BP7" s="32">
        <f t="shared" ca="1" si="134"/>
        <v>0</v>
      </c>
      <c r="BQ7" s="32">
        <f t="shared" ca="1" si="134"/>
        <v>0</v>
      </c>
      <c r="BR7" s="32">
        <f t="shared" ca="1" si="134"/>
        <v>0</v>
      </c>
      <c r="BS7" s="32">
        <f t="shared" ca="1" si="134"/>
        <v>0</v>
      </c>
      <c r="BT7" s="32">
        <f t="shared" ca="1" si="134"/>
        <v>0</v>
      </c>
      <c r="BU7" s="32">
        <f t="shared" ca="1" si="134"/>
        <v>0</v>
      </c>
      <c r="BW7" s="32">
        <f t="shared" ref="BW7:CI7" ca="1" si="135">BW21-(BW50+BW63)</f>
        <v>0</v>
      </c>
      <c r="BX7" s="32">
        <f t="shared" ca="1" si="135"/>
        <v>0</v>
      </c>
      <c r="BY7" s="32">
        <f t="shared" ca="1" si="135"/>
        <v>0</v>
      </c>
      <c r="BZ7" s="32">
        <f t="shared" ca="1" si="135"/>
        <v>0</v>
      </c>
      <c r="CA7" s="32">
        <f t="shared" ca="1" si="135"/>
        <v>0</v>
      </c>
      <c r="CB7" s="32">
        <f t="shared" ca="1" si="135"/>
        <v>0</v>
      </c>
      <c r="CC7" s="32">
        <f t="shared" ca="1" si="135"/>
        <v>0</v>
      </c>
      <c r="CD7" s="32">
        <f t="shared" ca="1" si="135"/>
        <v>0</v>
      </c>
      <c r="CE7" s="32">
        <f t="shared" ca="1" si="135"/>
        <v>0</v>
      </c>
      <c r="CF7" s="32">
        <f t="shared" ca="1" si="135"/>
        <v>0</v>
      </c>
      <c r="CG7" s="32">
        <f t="shared" ca="1" si="135"/>
        <v>0</v>
      </c>
      <c r="CH7" s="32">
        <f t="shared" ca="1" si="135"/>
        <v>0</v>
      </c>
      <c r="CI7" s="32">
        <f t="shared" ca="1" si="135"/>
        <v>0</v>
      </c>
      <c r="CK7" s="32">
        <f t="shared" ref="CK7:CW7" ca="1" si="136">CK21-(CK50+CK63)</f>
        <v>0</v>
      </c>
      <c r="CL7" s="32">
        <f t="shared" ca="1" si="136"/>
        <v>0</v>
      </c>
      <c r="CM7" s="32">
        <f t="shared" ca="1" si="136"/>
        <v>0</v>
      </c>
      <c r="CN7" s="32">
        <f t="shared" ca="1" si="136"/>
        <v>0</v>
      </c>
      <c r="CO7" s="32">
        <f t="shared" ca="1" si="136"/>
        <v>0</v>
      </c>
      <c r="CP7" s="32">
        <f t="shared" ca="1" si="136"/>
        <v>0</v>
      </c>
      <c r="CQ7" s="32">
        <f t="shared" ca="1" si="136"/>
        <v>0</v>
      </c>
      <c r="CR7" s="32">
        <f t="shared" ca="1" si="136"/>
        <v>0</v>
      </c>
      <c r="CS7" s="32">
        <f t="shared" ca="1" si="136"/>
        <v>0</v>
      </c>
      <c r="CT7" s="32">
        <f t="shared" ca="1" si="136"/>
        <v>0</v>
      </c>
      <c r="CU7" s="32">
        <f t="shared" ca="1" si="136"/>
        <v>0</v>
      </c>
      <c r="CV7" s="32">
        <f t="shared" ca="1" si="136"/>
        <v>0</v>
      </c>
      <c r="CW7" s="32">
        <f t="shared" ca="1" si="136"/>
        <v>0</v>
      </c>
      <c r="CY7" s="32">
        <f t="shared" ref="CY7:DK7" ca="1" si="137">CY21-(CY50+CY63)</f>
        <v>0</v>
      </c>
      <c r="CZ7" s="32">
        <f t="shared" ca="1" si="137"/>
        <v>0</v>
      </c>
      <c r="DA7" s="32">
        <f t="shared" ca="1" si="137"/>
        <v>0</v>
      </c>
      <c r="DB7" s="32">
        <f t="shared" ca="1" si="137"/>
        <v>0</v>
      </c>
      <c r="DC7" s="32">
        <f t="shared" ca="1" si="137"/>
        <v>0</v>
      </c>
      <c r="DD7" s="32">
        <f t="shared" ca="1" si="137"/>
        <v>0</v>
      </c>
      <c r="DE7" s="32">
        <f t="shared" ca="1" si="137"/>
        <v>0</v>
      </c>
      <c r="DF7" s="32">
        <f t="shared" ca="1" si="137"/>
        <v>0</v>
      </c>
      <c r="DG7" s="32">
        <f t="shared" ca="1" si="137"/>
        <v>0</v>
      </c>
      <c r="DH7" s="32">
        <f t="shared" ca="1" si="137"/>
        <v>0</v>
      </c>
      <c r="DI7" s="32">
        <f t="shared" ca="1" si="137"/>
        <v>0</v>
      </c>
      <c r="DJ7" s="32">
        <f t="shared" ca="1" si="137"/>
        <v>0</v>
      </c>
      <c r="DK7" s="32">
        <f t="shared" ca="1" si="137"/>
        <v>0</v>
      </c>
      <c r="DM7" s="32">
        <f t="shared" ref="DM7:DY7" ca="1" si="138">DM21-(DM50+DM63)</f>
        <v>0</v>
      </c>
      <c r="DN7" s="32">
        <f t="shared" ca="1" si="138"/>
        <v>0</v>
      </c>
      <c r="DO7" s="32">
        <f t="shared" ca="1" si="138"/>
        <v>0</v>
      </c>
      <c r="DP7" s="32">
        <f t="shared" ca="1" si="138"/>
        <v>0</v>
      </c>
      <c r="DQ7" s="32">
        <f t="shared" ca="1" si="138"/>
        <v>0</v>
      </c>
      <c r="DR7" s="32">
        <f t="shared" ca="1" si="138"/>
        <v>0</v>
      </c>
      <c r="DS7" s="32">
        <f t="shared" ca="1" si="138"/>
        <v>0</v>
      </c>
      <c r="DT7" s="32">
        <f t="shared" ca="1" si="138"/>
        <v>0</v>
      </c>
      <c r="DU7" s="32">
        <f t="shared" ca="1" si="138"/>
        <v>0</v>
      </c>
      <c r="DV7" s="32">
        <f t="shared" ca="1" si="138"/>
        <v>0</v>
      </c>
      <c r="DW7" s="32">
        <f t="shared" ca="1" si="138"/>
        <v>0</v>
      </c>
      <c r="DX7" s="32">
        <f t="shared" ca="1" si="138"/>
        <v>0</v>
      </c>
      <c r="DY7" s="32">
        <f t="shared" ca="1" si="138"/>
        <v>0</v>
      </c>
      <c r="EA7" s="32">
        <f t="shared" ref="EA7:EM7" ca="1" si="139">EA21-(EA50+EA63)</f>
        <v>0</v>
      </c>
      <c r="EB7" s="32">
        <f t="shared" ca="1" si="139"/>
        <v>0</v>
      </c>
      <c r="EC7" s="32">
        <f t="shared" ca="1" si="139"/>
        <v>0</v>
      </c>
      <c r="ED7" s="32">
        <f t="shared" ca="1" si="139"/>
        <v>0</v>
      </c>
      <c r="EE7" s="32">
        <f t="shared" ca="1" si="139"/>
        <v>0</v>
      </c>
      <c r="EF7" s="32">
        <f t="shared" ca="1" si="139"/>
        <v>0</v>
      </c>
      <c r="EG7" s="32">
        <f t="shared" ca="1" si="139"/>
        <v>0</v>
      </c>
      <c r="EH7" s="32">
        <f t="shared" ca="1" si="139"/>
        <v>0</v>
      </c>
      <c r="EI7" s="32">
        <f t="shared" ca="1" si="139"/>
        <v>0</v>
      </c>
      <c r="EJ7" s="32">
        <f t="shared" ca="1" si="139"/>
        <v>0</v>
      </c>
      <c r="EK7" s="32">
        <f t="shared" ca="1" si="139"/>
        <v>0</v>
      </c>
      <c r="EL7" s="32">
        <f t="shared" ca="1" si="139"/>
        <v>0</v>
      </c>
      <c r="EM7" s="32">
        <f t="shared" ca="1" si="139"/>
        <v>0</v>
      </c>
      <c r="EO7" s="32">
        <f t="shared" ref="EO7:FA7" ca="1" si="140">EO21-(EO50+EO63)</f>
        <v>0</v>
      </c>
      <c r="EP7" s="32">
        <f t="shared" ca="1" si="140"/>
        <v>0</v>
      </c>
      <c r="EQ7" s="32">
        <f t="shared" ca="1" si="140"/>
        <v>0</v>
      </c>
      <c r="ER7" s="32">
        <f t="shared" ca="1" si="140"/>
        <v>0</v>
      </c>
      <c r="ES7" s="32">
        <f t="shared" ca="1" si="140"/>
        <v>0</v>
      </c>
      <c r="ET7" s="32">
        <f t="shared" ca="1" si="140"/>
        <v>0</v>
      </c>
      <c r="EU7" s="32">
        <f t="shared" ca="1" si="140"/>
        <v>0</v>
      </c>
      <c r="EV7" s="32">
        <f t="shared" ca="1" si="140"/>
        <v>0</v>
      </c>
      <c r="EW7" s="32">
        <f t="shared" ca="1" si="140"/>
        <v>0</v>
      </c>
      <c r="EX7" s="32">
        <f t="shared" ca="1" si="140"/>
        <v>0</v>
      </c>
      <c r="EY7" s="32">
        <f t="shared" ca="1" si="140"/>
        <v>0</v>
      </c>
      <c r="EZ7" s="32">
        <f t="shared" ca="1" si="140"/>
        <v>0</v>
      </c>
      <c r="FA7" s="32">
        <f t="shared" ca="1" si="140"/>
        <v>0</v>
      </c>
    </row>
    <row r="10" spans="1:157" x14ac:dyDescent="0.25">
      <c r="C10" s="14" t="s">
        <v>16</v>
      </c>
      <c r="E10" s="16">
        <f>DATE(E$5,1,1)</f>
        <v>45292</v>
      </c>
      <c r="F10" s="16">
        <f>DATE(E$5,2,1)</f>
        <v>45323</v>
      </c>
      <c r="G10" s="16">
        <f>DATE(E$5,3,1)</f>
        <v>45352</v>
      </c>
      <c r="H10" s="16">
        <f>DATE(E$5,4,1)</f>
        <v>45383</v>
      </c>
      <c r="I10" s="16">
        <f>DATE(E$5,5,1)</f>
        <v>45413</v>
      </c>
      <c r="J10" s="16">
        <f>DATE(E$5,6,1)</f>
        <v>45444</v>
      </c>
      <c r="K10" s="16">
        <f>DATE(E$5,7,1)</f>
        <v>45474</v>
      </c>
      <c r="L10" s="16">
        <f>DATE(E$5,8,1)</f>
        <v>45505</v>
      </c>
      <c r="M10" s="16">
        <f>DATE(E$5,9,1)</f>
        <v>45536</v>
      </c>
      <c r="N10" s="16">
        <f>DATE(E$5,10,1)</f>
        <v>45566</v>
      </c>
      <c r="O10" s="16">
        <f>DATE(E$5,11,1)</f>
        <v>45597</v>
      </c>
      <c r="P10" s="16">
        <f>DATE(E$5,12,1)</f>
        <v>45627</v>
      </c>
      <c r="Q10" s="17">
        <f>E$5</f>
        <v>2024</v>
      </c>
      <c r="S10" s="16">
        <f t="shared" ref="S10" si="141">DATE(S$5,1,1)</f>
        <v>45658</v>
      </c>
      <c r="T10" s="16">
        <f t="shared" ref="T10" si="142">DATE(S$5,2,1)</f>
        <v>45689</v>
      </c>
      <c r="U10" s="16">
        <f t="shared" ref="U10" si="143">DATE(S$5,3,1)</f>
        <v>45717</v>
      </c>
      <c r="V10" s="16">
        <f t="shared" ref="V10" si="144">DATE(S$5,4,1)</f>
        <v>45748</v>
      </c>
      <c r="W10" s="16">
        <f t="shared" ref="W10" si="145">DATE(S$5,5,1)</f>
        <v>45778</v>
      </c>
      <c r="X10" s="16">
        <f t="shared" ref="X10" si="146">DATE(S$5,6,1)</f>
        <v>45809</v>
      </c>
      <c r="Y10" s="16">
        <f t="shared" ref="Y10" si="147">DATE(S$5,7,1)</f>
        <v>45839</v>
      </c>
      <c r="Z10" s="16">
        <f t="shared" ref="Z10" si="148">DATE(S$5,8,1)</f>
        <v>45870</v>
      </c>
      <c r="AA10" s="16">
        <f t="shared" ref="AA10" si="149">DATE(S$5,9,1)</f>
        <v>45901</v>
      </c>
      <c r="AB10" s="16">
        <f t="shared" ref="AB10" si="150">DATE(S$5,10,1)</f>
        <v>45931</v>
      </c>
      <c r="AC10" s="16">
        <f t="shared" ref="AC10" si="151">DATE(S$5,11,1)</f>
        <v>45962</v>
      </c>
      <c r="AD10" s="16">
        <f t="shared" ref="AD10" si="152">DATE(S$5,12,1)</f>
        <v>45992</v>
      </c>
      <c r="AE10" s="17">
        <f t="shared" ref="AE10" si="153">S$5</f>
        <v>2025</v>
      </c>
      <c r="AG10" s="16">
        <f>DATE(AG$5,1,1)</f>
        <v>46023</v>
      </c>
      <c r="AH10" s="16">
        <f>DATE(AG$5,2,1)</f>
        <v>46054</v>
      </c>
      <c r="AI10" s="16">
        <f>DATE(AG$5,3,1)</f>
        <v>46082</v>
      </c>
      <c r="AJ10" s="16">
        <f>DATE(AG$5,4,1)</f>
        <v>46113</v>
      </c>
      <c r="AK10" s="16">
        <f>DATE(AG$5,5,1)</f>
        <v>46143</v>
      </c>
      <c r="AL10" s="16">
        <f>DATE(AG$5,6,1)</f>
        <v>46174</v>
      </c>
      <c r="AM10" s="16">
        <f>DATE(AG$5,7,1)</f>
        <v>46204</v>
      </c>
      <c r="AN10" s="16">
        <f>DATE(AG$5,8,1)</f>
        <v>46235</v>
      </c>
      <c r="AO10" s="16">
        <f>DATE(AG$5,9,1)</f>
        <v>46266</v>
      </c>
      <c r="AP10" s="16">
        <f>DATE(AG$5,10,1)</f>
        <v>46296</v>
      </c>
      <c r="AQ10" s="16">
        <f>DATE(AG$5,11,1)</f>
        <v>46327</v>
      </c>
      <c r="AR10" s="16">
        <f>DATE(AG$5,12,1)</f>
        <v>46357</v>
      </c>
      <c r="AS10" s="17">
        <f>AG$5</f>
        <v>2026</v>
      </c>
      <c r="AU10" s="16">
        <f>DATE(AU$5,1,1)</f>
        <v>46388</v>
      </c>
      <c r="AV10" s="16">
        <f>DATE(AU$5,2,1)</f>
        <v>46419</v>
      </c>
      <c r="AW10" s="16">
        <f>DATE(AU$5,3,1)</f>
        <v>46447</v>
      </c>
      <c r="AX10" s="16">
        <f>DATE(AU$5,4,1)</f>
        <v>46478</v>
      </c>
      <c r="AY10" s="16">
        <f>DATE(AU$5,5,1)</f>
        <v>46508</v>
      </c>
      <c r="AZ10" s="16">
        <f>DATE(AU$5,6,1)</f>
        <v>46539</v>
      </c>
      <c r="BA10" s="16">
        <f>DATE(AU$5,7,1)</f>
        <v>46569</v>
      </c>
      <c r="BB10" s="16">
        <f>DATE(AU$5,8,1)</f>
        <v>46600</v>
      </c>
      <c r="BC10" s="16">
        <f>DATE(AU$5,9,1)</f>
        <v>46631</v>
      </c>
      <c r="BD10" s="16">
        <f>DATE(AU$5,10,1)</f>
        <v>46661</v>
      </c>
      <c r="BE10" s="16">
        <f>DATE(AU$5,11,1)</f>
        <v>46692</v>
      </c>
      <c r="BF10" s="16">
        <f>DATE(AU$5,12,1)</f>
        <v>46722</v>
      </c>
      <c r="BG10" s="17">
        <f>AU$5</f>
        <v>2027</v>
      </c>
      <c r="BI10" s="16">
        <f>DATE(BI$5,1,1)</f>
        <v>46753</v>
      </c>
      <c r="BJ10" s="16">
        <f>DATE(BI$5,2,1)</f>
        <v>46784</v>
      </c>
      <c r="BK10" s="16">
        <f>DATE(BI$5,3,1)</f>
        <v>46813</v>
      </c>
      <c r="BL10" s="16">
        <f>DATE(BI$5,4,1)</f>
        <v>46844</v>
      </c>
      <c r="BM10" s="16">
        <f>DATE(BI$5,5,1)</f>
        <v>46874</v>
      </c>
      <c r="BN10" s="16">
        <f>DATE(BI$5,6,1)</f>
        <v>46905</v>
      </c>
      <c r="BO10" s="16">
        <f>DATE(BI$5,7,1)</f>
        <v>46935</v>
      </c>
      <c r="BP10" s="16">
        <f>DATE(BI$5,8,1)</f>
        <v>46966</v>
      </c>
      <c r="BQ10" s="16">
        <f>DATE(BI$5,9,1)</f>
        <v>46997</v>
      </c>
      <c r="BR10" s="16">
        <f>DATE(BI$5,10,1)</f>
        <v>47027</v>
      </c>
      <c r="BS10" s="16">
        <f>DATE(BI$5,11,1)</f>
        <v>47058</v>
      </c>
      <c r="BT10" s="16">
        <f>DATE(BI$5,12,1)</f>
        <v>47088</v>
      </c>
      <c r="BU10" s="17">
        <f>BI$5</f>
        <v>2028</v>
      </c>
      <c r="BW10" s="16">
        <f>DATE(BW$5,1,1)</f>
        <v>47119</v>
      </c>
      <c r="BX10" s="16">
        <f>DATE(BW$5,2,1)</f>
        <v>47150</v>
      </c>
      <c r="BY10" s="16">
        <f>DATE(BW$5,3,1)</f>
        <v>47178</v>
      </c>
      <c r="BZ10" s="16">
        <f>DATE(BW$5,4,1)</f>
        <v>47209</v>
      </c>
      <c r="CA10" s="16">
        <f>DATE(BW$5,5,1)</f>
        <v>47239</v>
      </c>
      <c r="CB10" s="16">
        <f>DATE(BW$5,6,1)</f>
        <v>47270</v>
      </c>
      <c r="CC10" s="16">
        <f>DATE(BW$5,7,1)</f>
        <v>47300</v>
      </c>
      <c r="CD10" s="16">
        <f>DATE(BW$5,8,1)</f>
        <v>47331</v>
      </c>
      <c r="CE10" s="16">
        <f>DATE(BW$5,9,1)</f>
        <v>47362</v>
      </c>
      <c r="CF10" s="16">
        <f>DATE(BW$5,10,1)</f>
        <v>47392</v>
      </c>
      <c r="CG10" s="16">
        <f>DATE(BW$5,11,1)</f>
        <v>47423</v>
      </c>
      <c r="CH10" s="16">
        <f>DATE(BW$5,12,1)</f>
        <v>47453</v>
      </c>
      <c r="CI10" s="17">
        <f>BW$5</f>
        <v>2029</v>
      </c>
      <c r="CK10" s="16">
        <f>DATE(CK$5,1,1)</f>
        <v>47484</v>
      </c>
      <c r="CL10" s="16">
        <f>DATE(CK$5,2,1)</f>
        <v>47515</v>
      </c>
      <c r="CM10" s="16">
        <f>DATE(CK$5,3,1)</f>
        <v>47543</v>
      </c>
      <c r="CN10" s="16">
        <f>DATE(CK$5,4,1)</f>
        <v>47574</v>
      </c>
      <c r="CO10" s="16">
        <f>DATE(CK$5,5,1)</f>
        <v>47604</v>
      </c>
      <c r="CP10" s="16">
        <f>DATE(CK$5,6,1)</f>
        <v>47635</v>
      </c>
      <c r="CQ10" s="16">
        <f>DATE(CK$5,7,1)</f>
        <v>47665</v>
      </c>
      <c r="CR10" s="16">
        <f>DATE(CK$5,8,1)</f>
        <v>47696</v>
      </c>
      <c r="CS10" s="16">
        <f>DATE(CK$5,9,1)</f>
        <v>47727</v>
      </c>
      <c r="CT10" s="16">
        <f>DATE(CK$5,10,1)</f>
        <v>47757</v>
      </c>
      <c r="CU10" s="16">
        <f>DATE(CK$5,11,1)</f>
        <v>47788</v>
      </c>
      <c r="CV10" s="16">
        <f>DATE(CK$5,12,1)</f>
        <v>47818</v>
      </c>
      <c r="CW10" s="17">
        <f>CK$5</f>
        <v>2030</v>
      </c>
      <c r="CY10" s="16">
        <f>DATE(CY$5,1,1)</f>
        <v>47849</v>
      </c>
      <c r="CZ10" s="16">
        <f>DATE(CY$5,2,1)</f>
        <v>47880</v>
      </c>
      <c r="DA10" s="16">
        <f>DATE(CY$5,3,1)</f>
        <v>47908</v>
      </c>
      <c r="DB10" s="16">
        <f>DATE(CY$5,4,1)</f>
        <v>47939</v>
      </c>
      <c r="DC10" s="16">
        <f>DATE(CY$5,5,1)</f>
        <v>47969</v>
      </c>
      <c r="DD10" s="16">
        <f>DATE(CY$5,6,1)</f>
        <v>48000</v>
      </c>
      <c r="DE10" s="16">
        <f>DATE(CY$5,7,1)</f>
        <v>48030</v>
      </c>
      <c r="DF10" s="16">
        <f>DATE(CY$5,8,1)</f>
        <v>48061</v>
      </c>
      <c r="DG10" s="16">
        <f>DATE(CY$5,9,1)</f>
        <v>48092</v>
      </c>
      <c r="DH10" s="16">
        <f>DATE(CY$5,10,1)</f>
        <v>48122</v>
      </c>
      <c r="DI10" s="16">
        <f>DATE(CY$5,11,1)</f>
        <v>48153</v>
      </c>
      <c r="DJ10" s="16">
        <f>DATE(CY$5,12,1)</f>
        <v>48183</v>
      </c>
      <c r="DK10" s="17">
        <f>CY$5</f>
        <v>2031</v>
      </c>
      <c r="DM10" s="16">
        <f>DATE(DM$5,1,1)</f>
        <v>48214</v>
      </c>
      <c r="DN10" s="16">
        <f>DATE(DM$5,2,1)</f>
        <v>48245</v>
      </c>
      <c r="DO10" s="16">
        <f>DATE(DM$5,3,1)</f>
        <v>48274</v>
      </c>
      <c r="DP10" s="16">
        <f>DATE(DM$5,4,1)</f>
        <v>48305</v>
      </c>
      <c r="DQ10" s="16">
        <f>DATE(DM$5,5,1)</f>
        <v>48335</v>
      </c>
      <c r="DR10" s="16">
        <f>DATE(DM$5,6,1)</f>
        <v>48366</v>
      </c>
      <c r="DS10" s="16">
        <f>DATE(DM$5,7,1)</f>
        <v>48396</v>
      </c>
      <c r="DT10" s="16">
        <f>DATE(DM$5,8,1)</f>
        <v>48427</v>
      </c>
      <c r="DU10" s="16">
        <f>DATE(DM$5,9,1)</f>
        <v>48458</v>
      </c>
      <c r="DV10" s="16">
        <f>DATE(DM$5,10,1)</f>
        <v>48488</v>
      </c>
      <c r="DW10" s="16">
        <f>DATE(DM$5,11,1)</f>
        <v>48519</v>
      </c>
      <c r="DX10" s="16">
        <f>DATE(DM$5,12,1)</f>
        <v>48549</v>
      </c>
      <c r="DY10" s="17">
        <f>DM$5</f>
        <v>2032</v>
      </c>
      <c r="EA10" s="16">
        <f>DATE(EA$5,1,1)</f>
        <v>48580</v>
      </c>
      <c r="EB10" s="16">
        <f>DATE(EA$5,2,1)</f>
        <v>48611</v>
      </c>
      <c r="EC10" s="16">
        <f>DATE(EA$5,3,1)</f>
        <v>48639</v>
      </c>
      <c r="ED10" s="16">
        <f>DATE(EA$5,4,1)</f>
        <v>48670</v>
      </c>
      <c r="EE10" s="16">
        <f>DATE(EA$5,5,1)</f>
        <v>48700</v>
      </c>
      <c r="EF10" s="16">
        <f>DATE(EA$5,6,1)</f>
        <v>48731</v>
      </c>
      <c r="EG10" s="16">
        <f>DATE(EA$5,7,1)</f>
        <v>48761</v>
      </c>
      <c r="EH10" s="16">
        <f>DATE(EA$5,8,1)</f>
        <v>48792</v>
      </c>
      <c r="EI10" s="16">
        <f>DATE(EA$5,9,1)</f>
        <v>48823</v>
      </c>
      <c r="EJ10" s="16">
        <f>DATE(EA$5,10,1)</f>
        <v>48853</v>
      </c>
      <c r="EK10" s="16">
        <f>DATE(EA$5,11,1)</f>
        <v>48884</v>
      </c>
      <c r="EL10" s="16">
        <f>DATE(EA$5,12,1)</f>
        <v>48914</v>
      </c>
      <c r="EM10" s="17">
        <f>EA$5</f>
        <v>2033</v>
      </c>
      <c r="EO10" s="16">
        <f>DATE(EO$5,1,1)</f>
        <v>48945</v>
      </c>
      <c r="EP10" s="16">
        <f>DATE(EO$5,2,1)</f>
        <v>48976</v>
      </c>
      <c r="EQ10" s="16">
        <f>DATE(EO$5,3,1)</f>
        <v>49004</v>
      </c>
      <c r="ER10" s="16">
        <f>DATE(EO$5,4,1)</f>
        <v>49035</v>
      </c>
      <c r="ES10" s="16">
        <f>DATE(EO$5,5,1)</f>
        <v>49065</v>
      </c>
      <c r="ET10" s="16">
        <f>DATE(EO$5,6,1)</f>
        <v>49096</v>
      </c>
      <c r="EU10" s="16">
        <f>DATE(EO$5,7,1)</f>
        <v>49126</v>
      </c>
      <c r="EV10" s="16">
        <f>DATE(EO$5,8,1)</f>
        <v>49157</v>
      </c>
      <c r="EW10" s="16">
        <f>DATE(EO$5,9,1)</f>
        <v>49188</v>
      </c>
      <c r="EX10" s="16">
        <f>DATE(EO$5,10,1)</f>
        <v>49218</v>
      </c>
      <c r="EY10" s="16">
        <f>DATE(EO$5,11,1)</f>
        <v>49249</v>
      </c>
      <c r="EZ10" s="16">
        <f>DATE(EO$5,12,1)</f>
        <v>49279</v>
      </c>
      <c r="FA10" s="17">
        <f>EO$5</f>
        <v>2034</v>
      </c>
    </row>
    <row r="11" spans="1:157" x14ac:dyDescent="0.25">
      <c r="C11" s="18" t="s">
        <v>17</v>
      </c>
      <c r="D11" s="30"/>
      <c r="E11" s="20"/>
      <c r="F11" s="20"/>
      <c r="G11" s="20"/>
      <c r="H11" s="20"/>
      <c r="I11" s="20"/>
      <c r="J11" s="20"/>
      <c r="K11" s="20"/>
      <c r="L11" s="20"/>
      <c r="M11" s="20"/>
      <c r="N11" s="20"/>
      <c r="O11" s="20">
        <v>2443</v>
      </c>
      <c r="P11" s="20">
        <v>1700</v>
      </c>
      <c r="Q11" s="20">
        <f>SUM(E11:P11)</f>
        <v>4143</v>
      </c>
      <c r="S11" s="20">
        <v>1700</v>
      </c>
      <c r="T11" s="20">
        <v>1700</v>
      </c>
      <c r="U11" s="20">
        <v>1700</v>
      </c>
      <c r="V11" s="20">
        <v>1700</v>
      </c>
      <c r="W11" s="20">
        <v>2550</v>
      </c>
      <c r="X11" s="20">
        <v>1700</v>
      </c>
      <c r="Y11" s="20">
        <v>1700</v>
      </c>
      <c r="Z11" s="20">
        <v>1700</v>
      </c>
      <c r="AA11" s="20">
        <v>1700</v>
      </c>
      <c r="AB11" s="20">
        <v>2550</v>
      </c>
      <c r="AC11" s="20">
        <v>1700</v>
      </c>
      <c r="AD11" s="20">
        <v>1700</v>
      </c>
      <c r="AE11" s="20">
        <f t="shared" ref="AE11:AE20" si="154">SUM(S11:AD11)</f>
        <v>22100</v>
      </c>
      <c r="AG11" s="20"/>
      <c r="AH11" s="20"/>
      <c r="AI11" s="20"/>
      <c r="AJ11" s="20"/>
      <c r="AK11" s="20"/>
      <c r="AL11" s="20"/>
      <c r="AM11" s="20"/>
      <c r="AN11" s="20"/>
      <c r="AO11" s="20"/>
      <c r="AP11" s="20"/>
      <c r="AQ11" s="20"/>
      <c r="AR11" s="20"/>
      <c r="AS11" s="20">
        <f t="shared" ref="AS11:AS20" si="155">SUM(AG11:AR11)</f>
        <v>0</v>
      </c>
      <c r="AU11" s="20"/>
      <c r="AV11" s="20"/>
      <c r="AW11" s="20"/>
      <c r="AX11" s="20"/>
      <c r="AY11" s="20"/>
      <c r="AZ11" s="20"/>
      <c r="BA11" s="20"/>
      <c r="BB11" s="20"/>
      <c r="BC11" s="20"/>
      <c r="BD11" s="20"/>
      <c r="BE11" s="20"/>
      <c r="BF11" s="20"/>
      <c r="BG11" s="20">
        <f t="shared" ref="BG11:BG20" si="156">SUM(AU11:BF11)</f>
        <v>0</v>
      </c>
      <c r="BI11" s="20"/>
      <c r="BJ11" s="20"/>
      <c r="BK11" s="20"/>
      <c r="BL11" s="20"/>
      <c r="BM11" s="20"/>
      <c r="BN11" s="20"/>
      <c r="BO11" s="20"/>
      <c r="BP11" s="20"/>
      <c r="BQ11" s="20"/>
      <c r="BR11" s="20"/>
      <c r="BS11" s="20"/>
      <c r="BT11" s="20"/>
      <c r="BU11" s="20">
        <f t="shared" ref="BU11:BU20" si="157">SUM(BI11:BT11)</f>
        <v>0</v>
      </c>
      <c r="BW11" s="20"/>
      <c r="BX11" s="20"/>
      <c r="BY11" s="20"/>
      <c r="BZ11" s="20"/>
      <c r="CA11" s="20"/>
      <c r="CB11" s="20"/>
      <c r="CC11" s="20"/>
      <c r="CD11" s="20"/>
      <c r="CE11" s="20"/>
      <c r="CF11" s="20"/>
      <c r="CG11" s="20"/>
      <c r="CH11" s="20"/>
      <c r="CI11" s="20">
        <f t="shared" ref="CI11:CI20" si="158">SUM(BW11:CH11)</f>
        <v>0</v>
      </c>
      <c r="CK11" s="20"/>
      <c r="CL11" s="20"/>
      <c r="CM11" s="20"/>
      <c r="CN11" s="20"/>
      <c r="CO11" s="20"/>
      <c r="CP11" s="20"/>
      <c r="CQ11" s="20"/>
      <c r="CR11" s="20"/>
      <c r="CS11" s="20"/>
      <c r="CT11" s="20"/>
      <c r="CU11" s="20"/>
      <c r="CV11" s="20"/>
      <c r="CW11" s="20">
        <f t="shared" ref="CW11:CW20" si="159">SUM(CK11:CV11)</f>
        <v>0</v>
      </c>
      <c r="CY11" s="20"/>
      <c r="CZ11" s="20"/>
      <c r="DA11" s="20"/>
      <c r="DB11" s="20"/>
      <c r="DC11" s="20"/>
      <c r="DD11" s="20"/>
      <c r="DE11" s="20"/>
      <c r="DF11" s="20"/>
      <c r="DG11" s="20"/>
      <c r="DH11" s="20"/>
      <c r="DI11" s="20"/>
      <c r="DJ11" s="20"/>
      <c r="DK11" s="20">
        <f t="shared" ref="DK11:DK20" si="160">SUM(CY11:DJ11)</f>
        <v>0</v>
      </c>
      <c r="DM11" s="20"/>
      <c r="DN11" s="20"/>
      <c r="DO11" s="20"/>
      <c r="DP11" s="20"/>
      <c r="DQ11" s="20"/>
      <c r="DR11" s="20"/>
      <c r="DS11" s="20"/>
      <c r="DT11" s="20"/>
      <c r="DU11" s="20"/>
      <c r="DV11" s="20"/>
      <c r="DW11" s="20"/>
      <c r="DX11" s="20"/>
      <c r="DY11" s="20">
        <f t="shared" ref="DY11:DY20" si="161">SUM(DM11:DX11)</f>
        <v>0</v>
      </c>
      <c r="EA11" s="20"/>
      <c r="EB11" s="20"/>
      <c r="EC11" s="20"/>
      <c r="ED11" s="20"/>
      <c r="EE11" s="20"/>
      <c r="EF11" s="20"/>
      <c r="EG11" s="20"/>
      <c r="EH11" s="20"/>
      <c r="EI11" s="20"/>
      <c r="EJ11" s="20"/>
      <c r="EK11" s="20"/>
      <c r="EL11" s="20"/>
      <c r="EM11" s="20">
        <f t="shared" ref="EM11:EM20" si="162">SUM(EA11:EL11)</f>
        <v>0</v>
      </c>
      <c r="EO11" s="20"/>
      <c r="EP11" s="20"/>
      <c r="EQ11" s="20"/>
      <c r="ER11" s="20"/>
      <c r="ES11" s="20"/>
      <c r="ET11" s="20"/>
      <c r="EU11" s="20"/>
      <c r="EV11" s="20"/>
      <c r="EW11" s="20"/>
      <c r="EX11" s="20"/>
      <c r="EY11" s="20"/>
      <c r="EZ11" s="20"/>
      <c r="FA11" s="20">
        <f t="shared" ref="FA11:FA20" si="163">SUM(EO11:EZ11)</f>
        <v>0</v>
      </c>
    </row>
    <row r="12" spans="1:157" x14ac:dyDescent="0.25">
      <c r="C12" s="18" t="s">
        <v>18</v>
      </c>
      <c r="E12" s="20"/>
      <c r="F12" s="20"/>
      <c r="G12" s="20"/>
      <c r="H12" s="20"/>
      <c r="I12" s="20"/>
      <c r="J12" s="20"/>
      <c r="K12" s="20"/>
      <c r="L12" s="20"/>
      <c r="M12" s="20"/>
      <c r="N12" s="20"/>
      <c r="O12" s="20">
        <v>2104</v>
      </c>
      <c r="P12" s="20">
        <v>3750</v>
      </c>
      <c r="Q12" s="20">
        <f t="shared" ref="Q12:Q19" si="164">SUM(E12:P12)</f>
        <v>5854</v>
      </c>
      <c r="S12" s="20">
        <v>3700</v>
      </c>
      <c r="T12" s="20">
        <v>2470</v>
      </c>
      <c r="U12" s="20">
        <v>2470</v>
      </c>
      <c r="V12" s="20">
        <v>2470</v>
      </c>
      <c r="W12" s="20">
        <v>2470</v>
      </c>
      <c r="X12" s="20">
        <v>2470</v>
      </c>
      <c r="Y12" s="20">
        <v>2470</v>
      </c>
      <c r="Z12" s="20">
        <v>3700</v>
      </c>
      <c r="AA12" s="20">
        <v>2470</v>
      </c>
      <c r="AB12" s="20">
        <v>2470</v>
      </c>
      <c r="AC12" s="20">
        <v>2470</v>
      </c>
      <c r="AD12" s="20">
        <v>2470</v>
      </c>
      <c r="AE12" s="20">
        <f t="shared" si="154"/>
        <v>32100</v>
      </c>
      <c r="AG12" s="20"/>
      <c r="AH12" s="20"/>
      <c r="AI12" s="20"/>
      <c r="AJ12" s="20"/>
      <c r="AK12" s="20"/>
      <c r="AL12" s="20"/>
      <c r="AM12" s="20"/>
      <c r="AN12" s="20"/>
      <c r="AO12" s="20"/>
      <c r="AP12" s="20"/>
      <c r="AQ12" s="20"/>
      <c r="AR12" s="20"/>
      <c r="AS12" s="20">
        <f t="shared" si="155"/>
        <v>0</v>
      </c>
      <c r="AU12" s="20"/>
      <c r="AV12" s="20"/>
      <c r="AW12" s="20"/>
      <c r="AX12" s="20"/>
      <c r="AY12" s="20"/>
      <c r="AZ12" s="20"/>
      <c r="BA12" s="20"/>
      <c r="BB12" s="20"/>
      <c r="BC12" s="20"/>
      <c r="BD12" s="20"/>
      <c r="BE12" s="20"/>
      <c r="BF12" s="20"/>
      <c r="BG12" s="20">
        <f t="shared" si="156"/>
        <v>0</v>
      </c>
      <c r="BI12" s="20"/>
      <c r="BJ12" s="20"/>
      <c r="BK12" s="20"/>
      <c r="BL12" s="20"/>
      <c r="BM12" s="20"/>
      <c r="BN12" s="20"/>
      <c r="BO12" s="20"/>
      <c r="BP12" s="20"/>
      <c r="BQ12" s="20"/>
      <c r="BR12" s="20"/>
      <c r="BS12" s="20"/>
      <c r="BT12" s="20"/>
      <c r="BU12" s="20">
        <f t="shared" si="157"/>
        <v>0</v>
      </c>
      <c r="BW12" s="20"/>
      <c r="BX12" s="20"/>
      <c r="BY12" s="20"/>
      <c r="BZ12" s="20"/>
      <c r="CA12" s="20"/>
      <c r="CB12" s="20"/>
      <c r="CC12" s="20"/>
      <c r="CD12" s="20"/>
      <c r="CE12" s="20"/>
      <c r="CF12" s="20"/>
      <c r="CG12" s="20"/>
      <c r="CH12" s="20"/>
      <c r="CI12" s="20">
        <f t="shared" si="158"/>
        <v>0</v>
      </c>
      <c r="CK12" s="20"/>
      <c r="CL12" s="20"/>
      <c r="CM12" s="20"/>
      <c r="CN12" s="20"/>
      <c r="CO12" s="20"/>
      <c r="CP12" s="20"/>
      <c r="CQ12" s="20"/>
      <c r="CR12" s="20"/>
      <c r="CS12" s="20"/>
      <c r="CT12" s="20"/>
      <c r="CU12" s="20"/>
      <c r="CV12" s="20"/>
      <c r="CW12" s="20">
        <f t="shared" si="159"/>
        <v>0</v>
      </c>
      <c r="CY12" s="20"/>
      <c r="CZ12" s="20"/>
      <c r="DA12" s="20"/>
      <c r="DB12" s="20"/>
      <c r="DC12" s="20"/>
      <c r="DD12" s="20"/>
      <c r="DE12" s="20"/>
      <c r="DF12" s="20"/>
      <c r="DG12" s="20"/>
      <c r="DH12" s="20"/>
      <c r="DI12" s="20"/>
      <c r="DJ12" s="20"/>
      <c r="DK12" s="20">
        <f t="shared" si="160"/>
        <v>0</v>
      </c>
      <c r="DM12" s="20"/>
      <c r="DN12" s="20"/>
      <c r="DO12" s="20"/>
      <c r="DP12" s="20"/>
      <c r="DQ12" s="20"/>
      <c r="DR12" s="20"/>
      <c r="DS12" s="20"/>
      <c r="DT12" s="20"/>
      <c r="DU12" s="20"/>
      <c r="DV12" s="20"/>
      <c r="DW12" s="20"/>
      <c r="DX12" s="20"/>
      <c r="DY12" s="20">
        <f t="shared" si="161"/>
        <v>0</v>
      </c>
      <c r="EA12" s="20"/>
      <c r="EB12" s="20"/>
      <c r="EC12" s="20"/>
      <c r="ED12" s="20"/>
      <c r="EE12" s="20"/>
      <c r="EF12" s="20"/>
      <c r="EG12" s="20"/>
      <c r="EH12" s="20"/>
      <c r="EI12" s="20"/>
      <c r="EJ12" s="20"/>
      <c r="EK12" s="20"/>
      <c r="EL12" s="20"/>
      <c r="EM12" s="20">
        <f t="shared" si="162"/>
        <v>0</v>
      </c>
      <c r="EO12" s="20"/>
      <c r="EP12" s="20"/>
      <c r="EQ12" s="20"/>
      <c r="ER12" s="20"/>
      <c r="ES12" s="20"/>
      <c r="ET12" s="20"/>
      <c r="EU12" s="20"/>
      <c r="EV12" s="20"/>
      <c r="EW12" s="20"/>
      <c r="EX12" s="20"/>
      <c r="EY12" s="20"/>
      <c r="EZ12" s="20"/>
      <c r="FA12" s="20">
        <f t="shared" si="163"/>
        <v>0</v>
      </c>
    </row>
    <row r="13" spans="1:157" x14ac:dyDescent="0.25">
      <c r="C13" s="18" t="s">
        <v>19</v>
      </c>
      <c r="E13" s="20"/>
      <c r="F13" s="20"/>
      <c r="G13" s="20"/>
      <c r="H13" s="20"/>
      <c r="I13" s="20"/>
      <c r="J13" s="20"/>
      <c r="K13" s="20"/>
      <c r="L13" s="20"/>
      <c r="M13" s="20"/>
      <c r="N13" s="20"/>
      <c r="O13" s="20"/>
      <c r="P13" s="20"/>
      <c r="Q13" s="34">
        <f t="shared" si="164"/>
        <v>0</v>
      </c>
      <c r="S13" s="20">
        <v>450</v>
      </c>
      <c r="T13" s="20">
        <v>250</v>
      </c>
      <c r="U13" s="20"/>
      <c r="V13" s="20"/>
      <c r="W13" s="20"/>
      <c r="X13" s="20"/>
      <c r="Y13" s="20"/>
      <c r="Z13" s="20"/>
      <c r="AA13" s="20"/>
      <c r="AB13" s="20"/>
      <c r="AC13" s="20"/>
      <c r="AD13" s="20"/>
      <c r="AE13" s="20">
        <f t="shared" si="154"/>
        <v>700</v>
      </c>
      <c r="AG13" s="20"/>
      <c r="AH13" s="20"/>
      <c r="AI13" s="20"/>
      <c r="AJ13" s="20"/>
      <c r="AK13" s="20"/>
      <c r="AL13" s="20"/>
      <c r="AM13" s="20"/>
      <c r="AN13" s="20"/>
      <c r="AO13" s="20"/>
      <c r="AP13" s="20"/>
      <c r="AQ13" s="20"/>
      <c r="AR13" s="20"/>
      <c r="AS13" s="20">
        <f t="shared" si="155"/>
        <v>0</v>
      </c>
      <c r="AU13" s="20"/>
      <c r="AV13" s="20"/>
      <c r="AW13" s="20"/>
      <c r="AX13" s="20"/>
      <c r="AY13" s="20"/>
      <c r="AZ13" s="20"/>
      <c r="BA13" s="20"/>
      <c r="BB13" s="20"/>
      <c r="BC13" s="20"/>
      <c r="BD13" s="20"/>
      <c r="BE13" s="20"/>
      <c r="BF13" s="20"/>
      <c r="BG13" s="20">
        <f t="shared" si="156"/>
        <v>0</v>
      </c>
      <c r="BI13" s="20"/>
      <c r="BJ13" s="20"/>
      <c r="BK13" s="20"/>
      <c r="BL13" s="20"/>
      <c r="BM13" s="20"/>
      <c r="BN13" s="20"/>
      <c r="BO13" s="20"/>
      <c r="BP13" s="20"/>
      <c r="BQ13" s="20"/>
      <c r="BR13" s="20"/>
      <c r="BS13" s="20"/>
      <c r="BT13" s="20"/>
      <c r="BU13" s="20">
        <f t="shared" si="157"/>
        <v>0</v>
      </c>
      <c r="BW13" s="20"/>
      <c r="BX13" s="20"/>
      <c r="BY13" s="20"/>
      <c r="BZ13" s="20"/>
      <c r="CA13" s="20"/>
      <c r="CB13" s="20"/>
      <c r="CC13" s="20"/>
      <c r="CD13" s="20"/>
      <c r="CE13" s="20"/>
      <c r="CF13" s="20"/>
      <c r="CG13" s="20"/>
      <c r="CH13" s="20"/>
      <c r="CI13" s="20">
        <f t="shared" si="158"/>
        <v>0</v>
      </c>
      <c r="CK13" s="20"/>
      <c r="CL13" s="20"/>
      <c r="CM13" s="20"/>
      <c r="CN13" s="20"/>
      <c r="CO13" s="20"/>
      <c r="CP13" s="20"/>
      <c r="CQ13" s="20"/>
      <c r="CR13" s="20"/>
      <c r="CS13" s="20"/>
      <c r="CT13" s="20"/>
      <c r="CU13" s="20"/>
      <c r="CV13" s="20"/>
      <c r="CW13" s="20">
        <f t="shared" si="159"/>
        <v>0</v>
      </c>
      <c r="CY13" s="20"/>
      <c r="CZ13" s="20"/>
      <c r="DA13" s="20"/>
      <c r="DB13" s="20"/>
      <c r="DC13" s="20"/>
      <c r="DD13" s="20"/>
      <c r="DE13" s="20"/>
      <c r="DF13" s="20"/>
      <c r="DG13" s="20"/>
      <c r="DH13" s="20"/>
      <c r="DI13" s="20"/>
      <c r="DJ13" s="20"/>
      <c r="DK13" s="20">
        <f t="shared" si="160"/>
        <v>0</v>
      </c>
      <c r="DM13" s="20"/>
      <c r="DN13" s="20"/>
      <c r="DO13" s="20"/>
      <c r="DP13" s="20"/>
      <c r="DQ13" s="20"/>
      <c r="DR13" s="20"/>
      <c r="DS13" s="20"/>
      <c r="DT13" s="20"/>
      <c r="DU13" s="20"/>
      <c r="DV13" s="20"/>
      <c r="DW13" s="20"/>
      <c r="DX13" s="20"/>
      <c r="DY13" s="20">
        <f t="shared" si="161"/>
        <v>0</v>
      </c>
      <c r="EA13" s="20"/>
      <c r="EB13" s="20"/>
      <c r="EC13" s="20"/>
      <c r="ED13" s="20"/>
      <c r="EE13" s="20"/>
      <c r="EF13" s="20"/>
      <c r="EG13" s="20"/>
      <c r="EH13" s="20"/>
      <c r="EI13" s="20"/>
      <c r="EJ13" s="20"/>
      <c r="EK13" s="20"/>
      <c r="EL13" s="20"/>
      <c r="EM13" s="20">
        <f t="shared" si="162"/>
        <v>0</v>
      </c>
      <c r="EO13" s="20"/>
      <c r="EP13" s="20"/>
      <c r="EQ13" s="20"/>
      <c r="ER13" s="20"/>
      <c r="ES13" s="20"/>
      <c r="ET13" s="20"/>
      <c r="EU13" s="20"/>
      <c r="EV13" s="20"/>
      <c r="EW13" s="20"/>
      <c r="EX13" s="20"/>
      <c r="EY13" s="20"/>
      <c r="EZ13" s="20"/>
      <c r="FA13" s="20">
        <f t="shared" si="163"/>
        <v>0</v>
      </c>
    </row>
    <row r="14" spans="1:157" x14ac:dyDescent="0.25">
      <c r="C14" s="18" t="s">
        <v>20</v>
      </c>
      <c r="E14" s="77"/>
      <c r="F14" s="77"/>
      <c r="G14" s="77"/>
      <c r="H14" s="77"/>
      <c r="I14" s="77"/>
      <c r="J14" s="77"/>
      <c r="K14" s="77"/>
      <c r="L14" s="77"/>
      <c r="M14" s="77"/>
      <c r="N14" s="77"/>
      <c r="O14" s="77"/>
      <c r="P14" s="77"/>
      <c r="Q14" s="78"/>
      <c r="S14" s="77"/>
      <c r="T14" s="77"/>
      <c r="U14" s="77"/>
      <c r="V14" s="77"/>
      <c r="W14" s="77"/>
      <c r="X14" s="77"/>
      <c r="Y14" s="77"/>
      <c r="Z14" s="77"/>
      <c r="AA14" s="77"/>
      <c r="AB14" s="77"/>
      <c r="AC14" s="77"/>
      <c r="AD14" s="77"/>
      <c r="AE14" s="77">
        <f t="shared" si="154"/>
        <v>0</v>
      </c>
      <c r="AG14" s="77"/>
      <c r="AH14" s="77"/>
      <c r="AI14" s="77"/>
      <c r="AJ14" s="77"/>
      <c r="AK14" s="77"/>
      <c r="AL14" s="77"/>
      <c r="AM14" s="77"/>
      <c r="AN14" s="77"/>
      <c r="AO14" s="77"/>
      <c r="AP14" s="77"/>
      <c r="AQ14" s="77"/>
      <c r="AR14" s="77"/>
      <c r="AS14" s="77">
        <f t="shared" si="155"/>
        <v>0</v>
      </c>
      <c r="AU14" s="77"/>
      <c r="AV14" s="77"/>
      <c r="AW14" s="77"/>
      <c r="AX14" s="77"/>
      <c r="AY14" s="77"/>
      <c r="AZ14" s="77"/>
      <c r="BA14" s="77"/>
      <c r="BB14" s="77"/>
      <c r="BC14" s="77"/>
      <c r="BD14" s="77"/>
      <c r="BE14" s="77"/>
      <c r="BF14" s="77"/>
      <c r="BG14" s="77">
        <f t="shared" si="156"/>
        <v>0</v>
      </c>
      <c r="BI14" s="77"/>
      <c r="BJ14" s="77"/>
      <c r="BK14" s="77"/>
      <c r="BL14" s="77"/>
      <c r="BM14" s="77"/>
      <c r="BN14" s="77"/>
      <c r="BO14" s="77"/>
      <c r="BP14" s="77"/>
      <c r="BQ14" s="77"/>
      <c r="BR14" s="77"/>
      <c r="BS14" s="77"/>
      <c r="BT14" s="77"/>
      <c r="BU14" s="77">
        <f t="shared" si="157"/>
        <v>0</v>
      </c>
      <c r="BW14" s="77"/>
      <c r="BX14" s="77"/>
      <c r="BY14" s="77"/>
      <c r="BZ14" s="77"/>
      <c r="CA14" s="77"/>
      <c r="CB14" s="77"/>
      <c r="CC14" s="77"/>
      <c r="CD14" s="77"/>
      <c r="CE14" s="77"/>
      <c r="CF14" s="77"/>
      <c r="CG14" s="77"/>
      <c r="CH14" s="77"/>
      <c r="CI14" s="77">
        <f t="shared" si="158"/>
        <v>0</v>
      </c>
      <c r="CK14" s="77"/>
      <c r="CL14" s="77"/>
      <c r="CM14" s="77"/>
      <c r="CN14" s="77"/>
      <c r="CO14" s="77"/>
      <c r="CP14" s="77"/>
      <c r="CQ14" s="77"/>
      <c r="CR14" s="77"/>
      <c r="CS14" s="77"/>
      <c r="CT14" s="77"/>
      <c r="CU14" s="77"/>
      <c r="CV14" s="77"/>
      <c r="CW14" s="77">
        <f t="shared" si="159"/>
        <v>0</v>
      </c>
      <c r="CY14" s="77"/>
      <c r="CZ14" s="77"/>
      <c r="DA14" s="77"/>
      <c r="DB14" s="77"/>
      <c r="DC14" s="77"/>
      <c r="DD14" s="77"/>
      <c r="DE14" s="77"/>
      <c r="DF14" s="77"/>
      <c r="DG14" s="77"/>
      <c r="DH14" s="77"/>
      <c r="DI14" s="77"/>
      <c r="DJ14" s="77"/>
      <c r="DK14" s="77">
        <f t="shared" si="160"/>
        <v>0</v>
      </c>
      <c r="DM14" s="77"/>
      <c r="DN14" s="77"/>
      <c r="DO14" s="77"/>
      <c r="DP14" s="77"/>
      <c r="DQ14" s="77"/>
      <c r="DR14" s="77"/>
      <c r="DS14" s="77"/>
      <c r="DT14" s="77"/>
      <c r="DU14" s="77"/>
      <c r="DV14" s="77"/>
      <c r="DW14" s="77"/>
      <c r="DX14" s="77"/>
      <c r="DY14" s="77">
        <f t="shared" si="161"/>
        <v>0</v>
      </c>
      <c r="EA14" s="77"/>
      <c r="EB14" s="77"/>
      <c r="EC14" s="77"/>
      <c r="ED14" s="77"/>
      <c r="EE14" s="77"/>
      <c r="EF14" s="77"/>
      <c r="EG14" s="77"/>
      <c r="EH14" s="77"/>
      <c r="EI14" s="77"/>
      <c r="EJ14" s="77"/>
      <c r="EK14" s="77"/>
      <c r="EL14" s="77"/>
      <c r="EM14" s="77">
        <f t="shared" si="162"/>
        <v>0</v>
      </c>
      <c r="EO14" s="77"/>
      <c r="EP14" s="77"/>
      <c r="EQ14" s="77"/>
      <c r="ER14" s="77"/>
      <c r="ES14" s="77"/>
      <c r="ET14" s="77"/>
      <c r="EU14" s="77"/>
      <c r="EV14" s="77"/>
      <c r="EW14" s="77"/>
      <c r="EX14" s="77"/>
      <c r="EY14" s="77"/>
      <c r="EZ14" s="77"/>
      <c r="FA14" s="77">
        <f t="shared" si="163"/>
        <v>0</v>
      </c>
    </row>
    <row r="15" spans="1:157" hidden="1" x14ac:dyDescent="0.25">
      <c r="C15" s="18" t="s">
        <v>21</v>
      </c>
      <c r="E15" s="20">
        <v>56</v>
      </c>
      <c r="F15" s="20"/>
      <c r="G15" s="20"/>
      <c r="H15" s="20"/>
      <c r="I15" s="20"/>
      <c r="J15" s="20"/>
      <c r="K15" s="20"/>
      <c r="L15" s="20"/>
      <c r="M15" s="20"/>
      <c r="N15" s="20"/>
      <c r="O15" s="20"/>
      <c r="P15" s="20"/>
      <c r="Q15" s="20">
        <f t="shared" si="164"/>
        <v>56</v>
      </c>
      <c r="S15" s="20">
        <v>57</v>
      </c>
      <c r="T15" s="20"/>
      <c r="U15" s="20"/>
      <c r="V15" s="20"/>
      <c r="W15" s="20"/>
      <c r="X15" s="20"/>
      <c r="Y15" s="20"/>
      <c r="Z15" s="20"/>
      <c r="AA15" s="20"/>
      <c r="AB15" s="20"/>
      <c r="AC15" s="20"/>
      <c r="AD15" s="20"/>
      <c r="AE15" s="20">
        <f t="shared" si="154"/>
        <v>57</v>
      </c>
      <c r="AG15" s="20">
        <v>58</v>
      </c>
      <c r="AH15" s="20"/>
      <c r="AI15" s="20"/>
      <c r="AJ15" s="20"/>
      <c r="AK15" s="20"/>
      <c r="AL15" s="20"/>
      <c r="AM15" s="20"/>
      <c r="AN15" s="20"/>
      <c r="AO15" s="20"/>
      <c r="AP15" s="20"/>
      <c r="AQ15" s="20"/>
      <c r="AR15" s="20"/>
      <c r="AS15" s="20">
        <f t="shared" si="155"/>
        <v>58</v>
      </c>
      <c r="AU15" s="20">
        <v>59</v>
      </c>
      <c r="AV15" s="20"/>
      <c r="AW15" s="20"/>
      <c r="AX15" s="20"/>
      <c r="AY15" s="20"/>
      <c r="AZ15" s="20"/>
      <c r="BA15" s="20"/>
      <c r="BB15" s="20"/>
      <c r="BC15" s="20"/>
      <c r="BD15" s="20"/>
      <c r="BE15" s="20"/>
      <c r="BF15" s="20"/>
      <c r="BG15" s="20">
        <f t="shared" si="156"/>
        <v>59</v>
      </c>
      <c r="BI15" s="20">
        <v>59</v>
      </c>
      <c r="BJ15" s="20"/>
      <c r="BK15" s="20"/>
      <c r="BL15" s="20"/>
      <c r="BM15" s="20"/>
      <c r="BN15" s="20"/>
      <c r="BO15" s="20"/>
      <c r="BP15" s="20"/>
      <c r="BQ15" s="20"/>
      <c r="BR15" s="20"/>
      <c r="BS15" s="20"/>
      <c r="BT15" s="20"/>
      <c r="BU15" s="20">
        <f t="shared" si="157"/>
        <v>59</v>
      </c>
      <c r="BW15" s="20">
        <v>60</v>
      </c>
      <c r="BX15" s="20"/>
      <c r="BY15" s="20"/>
      <c r="BZ15" s="20"/>
      <c r="CA15" s="20"/>
      <c r="CB15" s="20"/>
      <c r="CC15" s="20"/>
      <c r="CD15" s="20"/>
      <c r="CE15" s="20"/>
      <c r="CF15" s="20"/>
      <c r="CG15" s="20"/>
      <c r="CH15" s="20"/>
      <c r="CI15" s="20">
        <f t="shared" si="158"/>
        <v>60</v>
      </c>
      <c r="CK15" s="20">
        <v>59</v>
      </c>
      <c r="CL15" s="20"/>
      <c r="CM15" s="20"/>
      <c r="CN15" s="20"/>
      <c r="CO15" s="20"/>
      <c r="CP15" s="20"/>
      <c r="CQ15" s="20"/>
      <c r="CR15" s="20"/>
      <c r="CS15" s="20"/>
      <c r="CT15" s="20"/>
      <c r="CU15" s="20"/>
      <c r="CV15" s="20"/>
      <c r="CW15" s="20">
        <f t="shared" si="159"/>
        <v>59</v>
      </c>
      <c r="CY15" s="20">
        <v>60</v>
      </c>
      <c r="CZ15" s="20"/>
      <c r="DA15" s="20"/>
      <c r="DB15" s="20"/>
      <c r="DC15" s="20"/>
      <c r="DD15" s="20"/>
      <c r="DE15" s="20"/>
      <c r="DF15" s="20"/>
      <c r="DG15" s="20"/>
      <c r="DH15" s="20"/>
      <c r="DI15" s="20"/>
      <c r="DJ15" s="20"/>
      <c r="DK15" s="20">
        <f t="shared" si="160"/>
        <v>60</v>
      </c>
      <c r="DM15" s="20">
        <v>60</v>
      </c>
      <c r="DN15" s="20"/>
      <c r="DO15" s="20"/>
      <c r="DP15" s="20"/>
      <c r="DQ15" s="20"/>
      <c r="DR15" s="20"/>
      <c r="DS15" s="20"/>
      <c r="DT15" s="20"/>
      <c r="DU15" s="20"/>
      <c r="DV15" s="20"/>
      <c r="DW15" s="20"/>
      <c r="DX15" s="20"/>
      <c r="DY15" s="20">
        <f t="shared" si="161"/>
        <v>60</v>
      </c>
      <c r="EA15" s="20">
        <v>61</v>
      </c>
      <c r="EB15" s="20"/>
      <c r="EC15" s="20"/>
      <c r="ED15" s="20"/>
      <c r="EE15" s="20"/>
      <c r="EF15" s="20"/>
      <c r="EG15" s="20"/>
      <c r="EH15" s="20"/>
      <c r="EI15" s="20"/>
      <c r="EJ15" s="20"/>
      <c r="EK15" s="20"/>
      <c r="EL15" s="20"/>
      <c r="EM15" s="20">
        <f t="shared" si="162"/>
        <v>61</v>
      </c>
      <c r="EO15" s="20">
        <v>62</v>
      </c>
      <c r="EP15" s="20"/>
      <c r="EQ15" s="20"/>
      <c r="ER15" s="20"/>
      <c r="ES15" s="20"/>
      <c r="ET15" s="20"/>
      <c r="EU15" s="20"/>
      <c r="EV15" s="20"/>
      <c r="EW15" s="20"/>
      <c r="EX15" s="20"/>
      <c r="EY15" s="20"/>
      <c r="EZ15" s="20"/>
      <c r="FA15" s="20">
        <f t="shared" si="163"/>
        <v>62</v>
      </c>
    </row>
    <row r="16" spans="1:157" hidden="1" x14ac:dyDescent="0.25">
      <c r="C16" s="18" t="s">
        <v>21</v>
      </c>
      <c r="E16" s="20">
        <v>7</v>
      </c>
      <c r="F16" s="20"/>
      <c r="G16" s="20"/>
      <c r="H16" s="20"/>
      <c r="I16" s="20"/>
      <c r="J16" s="21"/>
      <c r="K16" s="20"/>
      <c r="L16" s="20"/>
      <c r="M16" s="20"/>
      <c r="N16" s="20"/>
      <c r="O16" s="20"/>
      <c r="P16" s="20"/>
      <c r="Q16" s="20">
        <f t="shared" si="164"/>
        <v>7</v>
      </c>
      <c r="S16" s="20">
        <v>8</v>
      </c>
      <c r="T16" s="20"/>
      <c r="U16" s="20"/>
      <c r="V16" s="20"/>
      <c r="W16" s="20"/>
      <c r="X16" s="21"/>
      <c r="Y16" s="20"/>
      <c r="Z16" s="20"/>
      <c r="AA16" s="20"/>
      <c r="AB16" s="20"/>
      <c r="AC16" s="20"/>
      <c r="AD16" s="20"/>
      <c r="AE16" s="20">
        <f t="shared" si="154"/>
        <v>8</v>
      </c>
      <c r="AG16" s="20">
        <v>9</v>
      </c>
      <c r="AH16" s="20"/>
      <c r="AI16" s="20"/>
      <c r="AJ16" s="20"/>
      <c r="AK16" s="20"/>
      <c r="AL16" s="21"/>
      <c r="AM16" s="20"/>
      <c r="AN16" s="20"/>
      <c r="AO16" s="20"/>
      <c r="AP16" s="20"/>
      <c r="AQ16" s="20"/>
      <c r="AR16" s="20"/>
      <c r="AS16" s="20">
        <f t="shared" si="155"/>
        <v>9</v>
      </c>
      <c r="AU16" s="20">
        <v>10</v>
      </c>
      <c r="AV16" s="20"/>
      <c r="AW16" s="20"/>
      <c r="AX16" s="20"/>
      <c r="AY16" s="20"/>
      <c r="AZ16" s="21"/>
      <c r="BA16" s="20"/>
      <c r="BB16" s="20"/>
      <c r="BC16" s="20"/>
      <c r="BD16" s="20"/>
      <c r="BE16" s="20"/>
      <c r="BF16" s="20"/>
      <c r="BG16" s="20">
        <f t="shared" si="156"/>
        <v>10</v>
      </c>
      <c r="BI16" s="20">
        <v>10</v>
      </c>
      <c r="BJ16" s="20"/>
      <c r="BK16" s="20"/>
      <c r="BL16" s="20"/>
      <c r="BM16" s="20"/>
      <c r="BN16" s="21"/>
      <c r="BO16" s="20"/>
      <c r="BP16" s="20"/>
      <c r="BQ16" s="20"/>
      <c r="BR16" s="20"/>
      <c r="BS16" s="20"/>
      <c r="BT16" s="20"/>
      <c r="BU16" s="20">
        <f t="shared" si="157"/>
        <v>10</v>
      </c>
      <c r="BW16" s="20">
        <v>11</v>
      </c>
      <c r="BX16" s="20"/>
      <c r="BY16" s="20"/>
      <c r="BZ16" s="20"/>
      <c r="CA16" s="20"/>
      <c r="CB16" s="21"/>
      <c r="CC16" s="20"/>
      <c r="CD16" s="20"/>
      <c r="CE16" s="20"/>
      <c r="CF16" s="20"/>
      <c r="CG16" s="20"/>
      <c r="CH16" s="20"/>
      <c r="CI16" s="20">
        <f t="shared" si="158"/>
        <v>11</v>
      </c>
      <c r="CK16" s="20">
        <v>10</v>
      </c>
      <c r="CL16" s="20"/>
      <c r="CM16" s="20"/>
      <c r="CN16" s="20"/>
      <c r="CO16" s="20"/>
      <c r="CP16" s="21"/>
      <c r="CQ16" s="20"/>
      <c r="CR16" s="20"/>
      <c r="CS16" s="20"/>
      <c r="CT16" s="20"/>
      <c r="CU16" s="20"/>
      <c r="CV16" s="20"/>
      <c r="CW16" s="20">
        <f t="shared" si="159"/>
        <v>10</v>
      </c>
      <c r="CY16" s="20">
        <v>11</v>
      </c>
      <c r="CZ16" s="20"/>
      <c r="DA16" s="20"/>
      <c r="DB16" s="20"/>
      <c r="DC16" s="20"/>
      <c r="DD16" s="21"/>
      <c r="DE16" s="20"/>
      <c r="DF16" s="20"/>
      <c r="DG16" s="20"/>
      <c r="DH16" s="20"/>
      <c r="DI16" s="20"/>
      <c r="DJ16" s="20"/>
      <c r="DK16" s="20">
        <f t="shared" si="160"/>
        <v>11</v>
      </c>
      <c r="DM16" s="20">
        <v>11</v>
      </c>
      <c r="DN16" s="20"/>
      <c r="DO16" s="20"/>
      <c r="DP16" s="20"/>
      <c r="DQ16" s="20"/>
      <c r="DR16" s="21"/>
      <c r="DS16" s="20"/>
      <c r="DT16" s="20"/>
      <c r="DU16" s="20"/>
      <c r="DV16" s="20"/>
      <c r="DW16" s="20"/>
      <c r="DX16" s="20"/>
      <c r="DY16" s="20">
        <f t="shared" si="161"/>
        <v>11</v>
      </c>
      <c r="EA16" s="20">
        <v>12</v>
      </c>
      <c r="EB16" s="20"/>
      <c r="EC16" s="20"/>
      <c r="ED16" s="20"/>
      <c r="EE16" s="20"/>
      <c r="EF16" s="21"/>
      <c r="EG16" s="20"/>
      <c r="EH16" s="20"/>
      <c r="EI16" s="20"/>
      <c r="EJ16" s="20"/>
      <c r="EK16" s="20"/>
      <c r="EL16" s="20"/>
      <c r="EM16" s="20">
        <f t="shared" si="162"/>
        <v>12</v>
      </c>
      <c r="EO16" s="20">
        <v>13</v>
      </c>
      <c r="EP16" s="20"/>
      <c r="EQ16" s="20"/>
      <c r="ER16" s="20"/>
      <c r="ES16" s="20"/>
      <c r="ET16" s="21"/>
      <c r="EU16" s="20"/>
      <c r="EV16" s="20"/>
      <c r="EW16" s="20"/>
      <c r="EX16" s="20"/>
      <c r="EY16" s="20"/>
      <c r="EZ16" s="20"/>
      <c r="FA16" s="20">
        <f t="shared" si="163"/>
        <v>13</v>
      </c>
    </row>
    <row r="17" spans="3:157" hidden="1" x14ac:dyDescent="0.25">
      <c r="C17" s="18" t="s">
        <v>21</v>
      </c>
      <c r="E17" s="20"/>
      <c r="F17" s="20"/>
      <c r="G17" s="20"/>
      <c r="H17" s="20"/>
      <c r="I17" s="20"/>
      <c r="J17" s="20"/>
      <c r="K17" s="20"/>
      <c r="L17" s="20"/>
      <c r="M17" s="20"/>
      <c r="N17" s="20"/>
      <c r="O17" s="20"/>
      <c r="P17" s="20"/>
      <c r="Q17" s="20">
        <f t="shared" si="164"/>
        <v>0</v>
      </c>
      <c r="S17" s="20"/>
      <c r="T17" s="20"/>
      <c r="U17" s="20"/>
      <c r="V17" s="20"/>
      <c r="W17" s="20"/>
      <c r="X17" s="20"/>
      <c r="Y17" s="20"/>
      <c r="Z17" s="20"/>
      <c r="AA17" s="20"/>
      <c r="AB17" s="20"/>
      <c r="AC17" s="20"/>
      <c r="AD17" s="20"/>
      <c r="AE17" s="20">
        <f t="shared" si="154"/>
        <v>0</v>
      </c>
      <c r="AG17" s="20"/>
      <c r="AH17" s="20"/>
      <c r="AI17" s="20"/>
      <c r="AJ17" s="20"/>
      <c r="AK17" s="20"/>
      <c r="AL17" s="20"/>
      <c r="AM17" s="20"/>
      <c r="AN17" s="20"/>
      <c r="AO17" s="20"/>
      <c r="AP17" s="20"/>
      <c r="AQ17" s="20"/>
      <c r="AR17" s="20"/>
      <c r="AS17" s="20">
        <f t="shared" si="155"/>
        <v>0</v>
      </c>
      <c r="AU17" s="20"/>
      <c r="AV17" s="20"/>
      <c r="AW17" s="20"/>
      <c r="AX17" s="20"/>
      <c r="AY17" s="20"/>
      <c r="AZ17" s="20"/>
      <c r="BA17" s="20"/>
      <c r="BB17" s="20"/>
      <c r="BC17" s="20"/>
      <c r="BD17" s="20"/>
      <c r="BE17" s="20"/>
      <c r="BF17" s="20"/>
      <c r="BG17" s="20">
        <f t="shared" si="156"/>
        <v>0</v>
      </c>
      <c r="BI17" s="20"/>
      <c r="BJ17" s="20"/>
      <c r="BK17" s="20"/>
      <c r="BL17" s="20"/>
      <c r="BM17" s="20"/>
      <c r="BN17" s="20"/>
      <c r="BO17" s="20"/>
      <c r="BP17" s="20"/>
      <c r="BQ17" s="20"/>
      <c r="BR17" s="20"/>
      <c r="BS17" s="20"/>
      <c r="BT17" s="20"/>
      <c r="BU17" s="20">
        <f t="shared" si="157"/>
        <v>0</v>
      </c>
      <c r="BW17" s="20"/>
      <c r="BX17" s="20"/>
      <c r="BY17" s="20"/>
      <c r="BZ17" s="20"/>
      <c r="CA17" s="20"/>
      <c r="CB17" s="20"/>
      <c r="CC17" s="20"/>
      <c r="CD17" s="20"/>
      <c r="CE17" s="20"/>
      <c r="CF17" s="20"/>
      <c r="CG17" s="20"/>
      <c r="CH17" s="20"/>
      <c r="CI17" s="20">
        <f t="shared" si="158"/>
        <v>0</v>
      </c>
      <c r="CK17" s="20"/>
      <c r="CL17" s="20"/>
      <c r="CM17" s="20"/>
      <c r="CN17" s="20"/>
      <c r="CO17" s="20"/>
      <c r="CP17" s="20"/>
      <c r="CQ17" s="20"/>
      <c r="CR17" s="20"/>
      <c r="CS17" s="20"/>
      <c r="CT17" s="20"/>
      <c r="CU17" s="20"/>
      <c r="CV17" s="20"/>
      <c r="CW17" s="20">
        <f t="shared" si="159"/>
        <v>0</v>
      </c>
      <c r="CY17" s="20"/>
      <c r="CZ17" s="20"/>
      <c r="DA17" s="20"/>
      <c r="DB17" s="20"/>
      <c r="DC17" s="20"/>
      <c r="DD17" s="20"/>
      <c r="DE17" s="20"/>
      <c r="DF17" s="20"/>
      <c r="DG17" s="20"/>
      <c r="DH17" s="20"/>
      <c r="DI17" s="20"/>
      <c r="DJ17" s="20"/>
      <c r="DK17" s="20">
        <f t="shared" si="160"/>
        <v>0</v>
      </c>
      <c r="DM17" s="20"/>
      <c r="DN17" s="20"/>
      <c r="DO17" s="20"/>
      <c r="DP17" s="20"/>
      <c r="DQ17" s="20"/>
      <c r="DR17" s="20"/>
      <c r="DS17" s="20"/>
      <c r="DT17" s="20"/>
      <c r="DU17" s="20"/>
      <c r="DV17" s="20"/>
      <c r="DW17" s="20"/>
      <c r="DX17" s="20"/>
      <c r="DY17" s="20">
        <f t="shared" si="161"/>
        <v>0</v>
      </c>
      <c r="EA17" s="20"/>
      <c r="EB17" s="20"/>
      <c r="EC17" s="20"/>
      <c r="ED17" s="20"/>
      <c r="EE17" s="20"/>
      <c r="EF17" s="20"/>
      <c r="EG17" s="20"/>
      <c r="EH17" s="20"/>
      <c r="EI17" s="20"/>
      <c r="EJ17" s="20"/>
      <c r="EK17" s="20"/>
      <c r="EL17" s="20"/>
      <c r="EM17" s="20">
        <f t="shared" si="162"/>
        <v>0</v>
      </c>
      <c r="EO17" s="20"/>
      <c r="EP17" s="20"/>
      <c r="EQ17" s="20"/>
      <c r="ER17" s="20"/>
      <c r="ES17" s="20"/>
      <c r="ET17" s="20"/>
      <c r="EU17" s="20"/>
      <c r="EV17" s="20"/>
      <c r="EW17" s="20"/>
      <c r="EX17" s="20"/>
      <c r="EY17" s="20"/>
      <c r="EZ17" s="20"/>
      <c r="FA17" s="20">
        <f t="shared" si="163"/>
        <v>0</v>
      </c>
    </row>
    <row r="18" spans="3:157" hidden="1" x14ac:dyDescent="0.25">
      <c r="C18" s="18" t="s">
        <v>21</v>
      </c>
      <c r="E18" s="20"/>
      <c r="F18" s="20"/>
      <c r="G18" s="20"/>
      <c r="H18" s="20"/>
      <c r="I18" s="20"/>
      <c r="J18" s="20"/>
      <c r="K18" s="20"/>
      <c r="L18" s="20"/>
      <c r="M18" s="20"/>
      <c r="N18" s="20"/>
      <c r="O18" s="20"/>
      <c r="P18" s="20"/>
      <c r="Q18" s="20">
        <f t="shared" si="164"/>
        <v>0</v>
      </c>
      <c r="S18" s="20"/>
      <c r="T18" s="20"/>
      <c r="U18" s="20"/>
      <c r="V18" s="20"/>
      <c r="W18" s="20"/>
      <c r="X18" s="20"/>
      <c r="Y18" s="20"/>
      <c r="Z18" s="20"/>
      <c r="AA18" s="20"/>
      <c r="AB18" s="20"/>
      <c r="AC18" s="20"/>
      <c r="AD18" s="20"/>
      <c r="AE18" s="20">
        <f t="shared" si="154"/>
        <v>0</v>
      </c>
      <c r="AG18" s="20"/>
      <c r="AH18" s="20"/>
      <c r="AI18" s="20"/>
      <c r="AJ18" s="20"/>
      <c r="AK18" s="20"/>
      <c r="AL18" s="20"/>
      <c r="AM18" s="20"/>
      <c r="AN18" s="20"/>
      <c r="AO18" s="20"/>
      <c r="AP18" s="20"/>
      <c r="AQ18" s="20"/>
      <c r="AR18" s="20"/>
      <c r="AS18" s="20">
        <f t="shared" si="155"/>
        <v>0</v>
      </c>
      <c r="AU18" s="20"/>
      <c r="AV18" s="20"/>
      <c r="AW18" s="20"/>
      <c r="AX18" s="20"/>
      <c r="AY18" s="20"/>
      <c r="AZ18" s="20"/>
      <c r="BA18" s="20"/>
      <c r="BB18" s="20"/>
      <c r="BC18" s="20"/>
      <c r="BD18" s="20"/>
      <c r="BE18" s="20"/>
      <c r="BF18" s="20"/>
      <c r="BG18" s="20">
        <f t="shared" si="156"/>
        <v>0</v>
      </c>
      <c r="BI18" s="20"/>
      <c r="BJ18" s="20"/>
      <c r="BK18" s="20"/>
      <c r="BL18" s="20"/>
      <c r="BM18" s="20"/>
      <c r="BN18" s="20"/>
      <c r="BO18" s="20"/>
      <c r="BP18" s="20"/>
      <c r="BQ18" s="20"/>
      <c r="BR18" s="20"/>
      <c r="BS18" s="20"/>
      <c r="BT18" s="20"/>
      <c r="BU18" s="20">
        <f t="shared" si="157"/>
        <v>0</v>
      </c>
      <c r="BW18" s="20"/>
      <c r="BX18" s="20"/>
      <c r="BY18" s="20"/>
      <c r="BZ18" s="20"/>
      <c r="CA18" s="20"/>
      <c r="CB18" s="20"/>
      <c r="CC18" s="20"/>
      <c r="CD18" s="20"/>
      <c r="CE18" s="20"/>
      <c r="CF18" s="20"/>
      <c r="CG18" s="20"/>
      <c r="CH18" s="20"/>
      <c r="CI18" s="20">
        <f t="shared" si="158"/>
        <v>0</v>
      </c>
      <c r="CK18" s="20"/>
      <c r="CL18" s="20"/>
      <c r="CM18" s="20"/>
      <c r="CN18" s="20"/>
      <c r="CO18" s="20"/>
      <c r="CP18" s="20"/>
      <c r="CQ18" s="20"/>
      <c r="CR18" s="20"/>
      <c r="CS18" s="20"/>
      <c r="CT18" s="20"/>
      <c r="CU18" s="20"/>
      <c r="CV18" s="20"/>
      <c r="CW18" s="20">
        <f t="shared" si="159"/>
        <v>0</v>
      </c>
      <c r="CY18" s="20"/>
      <c r="CZ18" s="20"/>
      <c r="DA18" s="20"/>
      <c r="DB18" s="20"/>
      <c r="DC18" s="20"/>
      <c r="DD18" s="20"/>
      <c r="DE18" s="20"/>
      <c r="DF18" s="20"/>
      <c r="DG18" s="20"/>
      <c r="DH18" s="20"/>
      <c r="DI18" s="20"/>
      <c r="DJ18" s="20"/>
      <c r="DK18" s="20">
        <f t="shared" si="160"/>
        <v>0</v>
      </c>
      <c r="DM18" s="20"/>
      <c r="DN18" s="20"/>
      <c r="DO18" s="20"/>
      <c r="DP18" s="20"/>
      <c r="DQ18" s="20"/>
      <c r="DR18" s="20"/>
      <c r="DS18" s="20"/>
      <c r="DT18" s="20"/>
      <c r="DU18" s="20"/>
      <c r="DV18" s="20"/>
      <c r="DW18" s="20"/>
      <c r="DX18" s="20"/>
      <c r="DY18" s="20">
        <f t="shared" si="161"/>
        <v>0</v>
      </c>
      <c r="EA18" s="20"/>
      <c r="EB18" s="20"/>
      <c r="EC18" s="20"/>
      <c r="ED18" s="20"/>
      <c r="EE18" s="20"/>
      <c r="EF18" s="20"/>
      <c r="EG18" s="20"/>
      <c r="EH18" s="20"/>
      <c r="EI18" s="20"/>
      <c r="EJ18" s="20"/>
      <c r="EK18" s="20"/>
      <c r="EL18" s="20"/>
      <c r="EM18" s="20">
        <f t="shared" si="162"/>
        <v>0</v>
      </c>
      <c r="EO18" s="20"/>
      <c r="EP18" s="20"/>
      <c r="EQ18" s="20"/>
      <c r="ER18" s="20"/>
      <c r="ES18" s="20"/>
      <c r="ET18" s="20"/>
      <c r="EU18" s="20"/>
      <c r="EV18" s="20"/>
      <c r="EW18" s="20"/>
      <c r="EX18" s="20"/>
      <c r="EY18" s="20"/>
      <c r="EZ18" s="20"/>
      <c r="FA18" s="20">
        <f t="shared" si="163"/>
        <v>0</v>
      </c>
    </row>
    <row r="19" spans="3:157" hidden="1" x14ac:dyDescent="0.25">
      <c r="C19" s="18" t="s">
        <v>21</v>
      </c>
      <c r="E19" s="20"/>
      <c r="F19" s="20"/>
      <c r="G19" s="20"/>
      <c r="H19" s="20"/>
      <c r="I19" s="20"/>
      <c r="J19" s="20"/>
      <c r="K19" s="20"/>
      <c r="L19" s="20"/>
      <c r="M19" s="20"/>
      <c r="N19" s="20"/>
      <c r="O19" s="20"/>
      <c r="P19" s="20"/>
      <c r="Q19" s="20">
        <f t="shared" si="164"/>
        <v>0</v>
      </c>
      <c r="S19" s="20"/>
      <c r="T19" s="20"/>
      <c r="U19" s="20"/>
      <c r="V19" s="20"/>
      <c r="W19" s="20"/>
      <c r="X19" s="20"/>
      <c r="Y19" s="20"/>
      <c r="Z19" s="20"/>
      <c r="AA19" s="20"/>
      <c r="AB19" s="20"/>
      <c r="AC19" s="20"/>
      <c r="AD19" s="20"/>
      <c r="AE19" s="20">
        <f t="shared" si="154"/>
        <v>0</v>
      </c>
      <c r="AG19" s="20"/>
      <c r="AH19" s="20"/>
      <c r="AI19" s="20"/>
      <c r="AJ19" s="20"/>
      <c r="AK19" s="20"/>
      <c r="AL19" s="20"/>
      <c r="AM19" s="20"/>
      <c r="AN19" s="20"/>
      <c r="AO19" s="20"/>
      <c r="AP19" s="20"/>
      <c r="AQ19" s="20"/>
      <c r="AR19" s="20"/>
      <c r="AS19" s="20">
        <f t="shared" si="155"/>
        <v>0</v>
      </c>
      <c r="AU19" s="20"/>
      <c r="AV19" s="20"/>
      <c r="AW19" s="20"/>
      <c r="AX19" s="20"/>
      <c r="AY19" s="20"/>
      <c r="AZ19" s="20"/>
      <c r="BA19" s="20"/>
      <c r="BB19" s="20"/>
      <c r="BC19" s="20"/>
      <c r="BD19" s="20"/>
      <c r="BE19" s="20"/>
      <c r="BF19" s="20"/>
      <c r="BG19" s="20">
        <f t="shared" si="156"/>
        <v>0</v>
      </c>
      <c r="BI19" s="20"/>
      <c r="BJ19" s="20"/>
      <c r="BK19" s="20"/>
      <c r="BL19" s="20"/>
      <c r="BM19" s="20"/>
      <c r="BN19" s="20"/>
      <c r="BO19" s="20"/>
      <c r="BP19" s="20"/>
      <c r="BQ19" s="20"/>
      <c r="BR19" s="20"/>
      <c r="BS19" s="20"/>
      <c r="BT19" s="20"/>
      <c r="BU19" s="20">
        <f t="shared" si="157"/>
        <v>0</v>
      </c>
      <c r="BW19" s="20"/>
      <c r="BX19" s="20"/>
      <c r="BY19" s="20"/>
      <c r="BZ19" s="20"/>
      <c r="CA19" s="20"/>
      <c r="CB19" s="20"/>
      <c r="CC19" s="20"/>
      <c r="CD19" s="20"/>
      <c r="CE19" s="20"/>
      <c r="CF19" s="20"/>
      <c r="CG19" s="20"/>
      <c r="CH19" s="20"/>
      <c r="CI19" s="20">
        <f t="shared" si="158"/>
        <v>0</v>
      </c>
      <c r="CK19" s="20"/>
      <c r="CL19" s="20"/>
      <c r="CM19" s="20"/>
      <c r="CN19" s="20"/>
      <c r="CO19" s="20"/>
      <c r="CP19" s="20"/>
      <c r="CQ19" s="20"/>
      <c r="CR19" s="20"/>
      <c r="CS19" s="20"/>
      <c r="CT19" s="20"/>
      <c r="CU19" s="20"/>
      <c r="CV19" s="20"/>
      <c r="CW19" s="20">
        <f t="shared" si="159"/>
        <v>0</v>
      </c>
      <c r="CY19" s="20"/>
      <c r="CZ19" s="20"/>
      <c r="DA19" s="20"/>
      <c r="DB19" s="20"/>
      <c r="DC19" s="20"/>
      <c r="DD19" s="20"/>
      <c r="DE19" s="20"/>
      <c r="DF19" s="20"/>
      <c r="DG19" s="20"/>
      <c r="DH19" s="20"/>
      <c r="DI19" s="20"/>
      <c r="DJ19" s="20"/>
      <c r="DK19" s="20">
        <f t="shared" si="160"/>
        <v>0</v>
      </c>
      <c r="DM19" s="20"/>
      <c r="DN19" s="20"/>
      <c r="DO19" s="20"/>
      <c r="DP19" s="20"/>
      <c r="DQ19" s="20"/>
      <c r="DR19" s="20"/>
      <c r="DS19" s="20"/>
      <c r="DT19" s="20"/>
      <c r="DU19" s="20"/>
      <c r="DV19" s="20"/>
      <c r="DW19" s="20"/>
      <c r="DX19" s="20"/>
      <c r="DY19" s="20">
        <f t="shared" si="161"/>
        <v>0</v>
      </c>
      <c r="EA19" s="20"/>
      <c r="EB19" s="20"/>
      <c r="EC19" s="20"/>
      <c r="ED19" s="20"/>
      <c r="EE19" s="20"/>
      <c r="EF19" s="20"/>
      <c r="EG19" s="20"/>
      <c r="EH19" s="20"/>
      <c r="EI19" s="20"/>
      <c r="EJ19" s="20"/>
      <c r="EK19" s="20"/>
      <c r="EL19" s="20"/>
      <c r="EM19" s="20">
        <f t="shared" si="162"/>
        <v>0</v>
      </c>
      <c r="EO19" s="20"/>
      <c r="EP19" s="20"/>
      <c r="EQ19" s="20"/>
      <c r="ER19" s="20"/>
      <c r="ES19" s="20"/>
      <c r="ET19" s="20"/>
      <c r="EU19" s="20"/>
      <c r="EV19" s="20"/>
      <c r="EW19" s="20"/>
      <c r="EX19" s="20"/>
      <c r="EY19" s="20"/>
      <c r="EZ19" s="20"/>
      <c r="FA19" s="20">
        <f t="shared" si="163"/>
        <v>0</v>
      </c>
    </row>
    <row r="20" spans="3:157" hidden="1" x14ac:dyDescent="0.25">
      <c r="C20" s="18" t="s">
        <v>21</v>
      </c>
      <c r="E20" s="20"/>
      <c r="F20" s="20"/>
      <c r="G20" s="20"/>
      <c r="H20" s="20"/>
      <c r="I20" s="20"/>
      <c r="J20" s="20"/>
      <c r="K20" s="20"/>
      <c r="L20" s="20"/>
      <c r="M20" s="20"/>
      <c r="N20" s="20"/>
      <c r="O20" s="20"/>
      <c r="P20" s="20"/>
      <c r="Q20" s="23"/>
      <c r="S20" s="23"/>
      <c r="T20" s="23"/>
      <c r="U20" s="23"/>
      <c r="V20" s="23"/>
      <c r="W20" s="23"/>
      <c r="X20" s="23"/>
      <c r="Y20" s="23"/>
      <c r="Z20" s="23"/>
      <c r="AA20" s="23"/>
      <c r="AB20" s="23"/>
      <c r="AC20" s="23"/>
      <c r="AD20" s="23"/>
      <c r="AE20" s="23">
        <f t="shared" si="154"/>
        <v>0</v>
      </c>
      <c r="AG20" s="23"/>
      <c r="AH20" s="23"/>
      <c r="AI20" s="23"/>
      <c r="AJ20" s="23"/>
      <c r="AK20" s="23"/>
      <c r="AL20" s="23"/>
      <c r="AM20" s="23"/>
      <c r="AN20" s="23"/>
      <c r="AO20" s="23"/>
      <c r="AP20" s="23"/>
      <c r="AQ20" s="23"/>
      <c r="AR20" s="23"/>
      <c r="AS20" s="23">
        <f t="shared" si="155"/>
        <v>0</v>
      </c>
      <c r="AU20" s="23"/>
      <c r="AV20" s="23"/>
      <c r="AW20" s="23"/>
      <c r="AX20" s="23"/>
      <c r="AY20" s="23"/>
      <c r="AZ20" s="23"/>
      <c r="BA20" s="23"/>
      <c r="BB20" s="23"/>
      <c r="BC20" s="23"/>
      <c r="BD20" s="23"/>
      <c r="BE20" s="23"/>
      <c r="BF20" s="23"/>
      <c r="BG20" s="23">
        <f t="shared" si="156"/>
        <v>0</v>
      </c>
      <c r="BI20" s="23"/>
      <c r="BJ20" s="23"/>
      <c r="BK20" s="23"/>
      <c r="BL20" s="23"/>
      <c r="BM20" s="23"/>
      <c r="BN20" s="23"/>
      <c r="BO20" s="23"/>
      <c r="BP20" s="23"/>
      <c r="BQ20" s="23"/>
      <c r="BR20" s="23"/>
      <c r="BS20" s="23"/>
      <c r="BT20" s="23"/>
      <c r="BU20" s="23">
        <f t="shared" si="157"/>
        <v>0</v>
      </c>
      <c r="BW20" s="23"/>
      <c r="BX20" s="23"/>
      <c r="BY20" s="23"/>
      <c r="BZ20" s="23"/>
      <c r="CA20" s="23"/>
      <c r="CB20" s="23"/>
      <c r="CC20" s="23"/>
      <c r="CD20" s="23"/>
      <c r="CE20" s="23"/>
      <c r="CF20" s="23"/>
      <c r="CG20" s="23"/>
      <c r="CH20" s="23"/>
      <c r="CI20" s="23">
        <f t="shared" si="158"/>
        <v>0</v>
      </c>
      <c r="CK20" s="23"/>
      <c r="CL20" s="23"/>
      <c r="CM20" s="23"/>
      <c r="CN20" s="23"/>
      <c r="CO20" s="23"/>
      <c r="CP20" s="23"/>
      <c r="CQ20" s="23"/>
      <c r="CR20" s="23"/>
      <c r="CS20" s="23"/>
      <c r="CT20" s="23"/>
      <c r="CU20" s="23"/>
      <c r="CV20" s="23"/>
      <c r="CW20" s="23">
        <f t="shared" si="159"/>
        <v>0</v>
      </c>
      <c r="CY20" s="23"/>
      <c r="CZ20" s="23"/>
      <c r="DA20" s="23"/>
      <c r="DB20" s="23"/>
      <c r="DC20" s="23"/>
      <c r="DD20" s="23"/>
      <c r="DE20" s="23"/>
      <c r="DF20" s="23"/>
      <c r="DG20" s="23"/>
      <c r="DH20" s="23"/>
      <c r="DI20" s="23"/>
      <c r="DJ20" s="23"/>
      <c r="DK20" s="23">
        <f t="shared" si="160"/>
        <v>0</v>
      </c>
      <c r="DM20" s="23"/>
      <c r="DN20" s="23"/>
      <c r="DO20" s="23"/>
      <c r="DP20" s="23"/>
      <c r="DQ20" s="23"/>
      <c r="DR20" s="23"/>
      <c r="DS20" s="23"/>
      <c r="DT20" s="23"/>
      <c r="DU20" s="23"/>
      <c r="DV20" s="23"/>
      <c r="DW20" s="23"/>
      <c r="DX20" s="23"/>
      <c r="DY20" s="23">
        <f t="shared" si="161"/>
        <v>0</v>
      </c>
      <c r="EA20" s="23"/>
      <c r="EB20" s="23"/>
      <c r="EC20" s="23"/>
      <c r="ED20" s="23"/>
      <c r="EE20" s="23"/>
      <c r="EF20" s="23"/>
      <c r="EG20" s="23"/>
      <c r="EH20" s="23"/>
      <c r="EI20" s="23"/>
      <c r="EJ20" s="23"/>
      <c r="EK20" s="23"/>
      <c r="EL20" s="23"/>
      <c r="EM20" s="23">
        <f t="shared" si="162"/>
        <v>0</v>
      </c>
      <c r="EO20" s="23"/>
      <c r="EP20" s="23"/>
      <c r="EQ20" s="23"/>
      <c r="ER20" s="23"/>
      <c r="ES20" s="23"/>
      <c r="ET20" s="23"/>
      <c r="EU20" s="23"/>
      <c r="EV20" s="23"/>
      <c r="EW20" s="23"/>
      <c r="EX20" s="23"/>
      <c r="EY20" s="23"/>
      <c r="EZ20" s="23"/>
      <c r="FA20" s="23">
        <f t="shared" si="163"/>
        <v>0</v>
      </c>
    </row>
    <row r="21" spans="3:157" x14ac:dyDescent="0.25">
      <c r="C21" s="15" t="s">
        <v>22</v>
      </c>
      <c r="E21" s="22" cm="1">
        <f t="array" aca="1" ref="E21" ca="1">SUM(INDIRECT(ADDRESS(income_min_row,COLUMN())&amp;":"&amp; ADDRESS(Income_Max_Row,COLUMN())))</f>
        <v>0</v>
      </c>
      <c r="F21" s="22" cm="1">
        <f t="array" aca="1" ref="F21" ca="1">SUM(INDIRECT(ADDRESS(income_min_row,COLUMN())&amp;":"&amp; ADDRESS(Income_Max_Row,COLUMN())))</f>
        <v>0</v>
      </c>
      <c r="G21" s="22" cm="1">
        <f t="array" aca="1" ref="G21" ca="1">SUM(INDIRECT(ADDRESS(income_min_row,COLUMN())&amp;":"&amp; ADDRESS(Income_Max_Row,COLUMN())))</f>
        <v>0</v>
      </c>
      <c r="H21" s="22" cm="1">
        <f t="array" aca="1" ref="H21" ca="1">SUM(INDIRECT(ADDRESS(income_min_row,COLUMN())&amp;":"&amp; ADDRESS(Income_Max_Row,COLUMN())))</f>
        <v>0</v>
      </c>
      <c r="I21" s="22" cm="1">
        <f t="array" aca="1" ref="I21" ca="1">SUM(INDIRECT(ADDRESS(income_min_row,COLUMN())&amp;":"&amp; ADDRESS(Income_Max_Row,COLUMN())))</f>
        <v>0</v>
      </c>
      <c r="J21" s="22" cm="1">
        <f t="array" aca="1" ref="J21" ca="1">SUM(INDIRECT(ADDRESS(income_min_row,COLUMN())&amp;":"&amp; ADDRESS(Income_Max_Row,COLUMN())))</f>
        <v>0</v>
      </c>
      <c r="K21" s="22" cm="1">
        <f t="array" aca="1" ref="K21" ca="1">SUM(INDIRECT(ADDRESS(income_min_row,COLUMN())&amp;":"&amp; ADDRESS(Income_Max_Row,COLUMN())))</f>
        <v>0</v>
      </c>
      <c r="L21" s="22" cm="1">
        <f t="array" aca="1" ref="L21" ca="1">SUM(INDIRECT(ADDRESS(income_min_row,COLUMN())&amp;":"&amp; ADDRESS(Income_Max_Row,COLUMN())))</f>
        <v>0</v>
      </c>
      <c r="M21" s="22" cm="1">
        <f t="array" aca="1" ref="M21" ca="1">SUM(INDIRECT(ADDRESS(income_min_row,COLUMN())&amp;":"&amp; ADDRESS(Income_Max_Row,COLUMN())))</f>
        <v>0</v>
      </c>
      <c r="N21" s="22" cm="1">
        <f t="array" aca="1" ref="N21" ca="1">SUM(INDIRECT(ADDRESS(income_min_row,COLUMN())&amp;":"&amp; ADDRESS(Income_Max_Row,COLUMN())))</f>
        <v>0</v>
      </c>
      <c r="O21" s="22" cm="1">
        <f t="array" aca="1" ref="O21" ca="1">SUM(INDIRECT(ADDRESS(income_min_row,COLUMN())&amp;":"&amp; ADDRESS(Income_Max_Row,COLUMN())))</f>
        <v>4547</v>
      </c>
      <c r="P21" s="22" cm="1">
        <f t="array" aca="1" ref="P21" ca="1">SUM(INDIRECT(ADDRESS(income_min_row,COLUMN())&amp;":"&amp; ADDRESS(Income_Max_Row,COLUMN())))</f>
        <v>5450</v>
      </c>
      <c r="Q21" s="22">
        <f t="shared" ref="Q21" si="165">SUM(Q11:Q14)</f>
        <v>9997</v>
      </c>
      <c r="S21" s="22" cm="1">
        <f t="array" aca="1" ref="S21" ca="1">SUM(INDIRECT(ADDRESS(income_min_row,COLUMN())&amp;":"&amp; ADDRESS(Income_Max_Row,COLUMN())))</f>
        <v>5850</v>
      </c>
      <c r="T21" s="22" cm="1">
        <f t="array" aca="1" ref="T21" ca="1">SUM(INDIRECT(ADDRESS(income_min_row,COLUMN())&amp;":"&amp; ADDRESS(Income_Max_Row,COLUMN())))</f>
        <v>4420</v>
      </c>
      <c r="U21" s="22" cm="1">
        <f t="array" aca="1" ref="U21" ca="1">SUM(INDIRECT(ADDRESS(income_min_row,COLUMN())&amp;":"&amp; ADDRESS(Income_Max_Row,COLUMN())))</f>
        <v>4170</v>
      </c>
      <c r="V21" s="22" cm="1">
        <f t="array" aca="1" ref="V21" ca="1">SUM(INDIRECT(ADDRESS(income_min_row,COLUMN())&amp;":"&amp; ADDRESS(Income_Max_Row,COLUMN())))</f>
        <v>4170</v>
      </c>
      <c r="W21" s="22" cm="1">
        <f t="array" aca="1" ref="W21" ca="1">SUM(INDIRECT(ADDRESS(income_min_row,COLUMN())&amp;":"&amp; ADDRESS(Income_Max_Row,COLUMN())))</f>
        <v>5020</v>
      </c>
      <c r="X21" s="22" cm="1">
        <f t="array" aca="1" ref="X21" ca="1">SUM(INDIRECT(ADDRESS(income_min_row,COLUMN())&amp;":"&amp; ADDRESS(Income_Max_Row,COLUMN())))</f>
        <v>4170</v>
      </c>
      <c r="Y21" s="22" cm="1">
        <f t="array" aca="1" ref="Y21" ca="1">SUM(INDIRECT(ADDRESS(income_min_row,COLUMN())&amp;":"&amp; ADDRESS(Income_Max_Row,COLUMN())))</f>
        <v>4170</v>
      </c>
      <c r="Z21" s="22" cm="1">
        <f t="array" aca="1" ref="Z21" ca="1">SUM(INDIRECT(ADDRESS(income_min_row,COLUMN())&amp;":"&amp; ADDRESS(Income_Max_Row,COLUMN())))</f>
        <v>5400</v>
      </c>
      <c r="AA21" s="22" cm="1">
        <f t="array" aca="1" ref="AA21" ca="1">SUM(INDIRECT(ADDRESS(income_min_row,COLUMN())&amp;":"&amp; ADDRESS(Income_Max_Row,COLUMN())))</f>
        <v>4170</v>
      </c>
      <c r="AB21" s="22" cm="1">
        <f t="array" aca="1" ref="AB21" ca="1">SUM(INDIRECT(ADDRESS(income_min_row,COLUMN())&amp;":"&amp; ADDRESS(Income_Max_Row,COLUMN())))</f>
        <v>5020</v>
      </c>
      <c r="AC21" s="22" cm="1">
        <f t="array" aca="1" ref="AC21" ca="1">SUM(INDIRECT(ADDRESS(income_min_row,COLUMN())&amp;":"&amp; ADDRESS(Income_Max_Row,COLUMN())))</f>
        <v>4170</v>
      </c>
      <c r="AD21" s="22" cm="1">
        <f t="array" aca="1" ref="AD21" ca="1">SUM(INDIRECT(ADDRESS(income_min_row,COLUMN())&amp;":"&amp; ADDRESS(Income_Max_Row,COLUMN())))</f>
        <v>4170</v>
      </c>
      <c r="AE21" s="22">
        <f t="shared" ref="AE21" si="166">SUM(AE11:AE14)</f>
        <v>54900</v>
      </c>
      <c r="AG21" s="22" cm="1">
        <f t="array" aca="1" ref="AG21" ca="1">SUM(INDIRECT(ADDRESS(income_min_row,COLUMN())&amp;":"&amp; ADDRESS(Income_Max_Row,COLUMN())))</f>
        <v>0</v>
      </c>
      <c r="AH21" s="22" cm="1">
        <f t="array" aca="1" ref="AH21" ca="1">SUM(INDIRECT(ADDRESS(income_min_row,COLUMN())&amp;":"&amp; ADDRESS(Income_Max_Row,COLUMN())))</f>
        <v>0</v>
      </c>
      <c r="AI21" s="22" cm="1">
        <f t="array" aca="1" ref="AI21" ca="1">SUM(INDIRECT(ADDRESS(income_min_row,COLUMN())&amp;":"&amp; ADDRESS(Income_Max_Row,COLUMN())))</f>
        <v>0</v>
      </c>
      <c r="AJ21" s="22" cm="1">
        <f t="array" aca="1" ref="AJ21" ca="1">SUM(INDIRECT(ADDRESS(income_min_row,COLUMN())&amp;":"&amp; ADDRESS(Income_Max_Row,COLUMN())))</f>
        <v>0</v>
      </c>
      <c r="AK21" s="22" cm="1">
        <f t="array" aca="1" ref="AK21" ca="1">SUM(INDIRECT(ADDRESS(income_min_row,COLUMN())&amp;":"&amp; ADDRESS(Income_Max_Row,COLUMN())))</f>
        <v>0</v>
      </c>
      <c r="AL21" s="22" cm="1">
        <f t="array" aca="1" ref="AL21" ca="1">SUM(INDIRECT(ADDRESS(income_min_row,COLUMN())&amp;":"&amp; ADDRESS(Income_Max_Row,COLUMN())))</f>
        <v>0</v>
      </c>
      <c r="AM21" s="22" cm="1">
        <f t="array" aca="1" ref="AM21" ca="1">SUM(INDIRECT(ADDRESS(income_min_row,COLUMN())&amp;":"&amp; ADDRESS(Income_Max_Row,COLUMN())))</f>
        <v>0</v>
      </c>
      <c r="AN21" s="22" cm="1">
        <f t="array" aca="1" ref="AN21" ca="1">SUM(INDIRECT(ADDRESS(income_min_row,COLUMN())&amp;":"&amp; ADDRESS(Income_Max_Row,COLUMN())))</f>
        <v>0</v>
      </c>
      <c r="AO21" s="22" cm="1">
        <f t="array" aca="1" ref="AO21" ca="1">SUM(INDIRECT(ADDRESS(income_min_row,COLUMN())&amp;":"&amp; ADDRESS(Income_Max_Row,COLUMN())))</f>
        <v>0</v>
      </c>
      <c r="AP21" s="22" cm="1">
        <f t="array" aca="1" ref="AP21" ca="1">SUM(INDIRECT(ADDRESS(income_min_row,COLUMN())&amp;":"&amp; ADDRESS(Income_Max_Row,COLUMN())))</f>
        <v>0</v>
      </c>
      <c r="AQ21" s="22" cm="1">
        <f t="array" aca="1" ref="AQ21" ca="1">SUM(INDIRECT(ADDRESS(income_min_row,COLUMN())&amp;":"&amp; ADDRESS(Income_Max_Row,COLUMN())))</f>
        <v>0</v>
      </c>
      <c r="AR21" s="22" cm="1">
        <f t="array" aca="1" ref="AR21" ca="1">SUM(INDIRECT(ADDRESS(income_min_row,COLUMN())&amp;":"&amp; ADDRESS(Income_Max_Row,COLUMN())))</f>
        <v>0</v>
      </c>
      <c r="AS21" s="22">
        <f t="shared" ref="AS21" si="167">SUM(AS11:AS14)</f>
        <v>0</v>
      </c>
      <c r="AU21" s="22" cm="1">
        <f t="array" aca="1" ref="AU21" ca="1">SUM(INDIRECT(ADDRESS(income_min_row,COLUMN())&amp;":"&amp; ADDRESS(Income_Max_Row,COLUMN())))</f>
        <v>0</v>
      </c>
      <c r="AV21" s="22" cm="1">
        <f t="array" aca="1" ref="AV21" ca="1">SUM(INDIRECT(ADDRESS(income_min_row,COLUMN())&amp;":"&amp; ADDRESS(Income_Max_Row,COLUMN())))</f>
        <v>0</v>
      </c>
      <c r="AW21" s="22" cm="1">
        <f t="array" aca="1" ref="AW21" ca="1">SUM(INDIRECT(ADDRESS(income_min_row,COLUMN())&amp;":"&amp; ADDRESS(Income_Max_Row,COLUMN())))</f>
        <v>0</v>
      </c>
      <c r="AX21" s="22" cm="1">
        <f t="array" aca="1" ref="AX21" ca="1">SUM(INDIRECT(ADDRESS(income_min_row,COLUMN())&amp;":"&amp; ADDRESS(Income_Max_Row,COLUMN())))</f>
        <v>0</v>
      </c>
      <c r="AY21" s="22" cm="1">
        <f t="array" aca="1" ref="AY21" ca="1">SUM(INDIRECT(ADDRESS(income_min_row,COLUMN())&amp;":"&amp; ADDRESS(Income_Max_Row,COLUMN())))</f>
        <v>0</v>
      </c>
      <c r="AZ21" s="22" cm="1">
        <f t="array" aca="1" ref="AZ21" ca="1">SUM(INDIRECT(ADDRESS(income_min_row,COLUMN())&amp;":"&amp; ADDRESS(Income_Max_Row,COLUMN())))</f>
        <v>0</v>
      </c>
      <c r="BA21" s="22" cm="1">
        <f t="array" aca="1" ref="BA21" ca="1">SUM(INDIRECT(ADDRESS(income_min_row,COLUMN())&amp;":"&amp; ADDRESS(Income_Max_Row,COLUMN())))</f>
        <v>0</v>
      </c>
      <c r="BB21" s="22" cm="1">
        <f t="array" aca="1" ref="BB21" ca="1">SUM(INDIRECT(ADDRESS(income_min_row,COLUMN())&amp;":"&amp; ADDRESS(Income_Max_Row,COLUMN())))</f>
        <v>0</v>
      </c>
      <c r="BC21" s="22" cm="1">
        <f t="array" aca="1" ref="BC21" ca="1">SUM(INDIRECT(ADDRESS(income_min_row,COLUMN())&amp;":"&amp; ADDRESS(Income_Max_Row,COLUMN())))</f>
        <v>0</v>
      </c>
      <c r="BD21" s="22" cm="1">
        <f t="array" aca="1" ref="BD21" ca="1">SUM(INDIRECT(ADDRESS(income_min_row,COLUMN())&amp;":"&amp; ADDRESS(Income_Max_Row,COLUMN())))</f>
        <v>0</v>
      </c>
      <c r="BE21" s="22" cm="1">
        <f t="array" aca="1" ref="BE21" ca="1">SUM(INDIRECT(ADDRESS(income_min_row,COLUMN())&amp;":"&amp; ADDRESS(Income_Max_Row,COLUMN())))</f>
        <v>0</v>
      </c>
      <c r="BF21" s="22" cm="1">
        <f t="array" aca="1" ref="BF21" ca="1">SUM(INDIRECT(ADDRESS(income_min_row,COLUMN())&amp;":"&amp; ADDRESS(Income_Max_Row,COLUMN())))</f>
        <v>0</v>
      </c>
      <c r="BG21" s="22">
        <f t="shared" ref="BG21" si="168">SUM(BG11:BG14)</f>
        <v>0</v>
      </c>
      <c r="BI21" s="22" cm="1">
        <f t="array" aca="1" ref="BI21" ca="1">SUM(INDIRECT(ADDRESS(income_min_row,COLUMN())&amp;":"&amp; ADDRESS(Income_Max_Row,COLUMN())))</f>
        <v>0</v>
      </c>
      <c r="BJ21" s="22" cm="1">
        <f t="array" aca="1" ref="BJ21" ca="1">SUM(INDIRECT(ADDRESS(income_min_row,COLUMN())&amp;":"&amp; ADDRESS(Income_Max_Row,COLUMN())))</f>
        <v>0</v>
      </c>
      <c r="BK21" s="22" cm="1">
        <f t="array" aca="1" ref="BK21" ca="1">SUM(INDIRECT(ADDRESS(income_min_row,COLUMN())&amp;":"&amp; ADDRESS(Income_Max_Row,COLUMN())))</f>
        <v>0</v>
      </c>
      <c r="BL21" s="22" cm="1">
        <f t="array" aca="1" ref="BL21" ca="1">SUM(INDIRECT(ADDRESS(income_min_row,COLUMN())&amp;":"&amp; ADDRESS(Income_Max_Row,COLUMN())))</f>
        <v>0</v>
      </c>
      <c r="BM21" s="22" cm="1">
        <f t="array" aca="1" ref="BM21" ca="1">SUM(INDIRECT(ADDRESS(income_min_row,COLUMN())&amp;":"&amp; ADDRESS(Income_Max_Row,COLUMN())))</f>
        <v>0</v>
      </c>
      <c r="BN21" s="22" cm="1">
        <f t="array" aca="1" ref="BN21" ca="1">SUM(INDIRECT(ADDRESS(income_min_row,COLUMN())&amp;":"&amp; ADDRESS(Income_Max_Row,COLUMN())))</f>
        <v>0</v>
      </c>
      <c r="BO21" s="22" cm="1">
        <f t="array" aca="1" ref="BO21" ca="1">SUM(INDIRECT(ADDRESS(income_min_row,COLUMN())&amp;":"&amp; ADDRESS(Income_Max_Row,COLUMN())))</f>
        <v>0</v>
      </c>
      <c r="BP21" s="22" cm="1">
        <f t="array" aca="1" ref="BP21" ca="1">SUM(INDIRECT(ADDRESS(income_min_row,COLUMN())&amp;":"&amp; ADDRESS(Income_Max_Row,COLUMN())))</f>
        <v>0</v>
      </c>
      <c r="BQ21" s="22" cm="1">
        <f t="array" aca="1" ref="BQ21" ca="1">SUM(INDIRECT(ADDRESS(income_min_row,COLUMN())&amp;":"&amp; ADDRESS(Income_Max_Row,COLUMN())))</f>
        <v>0</v>
      </c>
      <c r="BR21" s="22" cm="1">
        <f t="array" aca="1" ref="BR21" ca="1">SUM(INDIRECT(ADDRESS(income_min_row,COLUMN())&amp;":"&amp; ADDRESS(Income_Max_Row,COLUMN())))</f>
        <v>0</v>
      </c>
      <c r="BS21" s="22" cm="1">
        <f t="array" aca="1" ref="BS21" ca="1">SUM(INDIRECT(ADDRESS(income_min_row,COLUMN())&amp;":"&amp; ADDRESS(Income_Max_Row,COLUMN())))</f>
        <v>0</v>
      </c>
      <c r="BT21" s="22" cm="1">
        <f t="array" aca="1" ref="BT21" ca="1">SUM(INDIRECT(ADDRESS(income_min_row,COLUMN())&amp;":"&amp; ADDRESS(Income_Max_Row,COLUMN())))</f>
        <v>0</v>
      </c>
      <c r="BU21" s="22">
        <f t="shared" ref="BU21" si="169">SUM(BU11:BU14)</f>
        <v>0</v>
      </c>
      <c r="BW21" s="22" cm="1">
        <f t="array" aca="1" ref="BW21" ca="1">SUM(INDIRECT(ADDRESS(income_min_row,COLUMN())&amp;":"&amp; ADDRESS(Income_Max_Row,COLUMN())))</f>
        <v>0</v>
      </c>
      <c r="BX21" s="22" cm="1">
        <f t="array" aca="1" ref="BX21" ca="1">SUM(INDIRECT(ADDRESS(income_min_row,COLUMN())&amp;":"&amp; ADDRESS(Income_Max_Row,COLUMN())))</f>
        <v>0</v>
      </c>
      <c r="BY21" s="22" cm="1">
        <f t="array" aca="1" ref="BY21" ca="1">SUM(INDIRECT(ADDRESS(income_min_row,COLUMN())&amp;":"&amp; ADDRESS(Income_Max_Row,COLUMN())))</f>
        <v>0</v>
      </c>
      <c r="BZ21" s="22" cm="1">
        <f t="array" aca="1" ref="BZ21" ca="1">SUM(INDIRECT(ADDRESS(income_min_row,COLUMN())&amp;":"&amp; ADDRESS(Income_Max_Row,COLUMN())))</f>
        <v>0</v>
      </c>
      <c r="CA21" s="22" cm="1">
        <f t="array" aca="1" ref="CA21" ca="1">SUM(INDIRECT(ADDRESS(income_min_row,COLUMN())&amp;":"&amp; ADDRESS(Income_Max_Row,COLUMN())))</f>
        <v>0</v>
      </c>
      <c r="CB21" s="22" cm="1">
        <f t="array" aca="1" ref="CB21" ca="1">SUM(INDIRECT(ADDRESS(income_min_row,COLUMN())&amp;":"&amp; ADDRESS(Income_Max_Row,COLUMN())))</f>
        <v>0</v>
      </c>
      <c r="CC21" s="22" cm="1">
        <f t="array" aca="1" ref="CC21" ca="1">SUM(INDIRECT(ADDRESS(income_min_row,COLUMN())&amp;":"&amp; ADDRESS(Income_Max_Row,COLUMN())))</f>
        <v>0</v>
      </c>
      <c r="CD21" s="22" cm="1">
        <f t="array" aca="1" ref="CD21" ca="1">SUM(INDIRECT(ADDRESS(income_min_row,COLUMN())&amp;":"&amp; ADDRESS(Income_Max_Row,COLUMN())))</f>
        <v>0</v>
      </c>
      <c r="CE21" s="22" cm="1">
        <f t="array" aca="1" ref="CE21" ca="1">SUM(INDIRECT(ADDRESS(income_min_row,COLUMN())&amp;":"&amp; ADDRESS(Income_Max_Row,COLUMN())))</f>
        <v>0</v>
      </c>
      <c r="CF21" s="22" cm="1">
        <f t="array" aca="1" ref="CF21" ca="1">SUM(INDIRECT(ADDRESS(income_min_row,COLUMN())&amp;":"&amp; ADDRESS(Income_Max_Row,COLUMN())))</f>
        <v>0</v>
      </c>
      <c r="CG21" s="22" cm="1">
        <f t="array" aca="1" ref="CG21" ca="1">SUM(INDIRECT(ADDRESS(income_min_row,COLUMN())&amp;":"&amp; ADDRESS(Income_Max_Row,COLUMN())))</f>
        <v>0</v>
      </c>
      <c r="CH21" s="22" cm="1">
        <f t="array" aca="1" ref="CH21" ca="1">SUM(INDIRECT(ADDRESS(income_min_row,COLUMN())&amp;":"&amp; ADDRESS(Income_Max_Row,COLUMN())))</f>
        <v>0</v>
      </c>
      <c r="CI21" s="22">
        <f t="shared" ref="CI21" si="170">SUM(CI11:CI14)</f>
        <v>0</v>
      </c>
      <c r="CK21" s="22" cm="1">
        <f t="array" aca="1" ref="CK21" ca="1">SUM(INDIRECT(ADDRESS(income_min_row,COLUMN())&amp;":"&amp; ADDRESS(Income_Max_Row,COLUMN())))</f>
        <v>0</v>
      </c>
      <c r="CL21" s="22" cm="1">
        <f t="array" aca="1" ref="CL21" ca="1">SUM(INDIRECT(ADDRESS(income_min_row,COLUMN())&amp;":"&amp; ADDRESS(Income_Max_Row,COLUMN())))</f>
        <v>0</v>
      </c>
      <c r="CM21" s="22" cm="1">
        <f t="array" aca="1" ref="CM21" ca="1">SUM(INDIRECT(ADDRESS(income_min_row,COLUMN())&amp;":"&amp; ADDRESS(Income_Max_Row,COLUMN())))</f>
        <v>0</v>
      </c>
      <c r="CN21" s="22" cm="1">
        <f t="array" aca="1" ref="CN21" ca="1">SUM(INDIRECT(ADDRESS(income_min_row,COLUMN())&amp;":"&amp; ADDRESS(Income_Max_Row,COLUMN())))</f>
        <v>0</v>
      </c>
      <c r="CO21" s="22" cm="1">
        <f t="array" aca="1" ref="CO21" ca="1">SUM(INDIRECT(ADDRESS(income_min_row,COLUMN())&amp;":"&amp; ADDRESS(Income_Max_Row,COLUMN())))</f>
        <v>0</v>
      </c>
      <c r="CP21" s="22" cm="1">
        <f t="array" aca="1" ref="CP21" ca="1">SUM(INDIRECT(ADDRESS(income_min_row,COLUMN())&amp;":"&amp; ADDRESS(Income_Max_Row,COLUMN())))</f>
        <v>0</v>
      </c>
      <c r="CQ21" s="22" cm="1">
        <f t="array" aca="1" ref="CQ21" ca="1">SUM(INDIRECT(ADDRESS(income_min_row,COLUMN())&amp;":"&amp; ADDRESS(Income_Max_Row,COLUMN())))</f>
        <v>0</v>
      </c>
      <c r="CR21" s="22" cm="1">
        <f t="array" aca="1" ref="CR21" ca="1">SUM(INDIRECT(ADDRESS(income_min_row,COLUMN())&amp;":"&amp; ADDRESS(Income_Max_Row,COLUMN())))</f>
        <v>0</v>
      </c>
      <c r="CS21" s="22" cm="1">
        <f t="array" aca="1" ref="CS21" ca="1">SUM(INDIRECT(ADDRESS(income_min_row,COLUMN())&amp;":"&amp; ADDRESS(Income_Max_Row,COLUMN())))</f>
        <v>0</v>
      </c>
      <c r="CT21" s="22" cm="1">
        <f t="array" aca="1" ref="CT21" ca="1">SUM(INDIRECT(ADDRESS(income_min_row,COLUMN())&amp;":"&amp; ADDRESS(Income_Max_Row,COLUMN())))</f>
        <v>0</v>
      </c>
      <c r="CU21" s="22" cm="1">
        <f t="array" aca="1" ref="CU21" ca="1">SUM(INDIRECT(ADDRESS(income_min_row,COLUMN())&amp;":"&amp; ADDRESS(Income_Max_Row,COLUMN())))</f>
        <v>0</v>
      </c>
      <c r="CV21" s="22" cm="1">
        <f t="array" aca="1" ref="CV21" ca="1">SUM(INDIRECT(ADDRESS(income_min_row,COLUMN())&amp;":"&amp; ADDRESS(Income_Max_Row,COLUMN())))</f>
        <v>0</v>
      </c>
      <c r="CW21" s="22">
        <f t="shared" ref="CW21" si="171">SUM(CW11:CW14)</f>
        <v>0</v>
      </c>
      <c r="CY21" s="22" cm="1">
        <f t="array" aca="1" ref="CY21" ca="1">SUM(INDIRECT(ADDRESS(income_min_row,COLUMN())&amp;":"&amp; ADDRESS(Income_Max_Row,COLUMN())))</f>
        <v>0</v>
      </c>
      <c r="CZ21" s="22" cm="1">
        <f t="array" aca="1" ref="CZ21" ca="1">SUM(INDIRECT(ADDRESS(income_min_row,COLUMN())&amp;":"&amp; ADDRESS(Income_Max_Row,COLUMN())))</f>
        <v>0</v>
      </c>
      <c r="DA21" s="22" cm="1">
        <f t="array" aca="1" ref="DA21" ca="1">SUM(INDIRECT(ADDRESS(income_min_row,COLUMN())&amp;":"&amp; ADDRESS(Income_Max_Row,COLUMN())))</f>
        <v>0</v>
      </c>
      <c r="DB21" s="22" cm="1">
        <f t="array" aca="1" ref="DB21" ca="1">SUM(INDIRECT(ADDRESS(income_min_row,COLUMN())&amp;":"&amp; ADDRESS(Income_Max_Row,COLUMN())))</f>
        <v>0</v>
      </c>
      <c r="DC21" s="22" cm="1">
        <f t="array" aca="1" ref="DC21" ca="1">SUM(INDIRECT(ADDRESS(income_min_row,COLUMN())&amp;":"&amp; ADDRESS(Income_Max_Row,COLUMN())))</f>
        <v>0</v>
      </c>
      <c r="DD21" s="22" cm="1">
        <f t="array" aca="1" ref="DD21" ca="1">SUM(INDIRECT(ADDRESS(income_min_row,COLUMN())&amp;":"&amp; ADDRESS(Income_Max_Row,COLUMN())))</f>
        <v>0</v>
      </c>
      <c r="DE21" s="22" cm="1">
        <f t="array" aca="1" ref="DE21" ca="1">SUM(INDIRECT(ADDRESS(income_min_row,COLUMN())&amp;":"&amp; ADDRESS(Income_Max_Row,COLUMN())))</f>
        <v>0</v>
      </c>
      <c r="DF21" s="22" cm="1">
        <f t="array" aca="1" ref="DF21" ca="1">SUM(INDIRECT(ADDRESS(income_min_row,COLUMN())&amp;":"&amp; ADDRESS(Income_Max_Row,COLUMN())))</f>
        <v>0</v>
      </c>
      <c r="DG21" s="22" cm="1">
        <f t="array" aca="1" ref="DG21" ca="1">SUM(INDIRECT(ADDRESS(income_min_row,COLUMN())&amp;":"&amp; ADDRESS(Income_Max_Row,COLUMN())))</f>
        <v>0</v>
      </c>
      <c r="DH21" s="22" cm="1">
        <f t="array" aca="1" ref="DH21" ca="1">SUM(INDIRECT(ADDRESS(income_min_row,COLUMN())&amp;":"&amp; ADDRESS(Income_Max_Row,COLUMN())))</f>
        <v>0</v>
      </c>
      <c r="DI21" s="22" cm="1">
        <f t="array" aca="1" ref="DI21" ca="1">SUM(INDIRECT(ADDRESS(income_min_row,COLUMN())&amp;":"&amp; ADDRESS(Income_Max_Row,COLUMN())))</f>
        <v>0</v>
      </c>
      <c r="DJ21" s="22" cm="1">
        <f t="array" aca="1" ref="DJ21" ca="1">SUM(INDIRECT(ADDRESS(income_min_row,COLUMN())&amp;":"&amp; ADDRESS(Income_Max_Row,COLUMN())))</f>
        <v>0</v>
      </c>
      <c r="DK21" s="22">
        <f t="shared" ref="DK21" si="172">SUM(DK11:DK14)</f>
        <v>0</v>
      </c>
      <c r="DM21" s="22" cm="1">
        <f t="array" aca="1" ref="DM21" ca="1">SUM(INDIRECT(ADDRESS(income_min_row,COLUMN())&amp;":"&amp; ADDRESS(Income_Max_Row,COLUMN())))</f>
        <v>0</v>
      </c>
      <c r="DN21" s="22" cm="1">
        <f t="array" aca="1" ref="DN21" ca="1">SUM(INDIRECT(ADDRESS(income_min_row,COLUMN())&amp;":"&amp; ADDRESS(Income_Max_Row,COLUMN())))</f>
        <v>0</v>
      </c>
      <c r="DO21" s="22" cm="1">
        <f t="array" aca="1" ref="DO21" ca="1">SUM(INDIRECT(ADDRESS(income_min_row,COLUMN())&amp;":"&amp; ADDRESS(Income_Max_Row,COLUMN())))</f>
        <v>0</v>
      </c>
      <c r="DP21" s="22" cm="1">
        <f t="array" aca="1" ref="DP21" ca="1">SUM(INDIRECT(ADDRESS(income_min_row,COLUMN())&amp;":"&amp; ADDRESS(Income_Max_Row,COLUMN())))</f>
        <v>0</v>
      </c>
      <c r="DQ21" s="22" cm="1">
        <f t="array" aca="1" ref="DQ21" ca="1">SUM(INDIRECT(ADDRESS(income_min_row,COLUMN())&amp;":"&amp; ADDRESS(Income_Max_Row,COLUMN())))</f>
        <v>0</v>
      </c>
      <c r="DR21" s="22" cm="1">
        <f t="array" aca="1" ref="DR21" ca="1">SUM(INDIRECT(ADDRESS(income_min_row,COLUMN())&amp;":"&amp; ADDRESS(Income_Max_Row,COLUMN())))</f>
        <v>0</v>
      </c>
      <c r="DS21" s="22" cm="1">
        <f t="array" aca="1" ref="DS21" ca="1">SUM(INDIRECT(ADDRESS(income_min_row,COLUMN())&amp;":"&amp; ADDRESS(Income_Max_Row,COLUMN())))</f>
        <v>0</v>
      </c>
      <c r="DT21" s="22" cm="1">
        <f t="array" aca="1" ref="DT21" ca="1">SUM(INDIRECT(ADDRESS(income_min_row,COLUMN())&amp;":"&amp; ADDRESS(Income_Max_Row,COLUMN())))</f>
        <v>0</v>
      </c>
      <c r="DU21" s="22" cm="1">
        <f t="array" aca="1" ref="DU21" ca="1">SUM(INDIRECT(ADDRESS(income_min_row,COLUMN())&amp;":"&amp; ADDRESS(Income_Max_Row,COLUMN())))</f>
        <v>0</v>
      </c>
      <c r="DV21" s="22" cm="1">
        <f t="array" aca="1" ref="DV21" ca="1">SUM(INDIRECT(ADDRESS(income_min_row,COLUMN())&amp;":"&amp; ADDRESS(Income_Max_Row,COLUMN())))</f>
        <v>0</v>
      </c>
      <c r="DW21" s="22" cm="1">
        <f t="array" aca="1" ref="DW21" ca="1">SUM(INDIRECT(ADDRESS(income_min_row,COLUMN())&amp;":"&amp; ADDRESS(Income_Max_Row,COLUMN())))</f>
        <v>0</v>
      </c>
      <c r="DX21" s="22" cm="1">
        <f t="array" aca="1" ref="DX21" ca="1">SUM(INDIRECT(ADDRESS(income_min_row,COLUMN())&amp;":"&amp; ADDRESS(Income_Max_Row,COLUMN())))</f>
        <v>0</v>
      </c>
      <c r="DY21" s="22">
        <f t="shared" ref="DY21" si="173">SUM(DY11:DY14)</f>
        <v>0</v>
      </c>
      <c r="EA21" s="22" cm="1">
        <f t="array" aca="1" ref="EA21" ca="1">SUM(INDIRECT(ADDRESS(income_min_row,COLUMN())&amp;":"&amp; ADDRESS(Income_Max_Row,COLUMN())))</f>
        <v>0</v>
      </c>
      <c r="EB21" s="22" cm="1">
        <f t="array" aca="1" ref="EB21" ca="1">SUM(INDIRECT(ADDRESS(income_min_row,COLUMN())&amp;":"&amp; ADDRESS(Income_Max_Row,COLUMN())))</f>
        <v>0</v>
      </c>
      <c r="EC21" s="22" cm="1">
        <f t="array" aca="1" ref="EC21" ca="1">SUM(INDIRECT(ADDRESS(income_min_row,COLUMN())&amp;":"&amp; ADDRESS(Income_Max_Row,COLUMN())))</f>
        <v>0</v>
      </c>
      <c r="ED21" s="22" cm="1">
        <f t="array" aca="1" ref="ED21" ca="1">SUM(INDIRECT(ADDRESS(income_min_row,COLUMN())&amp;":"&amp; ADDRESS(Income_Max_Row,COLUMN())))</f>
        <v>0</v>
      </c>
      <c r="EE21" s="22" cm="1">
        <f t="array" aca="1" ref="EE21" ca="1">SUM(INDIRECT(ADDRESS(income_min_row,COLUMN())&amp;":"&amp; ADDRESS(Income_Max_Row,COLUMN())))</f>
        <v>0</v>
      </c>
      <c r="EF21" s="22" cm="1">
        <f t="array" aca="1" ref="EF21" ca="1">SUM(INDIRECT(ADDRESS(income_min_row,COLUMN())&amp;":"&amp; ADDRESS(Income_Max_Row,COLUMN())))</f>
        <v>0</v>
      </c>
      <c r="EG21" s="22" cm="1">
        <f t="array" aca="1" ref="EG21" ca="1">SUM(INDIRECT(ADDRESS(income_min_row,COLUMN())&amp;":"&amp; ADDRESS(Income_Max_Row,COLUMN())))</f>
        <v>0</v>
      </c>
      <c r="EH21" s="22" cm="1">
        <f t="array" aca="1" ref="EH21" ca="1">SUM(INDIRECT(ADDRESS(income_min_row,COLUMN())&amp;":"&amp; ADDRESS(Income_Max_Row,COLUMN())))</f>
        <v>0</v>
      </c>
      <c r="EI21" s="22" cm="1">
        <f t="array" aca="1" ref="EI21" ca="1">SUM(INDIRECT(ADDRESS(income_min_row,COLUMN())&amp;":"&amp; ADDRESS(Income_Max_Row,COLUMN())))</f>
        <v>0</v>
      </c>
      <c r="EJ21" s="22" cm="1">
        <f t="array" aca="1" ref="EJ21" ca="1">SUM(INDIRECT(ADDRESS(income_min_row,COLUMN())&amp;":"&amp; ADDRESS(Income_Max_Row,COLUMN())))</f>
        <v>0</v>
      </c>
      <c r="EK21" s="22" cm="1">
        <f t="array" aca="1" ref="EK21" ca="1">SUM(INDIRECT(ADDRESS(income_min_row,COLUMN())&amp;":"&amp; ADDRESS(Income_Max_Row,COLUMN())))</f>
        <v>0</v>
      </c>
      <c r="EL21" s="22" cm="1">
        <f t="array" aca="1" ref="EL21" ca="1">SUM(INDIRECT(ADDRESS(income_min_row,COLUMN())&amp;":"&amp; ADDRESS(Income_Max_Row,COLUMN())))</f>
        <v>0</v>
      </c>
      <c r="EM21" s="22">
        <f t="shared" ref="EM21" si="174">SUM(EM11:EM14)</f>
        <v>0</v>
      </c>
      <c r="EO21" s="22" cm="1">
        <f t="array" aca="1" ref="EO21" ca="1">SUM(INDIRECT(ADDRESS(income_min_row,COLUMN())&amp;":"&amp; ADDRESS(Income_Max_Row,COLUMN())))</f>
        <v>0</v>
      </c>
      <c r="EP21" s="22" cm="1">
        <f t="array" aca="1" ref="EP21" ca="1">SUM(INDIRECT(ADDRESS(income_min_row,COLUMN())&amp;":"&amp; ADDRESS(Income_Max_Row,COLUMN())))</f>
        <v>0</v>
      </c>
      <c r="EQ21" s="22" cm="1">
        <f t="array" aca="1" ref="EQ21" ca="1">SUM(INDIRECT(ADDRESS(income_min_row,COLUMN())&amp;":"&amp; ADDRESS(Income_Max_Row,COLUMN())))</f>
        <v>0</v>
      </c>
      <c r="ER21" s="22" cm="1">
        <f t="array" aca="1" ref="ER21" ca="1">SUM(INDIRECT(ADDRESS(income_min_row,COLUMN())&amp;":"&amp; ADDRESS(Income_Max_Row,COLUMN())))</f>
        <v>0</v>
      </c>
      <c r="ES21" s="22" cm="1">
        <f t="array" aca="1" ref="ES21" ca="1">SUM(INDIRECT(ADDRESS(income_min_row,COLUMN())&amp;":"&amp; ADDRESS(Income_Max_Row,COLUMN())))</f>
        <v>0</v>
      </c>
      <c r="ET21" s="22" cm="1">
        <f t="array" aca="1" ref="ET21" ca="1">SUM(INDIRECT(ADDRESS(income_min_row,COLUMN())&amp;":"&amp; ADDRESS(Income_Max_Row,COLUMN())))</f>
        <v>0</v>
      </c>
      <c r="EU21" s="22" cm="1">
        <f t="array" aca="1" ref="EU21" ca="1">SUM(INDIRECT(ADDRESS(income_min_row,COLUMN())&amp;":"&amp; ADDRESS(Income_Max_Row,COLUMN())))</f>
        <v>0</v>
      </c>
      <c r="EV21" s="22" cm="1">
        <f t="array" aca="1" ref="EV21" ca="1">SUM(INDIRECT(ADDRESS(income_min_row,COLUMN())&amp;":"&amp; ADDRESS(Income_Max_Row,COLUMN())))</f>
        <v>0</v>
      </c>
      <c r="EW21" s="22" cm="1">
        <f t="array" aca="1" ref="EW21" ca="1">SUM(INDIRECT(ADDRESS(income_min_row,COLUMN())&amp;":"&amp; ADDRESS(Income_Max_Row,COLUMN())))</f>
        <v>0</v>
      </c>
      <c r="EX21" s="22" cm="1">
        <f t="array" aca="1" ref="EX21" ca="1">SUM(INDIRECT(ADDRESS(income_min_row,COLUMN())&amp;":"&amp; ADDRESS(Income_Max_Row,COLUMN())))</f>
        <v>0</v>
      </c>
      <c r="EY21" s="22" cm="1">
        <f t="array" aca="1" ref="EY21" ca="1">SUM(INDIRECT(ADDRESS(income_min_row,COLUMN())&amp;":"&amp; ADDRESS(Income_Max_Row,COLUMN())))</f>
        <v>0</v>
      </c>
      <c r="EZ21" s="22" cm="1">
        <f t="array" aca="1" ref="EZ21" ca="1">SUM(INDIRECT(ADDRESS(income_min_row,COLUMN())&amp;":"&amp; ADDRESS(Income_Max_Row,COLUMN())))</f>
        <v>0</v>
      </c>
      <c r="FA21" s="22">
        <f t="shared" ref="FA21" si="175">SUM(FA11:FA14)</f>
        <v>0</v>
      </c>
    </row>
    <row r="23" spans="3:157" x14ac:dyDescent="0.25">
      <c r="C23" s="24" t="s">
        <v>23</v>
      </c>
      <c r="E23" s="25">
        <f>DATE(E$5,1,1)</f>
        <v>45292</v>
      </c>
      <c r="F23" s="25">
        <f>DATE(E$5,2,1)</f>
        <v>45323</v>
      </c>
      <c r="G23" s="25">
        <f>DATE(E$5,3,1)</f>
        <v>45352</v>
      </c>
      <c r="H23" s="25">
        <f>DATE(E$5,4,1)</f>
        <v>45383</v>
      </c>
      <c r="I23" s="25">
        <f>DATE(E$5,5,1)</f>
        <v>45413</v>
      </c>
      <c r="J23" s="25">
        <f>DATE(E$5,6,1)</f>
        <v>45444</v>
      </c>
      <c r="K23" s="25">
        <f>DATE(E$5,7,1)</f>
        <v>45474</v>
      </c>
      <c r="L23" s="25">
        <f>DATE(E$5,8,1)</f>
        <v>45505</v>
      </c>
      <c r="M23" s="25">
        <f>DATE(E$5,9,1)</f>
        <v>45536</v>
      </c>
      <c r="N23" s="25">
        <f>DATE(E$5,10,1)</f>
        <v>45566</v>
      </c>
      <c r="O23" s="25">
        <f>DATE(E$5,11,1)</f>
        <v>45597</v>
      </c>
      <c r="P23" s="25">
        <f>DATE(E$5,12,1)</f>
        <v>45627</v>
      </c>
      <c r="Q23" s="26">
        <f>E$5</f>
        <v>2024</v>
      </c>
      <c r="S23" s="25">
        <f t="shared" ref="S23" si="176">DATE(S$5,1,1)</f>
        <v>45658</v>
      </c>
      <c r="T23" s="25">
        <f t="shared" ref="T23" si="177">DATE(S$5,2,1)</f>
        <v>45689</v>
      </c>
      <c r="U23" s="25">
        <f t="shared" ref="U23" si="178">DATE(S$5,3,1)</f>
        <v>45717</v>
      </c>
      <c r="V23" s="25">
        <f t="shared" ref="V23" si="179">DATE(S$5,4,1)</f>
        <v>45748</v>
      </c>
      <c r="W23" s="25">
        <f t="shared" ref="W23" si="180">DATE(S$5,5,1)</f>
        <v>45778</v>
      </c>
      <c r="X23" s="25">
        <f t="shared" ref="X23" si="181">DATE(S$5,6,1)</f>
        <v>45809</v>
      </c>
      <c r="Y23" s="25">
        <f t="shared" ref="Y23" si="182">DATE(S$5,7,1)</f>
        <v>45839</v>
      </c>
      <c r="Z23" s="25">
        <f t="shared" ref="Z23" si="183">DATE(S$5,8,1)</f>
        <v>45870</v>
      </c>
      <c r="AA23" s="25">
        <f t="shared" ref="AA23" si="184">DATE(S$5,9,1)</f>
        <v>45901</v>
      </c>
      <c r="AB23" s="25">
        <f t="shared" ref="AB23" si="185">DATE(S$5,10,1)</f>
        <v>45931</v>
      </c>
      <c r="AC23" s="25">
        <f t="shared" ref="AC23" si="186">DATE(S$5,11,1)</f>
        <v>45962</v>
      </c>
      <c r="AD23" s="25">
        <f t="shared" ref="AD23" si="187">DATE(S$5,12,1)</f>
        <v>45992</v>
      </c>
      <c r="AE23" s="26">
        <f t="shared" ref="AE23" si="188">S$5</f>
        <v>2025</v>
      </c>
      <c r="AG23" s="25">
        <f>DATE(AG$5,1,1)</f>
        <v>46023</v>
      </c>
      <c r="AH23" s="25">
        <f>DATE(AG$5,2,1)</f>
        <v>46054</v>
      </c>
      <c r="AI23" s="25">
        <f>DATE(AG$5,3,1)</f>
        <v>46082</v>
      </c>
      <c r="AJ23" s="25">
        <f>DATE(AG$5,4,1)</f>
        <v>46113</v>
      </c>
      <c r="AK23" s="25">
        <f>DATE(AG$5,5,1)</f>
        <v>46143</v>
      </c>
      <c r="AL23" s="25">
        <f>DATE(AG$5,6,1)</f>
        <v>46174</v>
      </c>
      <c r="AM23" s="25">
        <f>DATE(AG$5,7,1)</f>
        <v>46204</v>
      </c>
      <c r="AN23" s="25">
        <f>DATE(AG$5,8,1)</f>
        <v>46235</v>
      </c>
      <c r="AO23" s="25">
        <f>DATE(AG$5,9,1)</f>
        <v>46266</v>
      </c>
      <c r="AP23" s="25">
        <f>DATE(AG$5,10,1)</f>
        <v>46296</v>
      </c>
      <c r="AQ23" s="25">
        <f>DATE(AG$5,11,1)</f>
        <v>46327</v>
      </c>
      <c r="AR23" s="25">
        <f>DATE(AG$5,12,1)</f>
        <v>46357</v>
      </c>
      <c r="AS23" s="26">
        <f>AG$5</f>
        <v>2026</v>
      </c>
      <c r="AU23" s="25">
        <f>DATE(AU$5,1,1)</f>
        <v>46388</v>
      </c>
      <c r="AV23" s="25">
        <f>DATE(AU$5,2,1)</f>
        <v>46419</v>
      </c>
      <c r="AW23" s="25">
        <f>DATE(AU$5,3,1)</f>
        <v>46447</v>
      </c>
      <c r="AX23" s="25">
        <f>DATE(AU$5,4,1)</f>
        <v>46478</v>
      </c>
      <c r="AY23" s="25">
        <f>DATE(AU$5,5,1)</f>
        <v>46508</v>
      </c>
      <c r="AZ23" s="25">
        <f>DATE(AU$5,6,1)</f>
        <v>46539</v>
      </c>
      <c r="BA23" s="25">
        <f>DATE(AU$5,7,1)</f>
        <v>46569</v>
      </c>
      <c r="BB23" s="25">
        <f>DATE(AU$5,8,1)</f>
        <v>46600</v>
      </c>
      <c r="BC23" s="25">
        <f>DATE(AU$5,9,1)</f>
        <v>46631</v>
      </c>
      <c r="BD23" s="25">
        <f>DATE(AU$5,10,1)</f>
        <v>46661</v>
      </c>
      <c r="BE23" s="25">
        <f>DATE(AU$5,11,1)</f>
        <v>46692</v>
      </c>
      <c r="BF23" s="25">
        <f>DATE(AU$5,12,1)</f>
        <v>46722</v>
      </c>
      <c r="BG23" s="26">
        <f>AU$5</f>
        <v>2027</v>
      </c>
      <c r="BI23" s="25">
        <f>DATE(BI$5,1,1)</f>
        <v>46753</v>
      </c>
      <c r="BJ23" s="25">
        <f>DATE(BI$5,2,1)</f>
        <v>46784</v>
      </c>
      <c r="BK23" s="25">
        <f>DATE(BI$5,3,1)</f>
        <v>46813</v>
      </c>
      <c r="BL23" s="25">
        <f>DATE(BI$5,4,1)</f>
        <v>46844</v>
      </c>
      <c r="BM23" s="25">
        <f>DATE(BI$5,5,1)</f>
        <v>46874</v>
      </c>
      <c r="BN23" s="25">
        <f>DATE(BI$5,6,1)</f>
        <v>46905</v>
      </c>
      <c r="BO23" s="25">
        <f>DATE(BI$5,7,1)</f>
        <v>46935</v>
      </c>
      <c r="BP23" s="25">
        <f>DATE(BI$5,8,1)</f>
        <v>46966</v>
      </c>
      <c r="BQ23" s="25">
        <f>DATE(BI$5,9,1)</f>
        <v>46997</v>
      </c>
      <c r="BR23" s="25">
        <f>DATE(BI$5,10,1)</f>
        <v>47027</v>
      </c>
      <c r="BS23" s="25">
        <f>DATE(BI$5,11,1)</f>
        <v>47058</v>
      </c>
      <c r="BT23" s="25">
        <f>DATE(BI$5,12,1)</f>
        <v>47088</v>
      </c>
      <c r="BU23" s="26">
        <f>BI$5</f>
        <v>2028</v>
      </c>
      <c r="BW23" s="25">
        <f>DATE(BW$5,1,1)</f>
        <v>47119</v>
      </c>
      <c r="BX23" s="25">
        <f>DATE(BW$5,2,1)</f>
        <v>47150</v>
      </c>
      <c r="BY23" s="25">
        <f>DATE(BW$5,3,1)</f>
        <v>47178</v>
      </c>
      <c r="BZ23" s="25">
        <f>DATE(BW$5,4,1)</f>
        <v>47209</v>
      </c>
      <c r="CA23" s="25">
        <f>DATE(BW$5,5,1)</f>
        <v>47239</v>
      </c>
      <c r="CB23" s="25">
        <f>DATE(BW$5,6,1)</f>
        <v>47270</v>
      </c>
      <c r="CC23" s="25">
        <f>DATE(BW$5,7,1)</f>
        <v>47300</v>
      </c>
      <c r="CD23" s="25">
        <f>DATE(BW$5,8,1)</f>
        <v>47331</v>
      </c>
      <c r="CE23" s="25">
        <f>DATE(BW$5,9,1)</f>
        <v>47362</v>
      </c>
      <c r="CF23" s="25">
        <f>DATE(BW$5,10,1)</f>
        <v>47392</v>
      </c>
      <c r="CG23" s="25">
        <f>DATE(BW$5,11,1)</f>
        <v>47423</v>
      </c>
      <c r="CH23" s="25">
        <f>DATE(BW$5,12,1)</f>
        <v>47453</v>
      </c>
      <c r="CI23" s="26">
        <f>BW$5</f>
        <v>2029</v>
      </c>
      <c r="CK23" s="25">
        <f>DATE(CK$5,1,1)</f>
        <v>47484</v>
      </c>
      <c r="CL23" s="25">
        <f>DATE(CK$5,2,1)</f>
        <v>47515</v>
      </c>
      <c r="CM23" s="25">
        <f>DATE(CK$5,3,1)</f>
        <v>47543</v>
      </c>
      <c r="CN23" s="25">
        <f>DATE(CK$5,4,1)</f>
        <v>47574</v>
      </c>
      <c r="CO23" s="25">
        <f>DATE(CK$5,5,1)</f>
        <v>47604</v>
      </c>
      <c r="CP23" s="25">
        <f>DATE(CK$5,6,1)</f>
        <v>47635</v>
      </c>
      <c r="CQ23" s="25">
        <f>DATE(CK$5,7,1)</f>
        <v>47665</v>
      </c>
      <c r="CR23" s="25">
        <f>DATE(CK$5,8,1)</f>
        <v>47696</v>
      </c>
      <c r="CS23" s="25">
        <f>DATE(CK$5,9,1)</f>
        <v>47727</v>
      </c>
      <c r="CT23" s="25">
        <f>DATE(CK$5,10,1)</f>
        <v>47757</v>
      </c>
      <c r="CU23" s="25">
        <f>DATE(CK$5,11,1)</f>
        <v>47788</v>
      </c>
      <c r="CV23" s="25">
        <f>DATE(CK$5,12,1)</f>
        <v>47818</v>
      </c>
      <c r="CW23" s="26">
        <f>CK$5</f>
        <v>2030</v>
      </c>
      <c r="CY23" s="25">
        <f>DATE(CY$5,1,1)</f>
        <v>47849</v>
      </c>
      <c r="CZ23" s="25">
        <f>DATE(CY$5,2,1)</f>
        <v>47880</v>
      </c>
      <c r="DA23" s="25">
        <f>DATE(CY$5,3,1)</f>
        <v>47908</v>
      </c>
      <c r="DB23" s="25">
        <f>DATE(CY$5,4,1)</f>
        <v>47939</v>
      </c>
      <c r="DC23" s="25">
        <f>DATE(CY$5,5,1)</f>
        <v>47969</v>
      </c>
      <c r="DD23" s="25">
        <f>DATE(CY$5,6,1)</f>
        <v>48000</v>
      </c>
      <c r="DE23" s="25">
        <f>DATE(CY$5,7,1)</f>
        <v>48030</v>
      </c>
      <c r="DF23" s="25">
        <f>DATE(CY$5,8,1)</f>
        <v>48061</v>
      </c>
      <c r="DG23" s="25">
        <f>DATE(CY$5,9,1)</f>
        <v>48092</v>
      </c>
      <c r="DH23" s="25">
        <f>DATE(CY$5,10,1)</f>
        <v>48122</v>
      </c>
      <c r="DI23" s="25">
        <f>DATE(CY$5,11,1)</f>
        <v>48153</v>
      </c>
      <c r="DJ23" s="25">
        <f>DATE(CY$5,12,1)</f>
        <v>48183</v>
      </c>
      <c r="DK23" s="26">
        <f>CY$5</f>
        <v>2031</v>
      </c>
      <c r="DM23" s="25">
        <f>DATE(DM$5,1,1)</f>
        <v>48214</v>
      </c>
      <c r="DN23" s="25">
        <f>DATE(DM$5,2,1)</f>
        <v>48245</v>
      </c>
      <c r="DO23" s="25">
        <f>DATE(DM$5,3,1)</f>
        <v>48274</v>
      </c>
      <c r="DP23" s="25">
        <f>DATE(DM$5,4,1)</f>
        <v>48305</v>
      </c>
      <c r="DQ23" s="25">
        <f>DATE(DM$5,5,1)</f>
        <v>48335</v>
      </c>
      <c r="DR23" s="25">
        <f>DATE(DM$5,6,1)</f>
        <v>48366</v>
      </c>
      <c r="DS23" s="25">
        <f>DATE(DM$5,7,1)</f>
        <v>48396</v>
      </c>
      <c r="DT23" s="25">
        <f>DATE(DM$5,8,1)</f>
        <v>48427</v>
      </c>
      <c r="DU23" s="25">
        <f>DATE(DM$5,9,1)</f>
        <v>48458</v>
      </c>
      <c r="DV23" s="25">
        <f>DATE(DM$5,10,1)</f>
        <v>48488</v>
      </c>
      <c r="DW23" s="25">
        <f>DATE(DM$5,11,1)</f>
        <v>48519</v>
      </c>
      <c r="DX23" s="25">
        <f>DATE(DM$5,12,1)</f>
        <v>48549</v>
      </c>
      <c r="DY23" s="26">
        <f>DM$5</f>
        <v>2032</v>
      </c>
      <c r="EA23" s="25">
        <f>DATE(EA$5,1,1)</f>
        <v>48580</v>
      </c>
      <c r="EB23" s="25">
        <f>DATE(EA$5,2,1)</f>
        <v>48611</v>
      </c>
      <c r="EC23" s="25">
        <f>DATE(EA$5,3,1)</f>
        <v>48639</v>
      </c>
      <c r="ED23" s="25">
        <f>DATE(EA$5,4,1)</f>
        <v>48670</v>
      </c>
      <c r="EE23" s="25">
        <f>DATE(EA$5,5,1)</f>
        <v>48700</v>
      </c>
      <c r="EF23" s="25">
        <f>DATE(EA$5,6,1)</f>
        <v>48731</v>
      </c>
      <c r="EG23" s="25">
        <f>DATE(EA$5,7,1)</f>
        <v>48761</v>
      </c>
      <c r="EH23" s="25">
        <f>DATE(EA$5,8,1)</f>
        <v>48792</v>
      </c>
      <c r="EI23" s="25">
        <f>DATE(EA$5,9,1)</f>
        <v>48823</v>
      </c>
      <c r="EJ23" s="25">
        <f>DATE(EA$5,10,1)</f>
        <v>48853</v>
      </c>
      <c r="EK23" s="25">
        <f>DATE(EA$5,11,1)</f>
        <v>48884</v>
      </c>
      <c r="EL23" s="25">
        <f>DATE(EA$5,12,1)</f>
        <v>48914</v>
      </c>
      <c r="EM23" s="26">
        <f>EA$5</f>
        <v>2033</v>
      </c>
      <c r="EO23" s="25">
        <f>DATE(EO$5,1,1)</f>
        <v>48945</v>
      </c>
      <c r="EP23" s="25">
        <f>DATE(EO$5,2,1)</f>
        <v>48976</v>
      </c>
      <c r="EQ23" s="25">
        <f>DATE(EO$5,3,1)</f>
        <v>49004</v>
      </c>
      <c r="ER23" s="25">
        <f>DATE(EO$5,4,1)</f>
        <v>49035</v>
      </c>
      <c r="ES23" s="25">
        <f>DATE(EO$5,5,1)</f>
        <v>49065</v>
      </c>
      <c r="ET23" s="25">
        <f>DATE(EO$5,6,1)</f>
        <v>49096</v>
      </c>
      <c r="EU23" s="25">
        <f>DATE(EO$5,7,1)</f>
        <v>49126</v>
      </c>
      <c r="EV23" s="25">
        <f>DATE(EO$5,8,1)</f>
        <v>49157</v>
      </c>
      <c r="EW23" s="25">
        <f>DATE(EO$5,9,1)</f>
        <v>49188</v>
      </c>
      <c r="EX23" s="25">
        <f>DATE(EO$5,10,1)</f>
        <v>49218</v>
      </c>
      <c r="EY23" s="25">
        <f>DATE(EO$5,11,1)</f>
        <v>49249</v>
      </c>
      <c r="EZ23" s="25">
        <f>DATE(EO$5,12,1)</f>
        <v>49279</v>
      </c>
      <c r="FA23" s="26">
        <f>EO$5</f>
        <v>2034</v>
      </c>
    </row>
    <row r="24" spans="3:157" x14ac:dyDescent="0.25">
      <c r="C24" s="18" t="s">
        <v>24</v>
      </c>
      <c r="E24" s="20"/>
      <c r="F24" s="20"/>
      <c r="G24" s="20"/>
      <c r="H24" s="20"/>
      <c r="I24" s="20"/>
      <c r="J24" s="20"/>
      <c r="K24" s="20"/>
      <c r="L24" s="20"/>
      <c r="M24" s="20"/>
      <c r="N24" s="20"/>
      <c r="O24" s="20">
        <v>525</v>
      </c>
      <c r="P24" s="20">
        <v>525</v>
      </c>
      <c r="Q24" s="20">
        <f>SUM(E24:P24)</f>
        <v>1050</v>
      </c>
      <c r="S24" s="20">
        <v>525</v>
      </c>
      <c r="T24" s="20">
        <v>525</v>
      </c>
      <c r="U24" s="20">
        <v>525</v>
      </c>
      <c r="V24" s="20">
        <v>525</v>
      </c>
      <c r="W24" s="20">
        <v>525</v>
      </c>
      <c r="X24" s="20">
        <v>525</v>
      </c>
      <c r="Y24" s="20">
        <v>525</v>
      </c>
      <c r="Z24" s="20">
        <v>525</v>
      </c>
      <c r="AA24" s="20">
        <v>525</v>
      </c>
      <c r="AB24" s="20">
        <v>525</v>
      </c>
      <c r="AC24" s="20">
        <v>525</v>
      </c>
      <c r="AD24" s="20">
        <v>525</v>
      </c>
      <c r="AE24" s="20">
        <f t="shared" ref="AE24:AE50" si="189">SUM(S24:AD24)</f>
        <v>6300</v>
      </c>
      <c r="AG24" s="20"/>
      <c r="AH24" s="20"/>
      <c r="AI24" s="20"/>
      <c r="AJ24" s="20"/>
      <c r="AK24" s="20"/>
      <c r="AL24" s="20"/>
      <c r="AM24" s="20"/>
      <c r="AN24" s="20"/>
      <c r="AO24" s="20"/>
      <c r="AP24" s="20"/>
      <c r="AQ24" s="20"/>
      <c r="AR24" s="20"/>
      <c r="AS24" s="20">
        <f t="shared" ref="AS24:AS50" si="190">SUM(AG24:AR24)</f>
        <v>0</v>
      </c>
      <c r="AU24" s="20"/>
      <c r="AV24" s="20"/>
      <c r="AW24" s="20"/>
      <c r="AX24" s="20"/>
      <c r="AY24" s="20"/>
      <c r="AZ24" s="20"/>
      <c r="BA24" s="20"/>
      <c r="BB24" s="20"/>
      <c r="BC24" s="20"/>
      <c r="BD24" s="20"/>
      <c r="BE24" s="20"/>
      <c r="BF24" s="20"/>
      <c r="BG24" s="20">
        <f t="shared" ref="BG24:BG50" si="191">SUM(AU24:BF24)</f>
        <v>0</v>
      </c>
      <c r="BI24" s="20"/>
      <c r="BJ24" s="20"/>
      <c r="BK24" s="20"/>
      <c r="BL24" s="20"/>
      <c r="BM24" s="20"/>
      <c r="BN24" s="20"/>
      <c r="BO24" s="20"/>
      <c r="BP24" s="20"/>
      <c r="BQ24" s="20"/>
      <c r="BR24" s="20"/>
      <c r="BS24" s="20"/>
      <c r="BT24" s="20"/>
      <c r="BU24" s="20">
        <f t="shared" ref="BU24:BU50" si="192">SUM(BI24:BT24)</f>
        <v>0</v>
      </c>
      <c r="BW24" s="20"/>
      <c r="BX24" s="20"/>
      <c r="BY24" s="20"/>
      <c r="BZ24" s="20"/>
      <c r="CA24" s="20"/>
      <c r="CB24" s="20"/>
      <c r="CC24" s="20"/>
      <c r="CD24" s="20"/>
      <c r="CE24" s="20"/>
      <c r="CF24" s="20"/>
      <c r="CG24" s="20"/>
      <c r="CH24" s="20"/>
      <c r="CI24" s="20">
        <f t="shared" ref="CI24:CI50" si="193">SUM(BW24:CH24)</f>
        <v>0</v>
      </c>
      <c r="CK24" s="20"/>
      <c r="CL24" s="20"/>
      <c r="CM24" s="20"/>
      <c r="CN24" s="20"/>
      <c r="CO24" s="20"/>
      <c r="CP24" s="20"/>
      <c r="CQ24" s="20"/>
      <c r="CR24" s="20"/>
      <c r="CS24" s="20"/>
      <c r="CT24" s="20"/>
      <c r="CU24" s="20"/>
      <c r="CV24" s="20"/>
      <c r="CW24" s="20">
        <f t="shared" ref="CW24:CW50" si="194">SUM(CK24:CV24)</f>
        <v>0</v>
      </c>
      <c r="CY24" s="20"/>
      <c r="CZ24" s="20"/>
      <c r="DA24" s="20"/>
      <c r="DB24" s="20"/>
      <c r="DC24" s="20"/>
      <c r="DD24" s="20"/>
      <c r="DE24" s="20"/>
      <c r="DF24" s="20"/>
      <c r="DG24" s="20"/>
      <c r="DH24" s="20"/>
      <c r="DI24" s="20"/>
      <c r="DJ24" s="20"/>
      <c r="DK24" s="20">
        <f t="shared" ref="DK24:DK50" si="195">SUM(CY24:DJ24)</f>
        <v>0</v>
      </c>
      <c r="DM24" s="20"/>
      <c r="DN24" s="20"/>
      <c r="DO24" s="20"/>
      <c r="DP24" s="20"/>
      <c r="DQ24" s="20"/>
      <c r="DR24" s="20"/>
      <c r="DS24" s="20"/>
      <c r="DT24" s="20"/>
      <c r="DU24" s="20"/>
      <c r="DV24" s="20"/>
      <c r="DW24" s="20"/>
      <c r="DX24" s="20"/>
      <c r="DY24" s="20">
        <f t="shared" ref="DY24:DY50" si="196">SUM(DM24:DX24)</f>
        <v>0</v>
      </c>
      <c r="EA24" s="20"/>
      <c r="EB24" s="20"/>
      <c r="EC24" s="20"/>
      <c r="ED24" s="20"/>
      <c r="EE24" s="20"/>
      <c r="EF24" s="20"/>
      <c r="EG24" s="20"/>
      <c r="EH24" s="20"/>
      <c r="EI24" s="20"/>
      <c r="EJ24" s="20"/>
      <c r="EK24" s="20"/>
      <c r="EL24" s="20"/>
      <c r="EM24" s="20">
        <f t="shared" ref="EM24:EM50" si="197">SUM(EA24:EL24)</f>
        <v>0</v>
      </c>
      <c r="EO24" s="20"/>
      <c r="EP24" s="20"/>
      <c r="EQ24" s="20"/>
      <c r="ER24" s="20"/>
      <c r="ES24" s="20"/>
      <c r="ET24" s="20"/>
      <c r="EU24" s="20"/>
      <c r="EV24" s="20"/>
      <c r="EW24" s="20"/>
      <c r="EX24" s="20"/>
      <c r="EY24" s="20"/>
      <c r="EZ24" s="20"/>
      <c r="FA24" s="20">
        <f t="shared" ref="FA24:FA50" si="198">SUM(EO24:EZ24)</f>
        <v>0</v>
      </c>
    </row>
    <row r="25" spans="3:157" x14ac:dyDescent="0.25">
      <c r="C25" s="18" t="s">
        <v>25</v>
      </c>
      <c r="E25" s="20"/>
      <c r="F25" s="20"/>
      <c r="G25" s="20"/>
      <c r="H25" s="20"/>
      <c r="I25" s="20"/>
      <c r="J25" s="20"/>
      <c r="K25" s="20"/>
      <c r="L25" s="20"/>
      <c r="M25" s="20"/>
      <c r="N25" s="20"/>
      <c r="O25" s="20">
        <v>290</v>
      </c>
      <c r="P25" s="20">
        <v>290</v>
      </c>
      <c r="Q25" s="20">
        <f t="shared" ref="Q25:Q50" si="199">SUM(E25:P25)</f>
        <v>580</v>
      </c>
      <c r="S25" s="20">
        <v>260</v>
      </c>
      <c r="T25" s="20">
        <v>260</v>
      </c>
      <c r="U25" s="20">
        <v>260</v>
      </c>
      <c r="V25" s="20">
        <v>260</v>
      </c>
      <c r="W25" s="20">
        <v>260</v>
      </c>
      <c r="X25" s="20">
        <v>260</v>
      </c>
      <c r="Y25" s="20">
        <v>260</v>
      </c>
      <c r="Z25" s="20">
        <v>260</v>
      </c>
      <c r="AA25" s="20">
        <v>260</v>
      </c>
      <c r="AB25" s="20">
        <v>260</v>
      </c>
      <c r="AC25" s="20">
        <v>260</v>
      </c>
      <c r="AD25" s="20">
        <v>260</v>
      </c>
      <c r="AE25" s="20">
        <f t="shared" si="189"/>
        <v>3120</v>
      </c>
      <c r="AG25" s="20"/>
      <c r="AH25" s="20"/>
      <c r="AI25" s="20"/>
      <c r="AJ25" s="20"/>
      <c r="AK25" s="20"/>
      <c r="AL25" s="20"/>
      <c r="AM25" s="20"/>
      <c r="AN25" s="20"/>
      <c r="AO25" s="20"/>
      <c r="AP25" s="20"/>
      <c r="AQ25" s="20"/>
      <c r="AR25" s="20"/>
      <c r="AS25" s="20">
        <f t="shared" si="190"/>
        <v>0</v>
      </c>
      <c r="AU25" s="20"/>
      <c r="AV25" s="20"/>
      <c r="AW25" s="20"/>
      <c r="AX25" s="20"/>
      <c r="AY25" s="20"/>
      <c r="AZ25" s="20"/>
      <c r="BA25" s="20"/>
      <c r="BB25" s="20"/>
      <c r="BC25" s="20"/>
      <c r="BD25" s="20"/>
      <c r="BE25" s="20"/>
      <c r="BF25" s="20"/>
      <c r="BG25" s="20">
        <f t="shared" si="191"/>
        <v>0</v>
      </c>
      <c r="BI25" s="20"/>
      <c r="BJ25" s="20"/>
      <c r="BK25" s="20"/>
      <c r="BL25" s="20"/>
      <c r="BM25" s="20"/>
      <c r="BN25" s="20"/>
      <c r="BO25" s="20"/>
      <c r="BP25" s="20"/>
      <c r="BQ25" s="20"/>
      <c r="BR25" s="20"/>
      <c r="BS25" s="20"/>
      <c r="BT25" s="20"/>
      <c r="BU25" s="20">
        <f t="shared" si="192"/>
        <v>0</v>
      </c>
      <c r="BW25" s="20"/>
      <c r="BX25" s="20"/>
      <c r="BY25" s="20"/>
      <c r="BZ25" s="20"/>
      <c r="CA25" s="20"/>
      <c r="CB25" s="20"/>
      <c r="CC25" s="20"/>
      <c r="CD25" s="20"/>
      <c r="CE25" s="20"/>
      <c r="CF25" s="20"/>
      <c r="CG25" s="20"/>
      <c r="CH25" s="20"/>
      <c r="CI25" s="20">
        <f t="shared" si="193"/>
        <v>0</v>
      </c>
      <c r="CK25" s="20"/>
      <c r="CL25" s="20"/>
      <c r="CM25" s="20"/>
      <c r="CN25" s="20"/>
      <c r="CO25" s="20"/>
      <c r="CP25" s="20"/>
      <c r="CQ25" s="20"/>
      <c r="CR25" s="20"/>
      <c r="CS25" s="20"/>
      <c r="CT25" s="20"/>
      <c r="CU25" s="20"/>
      <c r="CV25" s="20"/>
      <c r="CW25" s="20">
        <f t="shared" si="194"/>
        <v>0</v>
      </c>
      <c r="CY25" s="20"/>
      <c r="CZ25" s="20"/>
      <c r="DA25" s="20"/>
      <c r="DB25" s="20"/>
      <c r="DC25" s="20"/>
      <c r="DD25" s="20"/>
      <c r="DE25" s="20"/>
      <c r="DF25" s="20"/>
      <c r="DG25" s="20"/>
      <c r="DH25" s="20"/>
      <c r="DI25" s="20"/>
      <c r="DJ25" s="20"/>
      <c r="DK25" s="20">
        <f t="shared" si="195"/>
        <v>0</v>
      </c>
      <c r="DM25" s="20"/>
      <c r="DN25" s="20"/>
      <c r="DO25" s="20"/>
      <c r="DP25" s="20"/>
      <c r="DQ25" s="20"/>
      <c r="DR25" s="20"/>
      <c r="DS25" s="20"/>
      <c r="DT25" s="20"/>
      <c r="DU25" s="20"/>
      <c r="DV25" s="20"/>
      <c r="DW25" s="20"/>
      <c r="DX25" s="20"/>
      <c r="DY25" s="20">
        <f t="shared" si="196"/>
        <v>0</v>
      </c>
      <c r="EA25" s="20"/>
      <c r="EB25" s="20"/>
      <c r="EC25" s="20"/>
      <c r="ED25" s="20"/>
      <c r="EE25" s="20"/>
      <c r="EF25" s="20"/>
      <c r="EG25" s="20"/>
      <c r="EH25" s="20"/>
      <c r="EI25" s="20"/>
      <c r="EJ25" s="20"/>
      <c r="EK25" s="20"/>
      <c r="EL25" s="20"/>
      <c r="EM25" s="20">
        <f t="shared" si="197"/>
        <v>0</v>
      </c>
      <c r="EO25" s="20"/>
      <c r="EP25" s="20"/>
      <c r="EQ25" s="20"/>
      <c r="ER25" s="20"/>
      <c r="ES25" s="20"/>
      <c r="ET25" s="20"/>
      <c r="EU25" s="20"/>
      <c r="EV25" s="20"/>
      <c r="EW25" s="20"/>
      <c r="EX25" s="20"/>
      <c r="EY25" s="20"/>
      <c r="EZ25" s="20"/>
      <c r="FA25" s="20">
        <f t="shared" si="198"/>
        <v>0</v>
      </c>
    </row>
    <row r="26" spans="3:157" x14ac:dyDescent="0.25">
      <c r="C26" s="18" t="s">
        <v>26</v>
      </c>
      <c r="E26" s="20"/>
      <c r="F26" s="20"/>
      <c r="G26" s="20"/>
      <c r="H26" s="20"/>
      <c r="I26" s="20"/>
      <c r="J26" s="20"/>
      <c r="K26" s="20"/>
      <c r="L26" s="20"/>
      <c r="M26" s="20"/>
      <c r="N26" s="20"/>
      <c r="O26" s="20">
        <v>646</v>
      </c>
      <c r="P26" s="20">
        <v>646</v>
      </c>
      <c r="Q26" s="20">
        <f t="shared" si="199"/>
        <v>1292</v>
      </c>
      <c r="S26" s="20">
        <v>646</v>
      </c>
      <c r="T26" s="20">
        <v>646</v>
      </c>
      <c r="U26" s="20">
        <v>646</v>
      </c>
      <c r="V26" s="20">
        <v>646</v>
      </c>
      <c r="W26" s="20">
        <v>646</v>
      </c>
      <c r="X26" s="20">
        <v>646</v>
      </c>
      <c r="Y26" s="20">
        <v>646</v>
      </c>
      <c r="Z26" s="20">
        <v>646</v>
      </c>
      <c r="AA26" s="20">
        <v>646</v>
      </c>
      <c r="AB26" s="20">
        <v>646</v>
      </c>
      <c r="AC26" s="20">
        <v>646</v>
      </c>
      <c r="AD26" s="20">
        <v>646</v>
      </c>
      <c r="AE26" s="20">
        <f t="shared" si="189"/>
        <v>7752</v>
      </c>
      <c r="AG26" s="20"/>
      <c r="AH26" s="20"/>
      <c r="AI26" s="20"/>
      <c r="AJ26" s="20"/>
      <c r="AK26" s="20"/>
      <c r="AL26" s="20"/>
      <c r="AM26" s="20"/>
      <c r="AN26" s="20"/>
      <c r="AO26" s="20"/>
      <c r="AP26" s="20"/>
      <c r="AQ26" s="20"/>
      <c r="AR26" s="20"/>
      <c r="AS26" s="20">
        <f t="shared" si="190"/>
        <v>0</v>
      </c>
      <c r="AU26" s="20"/>
      <c r="AV26" s="20"/>
      <c r="AW26" s="20"/>
      <c r="AX26" s="20"/>
      <c r="AY26" s="20"/>
      <c r="AZ26" s="20"/>
      <c r="BA26" s="20"/>
      <c r="BB26" s="20"/>
      <c r="BC26" s="20"/>
      <c r="BD26" s="20"/>
      <c r="BE26" s="20"/>
      <c r="BF26" s="20"/>
      <c r="BG26" s="20">
        <f t="shared" si="191"/>
        <v>0</v>
      </c>
      <c r="BI26" s="20"/>
      <c r="BJ26" s="20"/>
      <c r="BK26" s="20"/>
      <c r="BL26" s="20"/>
      <c r="BM26" s="20"/>
      <c r="BN26" s="20"/>
      <c r="BO26" s="20"/>
      <c r="BP26" s="20"/>
      <c r="BQ26" s="20"/>
      <c r="BR26" s="20"/>
      <c r="BS26" s="20"/>
      <c r="BT26" s="20"/>
      <c r="BU26" s="20">
        <f t="shared" si="192"/>
        <v>0</v>
      </c>
      <c r="BW26" s="20"/>
      <c r="BX26" s="20"/>
      <c r="BY26" s="20"/>
      <c r="BZ26" s="20"/>
      <c r="CA26" s="20"/>
      <c r="CB26" s="20"/>
      <c r="CC26" s="20"/>
      <c r="CD26" s="20"/>
      <c r="CE26" s="20"/>
      <c r="CF26" s="20"/>
      <c r="CG26" s="20"/>
      <c r="CH26" s="20"/>
      <c r="CI26" s="20">
        <f t="shared" si="193"/>
        <v>0</v>
      </c>
      <c r="CK26" s="20"/>
      <c r="CL26" s="20"/>
      <c r="CM26" s="20"/>
      <c r="CN26" s="20"/>
      <c r="CO26" s="20"/>
      <c r="CP26" s="20"/>
      <c r="CQ26" s="20"/>
      <c r="CR26" s="20"/>
      <c r="CS26" s="20"/>
      <c r="CT26" s="20"/>
      <c r="CU26" s="20"/>
      <c r="CV26" s="20"/>
      <c r="CW26" s="20">
        <f t="shared" si="194"/>
        <v>0</v>
      </c>
      <c r="CY26" s="20"/>
      <c r="CZ26" s="20"/>
      <c r="DA26" s="20"/>
      <c r="DB26" s="20"/>
      <c r="DC26" s="20"/>
      <c r="DD26" s="20"/>
      <c r="DE26" s="20"/>
      <c r="DF26" s="20"/>
      <c r="DG26" s="20"/>
      <c r="DH26" s="20"/>
      <c r="DI26" s="20"/>
      <c r="DJ26" s="20"/>
      <c r="DK26" s="20">
        <f t="shared" si="195"/>
        <v>0</v>
      </c>
      <c r="DM26" s="20"/>
      <c r="DN26" s="20"/>
      <c r="DO26" s="20"/>
      <c r="DP26" s="20"/>
      <c r="DQ26" s="20"/>
      <c r="DR26" s="20"/>
      <c r="DS26" s="20"/>
      <c r="DT26" s="20"/>
      <c r="DU26" s="20"/>
      <c r="DV26" s="20"/>
      <c r="DW26" s="20"/>
      <c r="DX26" s="20"/>
      <c r="DY26" s="20">
        <f t="shared" si="196"/>
        <v>0</v>
      </c>
      <c r="EA26" s="20"/>
      <c r="EB26" s="20"/>
      <c r="EC26" s="20"/>
      <c r="ED26" s="20"/>
      <c r="EE26" s="20"/>
      <c r="EF26" s="20"/>
      <c r="EG26" s="20"/>
      <c r="EH26" s="20"/>
      <c r="EI26" s="20"/>
      <c r="EJ26" s="20"/>
      <c r="EK26" s="20"/>
      <c r="EL26" s="20"/>
      <c r="EM26" s="20">
        <f t="shared" si="197"/>
        <v>0</v>
      </c>
      <c r="EO26" s="20"/>
      <c r="EP26" s="20"/>
      <c r="EQ26" s="20"/>
      <c r="ER26" s="20"/>
      <c r="ES26" s="20"/>
      <c r="ET26" s="20"/>
      <c r="EU26" s="20"/>
      <c r="EV26" s="20"/>
      <c r="EW26" s="20"/>
      <c r="EX26" s="20"/>
      <c r="EY26" s="20"/>
      <c r="EZ26" s="20"/>
      <c r="FA26" s="20">
        <f t="shared" si="198"/>
        <v>0</v>
      </c>
    </row>
    <row r="27" spans="3:157" x14ac:dyDescent="0.25">
      <c r="C27" s="18" t="s">
        <v>27</v>
      </c>
      <c r="E27" s="20"/>
      <c r="F27" s="20"/>
      <c r="G27" s="20"/>
      <c r="H27" s="20"/>
      <c r="I27" s="20"/>
      <c r="J27" s="20"/>
      <c r="K27" s="20"/>
      <c r="L27" s="20"/>
      <c r="M27" s="20"/>
      <c r="N27" s="20"/>
      <c r="O27" s="20">
        <v>481</v>
      </c>
      <c r="P27" s="20">
        <v>481</v>
      </c>
      <c r="Q27" s="20">
        <f t="shared" si="199"/>
        <v>962</v>
      </c>
      <c r="S27" s="20">
        <v>481</v>
      </c>
      <c r="T27" s="20">
        <v>481</v>
      </c>
      <c r="U27" s="20">
        <v>481</v>
      </c>
      <c r="V27" s="20">
        <v>481</v>
      </c>
      <c r="W27" s="20">
        <v>481</v>
      </c>
      <c r="X27" s="20">
        <v>481</v>
      </c>
      <c r="Y27" s="20">
        <v>481</v>
      </c>
      <c r="Z27" s="20">
        <v>481</v>
      </c>
      <c r="AA27" s="20">
        <v>481</v>
      </c>
      <c r="AB27" s="20">
        <v>481</v>
      </c>
      <c r="AC27" s="20">
        <v>481</v>
      </c>
      <c r="AD27" s="20">
        <v>481</v>
      </c>
      <c r="AE27" s="20">
        <f t="shared" si="189"/>
        <v>5772</v>
      </c>
      <c r="AG27" s="20"/>
      <c r="AH27" s="20"/>
      <c r="AI27" s="20"/>
      <c r="AJ27" s="20"/>
      <c r="AK27" s="20"/>
      <c r="AL27" s="20"/>
      <c r="AM27" s="20"/>
      <c r="AN27" s="20"/>
      <c r="AO27" s="20"/>
      <c r="AP27" s="20"/>
      <c r="AQ27" s="20"/>
      <c r="AR27" s="20"/>
      <c r="AS27" s="20">
        <f t="shared" si="190"/>
        <v>0</v>
      </c>
      <c r="AU27" s="20"/>
      <c r="AV27" s="20"/>
      <c r="AW27" s="20"/>
      <c r="AX27" s="20"/>
      <c r="AY27" s="20"/>
      <c r="AZ27" s="20"/>
      <c r="BA27" s="20"/>
      <c r="BB27" s="20"/>
      <c r="BC27" s="20"/>
      <c r="BD27" s="20"/>
      <c r="BE27" s="20"/>
      <c r="BF27" s="20"/>
      <c r="BG27" s="20">
        <f t="shared" si="191"/>
        <v>0</v>
      </c>
      <c r="BI27" s="20"/>
      <c r="BJ27" s="20"/>
      <c r="BK27" s="20"/>
      <c r="BL27" s="20"/>
      <c r="BM27" s="20"/>
      <c r="BN27" s="20"/>
      <c r="BO27" s="20"/>
      <c r="BP27" s="20"/>
      <c r="BQ27" s="20"/>
      <c r="BR27" s="20"/>
      <c r="BS27" s="20"/>
      <c r="BT27" s="20"/>
      <c r="BU27" s="20">
        <f t="shared" si="192"/>
        <v>0</v>
      </c>
      <c r="BW27" s="20"/>
      <c r="BX27" s="20"/>
      <c r="BY27" s="20"/>
      <c r="BZ27" s="20"/>
      <c r="CA27" s="20"/>
      <c r="CB27" s="20"/>
      <c r="CC27" s="20"/>
      <c r="CD27" s="20"/>
      <c r="CE27" s="20"/>
      <c r="CF27" s="20"/>
      <c r="CG27" s="20"/>
      <c r="CH27" s="20"/>
      <c r="CI27" s="20">
        <f t="shared" si="193"/>
        <v>0</v>
      </c>
      <c r="CK27" s="20"/>
      <c r="CL27" s="20"/>
      <c r="CM27" s="20"/>
      <c r="CN27" s="20"/>
      <c r="CO27" s="20"/>
      <c r="CP27" s="20"/>
      <c r="CQ27" s="20"/>
      <c r="CR27" s="20"/>
      <c r="CS27" s="20"/>
      <c r="CT27" s="20"/>
      <c r="CU27" s="20"/>
      <c r="CV27" s="20"/>
      <c r="CW27" s="20">
        <f t="shared" si="194"/>
        <v>0</v>
      </c>
      <c r="CY27" s="20"/>
      <c r="CZ27" s="20"/>
      <c r="DA27" s="20"/>
      <c r="DB27" s="20"/>
      <c r="DC27" s="20"/>
      <c r="DD27" s="20"/>
      <c r="DE27" s="20"/>
      <c r="DF27" s="20"/>
      <c r="DG27" s="20"/>
      <c r="DH27" s="20"/>
      <c r="DI27" s="20"/>
      <c r="DJ27" s="20"/>
      <c r="DK27" s="20">
        <f t="shared" si="195"/>
        <v>0</v>
      </c>
      <c r="DM27" s="20"/>
      <c r="DN27" s="20"/>
      <c r="DO27" s="20"/>
      <c r="DP27" s="20"/>
      <c r="DQ27" s="20"/>
      <c r="DR27" s="20"/>
      <c r="DS27" s="20"/>
      <c r="DT27" s="20"/>
      <c r="DU27" s="20"/>
      <c r="DV27" s="20"/>
      <c r="DW27" s="20"/>
      <c r="DX27" s="20"/>
      <c r="DY27" s="20">
        <f t="shared" si="196"/>
        <v>0</v>
      </c>
      <c r="EA27" s="20"/>
      <c r="EB27" s="20"/>
      <c r="EC27" s="20"/>
      <c r="ED27" s="20"/>
      <c r="EE27" s="20"/>
      <c r="EF27" s="20"/>
      <c r="EG27" s="20"/>
      <c r="EH27" s="20"/>
      <c r="EI27" s="20"/>
      <c r="EJ27" s="20"/>
      <c r="EK27" s="20"/>
      <c r="EL27" s="20"/>
      <c r="EM27" s="20">
        <f t="shared" si="197"/>
        <v>0</v>
      </c>
      <c r="EO27" s="20"/>
      <c r="EP27" s="20"/>
      <c r="EQ27" s="20"/>
      <c r="ER27" s="20"/>
      <c r="ES27" s="20"/>
      <c r="ET27" s="20"/>
      <c r="EU27" s="20"/>
      <c r="EV27" s="20"/>
      <c r="EW27" s="20"/>
      <c r="EX27" s="20"/>
      <c r="EY27" s="20"/>
      <c r="EZ27" s="20"/>
      <c r="FA27" s="20">
        <f t="shared" si="198"/>
        <v>0</v>
      </c>
    </row>
    <row r="28" spans="3:157" x14ac:dyDescent="0.25">
      <c r="C28" s="18" t="s">
        <v>28</v>
      </c>
      <c r="E28" s="20"/>
      <c r="F28" s="20"/>
      <c r="G28" s="20"/>
      <c r="H28" s="20"/>
      <c r="I28" s="20"/>
      <c r="J28" s="20"/>
      <c r="K28" s="20"/>
      <c r="L28" s="20"/>
      <c r="M28" s="20"/>
      <c r="N28" s="20"/>
      <c r="O28" s="20">
        <v>290</v>
      </c>
      <c r="P28" s="20">
        <v>290</v>
      </c>
      <c r="Q28" s="20">
        <f t="shared" si="199"/>
        <v>580</v>
      </c>
      <c r="S28" s="20">
        <v>330</v>
      </c>
      <c r="T28" s="20"/>
      <c r="U28" s="20"/>
      <c r="V28" s="20"/>
      <c r="W28" s="20"/>
      <c r="X28" s="20"/>
      <c r="Y28" s="20"/>
      <c r="Z28" s="20"/>
      <c r="AA28" s="20"/>
      <c r="AB28" s="20"/>
      <c r="AC28" s="20"/>
      <c r="AD28" s="20"/>
      <c r="AE28" s="20">
        <f t="shared" si="189"/>
        <v>330</v>
      </c>
      <c r="AG28" s="20"/>
      <c r="AH28" s="20"/>
      <c r="AI28" s="20"/>
      <c r="AJ28" s="20"/>
      <c r="AK28" s="20"/>
      <c r="AL28" s="20"/>
      <c r="AM28" s="20"/>
      <c r="AN28" s="20"/>
      <c r="AO28" s="20"/>
      <c r="AP28" s="20"/>
      <c r="AQ28" s="20"/>
      <c r="AR28" s="20"/>
      <c r="AS28" s="20">
        <f t="shared" si="190"/>
        <v>0</v>
      </c>
      <c r="AU28" s="20"/>
      <c r="AV28" s="20"/>
      <c r="AW28" s="20"/>
      <c r="AX28" s="20"/>
      <c r="AY28" s="20"/>
      <c r="AZ28" s="20"/>
      <c r="BA28" s="20"/>
      <c r="BB28" s="20"/>
      <c r="BC28" s="20"/>
      <c r="BD28" s="20"/>
      <c r="BE28" s="20"/>
      <c r="BF28" s="20"/>
      <c r="BG28" s="20">
        <f t="shared" si="191"/>
        <v>0</v>
      </c>
      <c r="BI28" s="20"/>
      <c r="BJ28" s="20"/>
      <c r="BK28" s="20"/>
      <c r="BL28" s="20"/>
      <c r="BM28" s="20"/>
      <c r="BN28" s="20"/>
      <c r="BO28" s="20"/>
      <c r="BP28" s="20"/>
      <c r="BQ28" s="20"/>
      <c r="BR28" s="20"/>
      <c r="BS28" s="20"/>
      <c r="BT28" s="20"/>
      <c r="BU28" s="20">
        <f t="shared" si="192"/>
        <v>0</v>
      </c>
      <c r="BW28" s="20"/>
      <c r="BX28" s="20"/>
      <c r="BY28" s="20"/>
      <c r="BZ28" s="20"/>
      <c r="CA28" s="20"/>
      <c r="CB28" s="20"/>
      <c r="CC28" s="20"/>
      <c r="CD28" s="20"/>
      <c r="CE28" s="20"/>
      <c r="CF28" s="20"/>
      <c r="CG28" s="20"/>
      <c r="CH28" s="20"/>
      <c r="CI28" s="20">
        <f t="shared" si="193"/>
        <v>0</v>
      </c>
      <c r="CK28" s="20"/>
      <c r="CL28" s="20"/>
      <c r="CM28" s="20"/>
      <c r="CN28" s="20"/>
      <c r="CO28" s="20"/>
      <c r="CP28" s="20"/>
      <c r="CQ28" s="20"/>
      <c r="CR28" s="20"/>
      <c r="CS28" s="20"/>
      <c r="CT28" s="20"/>
      <c r="CU28" s="20"/>
      <c r="CV28" s="20"/>
      <c r="CW28" s="20">
        <f t="shared" si="194"/>
        <v>0</v>
      </c>
      <c r="CY28" s="20"/>
      <c r="CZ28" s="20"/>
      <c r="DA28" s="20"/>
      <c r="DB28" s="20"/>
      <c r="DC28" s="20"/>
      <c r="DD28" s="20"/>
      <c r="DE28" s="20"/>
      <c r="DF28" s="20"/>
      <c r="DG28" s="20"/>
      <c r="DH28" s="20"/>
      <c r="DI28" s="20"/>
      <c r="DJ28" s="20"/>
      <c r="DK28" s="20">
        <f t="shared" si="195"/>
        <v>0</v>
      </c>
      <c r="DM28" s="20"/>
      <c r="DN28" s="20"/>
      <c r="DO28" s="20"/>
      <c r="DP28" s="20"/>
      <c r="DQ28" s="20"/>
      <c r="DR28" s="20"/>
      <c r="DS28" s="20"/>
      <c r="DT28" s="20"/>
      <c r="DU28" s="20"/>
      <c r="DV28" s="20"/>
      <c r="DW28" s="20"/>
      <c r="DX28" s="20"/>
      <c r="DY28" s="20">
        <f t="shared" si="196"/>
        <v>0</v>
      </c>
      <c r="EA28" s="20"/>
      <c r="EB28" s="20"/>
      <c r="EC28" s="20"/>
      <c r="ED28" s="20"/>
      <c r="EE28" s="20"/>
      <c r="EF28" s="20"/>
      <c r="EG28" s="20"/>
      <c r="EH28" s="20"/>
      <c r="EI28" s="20"/>
      <c r="EJ28" s="20"/>
      <c r="EK28" s="20"/>
      <c r="EL28" s="20"/>
      <c r="EM28" s="20">
        <f t="shared" si="197"/>
        <v>0</v>
      </c>
      <c r="EO28" s="20"/>
      <c r="EP28" s="20"/>
      <c r="EQ28" s="20"/>
      <c r="ER28" s="20"/>
      <c r="ES28" s="20"/>
      <c r="ET28" s="20"/>
      <c r="EU28" s="20"/>
      <c r="EV28" s="20"/>
      <c r="EW28" s="20"/>
      <c r="EX28" s="20"/>
      <c r="EY28" s="20"/>
      <c r="EZ28" s="20"/>
      <c r="FA28" s="20">
        <f t="shared" si="198"/>
        <v>0</v>
      </c>
    </row>
    <row r="29" spans="3:157" x14ac:dyDescent="0.25">
      <c r="C29" s="18" t="s">
        <v>29</v>
      </c>
      <c r="E29" s="20"/>
      <c r="F29" s="20"/>
      <c r="G29" s="20"/>
      <c r="H29" s="20"/>
      <c r="I29" s="20"/>
      <c r="J29" s="20"/>
      <c r="K29" s="20"/>
      <c r="L29" s="20"/>
      <c r="M29" s="20"/>
      <c r="N29" s="20"/>
      <c r="O29" s="20">
        <v>165</v>
      </c>
      <c r="P29" s="20">
        <v>165</v>
      </c>
      <c r="Q29" s="20">
        <f t="shared" si="199"/>
        <v>330</v>
      </c>
      <c r="S29" s="20">
        <v>190</v>
      </c>
      <c r="T29" s="20">
        <v>190</v>
      </c>
      <c r="U29" s="20">
        <v>190</v>
      </c>
      <c r="V29" s="20">
        <v>190</v>
      </c>
      <c r="W29" s="20">
        <v>190</v>
      </c>
      <c r="X29" s="20">
        <v>190</v>
      </c>
      <c r="Y29" s="20">
        <v>190</v>
      </c>
      <c r="Z29" s="20">
        <v>190</v>
      </c>
      <c r="AA29" s="20">
        <v>190</v>
      </c>
      <c r="AB29" s="20">
        <v>190</v>
      </c>
      <c r="AC29" s="20">
        <v>190</v>
      </c>
      <c r="AD29" s="20">
        <v>190</v>
      </c>
      <c r="AE29" s="20">
        <f t="shared" si="189"/>
        <v>2280</v>
      </c>
      <c r="AG29" s="20"/>
      <c r="AH29" s="20"/>
      <c r="AI29" s="20"/>
      <c r="AJ29" s="20"/>
      <c r="AK29" s="20"/>
      <c r="AL29" s="20"/>
      <c r="AM29" s="20"/>
      <c r="AN29" s="20"/>
      <c r="AO29" s="20"/>
      <c r="AP29" s="20"/>
      <c r="AQ29" s="20"/>
      <c r="AR29" s="20"/>
      <c r="AS29" s="20">
        <f t="shared" si="190"/>
        <v>0</v>
      </c>
      <c r="AU29" s="20"/>
      <c r="AV29" s="20"/>
      <c r="AW29" s="20"/>
      <c r="AX29" s="20"/>
      <c r="AY29" s="20"/>
      <c r="AZ29" s="20"/>
      <c r="BA29" s="20"/>
      <c r="BB29" s="20"/>
      <c r="BC29" s="20"/>
      <c r="BD29" s="20"/>
      <c r="BE29" s="20"/>
      <c r="BF29" s="20"/>
      <c r="BG29" s="20">
        <f t="shared" si="191"/>
        <v>0</v>
      </c>
      <c r="BI29" s="20"/>
      <c r="BJ29" s="20"/>
      <c r="BK29" s="20"/>
      <c r="BL29" s="20"/>
      <c r="BM29" s="20"/>
      <c r="BN29" s="20"/>
      <c r="BO29" s="20"/>
      <c r="BP29" s="20"/>
      <c r="BQ29" s="20"/>
      <c r="BR29" s="20"/>
      <c r="BS29" s="20"/>
      <c r="BT29" s="20"/>
      <c r="BU29" s="20">
        <f t="shared" si="192"/>
        <v>0</v>
      </c>
      <c r="BW29" s="20"/>
      <c r="BX29" s="20"/>
      <c r="BY29" s="20"/>
      <c r="BZ29" s="20"/>
      <c r="CA29" s="20"/>
      <c r="CB29" s="20"/>
      <c r="CC29" s="20"/>
      <c r="CD29" s="20"/>
      <c r="CE29" s="20"/>
      <c r="CF29" s="20"/>
      <c r="CG29" s="20"/>
      <c r="CH29" s="20"/>
      <c r="CI29" s="20">
        <f t="shared" si="193"/>
        <v>0</v>
      </c>
      <c r="CK29" s="20"/>
      <c r="CL29" s="20"/>
      <c r="CM29" s="20"/>
      <c r="CN29" s="20"/>
      <c r="CO29" s="20"/>
      <c r="CP29" s="20"/>
      <c r="CQ29" s="20"/>
      <c r="CR29" s="20"/>
      <c r="CS29" s="20"/>
      <c r="CT29" s="20"/>
      <c r="CU29" s="20"/>
      <c r="CV29" s="20"/>
      <c r="CW29" s="20">
        <f t="shared" si="194"/>
        <v>0</v>
      </c>
      <c r="CY29" s="20"/>
      <c r="CZ29" s="20"/>
      <c r="DA29" s="20"/>
      <c r="DB29" s="20"/>
      <c r="DC29" s="20"/>
      <c r="DD29" s="20"/>
      <c r="DE29" s="20"/>
      <c r="DF29" s="20"/>
      <c r="DG29" s="20"/>
      <c r="DH29" s="20"/>
      <c r="DI29" s="20"/>
      <c r="DJ29" s="20"/>
      <c r="DK29" s="20">
        <f t="shared" si="195"/>
        <v>0</v>
      </c>
      <c r="DM29" s="20"/>
      <c r="DN29" s="20"/>
      <c r="DO29" s="20"/>
      <c r="DP29" s="20"/>
      <c r="DQ29" s="20"/>
      <c r="DR29" s="20"/>
      <c r="DS29" s="20"/>
      <c r="DT29" s="20"/>
      <c r="DU29" s="20"/>
      <c r="DV29" s="20"/>
      <c r="DW29" s="20"/>
      <c r="DX29" s="20"/>
      <c r="DY29" s="20">
        <f t="shared" si="196"/>
        <v>0</v>
      </c>
      <c r="EA29" s="20"/>
      <c r="EB29" s="20"/>
      <c r="EC29" s="20"/>
      <c r="ED29" s="20"/>
      <c r="EE29" s="20"/>
      <c r="EF29" s="20"/>
      <c r="EG29" s="20"/>
      <c r="EH29" s="20"/>
      <c r="EI29" s="20"/>
      <c r="EJ29" s="20"/>
      <c r="EK29" s="20"/>
      <c r="EL29" s="20"/>
      <c r="EM29" s="20">
        <f t="shared" si="197"/>
        <v>0</v>
      </c>
      <c r="EO29" s="20"/>
      <c r="EP29" s="20"/>
      <c r="EQ29" s="20"/>
      <c r="ER29" s="20"/>
      <c r="ES29" s="20"/>
      <c r="ET29" s="20"/>
      <c r="EU29" s="20"/>
      <c r="EV29" s="20"/>
      <c r="EW29" s="20"/>
      <c r="EX29" s="20"/>
      <c r="EY29" s="20"/>
      <c r="EZ29" s="20"/>
      <c r="FA29" s="20">
        <f t="shared" si="198"/>
        <v>0</v>
      </c>
    </row>
    <row r="30" spans="3:157" x14ac:dyDescent="0.25">
      <c r="C30" s="18" t="s">
        <v>30</v>
      </c>
      <c r="E30" s="20"/>
      <c r="F30" s="20"/>
      <c r="G30" s="20"/>
      <c r="H30" s="20"/>
      <c r="I30" s="20"/>
      <c r="J30" s="20"/>
      <c r="K30" s="20"/>
      <c r="L30" s="20"/>
      <c r="M30" s="20"/>
      <c r="N30" s="20"/>
      <c r="O30" s="20">
        <v>45</v>
      </c>
      <c r="P30" s="20">
        <v>45</v>
      </c>
      <c r="Q30" s="20">
        <f t="shared" si="199"/>
        <v>90</v>
      </c>
      <c r="S30" s="20">
        <v>48</v>
      </c>
      <c r="T30" s="20">
        <v>48</v>
      </c>
      <c r="U30" s="20">
        <v>48</v>
      </c>
      <c r="V30" s="20">
        <v>48</v>
      </c>
      <c r="W30" s="20">
        <v>48</v>
      </c>
      <c r="X30" s="20">
        <v>48</v>
      </c>
      <c r="Y30" s="20">
        <v>48</v>
      </c>
      <c r="Z30" s="20">
        <v>48</v>
      </c>
      <c r="AA30" s="20">
        <v>48</v>
      </c>
      <c r="AB30" s="20">
        <v>48</v>
      </c>
      <c r="AC30" s="20">
        <v>48</v>
      </c>
      <c r="AD30" s="20">
        <v>48</v>
      </c>
      <c r="AE30" s="20">
        <f t="shared" si="189"/>
        <v>576</v>
      </c>
      <c r="AG30" s="20"/>
      <c r="AH30" s="20"/>
      <c r="AI30" s="20"/>
      <c r="AJ30" s="20"/>
      <c r="AK30" s="20"/>
      <c r="AL30" s="20"/>
      <c r="AM30" s="20"/>
      <c r="AN30" s="20"/>
      <c r="AO30" s="20"/>
      <c r="AP30" s="20"/>
      <c r="AQ30" s="20"/>
      <c r="AR30" s="20"/>
      <c r="AS30" s="20">
        <f t="shared" si="190"/>
        <v>0</v>
      </c>
      <c r="AU30" s="20"/>
      <c r="AV30" s="20"/>
      <c r="AW30" s="20"/>
      <c r="AX30" s="20"/>
      <c r="AY30" s="20"/>
      <c r="AZ30" s="20"/>
      <c r="BA30" s="20"/>
      <c r="BB30" s="20"/>
      <c r="BC30" s="20"/>
      <c r="BD30" s="20"/>
      <c r="BE30" s="20"/>
      <c r="BF30" s="20"/>
      <c r="BG30" s="20">
        <f t="shared" si="191"/>
        <v>0</v>
      </c>
      <c r="BI30" s="20"/>
      <c r="BJ30" s="20"/>
      <c r="BK30" s="20"/>
      <c r="BL30" s="20"/>
      <c r="BM30" s="20"/>
      <c r="BN30" s="20"/>
      <c r="BO30" s="20"/>
      <c r="BP30" s="20"/>
      <c r="BQ30" s="20"/>
      <c r="BR30" s="20"/>
      <c r="BS30" s="20"/>
      <c r="BT30" s="20"/>
      <c r="BU30" s="20">
        <f t="shared" si="192"/>
        <v>0</v>
      </c>
      <c r="BW30" s="20"/>
      <c r="BX30" s="20"/>
      <c r="BY30" s="20"/>
      <c r="BZ30" s="20"/>
      <c r="CA30" s="20"/>
      <c r="CB30" s="20"/>
      <c r="CC30" s="20"/>
      <c r="CD30" s="20"/>
      <c r="CE30" s="20"/>
      <c r="CF30" s="20"/>
      <c r="CG30" s="20"/>
      <c r="CH30" s="20"/>
      <c r="CI30" s="20">
        <f t="shared" si="193"/>
        <v>0</v>
      </c>
      <c r="CK30" s="20"/>
      <c r="CL30" s="20"/>
      <c r="CM30" s="20"/>
      <c r="CN30" s="20"/>
      <c r="CO30" s="20"/>
      <c r="CP30" s="20"/>
      <c r="CQ30" s="20"/>
      <c r="CR30" s="20"/>
      <c r="CS30" s="20"/>
      <c r="CT30" s="20"/>
      <c r="CU30" s="20"/>
      <c r="CV30" s="20"/>
      <c r="CW30" s="20">
        <f t="shared" si="194"/>
        <v>0</v>
      </c>
      <c r="CY30" s="20"/>
      <c r="CZ30" s="20"/>
      <c r="DA30" s="20"/>
      <c r="DB30" s="20"/>
      <c r="DC30" s="20"/>
      <c r="DD30" s="20"/>
      <c r="DE30" s="20"/>
      <c r="DF30" s="20"/>
      <c r="DG30" s="20"/>
      <c r="DH30" s="20"/>
      <c r="DI30" s="20"/>
      <c r="DJ30" s="20"/>
      <c r="DK30" s="20">
        <f t="shared" si="195"/>
        <v>0</v>
      </c>
      <c r="DM30" s="20"/>
      <c r="DN30" s="20"/>
      <c r="DO30" s="20"/>
      <c r="DP30" s="20"/>
      <c r="DQ30" s="20"/>
      <c r="DR30" s="20"/>
      <c r="DS30" s="20"/>
      <c r="DT30" s="20"/>
      <c r="DU30" s="20"/>
      <c r="DV30" s="20"/>
      <c r="DW30" s="20"/>
      <c r="DX30" s="20"/>
      <c r="DY30" s="20">
        <f t="shared" si="196"/>
        <v>0</v>
      </c>
      <c r="EA30" s="20"/>
      <c r="EB30" s="20"/>
      <c r="EC30" s="20"/>
      <c r="ED30" s="20"/>
      <c r="EE30" s="20"/>
      <c r="EF30" s="20"/>
      <c r="EG30" s="20"/>
      <c r="EH30" s="20"/>
      <c r="EI30" s="20"/>
      <c r="EJ30" s="20"/>
      <c r="EK30" s="20"/>
      <c r="EL30" s="20"/>
      <c r="EM30" s="20">
        <f t="shared" si="197"/>
        <v>0</v>
      </c>
      <c r="EO30" s="20"/>
      <c r="EP30" s="20"/>
      <c r="EQ30" s="20"/>
      <c r="ER30" s="20"/>
      <c r="ES30" s="20"/>
      <c r="ET30" s="20"/>
      <c r="EU30" s="20"/>
      <c r="EV30" s="20"/>
      <c r="EW30" s="20"/>
      <c r="EX30" s="20"/>
      <c r="EY30" s="20"/>
      <c r="EZ30" s="20"/>
      <c r="FA30" s="20">
        <f t="shared" si="198"/>
        <v>0</v>
      </c>
    </row>
    <row r="31" spans="3:157" x14ac:dyDescent="0.25">
      <c r="C31" s="18" t="s">
        <v>31</v>
      </c>
      <c r="E31" s="20"/>
      <c r="F31" s="20"/>
      <c r="G31" s="20"/>
      <c r="H31" s="20"/>
      <c r="I31" s="20"/>
      <c r="J31" s="20"/>
      <c r="K31" s="20"/>
      <c r="L31" s="20"/>
      <c r="M31" s="20"/>
      <c r="N31" s="20"/>
      <c r="O31" s="20">
        <v>120</v>
      </c>
      <c r="P31" s="20">
        <v>40</v>
      </c>
      <c r="Q31" s="20">
        <f t="shared" si="199"/>
        <v>160</v>
      </c>
      <c r="S31" s="20">
        <v>70</v>
      </c>
      <c r="T31" s="20">
        <v>70</v>
      </c>
      <c r="U31" s="20">
        <v>70</v>
      </c>
      <c r="V31" s="20">
        <v>70</v>
      </c>
      <c r="W31" s="20">
        <v>70</v>
      </c>
      <c r="X31" s="20">
        <v>70</v>
      </c>
      <c r="Y31" s="20">
        <v>70</v>
      </c>
      <c r="Z31" s="20">
        <v>70</v>
      </c>
      <c r="AA31" s="20">
        <v>70</v>
      </c>
      <c r="AB31" s="20">
        <v>70</v>
      </c>
      <c r="AC31" s="20">
        <v>70</v>
      </c>
      <c r="AD31" s="20">
        <v>70</v>
      </c>
      <c r="AE31" s="20">
        <f t="shared" si="189"/>
        <v>840</v>
      </c>
      <c r="AG31" s="20"/>
      <c r="AH31" s="20"/>
      <c r="AI31" s="20"/>
      <c r="AJ31" s="20"/>
      <c r="AK31" s="20"/>
      <c r="AL31" s="20"/>
      <c r="AM31" s="20"/>
      <c r="AN31" s="20"/>
      <c r="AO31" s="20"/>
      <c r="AP31" s="20"/>
      <c r="AQ31" s="20"/>
      <c r="AR31" s="20"/>
      <c r="AS31" s="20">
        <f t="shared" si="190"/>
        <v>0</v>
      </c>
      <c r="AU31" s="20"/>
      <c r="AV31" s="20"/>
      <c r="AW31" s="20"/>
      <c r="AX31" s="20"/>
      <c r="AY31" s="20"/>
      <c r="AZ31" s="20"/>
      <c r="BA31" s="20"/>
      <c r="BB31" s="20"/>
      <c r="BC31" s="20"/>
      <c r="BD31" s="20"/>
      <c r="BE31" s="20"/>
      <c r="BF31" s="20"/>
      <c r="BG31" s="20">
        <f t="shared" si="191"/>
        <v>0</v>
      </c>
      <c r="BI31" s="20"/>
      <c r="BJ31" s="20"/>
      <c r="BK31" s="20"/>
      <c r="BL31" s="20"/>
      <c r="BM31" s="20"/>
      <c r="BN31" s="20"/>
      <c r="BO31" s="20"/>
      <c r="BP31" s="20"/>
      <c r="BQ31" s="20"/>
      <c r="BR31" s="20"/>
      <c r="BS31" s="20"/>
      <c r="BT31" s="20"/>
      <c r="BU31" s="20">
        <f t="shared" si="192"/>
        <v>0</v>
      </c>
      <c r="BW31" s="20"/>
      <c r="BX31" s="20"/>
      <c r="BY31" s="20"/>
      <c r="BZ31" s="20"/>
      <c r="CA31" s="20"/>
      <c r="CB31" s="20"/>
      <c r="CC31" s="20"/>
      <c r="CD31" s="20"/>
      <c r="CE31" s="20"/>
      <c r="CF31" s="20"/>
      <c r="CG31" s="20"/>
      <c r="CH31" s="20"/>
      <c r="CI31" s="20">
        <f t="shared" si="193"/>
        <v>0</v>
      </c>
      <c r="CK31" s="20"/>
      <c r="CL31" s="20"/>
      <c r="CM31" s="20"/>
      <c r="CN31" s="20"/>
      <c r="CO31" s="20"/>
      <c r="CP31" s="20"/>
      <c r="CQ31" s="20"/>
      <c r="CR31" s="20"/>
      <c r="CS31" s="20"/>
      <c r="CT31" s="20"/>
      <c r="CU31" s="20"/>
      <c r="CV31" s="20"/>
      <c r="CW31" s="20">
        <f t="shared" si="194"/>
        <v>0</v>
      </c>
      <c r="CY31" s="20"/>
      <c r="CZ31" s="20"/>
      <c r="DA31" s="20"/>
      <c r="DB31" s="20"/>
      <c r="DC31" s="20"/>
      <c r="DD31" s="20"/>
      <c r="DE31" s="20"/>
      <c r="DF31" s="20"/>
      <c r="DG31" s="20"/>
      <c r="DH31" s="20"/>
      <c r="DI31" s="20"/>
      <c r="DJ31" s="20"/>
      <c r="DK31" s="20">
        <f t="shared" si="195"/>
        <v>0</v>
      </c>
      <c r="DM31" s="20"/>
      <c r="DN31" s="20"/>
      <c r="DO31" s="20"/>
      <c r="DP31" s="20"/>
      <c r="DQ31" s="20"/>
      <c r="DR31" s="20"/>
      <c r="DS31" s="20"/>
      <c r="DT31" s="20"/>
      <c r="DU31" s="20"/>
      <c r="DV31" s="20"/>
      <c r="DW31" s="20"/>
      <c r="DX31" s="20"/>
      <c r="DY31" s="20">
        <f t="shared" si="196"/>
        <v>0</v>
      </c>
      <c r="EA31" s="20"/>
      <c r="EB31" s="20"/>
      <c r="EC31" s="20"/>
      <c r="ED31" s="20"/>
      <c r="EE31" s="20"/>
      <c r="EF31" s="20"/>
      <c r="EG31" s="20"/>
      <c r="EH31" s="20"/>
      <c r="EI31" s="20"/>
      <c r="EJ31" s="20"/>
      <c r="EK31" s="20"/>
      <c r="EL31" s="20"/>
      <c r="EM31" s="20">
        <f t="shared" si="197"/>
        <v>0</v>
      </c>
      <c r="EO31" s="20"/>
      <c r="EP31" s="20"/>
      <c r="EQ31" s="20"/>
      <c r="ER31" s="20"/>
      <c r="ES31" s="20"/>
      <c r="ET31" s="20"/>
      <c r="EU31" s="20"/>
      <c r="EV31" s="20"/>
      <c r="EW31" s="20"/>
      <c r="EX31" s="20"/>
      <c r="EY31" s="20"/>
      <c r="EZ31" s="20"/>
      <c r="FA31" s="20">
        <f t="shared" si="198"/>
        <v>0</v>
      </c>
    </row>
    <row r="32" spans="3:157" x14ac:dyDescent="0.25">
      <c r="C32" s="18" t="s">
        <v>32</v>
      </c>
      <c r="E32" s="20"/>
      <c r="F32" s="20"/>
      <c r="G32" s="20"/>
      <c r="H32" s="20"/>
      <c r="I32" s="20"/>
      <c r="J32" s="20"/>
      <c r="K32" s="20"/>
      <c r="L32" s="20"/>
      <c r="M32" s="20"/>
      <c r="N32" s="20"/>
      <c r="O32" s="20">
        <v>640</v>
      </c>
      <c r="P32" s="20">
        <v>640</v>
      </c>
      <c r="Q32" s="20">
        <f t="shared" si="199"/>
        <v>1280</v>
      </c>
      <c r="S32" s="20">
        <v>640</v>
      </c>
      <c r="T32" s="20">
        <v>640</v>
      </c>
      <c r="U32" s="20">
        <v>640</v>
      </c>
      <c r="V32" s="20">
        <v>640</v>
      </c>
      <c r="W32" s="20">
        <v>640</v>
      </c>
      <c r="X32" s="20">
        <v>640</v>
      </c>
      <c r="Y32" s="20">
        <v>640</v>
      </c>
      <c r="Z32" s="20">
        <v>640</v>
      </c>
      <c r="AA32" s="20">
        <v>640</v>
      </c>
      <c r="AB32" s="20">
        <v>640</v>
      </c>
      <c r="AC32" s="20">
        <v>640</v>
      </c>
      <c r="AD32" s="20">
        <v>640</v>
      </c>
      <c r="AE32" s="20">
        <f t="shared" si="189"/>
        <v>7680</v>
      </c>
      <c r="AG32" s="20"/>
      <c r="AH32" s="20"/>
      <c r="AI32" s="20"/>
      <c r="AJ32" s="20"/>
      <c r="AK32" s="20"/>
      <c r="AL32" s="20"/>
      <c r="AM32" s="20"/>
      <c r="AN32" s="20"/>
      <c r="AO32" s="20"/>
      <c r="AP32" s="20"/>
      <c r="AQ32" s="20"/>
      <c r="AR32" s="20"/>
      <c r="AS32" s="20">
        <f t="shared" si="190"/>
        <v>0</v>
      </c>
      <c r="AU32" s="20"/>
      <c r="AV32" s="20"/>
      <c r="AW32" s="20"/>
      <c r="AX32" s="20"/>
      <c r="AY32" s="20"/>
      <c r="AZ32" s="20"/>
      <c r="BA32" s="20"/>
      <c r="BB32" s="20"/>
      <c r="BC32" s="20"/>
      <c r="BD32" s="20"/>
      <c r="BE32" s="20"/>
      <c r="BF32" s="20"/>
      <c r="BG32" s="20">
        <f t="shared" si="191"/>
        <v>0</v>
      </c>
      <c r="BI32" s="20"/>
      <c r="BJ32" s="20"/>
      <c r="BK32" s="20"/>
      <c r="BL32" s="20"/>
      <c r="BM32" s="20"/>
      <c r="BN32" s="20"/>
      <c r="BO32" s="20"/>
      <c r="BP32" s="20"/>
      <c r="BQ32" s="20"/>
      <c r="BR32" s="20"/>
      <c r="BS32" s="20"/>
      <c r="BT32" s="20"/>
      <c r="BU32" s="20">
        <f t="shared" si="192"/>
        <v>0</v>
      </c>
      <c r="BW32" s="20"/>
      <c r="BX32" s="20"/>
      <c r="BY32" s="20"/>
      <c r="BZ32" s="20"/>
      <c r="CA32" s="20"/>
      <c r="CB32" s="20"/>
      <c r="CC32" s="20"/>
      <c r="CD32" s="20"/>
      <c r="CE32" s="20"/>
      <c r="CF32" s="20"/>
      <c r="CG32" s="20"/>
      <c r="CH32" s="20"/>
      <c r="CI32" s="20">
        <f t="shared" si="193"/>
        <v>0</v>
      </c>
      <c r="CK32" s="20"/>
      <c r="CL32" s="20"/>
      <c r="CM32" s="20"/>
      <c r="CN32" s="20"/>
      <c r="CO32" s="20"/>
      <c r="CP32" s="20"/>
      <c r="CQ32" s="20"/>
      <c r="CR32" s="20"/>
      <c r="CS32" s="20"/>
      <c r="CT32" s="20"/>
      <c r="CU32" s="20"/>
      <c r="CV32" s="20"/>
      <c r="CW32" s="20">
        <f t="shared" si="194"/>
        <v>0</v>
      </c>
      <c r="CY32" s="20"/>
      <c r="CZ32" s="20"/>
      <c r="DA32" s="20"/>
      <c r="DB32" s="20"/>
      <c r="DC32" s="20"/>
      <c r="DD32" s="20"/>
      <c r="DE32" s="20"/>
      <c r="DF32" s="20"/>
      <c r="DG32" s="20"/>
      <c r="DH32" s="20"/>
      <c r="DI32" s="20"/>
      <c r="DJ32" s="20"/>
      <c r="DK32" s="20">
        <f t="shared" si="195"/>
        <v>0</v>
      </c>
      <c r="DM32" s="20"/>
      <c r="DN32" s="20"/>
      <c r="DO32" s="20"/>
      <c r="DP32" s="20"/>
      <c r="DQ32" s="20"/>
      <c r="DR32" s="20"/>
      <c r="DS32" s="20"/>
      <c r="DT32" s="20"/>
      <c r="DU32" s="20"/>
      <c r="DV32" s="20"/>
      <c r="DW32" s="20"/>
      <c r="DX32" s="20"/>
      <c r="DY32" s="20">
        <f t="shared" si="196"/>
        <v>0</v>
      </c>
      <c r="EA32" s="20"/>
      <c r="EB32" s="20"/>
      <c r="EC32" s="20"/>
      <c r="ED32" s="20"/>
      <c r="EE32" s="20"/>
      <c r="EF32" s="20"/>
      <c r="EG32" s="20"/>
      <c r="EH32" s="20"/>
      <c r="EI32" s="20"/>
      <c r="EJ32" s="20"/>
      <c r="EK32" s="20"/>
      <c r="EL32" s="20"/>
      <c r="EM32" s="20">
        <f t="shared" si="197"/>
        <v>0</v>
      </c>
      <c r="EO32" s="20"/>
      <c r="EP32" s="20"/>
      <c r="EQ32" s="20"/>
      <c r="ER32" s="20"/>
      <c r="ES32" s="20"/>
      <c r="ET32" s="20"/>
      <c r="EU32" s="20"/>
      <c r="EV32" s="20"/>
      <c r="EW32" s="20"/>
      <c r="EX32" s="20"/>
      <c r="EY32" s="20"/>
      <c r="EZ32" s="20"/>
      <c r="FA32" s="20">
        <f t="shared" si="198"/>
        <v>0</v>
      </c>
    </row>
    <row r="33" spans="3:157" x14ac:dyDescent="0.25">
      <c r="C33" s="18" t="s">
        <v>33</v>
      </c>
      <c r="E33" s="20"/>
      <c r="F33" s="20"/>
      <c r="G33" s="20"/>
      <c r="H33" s="20"/>
      <c r="I33" s="20"/>
      <c r="J33" s="20"/>
      <c r="K33" s="20"/>
      <c r="L33" s="20"/>
      <c r="M33" s="20"/>
      <c r="N33" s="20"/>
      <c r="O33" s="20">
        <v>25</v>
      </c>
      <c r="P33" s="20">
        <v>25</v>
      </c>
      <c r="Q33" s="20">
        <f t="shared" si="199"/>
        <v>50</v>
      </c>
      <c r="S33" s="20">
        <v>25</v>
      </c>
      <c r="T33" s="20"/>
      <c r="U33" s="20"/>
      <c r="V33" s="20"/>
      <c r="W33" s="20"/>
      <c r="X33" s="20"/>
      <c r="Y33" s="20"/>
      <c r="Z33" s="20"/>
      <c r="AA33" s="20"/>
      <c r="AB33" s="20"/>
      <c r="AC33" s="20"/>
      <c r="AD33" s="20"/>
      <c r="AE33" s="20">
        <f t="shared" si="189"/>
        <v>25</v>
      </c>
      <c r="AG33" s="20"/>
      <c r="AH33" s="20"/>
      <c r="AI33" s="20"/>
      <c r="AJ33" s="20"/>
      <c r="AK33" s="20"/>
      <c r="AL33" s="20"/>
      <c r="AM33" s="20"/>
      <c r="AN33" s="20"/>
      <c r="AO33" s="20"/>
      <c r="AP33" s="20"/>
      <c r="AQ33" s="20"/>
      <c r="AR33" s="20"/>
      <c r="AS33" s="20">
        <f t="shared" si="190"/>
        <v>0</v>
      </c>
      <c r="AU33" s="20"/>
      <c r="AV33" s="20"/>
      <c r="AW33" s="20"/>
      <c r="AX33" s="20"/>
      <c r="AY33" s="20"/>
      <c r="AZ33" s="20"/>
      <c r="BA33" s="20"/>
      <c r="BB33" s="20"/>
      <c r="BC33" s="20"/>
      <c r="BD33" s="20"/>
      <c r="BE33" s="20"/>
      <c r="BF33" s="20"/>
      <c r="BG33" s="20">
        <f t="shared" si="191"/>
        <v>0</v>
      </c>
      <c r="BI33" s="20"/>
      <c r="BJ33" s="20"/>
      <c r="BK33" s="20"/>
      <c r="BL33" s="20"/>
      <c r="BM33" s="20"/>
      <c r="BN33" s="20"/>
      <c r="BO33" s="20"/>
      <c r="BP33" s="20"/>
      <c r="BQ33" s="20"/>
      <c r="BR33" s="20"/>
      <c r="BS33" s="20"/>
      <c r="BT33" s="20"/>
      <c r="BU33" s="20">
        <f t="shared" si="192"/>
        <v>0</v>
      </c>
      <c r="BW33" s="20"/>
      <c r="BX33" s="20"/>
      <c r="BY33" s="20"/>
      <c r="BZ33" s="20"/>
      <c r="CA33" s="20"/>
      <c r="CB33" s="20"/>
      <c r="CC33" s="20"/>
      <c r="CD33" s="20"/>
      <c r="CE33" s="20"/>
      <c r="CF33" s="20"/>
      <c r="CG33" s="20"/>
      <c r="CH33" s="20"/>
      <c r="CI33" s="20">
        <f t="shared" si="193"/>
        <v>0</v>
      </c>
      <c r="CK33" s="20"/>
      <c r="CL33" s="20"/>
      <c r="CM33" s="20"/>
      <c r="CN33" s="20"/>
      <c r="CO33" s="20"/>
      <c r="CP33" s="20"/>
      <c r="CQ33" s="20"/>
      <c r="CR33" s="20"/>
      <c r="CS33" s="20"/>
      <c r="CT33" s="20"/>
      <c r="CU33" s="20"/>
      <c r="CV33" s="20"/>
      <c r="CW33" s="20">
        <f t="shared" si="194"/>
        <v>0</v>
      </c>
      <c r="CY33" s="20"/>
      <c r="CZ33" s="20"/>
      <c r="DA33" s="20"/>
      <c r="DB33" s="20"/>
      <c r="DC33" s="20"/>
      <c r="DD33" s="20"/>
      <c r="DE33" s="20"/>
      <c r="DF33" s="20"/>
      <c r="DG33" s="20"/>
      <c r="DH33" s="20"/>
      <c r="DI33" s="20"/>
      <c r="DJ33" s="20"/>
      <c r="DK33" s="20">
        <f t="shared" si="195"/>
        <v>0</v>
      </c>
      <c r="DM33" s="20"/>
      <c r="DN33" s="20"/>
      <c r="DO33" s="20"/>
      <c r="DP33" s="20"/>
      <c r="DQ33" s="20"/>
      <c r="DR33" s="20"/>
      <c r="DS33" s="20"/>
      <c r="DT33" s="20"/>
      <c r="DU33" s="20"/>
      <c r="DV33" s="20"/>
      <c r="DW33" s="20"/>
      <c r="DX33" s="20"/>
      <c r="DY33" s="20">
        <f t="shared" si="196"/>
        <v>0</v>
      </c>
      <c r="EA33" s="20"/>
      <c r="EB33" s="20"/>
      <c r="EC33" s="20"/>
      <c r="ED33" s="20"/>
      <c r="EE33" s="20"/>
      <c r="EF33" s="20"/>
      <c r="EG33" s="20"/>
      <c r="EH33" s="20"/>
      <c r="EI33" s="20"/>
      <c r="EJ33" s="20"/>
      <c r="EK33" s="20"/>
      <c r="EL33" s="20"/>
      <c r="EM33" s="20">
        <f t="shared" si="197"/>
        <v>0</v>
      </c>
      <c r="EO33" s="20"/>
      <c r="EP33" s="20"/>
      <c r="EQ33" s="20"/>
      <c r="ER33" s="20"/>
      <c r="ES33" s="20"/>
      <c r="ET33" s="20"/>
      <c r="EU33" s="20"/>
      <c r="EV33" s="20"/>
      <c r="EW33" s="20"/>
      <c r="EX33" s="20"/>
      <c r="EY33" s="20"/>
      <c r="EZ33" s="20"/>
      <c r="FA33" s="20">
        <f t="shared" si="198"/>
        <v>0</v>
      </c>
    </row>
    <row r="34" spans="3:157" x14ac:dyDescent="0.25">
      <c r="C34" s="18" t="s">
        <v>119</v>
      </c>
      <c r="E34" s="20"/>
      <c r="F34" s="20"/>
      <c r="G34" s="20"/>
      <c r="H34" s="20"/>
      <c r="I34" s="20"/>
      <c r="J34" s="20"/>
      <c r="K34" s="20"/>
      <c r="L34" s="20"/>
      <c r="M34" s="20"/>
      <c r="N34" s="20"/>
      <c r="O34" s="20"/>
      <c r="P34" s="20"/>
      <c r="Q34" s="20">
        <f t="shared" si="199"/>
        <v>0</v>
      </c>
      <c r="S34" s="20">
        <v>70</v>
      </c>
      <c r="T34" s="20">
        <v>70</v>
      </c>
      <c r="U34" s="20">
        <v>70</v>
      </c>
      <c r="V34" s="20">
        <v>70</v>
      </c>
      <c r="W34" s="20">
        <v>70</v>
      </c>
      <c r="X34" s="20">
        <v>70</v>
      </c>
      <c r="Y34" s="20">
        <v>70</v>
      </c>
      <c r="Z34" s="20"/>
      <c r="AA34" s="20"/>
      <c r="AB34" s="20"/>
      <c r="AC34" s="20"/>
      <c r="AD34" s="20"/>
      <c r="AE34" s="20">
        <f t="shared" si="189"/>
        <v>490</v>
      </c>
      <c r="AG34" s="20"/>
      <c r="AH34" s="20"/>
      <c r="AI34" s="20"/>
      <c r="AJ34" s="20"/>
      <c r="AK34" s="20"/>
      <c r="AL34" s="20"/>
      <c r="AM34" s="20"/>
      <c r="AN34" s="20"/>
      <c r="AO34" s="20"/>
      <c r="AP34" s="20"/>
      <c r="AQ34" s="20"/>
      <c r="AR34" s="20"/>
      <c r="AS34" s="20">
        <f t="shared" si="190"/>
        <v>0</v>
      </c>
      <c r="AU34" s="20"/>
      <c r="AV34" s="20"/>
      <c r="AW34" s="20"/>
      <c r="AX34" s="20"/>
      <c r="AY34" s="20"/>
      <c r="AZ34" s="20"/>
      <c r="BA34" s="20"/>
      <c r="BB34" s="20"/>
      <c r="BC34" s="20"/>
      <c r="BD34" s="20"/>
      <c r="BE34" s="20"/>
      <c r="BF34" s="20"/>
      <c r="BG34" s="20">
        <f t="shared" si="191"/>
        <v>0</v>
      </c>
      <c r="BI34" s="20"/>
      <c r="BJ34" s="20"/>
      <c r="BK34" s="20"/>
      <c r="BL34" s="20"/>
      <c r="BM34" s="20"/>
      <c r="BN34" s="20"/>
      <c r="BO34" s="20"/>
      <c r="BP34" s="20"/>
      <c r="BQ34" s="20"/>
      <c r="BR34" s="20"/>
      <c r="BS34" s="20"/>
      <c r="BT34" s="20"/>
      <c r="BU34" s="20">
        <f t="shared" si="192"/>
        <v>0</v>
      </c>
      <c r="BW34" s="20"/>
      <c r="BX34" s="20"/>
      <c r="BY34" s="20"/>
      <c r="BZ34" s="20"/>
      <c r="CA34" s="20"/>
      <c r="CB34" s="20"/>
      <c r="CC34" s="20"/>
      <c r="CD34" s="20"/>
      <c r="CE34" s="20"/>
      <c r="CF34" s="20"/>
      <c r="CG34" s="20"/>
      <c r="CH34" s="20"/>
      <c r="CI34" s="20">
        <f t="shared" si="193"/>
        <v>0</v>
      </c>
      <c r="CK34" s="20"/>
      <c r="CL34" s="20"/>
      <c r="CM34" s="20"/>
      <c r="CN34" s="20"/>
      <c r="CO34" s="20"/>
      <c r="CP34" s="20"/>
      <c r="CQ34" s="20"/>
      <c r="CR34" s="20"/>
      <c r="CS34" s="20"/>
      <c r="CT34" s="20"/>
      <c r="CU34" s="20"/>
      <c r="CV34" s="20"/>
      <c r="CW34" s="20">
        <f t="shared" si="194"/>
        <v>0</v>
      </c>
      <c r="CY34" s="20"/>
      <c r="CZ34" s="20"/>
      <c r="DA34" s="20"/>
      <c r="DB34" s="20"/>
      <c r="DC34" s="20"/>
      <c r="DD34" s="20"/>
      <c r="DE34" s="20"/>
      <c r="DF34" s="20"/>
      <c r="DG34" s="20"/>
      <c r="DH34" s="20"/>
      <c r="DI34" s="20"/>
      <c r="DJ34" s="20"/>
      <c r="DK34" s="20">
        <f t="shared" si="195"/>
        <v>0</v>
      </c>
      <c r="DM34" s="20"/>
      <c r="DN34" s="20"/>
      <c r="DO34" s="20"/>
      <c r="DP34" s="20"/>
      <c r="DQ34" s="20"/>
      <c r="DR34" s="20"/>
      <c r="DS34" s="20"/>
      <c r="DT34" s="20"/>
      <c r="DU34" s="20"/>
      <c r="DV34" s="20"/>
      <c r="DW34" s="20"/>
      <c r="DX34" s="20"/>
      <c r="DY34" s="20">
        <f t="shared" si="196"/>
        <v>0</v>
      </c>
      <c r="EA34" s="20"/>
      <c r="EB34" s="20"/>
      <c r="EC34" s="20"/>
      <c r="ED34" s="20"/>
      <c r="EE34" s="20"/>
      <c r="EF34" s="20"/>
      <c r="EG34" s="20"/>
      <c r="EH34" s="20"/>
      <c r="EI34" s="20"/>
      <c r="EJ34" s="20"/>
      <c r="EK34" s="20"/>
      <c r="EL34" s="20"/>
      <c r="EM34" s="20">
        <f t="shared" si="197"/>
        <v>0</v>
      </c>
      <c r="EO34" s="20"/>
      <c r="EP34" s="20"/>
      <c r="EQ34" s="20"/>
      <c r="ER34" s="20"/>
      <c r="ES34" s="20"/>
      <c r="ET34" s="20"/>
      <c r="EU34" s="20"/>
      <c r="EV34" s="20"/>
      <c r="EW34" s="20"/>
      <c r="EX34" s="20"/>
      <c r="EY34" s="20"/>
      <c r="EZ34" s="20"/>
      <c r="FA34" s="20">
        <f t="shared" si="198"/>
        <v>0</v>
      </c>
    </row>
    <row r="35" spans="3:157" x14ac:dyDescent="0.25">
      <c r="C35" s="18" t="s">
        <v>35</v>
      </c>
      <c r="E35" s="23"/>
      <c r="F35" s="19"/>
      <c r="G35" s="19"/>
      <c r="H35" s="19"/>
      <c r="I35" s="19"/>
      <c r="J35" s="19"/>
      <c r="K35" s="19"/>
      <c r="L35" s="19"/>
      <c r="M35" s="19"/>
      <c r="N35" s="19"/>
      <c r="O35" s="19">
        <v>35</v>
      </c>
      <c r="P35" s="19">
        <v>35</v>
      </c>
      <c r="Q35" s="20">
        <f t="shared" si="199"/>
        <v>70</v>
      </c>
      <c r="S35" s="23">
        <v>35</v>
      </c>
      <c r="T35" s="19"/>
      <c r="U35" s="19"/>
      <c r="V35" s="19"/>
      <c r="W35" s="19"/>
      <c r="X35" s="19"/>
      <c r="Y35" s="19"/>
      <c r="Z35" s="19"/>
      <c r="AA35" s="19"/>
      <c r="AB35" s="19"/>
      <c r="AC35" s="19"/>
      <c r="AD35" s="19"/>
      <c r="AE35" s="20">
        <f t="shared" si="189"/>
        <v>35</v>
      </c>
      <c r="AG35" s="23"/>
      <c r="AH35" s="19"/>
      <c r="AI35" s="19"/>
      <c r="AJ35" s="19"/>
      <c r="AK35" s="19"/>
      <c r="AL35" s="19"/>
      <c r="AM35" s="19"/>
      <c r="AN35" s="19"/>
      <c r="AO35" s="19"/>
      <c r="AP35" s="19"/>
      <c r="AQ35" s="19"/>
      <c r="AR35" s="19"/>
      <c r="AS35" s="20">
        <f t="shared" si="190"/>
        <v>0</v>
      </c>
      <c r="AU35" s="23"/>
      <c r="AV35" s="19"/>
      <c r="AW35" s="19"/>
      <c r="AX35" s="19"/>
      <c r="AY35" s="19"/>
      <c r="AZ35" s="19"/>
      <c r="BA35" s="19"/>
      <c r="BB35" s="19"/>
      <c r="BC35" s="19"/>
      <c r="BD35" s="19"/>
      <c r="BE35" s="19"/>
      <c r="BF35" s="19"/>
      <c r="BG35" s="20">
        <f t="shared" si="191"/>
        <v>0</v>
      </c>
      <c r="BI35" s="23"/>
      <c r="BJ35" s="19"/>
      <c r="BK35" s="19"/>
      <c r="BL35" s="19"/>
      <c r="BM35" s="19"/>
      <c r="BN35" s="19"/>
      <c r="BO35" s="19"/>
      <c r="BP35" s="19"/>
      <c r="BQ35" s="19"/>
      <c r="BR35" s="19"/>
      <c r="BS35" s="19"/>
      <c r="BT35" s="19"/>
      <c r="BU35" s="20">
        <f t="shared" si="192"/>
        <v>0</v>
      </c>
      <c r="BW35" s="23"/>
      <c r="BX35" s="19"/>
      <c r="BY35" s="19"/>
      <c r="BZ35" s="19"/>
      <c r="CA35" s="19"/>
      <c r="CB35" s="19"/>
      <c r="CC35" s="19"/>
      <c r="CD35" s="19"/>
      <c r="CE35" s="19"/>
      <c r="CF35" s="19"/>
      <c r="CG35" s="19"/>
      <c r="CH35" s="19"/>
      <c r="CI35" s="20">
        <f t="shared" si="193"/>
        <v>0</v>
      </c>
      <c r="CK35" s="23"/>
      <c r="CL35" s="19"/>
      <c r="CM35" s="19"/>
      <c r="CN35" s="19"/>
      <c r="CO35" s="19"/>
      <c r="CP35" s="19"/>
      <c r="CQ35" s="19"/>
      <c r="CR35" s="19"/>
      <c r="CS35" s="19"/>
      <c r="CT35" s="19"/>
      <c r="CU35" s="19"/>
      <c r="CV35" s="19"/>
      <c r="CW35" s="20">
        <f t="shared" si="194"/>
        <v>0</v>
      </c>
      <c r="CY35" s="23"/>
      <c r="CZ35" s="19"/>
      <c r="DA35" s="19"/>
      <c r="DB35" s="19"/>
      <c r="DC35" s="19"/>
      <c r="DD35" s="19"/>
      <c r="DE35" s="19"/>
      <c r="DF35" s="19"/>
      <c r="DG35" s="19"/>
      <c r="DH35" s="19"/>
      <c r="DI35" s="19"/>
      <c r="DJ35" s="19"/>
      <c r="DK35" s="20">
        <f t="shared" si="195"/>
        <v>0</v>
      </c>
      <c r="DM35" s="23"/>
      <c r="DN35" s="19"/>
      <c r="DO35" s="19"/>
      <c r="DP35" s="19"/>
      <c r="DQ35" s="19"/>
      <c r="DR35" s="19"/>
      <c r="DS35" s="19"/>
      <c r="DT35" s="19"/>
      <c r="DU35" s="19"/>
      <c r="DV35" s="19"/>
      <c r="DW35" s="19"/>
      <c r="DX35" s="19"/>
      <c r="DY35" s="20">
        <f t="shared" si="196"/>
        <v>0</v>
      </c>
      <c r="EA35" s="23"/>
      <c r="EB35" s="19"/>
      <c r="EC35" s="19"/>
      <c r="ED35" s="19"/>
      <c r="EE35" s="19"/>
      <c r="EF35" s="19"/>
      <c r="EG35" s="19"/>
      <c r="EH35" s="19"/>
      <c r="EI35" s="19"/>
      <c r="EJ35" s="19"/>
      <c r="EK35" s="19"/>
      <c r="EL35" s="19"/>
      <c r="EM35" s="20">
        <f t="shared" si="197"/>
        <v>0</v>
      </c>
      <c r="EO35" s="23"/>
      <c r="EP35" s="19"/>
      <c r="EQ35" s="19"/>
      <c r="ER35" s="19"/>
      <c r="ES35" s="19"/>
      <c r="ET35" s="19"/>
      <c r="EU35" s="19"/>
      <c r="EV35" s="19"/>
      <c r="EW35" s="19"/>
      <c r="EX35" s="19"/>
      <c r="EY35" s="19"/>
      <c r="EZ35" s="19"/>
      <c r="FA35" s="20">
        <f t="shared" si="198"/>
        <v>0</v>
      </c>
    </row>
    <row r="36" spans="3:157" x14ac:dyDescent="0.25">
      <c r="C36" s="18" t="s">
        <v>120</v>
      </c>
      <c r="E36" s="23"/>
      <c r="F36" s="19"/>
      <c r="G36" s="19"/>
      <c r="H36" s="19"/>
      <c r="I36" s="19"/>
      <c r="J36" s="19"/>
      <c r="K36" s="19"/>
      <c r="L36" s="19"/>
      <c r="M36" s="19"/>
      <c r="N36" s="19"/>
      <c r="O36" s="19"/>
      <c r="P36" s="19"/>
      <c r="Q36" s="20">
        <f t="shared" si="199"/>
        <v>0</v>
      </c>
      <c r="S36" s="23">
        <v>70</v>
      </c>
      <c r="T36" s="23">
        <v>70</v>
      </c>
      <c r="U36" s="23">
        <v>70</v>
      </c>
      <c r="V36" s="23">
        <v>70</v>
      </c>
      <c r="W36" s="23">
        <v>70</v>
      </c>
      <c r="X36" s="23">
        <v>70</v>
      </c>
      <c r="Y36" s="23">
        <v>70</v>
      </c>
      <c r="Z36" s="19"/>
      <c r="AA36" s="19"/>
      <c r="AB36" s="19"/>
      <c r="AC36" s="19"/>
      <c r="AD36" s="19"/>
      <c r="AE36" s="20">
        <f t="shared" si="189"/>
        <v>490</v>
      </c>
      <c r="AG36" s="23"/>
      <c r="AH36" s="19"/>
      <c r="AI36" s="19"/>
      <c r="AJ36" s="19"/>
      <c r="AK36" s="19"/>
      <c r="AL36" s="19"/>
      <c r="AM36" s="19"/>
      <c r="AN36" s="19"/>
      <c r="AO36" s="19"/>
      <c r="AP36" s="19"/>
      <c r="AQ36" s="19"/>
      <c r="AR36" s="19"/>
      <c r="AS36" s="20">
        <f t="shared" si="190"/>
        <v>0</v>
      </c>
      <c r="AU36" s="23"/>
      <c r="AV36" s="19"/>
      <c r="AW36" s="19"/>
      <c r="AX36" s="19"/>
      <c r="AY36" s="19"/>
      <c r="AZ36" s="19"/>
      <c r="BA36" s="19"/>
      <c r="BB36" s="19"/>
      <c r="BC36" s="19"/>
      <c r="BD36" s="19"/>
      <c r="BE36" s="19"/>
      <c r="BF36" s="19"/>
      <c r="BG36" s="20">
        <f t="shared" si="191"/>
        <v>0</v>
      </c>
      <c r="BI36" s="23"/>
      <c r="BJ36" s="19"/>
      <c r="BK36" s="19"/>
      <c r="BL36" s="19"/>
      <c r="BM36" s="19"/>
      <c r="BN36" s="19"/>
      <c r="BO36" s="19"/>
      <c r="BP36" s="19"/>
      <c r="BQ36" s="19"/>
      <c r="BR36" s="19"/>
      <c r="BS36" s="19"/>
      <c r="BT36" s="19"/>
      <c r="BU36" s="20">
        <f t="shared" si="192"/>
        <v>0</v>
      </c>
      <c r="BW36" s="23"/>
      <c r="BX36" s="19"/>
      <c r="BY36" s="19"/>
      <c r="BZ36" s="19"/>
      <c r="CA36" s="19"/>
      <c r="CB36" s="19"/>
      <c r="CC36" s="19"/>
      <c r="CD36" s="19"/>
      <c r="CE36" s="19"/>
      <c r="CF36" s="19"/>
      <c r="CG36" s="19"/>
      <c r="CH36" s="19"/>
      <c r="CI36" s="20">
        <f t="shared" si="193"/>
        <v>0</v>
      </c>
      <c r="CK36" s="23"/>
      <c r="CL36" s="19"/>
      <c r="CM36" s="19"/>
      <c r="CN36" s="19"/>
      <c r="CO36" s="19"/>
      <c r="CP36" s="19"/>
      <c r="CQ36" s="19"/>
      <c r="CR36" s="19"/>
      <c r="CS36" s="19"/>
      <c r="CT36" s="19"/>
      <c r="CU36" s="19"/>
      <c r="CV36" s="19"/>
      <c r="CW36" s="20">
        <f t="shared" si="194"/>
        <v>0</v>
      </c>
      <c r="CY36" s="23"/>
      <c r="CZ36" s="19"/>
      <c r="DA36" s="19"/>
      <c r="DB36" s="19"/>
      <c r="DC36" s="19"/>
      <c r="DD36" s="19"/>
      <c r="DE36" s="19"/>
      <c r="DF36" s="19"/>
      <c r="DG36" s="19"/>
      <c r="DH36" s="19"/>
      <c r="DI36" s="19"/>
      <c r="DJ36" s="19"/>
      <c r="DK36" s="20">
        <f t="shared" si="195"/>
        <v>0</v>
      </c>
      <c r="DM36" s="23"/>
      <c r="DN36" s="19"/>
      <c r="DO36" s="19"/>
      <c r="DP36" s="19"/>
      <c r="DQ36" s="19"/>
      <c r="DR36" s="19"/>
      <c r="DS36" s="19"/>
      <c r="DT36" s="19"/>
      <c r="DU36" s="19"/>
      <c r="DV36" s="19"/>
      <c r="DW36" s="19"/>
      <c r="DX36" s="19"/>
      <c r="DY36" s="20">
        <f t="shared" si="196"/>
        <v>0</v>
      </c>
      <c r="EA36" s="23"/>
      <c r="EB36" s="19"/>
      <c r="EC36" s="19"/>
      <c r="ED36" s="19"/>
      <c r="EE36" s="19"/>
      <c r="EF36" s="19"/>
      <c r="EG36" s="19"/>
      <c r="EH36" s="19"/>
      <c r="EI36" s="19"/>
      <c r="EJ36" s="19"/>
      <c r="EK36" s="19"/>
      <c r="EL36" s="19"/>
      <c r="EM36" s="20">
        <f t="shared" si="197"/>
        <v>0</v>
      </c>
      <c r="EO36" s="23"/>
      <c r="EP36" s="19"/>
      <c r="EQ36" s="19"/>
      <c r="ER36" s="19"/>
      <c r="ES36" s="19"/>
      <c r="ET36" s="19"/>
      <c r="EU36" s="19"/>
      <c r="EV36" s="19"/>
      <c r="EW36" s="19"/>
      <c r="EX36" s="19"/>
      <c r="EY36" s="19"/>
      <c r="EZ36" s="19"/>
      <c r="FA36" s="20">
        <f t="shared" si="198"/>
        <v>0</v>
      </c>
    </row>
    <row r="37" spans="3:157" x14ac:dyDescent="0.25">
      <c r="C37" s="18" t="s">
        <v>34</v>
      </c>
      <c r="E37" s="19"/>
      <c r="F37" s="19"/>
      <c r="G37" s="19"/>
      <c r="H37" s="19"/>
      <c r="I37" s="19"/>
      <c r="J37" s="19"/>
      <c r="K37" s="19"/>
      <c r="L37" s="19"/>
      <c r="M37" s="19"/>
      <c r="N37" s="19"/>
      <c r="O37" s="19">
        <v>30</v>
      </c>
      <c r="P37" s="19">
        <v>30</v>
      </c>
      <c r="Q37" s="20">
        <f t="shared" si="199"/>
        <v>60</v>
      </c>
      <c r="S37" s="19">
        <v>30</v>
      </c>
      <c r="T37" s="19"/>
      <c r="U37" s="19"/>
      <c r="V37" s="19"/>
      <c r="W37" s="19"/>
      <c r="X37" s="19"/>
      <c r="Y37" s="19"/>
      <c r="Z37" s="19"/>
      <c r="AA37" s="19"/>
      <c r="AB37" s="19"/>
      <c r="AC37" s="19"/>
      <c r="AD37" s="19"/>
      <c r="AE37" s="20">
        <f t="shared" si="189"/>
        <v>30</v>
      </c>
      <c r="AG37" s="19"/>
      <c r="AH37" s="19"/>
      <c r="AI37" s="19"/>
      <c r="AJ37" s="19"/>
      <c r="AK37" s="19"/>
      <c r="AL37" s="19"/>
      <c r="AM37" s="19"/>
      <c r="AN37" s="19"/>
      <c r="AO37" s="19"/>
      <c r="AP37" s="19"/>
      <c r="AQ37" s="19"/>
      <c r="AR37" s="19"/>
      <c r="AS37" s="20">
        <f t="shared" si="190"/>
        <v>0</v>
      </c>
      <c r="AU37" s="19"/>
      <c r="AV37" s="19"/>
      <c r="AW37" s="19"/>
      <c r="AX37" s="19"/>
      <c r="AY37" s="19"/>
      <c r="AZ37" s="19"/>
      <c r="BA37" s="19"/>
      <c r="BB37" s="19"/>
      <c r="BC37" s="19"/>
      <c r="BD37" s="19"/>
      <c r="BE37" s="19"/>
      <c r="BF37" s="19"/>
      <c r="BG37" s="20">
        <f t="shared" si="191"/>
        <v>0</v>
      </c>
      <c r="BI37" s="19"/>
      <c r="BJ37" s="19"/>
      <c r="BK37" s="19"/>
      <c r="BL37" s="19"/>
      <c r="BM37" s="19"/>
      <c r="BN37" s="19"/>
      <c r="BO37" s="19"/>
      <c r="BP37" s="19"/>
      <c r="BQ37" s="19"/>
      <c r="BR37" s="19"/>
      <c r="BS37" s="19"/>
      <c r="BT37" s="19"/>
      <c r="BU37" s="20">
        <f t="shared" si="192"/>
        <v>0</v>
      </c>
      <c r="BW37" s="19"/>
      <c r="BX37" s="19"/>
      <c r="BY37" s="19"/>
      <c r="BZ37" s="19"/>
      <c r="CA37" s="19"/>
      <c r="CB37" s="19"/>
      <c r="CC37" s="19"/>
      <c r="CD37" s="19"/>
      <c r="CE37" s="19"/>
      <c r="CF37" s="19"/>
      <c r="CG37" s="19"/>
      <c r="CH37" s="19"/>
      <c r="CI37" s="20">
        <f t="shared" si="193"/>
        <v>0</v>
      </c>
      <c r="CK37" s="19"/>
      <c r="CL37" s="19"/>
      <c r="CM37" s="19"/>
      <c r="CN37" s="19"/>
      <c r="CO37" s="19"/>
      <c r="CP37" s="19"/>
      <c r="CQ37" s="19"/>
      <c r="CR37" s="19"/>
      <c r="CS37" s="19"/>
      <c r="CT37" s="19"/>
      <c r="CU37" s="19"/>
      <c r="CV37" s="19"/>
      <c r="CW37" s="20">
        <f t="shared" si="194"/>
        <v>0</v>
      </c>
      <c r="CY37" s="19"/>
      <c r="CZ37" s="19"/>
      <c r="DA37" s="19"/>
      <c r="DB37" s="19"/>
      <c r="DC37" s="19"/>
      <c r="DD37" s="19"/>
      <c r="DE37" s="19"/>
      <c r="DF37" s="19"/>
      <c r="DG37" s="19"/>
      <c r="DH37" s="19"/>
      <c r="DI37" s="19"/>
      <c r="DJ37" s="19"/>
      <c r="DK37" s="20">
        <f t="shared" si="195"/>
        <v>0</v>
      </c>
      <c r="DM37" s="19"/>
      <c r="DN37" s="19"/>
      <c r="DO37" s="19"/>
      <c r="DP37" s="19"/>
      <c r="DQ37" s="19"/>
      <c r="DR37" s="19"/>
      <c r="DS37" s="19"/>
      <c r="DT37" s="19"/>
      <c r="DU37" s="19"/>
      <c r="DV37" s="19"/>
      <c r="DW37" s="19"/>
      <c r="DX37" s="19"/>
      <c r="DY37" s="20">
        <f t="shared" si="196"/>
        <v>0</v>
      </c>
      <c r="EA37" s="19"/>
      <c r="EB37" s="19"/>
      <c r="EC37" s="19"/>
      <c r="ED37" s="19"/>
      <c r="EE37" s="19"/>
      <c r="EF37" s="19"/>
      <c r="EG37" s="19"/>
      <c r="EH37" s="19"/>
      <c r="EI37" s="19"/>
      <c r="EJ37" s="19"/>
      <c r="EK37" s="19"/>
      <c r="EL37" s="19"/>
      <c r="EM37" s="20">
        <f t="shared" si="197"/>
        <v>0</v>
      </c>
      <c r="EO37" s="19"/>
      <c r="EP37" s="19"/>
      <c r="EQ37" s="19"/>
      <c r="ER37" s="19"/>
      <c r="ES37" s="19"/>
      <c r="ET37" s="19"/>
      <c r="EU37" s="19"/>
      <c r="EV37" s="19"/>
      <c r="EW37" s="19"/>
      <c r="EX37" s="19"/>
      <c r="EY37" s="19"/>
      <c r="EZ37" s="19"/>
      <c r="FA37" s="20">
        <f t="shared" si="198"/>
        <v>0</v>
      </c>
    </row>
    <row r="38" spans="3:157" x14ac:dyDescent="0.25">
      <c r="C38" s="18" t="s">
        <v>121</v>
      </c>
      <c r="E38" s="19"/>
      <c r="F38" s="19"/>
      <c r="G38" s="19"/>
      <c r="H38" s="19"/>
      <c r="I38" s="19"/>
      <c r="J38" s="19"/>
      <c r="K38" s="19"/>
      <c r="L38" s="19"/>
      <c r="M38" s="19"/>
      <c r="N38" s="19"/>
      <c r="O38" s="19"/>
      <c r="P38" s="19"/>
      <c r="Q38" s="20">
        <f t="shared" si="199"/>
        <v>0</v>
      </c>
      <c r="S38" s="19">
        <v>70</v>
      </c>
      <c r="T38" s="19">
        <v>70</v>
      </c>
      <c r="U38" s="19">
        <v>70</v>
      </c>
      <c r="V38" s="19">
        <v>70</v>
      </c>
      <c r="W38" s="19">
        <v>70</v>
      </c>
      <c r="X38" s="19">
        <v>70</v>
      </c>
      <c r="Y38" s="19">
        <v>70</v>
      </c>
      <c r="Z38" s="19">
        <v>70</v>
      </c>
      <c r="AA38" s="19">
        <v>70</v>
      </c>
      <c r="AB38" s="19">
        <v>70</v>
      </c>
      <c r="AC38" s="19">
        <v>70</v>
      </c>
      <c r="AD38" s="19">
        <v>70</v>
      </c>
      <c r="AE38" s="20">
        <f t="shared" si="189"/>
        <v>840</v>
      </c>
      <c r="AG38" s="19"/>
      <c r="AH38" s="19"/>
      <c r="AI38" s="19"/>
      <c r="AJ38" s="19"/>
      <c r="AK38" s="19"/>
      <c r="AL38" s="19"/>
      <c r="AM38" s="19"/>
      <c r="AN38" s="19"/>
      <c r="AO38" s="19"/>
      <c r="AP38" s="19"/>
      <c r="AQ38" s="19"/>
      <c r="AR38" s="19"/>
      <c r="AS38" s="20">
        <f t="shared" si="190"/>
        <v>0</v>
      </c>
      <c r="AU38" s="19"/>
      <c r="AV38" s="19"/>
      <c r="AW38" s="19"/>
      <c r="AX38" s="19"/>
      <c r="AY38" s="19"/>
      <c r="AZ38" s="19"/>
      <c r="BA38" s="19"/>
      <c r="BB38" s="19"/>
      <c r="BC38" s="19"/>
      <c r="BD38" s="19"/>
      <c r="BE38" s="19"/>
      <c r="BF38" s="19"/>
      <c r="BG38" s="20">
        <f t="shared" si="191"/>
        <v>0</v>
      </c>
      <c r="BI38" s="19"/>
      <c r="BJ38" s="19"/>
      <c r="BK38" s="19"/>
      <c r="BL38" s="19"/>
      <c r="BM38" s="19"/>
      <c r="BN38" s="19"/>
      <c r="BO38" s="19"/>
      <c r="BP38" s="19"/>
      <c r="BQ38" s="19"/>
      <c r="BR38" s="19"/>
      <c r="BS38" s="19"/>
      <c r="BT38" s="19"/>
      <c r="BU38" s="20">
        <f t="shared" si="192"/>
        <v>0</v>
      </c>
      <c r="BW38" s="19"/>
      <c r="BX38" s="19"/>
      <c r="BY38" s="19"/>
      <c r="BZ38" s="19"/>
      <c r="CA38" s="19"/>
      <c r="CB38" s="19"/>
      <c r="CC38" s="19"/>
      <c r="CD38" s="19"/>
      <c r="CE38" s="19"/>
      <c r="CF38" s="19"/>
      <c r="CG38" s="19"/>
      <c r="CH38" s="19"/>
      <c r="CI38" s="20">
        <f t="shared" si="193"/>
        <v>0</v>
      </c>
      <c r="CK38" s="19"/>
      <c r="CL38" s="19"/>
      <c r="CM38" s="19"/>
      <c r="CN38" s="19"/>
      <c r="CO38" s="19"/>
      <c r="CP38" s="19"/>
      <c r="CQ38" s="19"/>
      <c r="CR38" s="19"/>
      <c r="CS38" s="19"/>
      <c r="CT38" s="19"/>
      <c r="CU38" s="19"/>
      <c r="CV38" s="19"/>
      <c r="CW38" s="20">
        <f t="shared" si="194"/>
        <v>0</v>
      </c>
      <c r="CY38" s="19"/>
      <c r="CZ38" s="19"/>
      <c r="DA38" s="19"/>
      <c r="DB38" s="19"/>
      <c r="DC38" s="19"/>
      <c r="DD38" s="19"/>
      <c r="DE38" s="19"/>
      <c r="DF38" s="19"/>
      <c r="DG38" s="19"/>
      <c r="DH38" s="19"/>
      <c r="DI38" s="19"/>
      <c r="DJ38" s="19"/>
      <c r="DK38" s="20">
        <f t="shared" si="195"/>
        <v>0</v>
      </c>
      <c r="DM38" s="19"/>
      <c r="DN38" s="19"/>
      <c r="DO38" s="19"/>
      <c r="DP38" s="19"/>
      <c r="DQ38" s="19"/>
      <c r="DR38" s="19"/>
      <c r="DS38" s="19"/>
      <c r="DT38" s="19"/>
      <c r="DU38" s="19"/>
      <c r="DV38" s="19"/>
      <c r="DW38" s="19"/>
      <c r="DX38" s="19"/>
      <c r="DY38" s="20">
        <f t="shared" si="196"/>
        <v>0</v>
      </c>
      <c r="EA38" s="19"/>
      <c r="EB38" s="19"/>
      <c r="EC38" s="19"/>
      <c r="ED38" s="19"/>
      <c r="EE38" s="19"/>
      <c r="EF38" s="19"/>
      <c r="EG38" s="19"/>
      <c r="EH38" s="19"/>
      <c r="EI38" s="19"/>
      <c r="EJ38" s="19"/>
      <c r="EK38" s="19"/>
      <c r="EL38" s="19"/>
      <c r="EM38" s="20">
        <f t="shared" si="197"/>
        <v>0</v>
      </c>
      <c r="EO38" s="19"/>
      <c r="EP38" s="19"/>
      <c r="EQ38" s="19"/>
      <c r="ER38" s="19"/>
      <c r="ES38" s="19"/>
      <c r="ET38" s="19"/>
      <c r="EU38" s="19"/>
      <c r="EV38" s="19"/>
      <c r="EW38" s="19"/>
      <c r="EX38" s="19"/>
      <c r="EY38" s="19"/>
      <c r="EZ38" s="19"/>
      <c r="FA38" s="20">
        <f t="shared" si="198"/>
        <v>0</v>
      </c>
    </row>
    <row r="39" spans="3:157" x14ac:dyDescent="0.25">
      <c r="C39" s="18" t="s">
        <v>122</v>
      </c>
      <c r="E39" s="19"/>
      <c r="F39" s="19"/>
      <c r="G39" s="19"/>
      <c r="H39" s="19"/>
      <c r="I39" s="19"/>
      <c r="J39" s="19"/>
      <c r="K39" s="19"/>
      <c r="L39" s="19"/>
      <c r="M39" s="19"/>
      <c r="N39" s="19"/>
      <c r="O39" s="19">
        <v>85</v>
      </c>
      <c r="P39" s="19">
        <v>85</v>
      </c>
      <c r="Q39" s="20">
        <f t="shared" si="199"/>
        <v>170</v>
      </c>
      <c r="S39" s="19">
        <v>85</v>
      </c>
      <c r="T39" s="19">
        <v>85</v>
      </c>
      <c r="U39" s="19">
        <v>85</v>
      </c>
      <c r="V39" s="19">
        <v>85</v>
      </c>
      <c r="W39" s="19">
        <v>85</v>
      </c>
      <c r="X39" s="19">
        <v>85</v>
      </c>
      <c r="Y39" s="19">
        <v>85</v>
      </c>
      <c r="Z39" s="19">
        <v>85</v>
      </c>
      <c r="AA39" s="19">
        <v>85</v>
      </c>
      <c r="AB39" s="19">
        <v>85</v>
      </c>
      <c r="AC39" s="19">
        <v>85</v>
      </c>
      <c r="AD39" s="19">
        <v>85</v>
      </c>
      <c r="AE39" s="20">
        <f t="shared" si="189"/>
        <v>1020</v>
      </c>
      <c r="AG39" s="19"/>
      <c r="AH39" s="19"/>
      <c r="AI39" s="19"/>
      <c r="AJ39" s="19"/>
      <c r="AK39" s="19"/>
      <c r="AL39" s="19"/>
      <c r="AM39" s="19"/>
      <c r="AN39" s="19"/>
      <c r="AO39" s="19"/>
      <c r="AP39" s="19"/>
      <c r="AQ39" s="19"/>
      <c r="AR39" s="19"/>
      <c r="AS39" s="20">
        <f t="shared" si="190"/>
        <v>0</v>
      </c>
      <c r="AU39" s="19"/>
      <c r="AV39" s="19"/>
      <c r="AW39" s="19"/>
      <c r="AX39" s="19"/>
      <c r="AY39" s="19"/>
      <c r="AZ39" s="19"/>
      <c r="BA39" s="19"/>
      <c r="BB39" s="19"/>
      <c r="BC39" s="19"/>
      <c r="BD39" s="19"/>
      <c r="BE39" s="19"/>
      <c r="BF39" s="19"/>
      <c r="BG39" s="20">
        <f t="shared" si="191"/>
        <v>0</v>
      </c>
      <c r="BI39" s="19"/>
      <c r="BJ39" s="19"/>
      <c r="BK39" s="19"/>
      <c r="BL39" s="19"/>
      <c r="BM39" s="19"/>
      <c r="BN39" s="19"/>
      <c r="BO39" s="19"/>
      <c r="BP39" s="19"/>
      <c r="BQ39" s="19"/>
      <c r="BR39" s="19"/>
      <c r="BS39" s="19"/>
      <c r="BT39" s="19"/>
      <c r="BU39" s="20">
        <f t="shared" si="192"/>
        <v>0</v>
      </c>
      <c r="BW39" s="19"/>
      <c r="BX39" s="19"/>
      <c r="BY39" s="19"/>
      <c r="BZ39" s="19"/>
      <c r="CA39" s="19"/>
      <c r="CB39" s="19"/>
      <c r="CC39" s="19"/>
      <c r="CD39" s="19"/>
      <c r="CE39" s="19"/>
      <c r="CF39" s="19"/>
      <c r="CG39" s="19"/>
      <c r="CH39" s="19"/>
      <c r="CI39" s="20">
        <f t="shared" si="193"/>
        <v>0</v>
      </c>
      <c r="CK39" s="19"/>
      <c r="CL39" s="19"/>
      <c r="CM39" s="19"/>
      <c r="CN39" s="19"/>
      <c r="CO39" s="19"/>
      <c r="CP39" s="19"/>
      <c r="CQ39" s="19"/>
      <c r="CR39" s="19"/>
      <c r="CS39" s="19"/>
      <c r="CT39" s="19"/>
      <c r="CU39" s="19"/>
      <c r="CV39" s="19"/>
      <c r="CW39" s="20">
        <f t="shared" si="194"/>
        <v>0</v>
      </c>
      <c r="CY39" s="19"/>
      <c r="CZ39" s="19"/>
      <c r="DA39" s="19"/>
      <c r="DB39" s="19"/>
      <c r="DC39" s="19"/>
      <c r="DD39" s="19"/>
      <c r="DE39" s="19"/>
      <c r="DF39" s="19"/>
      <c r="DG39" s="19"/>
      <c r="DH39" s="19"/>
      <c r="DI39" s="19"/>
      <c r="DJ39" s="19"/>
      <c r="DK39" s="20">
        <f t="shared" si="195"/>
        <v>0</v>
      </c>
      <c r="DM39" s="19"/>
      <c r="DN39" s="19"/>
      <c r="DO39" s="19"/>
      <c r="DP39" s="19"/>
      <c r="DQ39" s="19"/>
      <c r="DR39" s="19"/>
      <c r="DS39" s="19"/>
      <c r="DT39" s="19"/>
      <c r="DU39" s="19"/>
      <c r="DV39" s="19"/>
      <c r="DW39" s="19"/>
      <c r="DX39" s="19"/>
      <c r="DY39" s="20">
        <f t="shared" si="196"/>
        <v>0</v>
      </c>
      <c r="EA39" s="19"/>
      <c r="EB39" s="19"/>
      <c r="EC39" s="19"/>
      <c r="ED39" s="19"/>
      <c r="EE39" s="19"/>
      <c r="EF39" s="19"/>
      <c r="EG39" s="19"/>
      <c r="EH39" s="19"/>
      <c r="EI39" s="19"/>
      <c r="EJ39" s="19"/>
      <c r="EK39" s="19"/>
      <c r="EL39" s="19"/>
      <c r="EM39" s="20">
        <f t="shared" si="197"/>
        <v>0</v>
      </c>
      <c r="EO39" s="19"/>
      <c r="EP39" s="19"/>
      <c r="EQ39" s="19"/>
      <c r="ER39" s="19"/>
      <c r="ES39" s="19"/>
      <c r="ET39" s="19"/>
      <c r="EU39" s="19"/>
      <c r="EV39" s="19"/>
      <c r="EW39" s="19"/>
      <c r="EX39" s="19"/>
      <c r="EY39" s="19"/>
      <c r="EZ39" s="19"/>
      <c r="FA39" s="20">
        <f t="shared" si="198"/>
        <v>0</v>
      </c>
    </row>
    <row r="40" spans="3:157" x14ac:dyDescent="0.25">
      <c r="C40" s="18" t="s">
        <v>36</v>
      </c>
      <c r="E40" s="19"/>
      <c r="F40" s="19"/>
      <c r="G40" s="19"/>
      <c r="H40" s="19"/>
      <c r="I40" s="19"/>
      <c r="J40" s="19"/>
      <c r="K40" s="19"/>
      <c r="L40" s="19"/>
      <c r="M40" s="19"/>
      <c r="N40" s="19"/>
      <c r="O40" s="19">
        <v>44</v>
      </c>
      <c r="P40" s="19">
        <v>44</v>
      </c>
      <c r="Q40" s="20">
        <f t="shared" si="199"/>
        <v>88</v>
      </c>
      <c r="S40" s="19">
        <v>44</v>
      </c>
      <c r="T40" s="19">
        <v>44</v>
      </c>
      <c r="U40" s="19">
        <v>44</v>
      </c>
      <c r="V40" s="19">
        <v>44</v>
      </c>
      <c r="W40" s="19">
        <v>44</v>
      </c>
      <c r="X40" s="19">
        <v>44</v>
      </c>
      <c r="Y40" s="19">
        <v>44</v>
      </c>
      <c r="Z40" s="19">
        <v>44</v>
      </c>
      <c r="AA40" s="19">
        <v>44</v>
      </c>
      <c r="AB40" s="19">
        <v>44</v>
      </c>
      <c r="AC40" s="19">
        <v>44</v>
      </c>
      <c r="AD40" s="19">
        <v>44</v>
      </c>
      <c r="AE40" s="20">
        <f t="shared" si="189"/>
        <v>528</v>
      </c>
      <c r="AG40" s="19"/>
      <c r="AH40" s="19"/>
      <c r="AI40" s="19"/>
      <c r="AJ40" s="19"/>
      <c r="AK40" s="19"/>
      <c r="AL40" s="19"/>
      <c r="AM40" s="19"/>
      <c r="AN40" s="19"/>
      <c r="AO40" s="19"/>
      <c r="AP40" s="19"/>
      <c r="AQ40" s="19"/>
      <c r="AR40" s="19"/>
      <c r="AS40" s="20">
        <f t="shared" si="190"/>
        <v>0</v>
      </c>
      <c r="AU40" s="19"/>
      <c r="AV40" s="19"/>
      <c r="AW40" s="19"/>
      <c r="AX40" s="19"/>
      <c r="AY40" s="19"/>
      <c r="AZ40" s="19"/>
      <c r="BA40" s="19"/>
      <c r="BB40" s="19"/>
      <c r="BC40" s="19"/>
      <c r="BD40" s="19"/>
      <c r="BE40" s="19"/>
      <c r="BF40" s="19"/>
      <c r="BG40" s="20">
        <f t="shared" si="191"/>
        <v>0</v>
      </c>
      <c r="BI40" s="19"/>
      <c r="BJ40" s="19"/>
      <c r="BK40" s="19"/>
      <c r="BL40" s="19"/>
      <c r="BM40" s="19"/>
      <c r="BN40" s="19"/>
      <c r="BO40" s="19"/>
      <c r="BP40" s="19"/>
      <c r="BQ40" s="19"/>
      <c r="BR40" s="19"/>
      <c r="BS40" s="19"/>
      <c r="BT40" s="19"/>
      <c r="BU40" s="20">
        <f t="shared" si="192"/>
        <v>0</v>
      </c>
      <c r="BW40" s="19"/>
      <c r="BX40" s="19"/>
      <c r="BY40" s="19"/>
      <c r="BZ40" s="19"/>
      <c r="CA40" s="19"/>
      <c r="CB40" s="19"/>
      <c r="CC40" s="19"/>
      <c r="CD40" s="19"/>
      <c r="CE40" s="19"/>
      <c r="CF40" s="19"/>
      <c r="CG40" s="19"/>
      <c r="CH40" s="19"/>
      <c r="CI40" s="20">
        <f t="shared" si="193"/>
        <v>0</v>
      </c>
      <c r="CK40" s="19"/>
      <c r="CL40" s="19"/>
      <c r="CM40" s="19"/>
      <c r="CN40" s="19"/>
      <c r="CO40" s="19"/>
      <c r="CP40" s="19"/>
      <c r="CQ40" s="19"/>
      <c r="CR40" s="19"/>
      <c r="CS40" s="19"/>
      <c r="CT40" s="19"/>
      <c r="CU40" s="19"/>
      <c r="CV40" s="19"/>
      <c r="CW40" s="20">
        <f t="shared" si="194"/>
        <v>0</v>
      </c>
      <c r="CY40" s="19"/>
      <c r="CZ40" s="19"/>
      <c r="DA40" s="19"/>
      <c r="DB40" s="19"/>
      <c r="DC40" s="19"/>
      <c r="DD40" s="19"/>
      <c r="DE40" s="19"/>
      <c r="DF40" s="19"/>
      <c r="DG40" s="19"/>
      <c r="DH40" s="19"/>
      <c r="DI40" s="19"/>
      <c r="DJ40" s="19"/>
      <c r="DK40" s="20">
        <f t="shared" si="195"/>
        <v>0</v>
      </c>
      <c r="DM40" s="19"/>
      <c r="DN40" s="19"/>
      <c r="DO40" s="19"/>
      <c r="DP40" s="19"/>
      <c r="DQ40" s="19"/>
      <c r="DR40" s="19"/>
      <c r="DS40" s="19"/>
      <c r="DT40" s="19"/>
      <c r="DU40" s="19"/>
      <c r="DV40" s="19"/>
      <c r="DW40" s="19"/>
      <c r="DX40" s="19"/>
      <c r="DY40" s="20">
        <f t="shared" si="196"/>
        <v>0</v>
      </c>
      <c r="EA40" s="19"/>
      <c r="EB40" s="19"/>
      <c r="EC40" s="19"/>
      <c r="ED40" s="19"/>
      <c r="EE40" s="19"/>
      <c r="EF40" s="19"/>
      <c r="EG40" s="19"/>
      <c r="EH40" s="19"/>
      <c r="EI40" s="19"/>
      <c r="EJ40" s="19"/>
      <c r="EK40" s="19"/>
      <c r="EL40" s="19"/>
      <c r="EM40" s="20">
        <f t="shared" si="197"/>
        <v>0</v>
      </c>
      <c r="EO40" s="19"/>
      <c r="EP40" s="19"/>
      <c r="EQ40" s="19"/>
      <c r="ER40" s="19"/>
      <c r="ES40" s="19"/>
      <c r="ET40" s="19"/>
      <c r="EU40" s="19"/>
      <c r="EV40" s="19"/>
      <c r="EW40" s="19"/>
      <c r="EX40" s="19"/>
      <c r="EY40" s="19"/>
      <c r="EZ40" s="19"/>
      <c r="FA40" s="20">
        <f t="shared" si="198"/>
        <v>0</v>
      </c>
    </row>
    <row r="41" spans="3:157" x14ac:dyDescent="0.25">
      <c r="C41" s="18" t="s">
        <v>123</v>
      </c>
      <c r="E41" s="19"/>
      <c r="F41" s="19"/>
      <c r="G41" s="19"/>
      <c r="H41" s="19"/>
      <c r="I41" s="19"/>
      <c r="J41" s="19"/>
      <c r="K41" s="19"/>
      <c r="L41" s="19"/>
      <c r="M41" s="19"/>
      <c r="N41" s="19"/>
      <c r="O41" s="19"/>
      <c r="P41" s="19"/>
      <c r="Q41" s="20">
        <f t="shared" si="199"/>
        <v>0</v>
      </c>
      <c r="S41" s="19">
        <v>20</v>
      </c>
      <c r="T41" s="19">
        <v>20</v>
      </c>
      <c r="U41" s="19">
        <v>20</v>
      </c>
      <c r="V41" s="19">
        <v>20</v>
      </c>
      <c r="W41" s="19">
        <v>20</v>
      </c>
      <c r="X41" s="19">
        <v>20</v>
      </c>
      <c r="Y41" s="19">
        <v>20</v>
      </c>
      <c r="Z41" s="19"/>
      <c r="AA41" s="19"/>
      <c r="AB41" s="19"/>
      <c r="AC41" s="19"/>
      <c r="AD41" s="19"/>
      <c r="AE41" s="20">
        <f t="shared" si="189"/>
        <v>140</v>
      </c>
      <c r="AG41" s="19"/>
      <c r="AH41" s="19"/>
      <c r="AI41" s="19"/>
      <c r="AJ41" s="19"/>
      <c r="AK41" s="19"/>
      <c r="AL41" s="19"/>
      <c r="AM41" s="19"/>
      <c r="AN41" s="19"/>
      <c r="AO41" s="19"/>
      <c r="AP41" s="19"/>
      <c r="AQ41" s="19"/>
      <c r="AR41" s="19"/>
      <c r="AS41" s="20">
        <f t="shared" si="190"/>
        <v>0</v>
      </c>
      <c r="AU41" s="19"/>
      <c r="AV41" s="19"/>
      <c r="AW41" s="19"/>
      <c r="AX41" s="19"/>
      <c r="AY41" s="19"/>
      <c r="AZ41" s="19"/>
      <c r="BA41" s="19"/>
      <c r="BB41" s="19"/>
      <c r="BC41" s="19"/>
      <c r="BD41" s="19"/>
      <c r="BE41" s="19"/>
      <c r="BF41" s="19"/>
      <c r="BG41" s="20">
        <f t="shared" si="191"/>
        <v>0</v>
      </c>
      <c r="BI41" s="19"/>
      <c r="BJ41" s="19"/>
      <c r="BK41" s="19"/>
      <c r="BL41" s="19"/>
      <c r="BM41" s="19"/>
      <c r="BN41" s="19"/>
      <c r="BO41" s="19"/>
      <c r="BP41" s="19"/>
      <c r="BQ41" s="19"/>
      <c r="BR41" s="19"/>
      <c r="BS41" s="19"/>
      <c r="BT41" s="19"/>
      <c r="BU41" s="20">
        <f t="shared" si="192"/>
        <v>0</v>
      </c>
      <c r="BW41" s="19"/>
      <c r="BX41" s="19"/>
      <c r="BY41" s="19"/>
      <c r="BZ41" s="19"/>
      <c r="CA41" s="19"/>
      <c r="CB41" s="19"/>
      <c r="CC41" s="19"/>
      <c r="CD41" s="19"/>
      <c r="CE41" s="19"/>
      <c r="CF41" s="19"/>
      <c r="CG41" s="19"/>
      <c r="CH41" s="19"/>
      <c r="CI41" s="20">
        <f t="shared" si="193"/>
        <v>0</v>
      </c>
      <c r="CK41" s="19"/>
      <c r="CL41" s="19"/>
      <c r="CM41" s="19"/>
      <c r="CN41" s="19"/>
      <c r="CO41" s="19"/>
      <c r="CP41" s="19"/>
      <c r="CQ41" s="19"/>
      <c r="CR41" s="19"/>
      <c r="CS41" s="19"/>
      <c r="CT41" s="19"/>
      <c r="CU41" s="19"/>
      <c r="CV41" s="19"/>
      <c r="CW41" s="20">
        <f t="shared" si="194"/>
        <v>0</v>
      </c>
      <c r="CY41" s="19"/>
      <c r="CZ41" s="19"/>
      <c r="DA41" s="19"/>
      <c r="DB41" s="19"/>
      <c r="DC41" s="19"/>
      <c r="DD41" s="19"/>
      <c r="DE41" s="19"/>
      <c r="DF41" s="19"/>
      <c r="DG41" s="19"/>
      <c r="DH41" s="19"/>
      <c r="DI41" s="19"/>
      <c r="DJ41" s="19"/>
      <c r="DK41" s="20">
        <f t="shared" si="195"/>
        <v>0</v>
      </c>
      <c r="DM41" s="19"/>
      <c r="DN41" s="19"/>
      <c r="DO41" s="19"/>
      <c r="DP41" s="19"/>
      <c r="DQ41" s="19"/>
      <c r="DR41" s="19"/>
      <c r="DS41" s="19"/>
      <c r="DT41" s="19"/>
      <c r="DU41" s="19"/>
      <c r="DV41" s="19"/>
      <c r="DW41" s="19"/>
      <c r="DX41" s="19"/>
      <c r="DY41" s="20">
        <f t="shared" si="196"/>
        <v>0</v>
      </c>
      <c r="EA41" s="19"/>
      <c r="EB41" s="19"/>
      <c r="EC41" s="19"/>
      <c r="ED41" s="19"/>
      <c r="EE41" s="19"/>
      <c r="EF41" s="19"/>
      <c r="EG41" s="19"/>
      <c r="EH41" s="19"/>
      <c r="EI41" s="19"/>
      <c r="EJ41" s="19"/>
      <c r="EK41" s="19"/>
      <c r="EL41" s="19"/>
      <c r="EM41" s="20">
        <f t="shared" si="197"/>
        <v>0</v>
      </c>
      <c r="EO41" s="19"/>
      <c r="EP41" s="19"/>
      <c r="EQ41" s="19"/>
      <c r="ER41" s="19"/>
      <c r="ES41" s="19"/>
      <c r="ET41" s="19"/>
      <c r="EU41" s="19"/>
      <c r="EV41" s="19"/>
      <c r="EW41" s="19"/>
      <c r="EX41" s="19"/>
      <c r="EY41" s="19"/>
      <c r="EZ41" s="19"/>
      <c r="FA41" s="20">
        <f t="shared" si="198"/>
        <v>0</v>
      </c>
    </row>
    <row r="42" spans="3:157" x14ac:dyDescent="0.25">
      <c r="C42" s="18" t="s">
        <v>124</v>
      </c>
      <c r="E42" s="19"/>
      <c r="F42" s="19"/>
      <c r="G42" s="19"/>
      <c r="H42" s="19"/>
      <c r="I42" s="19"/>
      <c r="J42" s="19"/>
      <c r="K42" s="19"/>
      <c r="L42" s="19"/>
      <c r="M42" s="19"/>
      <c r="N42" s="19"/>
      <c r="O42" s="19"/>
      <c r="P42" s="19"/>
      <c r="Q42" s="20">
        <f t="shared" si="199"/>
        <v>0</v>
      </c>
      <c r="S42" s="19"/>
      <c r="T42" s="19"/>
      <c r="U42" s="19"/>
      <c r="V42" s="19"/>
      <c r="W42" s="19"/>
      <c r="X42" s="19"/>
      <c r="Y42" s="19">
        <v>60</v>
      </c>
      <c r="Z42" s="19"/>
      <c r="AA42" s="19"/>
      <c r="AB42" s="19"/>
      <c r="AC42" s="19"/>
      <c r="AD42" s="19"/>
      <c r="AE42" s="20">
        <f t="shared" si="189"/>
        <v>60</v>
      </c>
      <c r="AG42" s="19"/>
      <c r="AH42" s="19"/>
      <c r="AI42" s="19"/>
      <c r="AJ42" s="19"/>
      <c r="AK42" s="19"/>
      <c r="AL42" s="19"/>
      <c r="AM42" s="19"/>
      <c r="AN42" s="19"/>
      <c r="AO42" s="19"/>
      <c r="AP42" s="19"/>
      <c r="AQ42" s="19"/>
      <c r="AR42" s="19"/>
      <c r="AS42" s="20">
        <f t="shared" si="190"/>
        <v>0</v>
      </c>
      <c r="AU42" s="19"/>
      <c r="AV42" s="19"/>
      <c r="AW42" s="19"/>
      <c r="AX42" s="19"/>
      <c r="AY42" s="19"/>
      <c r="AZ42" s="19"/>
      <c r="BA42" s="19"/>
      <c r="BB42" s="19"/>
      <c r="BC42" s="19"/>
      <c r="BD42" s="19"/>
      <c r="BE42" s="19"/>
      <c r="BF42" s="19"/>
      <c r="BG42" s="20">
        <f t="shared" si="191"/>
        <v>0</v>
      </c>
      <c r="BI42" s="19"/>
      <c r="BJ42" s="19"/>
      <c r="BK42" s="19"/>
      <c r="BL42" s="19"/>
      <c r="BM42" s="19"/>
      <c r="BN42" s="19"/>
      <c r="BO42" s="19"/>
      <c r="BP42" s="19"/>
      <c r="BQ42" s="19"/>
      <c r="BR42" s="19"/>
      <c r="BS42" s="19"/>
      <c r="BT42" s="19"/>
      <c r="BU42" s="20">
        <f t="shared" si="192"/>
        <v>0</v>
      </c>
      <c r="BW42" s="19"/>
      <c r="BX42" s="19"/>
      <c r="BY42" s="19"/>
      <c r="BZ42" s="19"/>
      <c r="CA42" s="19"/>
      <c r="CB42" s="19"/>
      <c r="CC42" s="19"/>
      <c r="CD42" s="19"/>
      <c r="CE42" s="19"/>
      <c r="CF42" s="19"/>
      <c r="CG42" s="19"/>
      <c r="CH42" s="19"/>
      <c r="CI42" s="20">
        <f t="shared" si="193"/>
        <v>0</v>
      </c>
      <c r="CK42" s="19"/>
      <c r="CL42" s="19"/>
      <c r="CM42" s="19"/>
      <c r="CN42" s="19"/>
      <c r="CO42" s="19"/>
      <c r="CP42" s="19"/>
      <c r="CQ42" s="19"/>
      <c r="CR42" s="19"/>
      <c r="CS42" s="19"/>
      <c r="CT42" s="19"/>
      <c r="CU42" s="19"/>
      <c r="CV42" s="19"/>
      <c r="CW42" s="20">
        <f t="shared" si="194"/>
        <v>0</v>
      </c>
      <c r="CY42" s="19"/>
      <c r="CZ42" s="19"/>
      <c r="DA42" s="19"/>
      <c r="DB42" s="19"/>
      <c r="DC42" s="19"/>
      <c r="DD42" s="19"/>
      <c r="DE42" s="19"/>
      <c r="DF42" s="19"/>
      <c r="DG42" s="19"/>
      <c r="DH42" s="19"/>
      <c r="DI42" s="19"/>
      <c r="DJ42" s="19"/>
      <c r="DK42" s="20">
        <f t="shared" si="195"/>
        <v>0</v>
      </c>
      <c r="DM42" s="19"/>
      <c r="DN42" s="19"/>
      <c r="DO42" s="19"/>
      <c r="DP42" s="19"/>
      <c r="DQ42" s="19"/>
      <c r="DR42" s="19"/>
      <c r="DS42" s="19"/>
      <c r="DT42" s="19"/>
      <c r="DU42" s="19"/>
      <c r="DV42" s="19"/>
      <c r="DW42" s="19"/>
      <c r="DX42" s="19"/>
      <c r="DY42" s="20">
        <f t="shared" si="196"/>
        <v>0</v>
      </c>
      <c r="EA42" s="19"/>
      <c r="EB42" s="19"/>
      <c r="EC42" s="19"/>
      <c r="ED42" s="19"/>
      <c r="EE42" s="19"/>
      <c r="EF42" s="19"/>
      <c r="EG42" s="19"/>
      <c r="EH42" s="19"/>
      <c r="EI42" s="19"/>
      <c r="EJ42" s="19"/>
      <c r="EK42" s="19"/>
      <c r="EL42" s="19"/>
      <c r="EM42" s="20">
        <f t="shared" si="197"/>
        <v>0</v>
      </c>
      <c r="EO42" s="19"/>
      <c r="EP42" s="19"/>
      <c r="EQ42" s="19"/>
      <c r="ER42" s="19"/>
      <c r="ES42" s="19"/>
      <c r="ET42" s="19"/>
      <c r="EU42" s="19"/>
      <c r="EV42" s="19"/>
      <c r="EW42" s="19"/>
      <c r="EX42" s="19"/>
      <c r="EY42" s="19"/>
      <c r="EZ42" s="19"/>
      <c r="FA42" s="20">
        <f t="shared" si="198"/>
        <v>0</v>
      </c>
    </row>
    <row r="43" spans="3:157" x14ac:dyDescent="0.25">
      <c r="C43" s="18" t="s">
        <v>125</v>
      </c>
      <c r="E43" s="19"/>
      <c r="F43" s="19"/>
      <c r="G43" s="19"/>
      <c r="H43" s="19"/>
      <c r="I43" s="19"/>
      <c r="J43" s="19"/>
      <c r="K43" s="19"/>
      <c r="L43" s="19"/>
      <c r="M43" s="19"/>
      <c r="N43" s="19"/>
      <c r="O43" s="19"/>
      <c r="P43" s="19"/>
      <c r="Q43" s="20">
        <f t="shared" si="199"/>
        <v>0</v>
      </c>
      <c r="S43" s="19"/>
      <c r="T43" s="19"/>
      <c r="U43" s="19"/>
      <c r="V43" s="19"/>
      <c r="W43" s="19">
        <v>70</v>
      </c>
      <c r="X43" s="19"/>
      <c r="Y43" s="19"/>
      <c r="Z43" s="19"/>
      <c r="AA43" s="19"/>
      <c r="AB43" s="19"/>
      <c r="AC43" s="19"/>
      <c r="AD43" s="19"/>
      <c r="AE43" s="20">
        <f t="shared" si="189"/>
        <v>70</v>
      </c>
      <c r="AG43" s="19"/>
      <c r="AH43" s="19"/>
      <c r="AI43" s="19"/>
      <c r="AJ43" s="19"/>
      <c r="AK43" s="19"/>
      <c r="AL43" s="19"/>
      <c r="AM43" s="19"/>
      <c r="AN43" s="19"/>
      <c r="AO43" s="19"/>
      <c r="AP43" s="19"/>
      <c r="AQ43" s="19"/>
      <c r="AR43" s="19"/>
      <c r="AS43" s="20">
        <f t="shared" si="190"/>
        <v>0</v>
      </c>
      <c r="AU43" s="19"/>
      <c r="AV43" s="19"/>
      <c r="AW43" s="19"/>
      <c r="AX43" s="19"/>
      <c r="AY43" s="19"/>
      <c r="AZ43" s="19"/>
      <c r="BA43" s="19"/>
      <c r="BB43" s="19"/>
      <c r="BC43" s="19"/>
      <c r="BD43" s="19"/>
      <c r="BE43" s="19"/>
      <c r="BF43" s="19"/>
      <c r="BG43" s="20">
        <f t="shared" si="191"/>
        <v>0</v>
      </c>
      <c r="BI43" s="19"/>
      <c r="BJ43" s="19"/>
      <c r="BK43" s="19"/>
      <c r="BL43" s="19"/>
      <c r="BM43" s="19"/>
      <c r="BN43" s="19"/>
      <c r="BO43" s="19"/>
      <c r="BP43" s="19"/>
      <c r="BQ43" s="19"/>
      <c r="BR43" s="19"/>
      <c r="BS43" s="19"/>
      <c r="BT43" s="19"/>
      <c r="BU43" s="20">
        <f t="shared" si="192"/>
        <v>0</v>
      </c>
      <c r="BW43" s="19"/>
      <c r="BX43" s="19"/>
      <c r="BY43" s="19"/>
      <c r="BZ43" s="19"/>
      <c r="CA43" s="19"/>
      <c r="CB43" s="19"/>
      <c r="CC43" s="19"/>
      <c r="CD43" s="19"/>
      <c r="CE43" s="19"/>
      <c r="CF43" s="19"/>
      <c r="CG43" s="19"/>
      <c r="CH43" s="19"/>
      <c r="CI43" s="20">
        <f t="shared" si="193"/>
        <v>0</v>
      </c>
      <c r="CK43" s="19"/>
      <c r="CL43" s="19"/>
      <c r="CM43" s="19"/>
      <c r="CN43" s="19"/>
      <c r="CO43" s="19"/>
      <c r="CP43" s="19"/>
      <c r="CQ43" s="19"/>
      <c r="CR43" s="19"/>
      <c r="CS43" s="19"/>
      <c r="CT43" s="19"/>
      <c r="CU43" s="19"/>
      <c r="CV43" s="19"/>
      <c r="CW43" s="20">
        <f t="shared" si="194"/>
        <v>0</v>
      </c>
      <c r="CY43" s="19"/>
      <c r="CZ43" s="19"/>
      <c r="DA43" s="19"/>
      <c r="DB43" s="19"/>
      <c r="DC43" s="19"/>
      <c r="DD43" s="19"/>
      <c r="DE43" s="19"/>
      <c r="DF43" s="19"/>
      <c r="DG43" s="19"/>
      <c r="DH43" s="19"/>
      <c r="DI43" s="19"/>
      <c r="DJ43" s="19"/>
      <c r="DK43" s="20">
        <f t="shared" si="195"/>
        <v>0</v>
      </c>
      <c r="DM43" s="19"/>
      <c r="DN43" s="19"/>
      <c r="DO43" s="19"/>
      <c r="DP43" s="19"/>
      <c r="DQ43" s="19"/>
      <c r="DR43" s="19"/>
      <c r="DS43" s="19"/>
      <c r="DT43" s="19"/>
      <c r="DU43" s="19"/>
      <c r="DV43" s="19"/>
      <c r="DW43" s="19"/>
      <c r="DX43" s="19"/>
      <c r="DY43" s="20">
        <f t="shared" si="196"/>
        <v>0</v>
      </c>
      <c r="EA43" s="19"/>
      <c r="EB43" s="19"/>
      <c r="EC43" s="19"/>
      <c r="ED43" s="19"/>
      <c r="EE43" s="19"/>
      <c r="EF43" s="19"/>
      <c r="EG43" s="19"/>
      <c r="EH43" s="19"/>
      <c r="EI43" s="19"/>
      <c r="EJ43" s="19"/>
      <c r="EK43" s="19"/>
      <c r="EL43" s="19"/>
      <c r="EM43" s="20">
        <f t="shared" si="197"/>
        <v>0</v>
      </c>
      <c r="EO43" s="19"/>
      <c r="EP43" s="19"/>
      <c r="EQ43" s="19"/>
      <c r="ER43" s="19"/>
      <c r="ES43" s="19"/>
      <c r="ET43" s="19"/>
      <c r="EU43" s="19"/>
      <c r="EV43" s="19"/>
      <c r="EW43" s="19"/>
      <c r="EX43" s="19"/>
      <c r="EY43" s="19"/>
      <c r="EZ43" s="19"/>
      <c r="FA43" s="20">
        <f t="shared" si="198"/>
        <v>0</v>
      </c>
    </row>
    <row r="44" spans="3:157" x14ac:dyDescent="0.25">
      <c r="C44" s="18" t="s">
        <v>126</v>
      </c>
      <c r="E44" s="19"/>
      <c r="F44" s="19"/>
      <c r="G44" s="19"/>
      <c r="H44" s="19"/>
      <c r="I44" s="19"/>
      <c r="J44" s="19"/>
      <c r="K44" s="19"/>
      <c r="L44" s="19"/>
      <c r="M44" s="19"/>
      <c r="N44" s="19"/>
      <c r="O44" s="19">
        <v>2</v>
      </c>
      <c r="P44" s="19">
        <v>2</v>
      </c>
      <c r="Q44" s="20">
        <f t="shared" si="199"/>
        <v>4</v>
      </c>
      <c r="S44" s="19">
        <v>2</v>
      </c>
      <c r="T44" s="19">
        <v>2</v>
      </c>
      <c r="U44" s="19">
        <v>2</v>
      </c>
      <c r="V44" s="19">
        <v>2</v>
      </c>
      <c r="W44" s="19">
        <v>20</v>
      </c>
      <c r="X44" s="19">
        <v>2</v>
      </c>
      <c r="Y44" s="19">
        <v>2</v>
      </c>
      <c r="Z44" s="19">
        <v>2</v>
      </c>
      <c r="AA44" s="19">
        <v>2</v>
      </c>
      <c r="AB44" s="19">
        <v>2</v>
      </c>
      <c r="AC44" s="19">
        <v>2</v>
      </c>
      <c r="AD44" s="19">
        <v>2</v>
      </c>
      <c r="AE44" s="20">
        <f t="shared" si="189"/>
        <v>42</v>
      </c>
      <c r="AG44" s="19"/>
      <c r="AH44" s="19"/>
      <c r="AI44" s="19"/>
      <c r="AJ44" s="19"/>
      <c r="AK44" s="19"/>
      <c r="AL44" s="19"/>
      <c r="AM44" s="19"/>
      <c r="AN44" s="19"/>
      <c r="AO44" s="19"/>
      <c r="AP44" s="19"/>
      <c r="AQ44" s="19"/>
      <c r="AR44" s="19"/>
      <c r="AS44" s="20">
        <f t="shared" si="190"/>
        <v>0</v>
      </c>
      <c r="AU44" s="19"/>
      <c r="AV44" s="19"/>
      <c r="AW44" s="19"/>
      <c r="AX44" s="19"/>
      <c r="AY44" s="19"/>
      <c r="AZ44" s="19"/>
      <c r="BA44" s="19"/>
      <c r="BB44" s="19"/>
      <c r="BC44" s="19"/>
      <c r="BD44" s="19"/>
      <c r="BE44" s="19"/>
      <c r="BF44" s="19"/>
      <c r="BG44" s="20">
        <f t="shared" si="191"/>
        <v>0</v>
      </c>
      <c r="BI44" s="19"/>
      <c r="BJ44" s="19"/>
      <c r="BK44" s="19"/>
      <c r="BL44" s="19"/>
      <c r="BM44" s="19"/>
      <c r="BN44" s="19"/>
      <c r="BO44" s="19"/>
      <c r="BP44" s="19"/>
      <c r="BQ44" s="19"/>
      <c r="BR44" s="19"/>
      <c r="BS44" s="19"/>
      <c r="BT44" s="19"/>
      <c r="BU44" s="20">
        <f t="shared" si="192"/>
        <v>0</v>
      </c>
      <c r="BW44" s="19"/>
      <c r="BX44" s="19"/>
      <c r="BY44" s="19"/>
      <c r="BZ44" s="19"/>
      <c r="CA44" s="19"/>
      <c r="CB44" s="19"/>
      <c r="CC44" s="19"/>
      <c r="CD44" s="19"/>
      <c r="CE44" s="19"/>
      <c r="CF44" s="19"/>
      <c r="CG44" s="19"/>
      <c r="CH44" s="19"/>
      <c r="CI44" s="20">
        <f t="shared" si="193"/>
        <v>0</v>
      </c>
      <c r="CK44" s="19"/>
      <c r="CL44" s="19"/>
      <c r="CM44" s="19"/>
      <c r="CN44" s="19"/>
      <c r="CO44" s="19"/>
      <c r="CP44" s="19"/>
      <c r="CQ44" s="19"/>
      <c r="CR44" s="19"/>
      <c r="CS44" s="19"/>
      <c r="CT44" s="19"/>
      <c r="CU44" s="19"/>
      <c r="CV44" s="19"/>
      <c r="CW44" s="20">
        <f t="shared" si="194"/>
        <v>0</v>
      </c>
      <c r="CY44" s="19"/>
      <c r="CZ44" s="19"/>
      <c r="DA44" s="19"/>
      <c r="DB44" s="19"/>
      <c r="DC44" s="19"/>
      <c r="DD44" s="19"/>
      <c r="DE44" s="19"/>
      <c r="DF44" s="19"/>
      <c r="DG44" s="19"/>
      <c r="DH44" s="19"/>
      <c r="DI44" s="19"/>
      <c r="DJ44" s="19"/>
      <c r="DK44" s="20">
        <f t="shared" si="195"/>
        <v>0</v>
      </c>
      <c r="DM44" s="19"/>
      <c r="DN44" s="19"/>
      <c r="DO44" s="19"/>
      <c r="DP44" s="19"/>
      <c r="DQ44" s="19"/>
      <c r="DR44" s="19"/>
      <c r="DS44" s="19"/>
      <c r="DT44" s="19"/>
      <c r="DU44" s="19"/>
      <c r="DV44" s="19"/>
      <c r="DW44" s="19"/>
      <c r="DX44" s="19"/>
      <c r="DY44" s="20">
        <f t="shared" si="196"/>
        <v>0</v>
      </c>
      <c r="EA44" s="19"/>
      <c r="EB44" s="19"/>
      <c r="EC44" s="19"/>
      <c r="ED44" s="19"/>
      <c r="EE44" s="19"/>
      <c r="EF44" s="19"/>
      <c r="EG44" s="19"/>
      <c r="EH44" s="19"/>
      <c r="EI44" s="19"/>
      <c r="EJ44" s="19"/>
      <c r="EK44" s="19"/>
      <c r="EL44" s="19"/>
      <c r="EM44" s="20">
        <f t="shared" si="197"/>
        <v>0</v>
      </c>
      <c r="EO44" s="19"/>
      <c r="EP44" s="19"/>
      <c r="EQ44" s="19"/>
      <c r="ER44" s="19"/>
      <c r="ES44" s="19"/>
      <c r="ET44" s="19"/>
      <c r="EU44" s="19"/>
      <c r="EV44" s="19"/>
      <c r="EW44" s="19"/>
      <c r="EX44" s="19"/>
      <c r="EY44" s="19"/>
      <c r="EZ44" s="19"/>
      <c r="FA44" s="20">
        <f t="shared" si="198"/>
        <v>0</v>
      </c>
    </row>
    <row r="45" spans="3:157" x14ac:dyDescent="0.25">
      <c r="C45" s="18" t="s">
        <v>128</v>
      </c>
      <c r="E45" s="19"/>
      <c r="F45" s="19"/>
      <c r="G45" s="19"/>
      <c r="H45" s="19"/>
      <c r="I45" s="19"/>
      <c r="J45" s="19"/>
      <c r="K45" s="19"/>
      <c r="L45" s="19"/>
      <c r="M45" s="19"/>
      <c r="N45" s="19"/>
      <c r="O45" s="19">
        <v>355</v>
      </c>
      <c r="P45" s="19">
        <v>75</v>
      </c>
      <c r="Q45" s="20">
        <f t="shared" si="199"/>
        <v>430</v>
      </c>
      <c r="S45" s="19">
        <v>75</v>
      </c>
      <c r="T45" s="19">
        <v>75</v>
      </c>
      <c r="U45" s="19">
        <v>75</v>
      </c>
      <c r="V45" s="19">
        <v>75</v>
      </c>
      <c r="W45" s="19">
        <v>75</v>
      </c>
      <c r="X45" s="19">
        <v>75</v>
      </c>
      <c r="Y45" s="19">
        <v>75</v>
      </c>
      <c r="Z45" s="19">
        <v>75</v>
      </c>
      <c r="AA45" s="19">
        <v>75</v>
      </c>
      <c r="AB45" s="19">
        <v>75</v>
      </c>
      <c r="AC45" s="19">
        <v>75</v>
      </c>
      <c r="AD45" s="19">
        <v>75</v>
      </c>
      <c r="AE45" s="20">
        <f t="shared" si="189"/>
        <v>900</v>
      </c>
      <c r="AG45" s="19"/>
      <c r="AH45" s="19"/>
      <c r="AI45" s="19"/>
      <c r="AJ45" s="19"/>
      <c r="AK45" s="19"/>
      <c r="AL45" s="19"/>
      <c r="AM45" s="19"/>
      <c r="AN45" s="19"/>
      <c r="AO45" s="19"/>
      <c r="AP45" s="19"/>
      <c r="AQ45" s="19"/>
      <c r="AR45" s="19"/>
      <c r="AS45" s="20">
        <f t="shared" si="190"/>
        <v>0</v>
      </c>
      <c r="AU45" s="19"/>
      <c r="AV45" s="19"/>
      <c r="AW45" s="19"/>
      <c r="AX45" s="19"/>
      <c r="AY45" s="19"/>
      <c r="AZ45" s="19"/>
      <c r="BA45" s="19"/>
      <c r="BB45" s="19"/>
      <c r="BC45" s="19"/>
      <c r="BD45" s="19"/>
      <c r="BE45" s="19"/>
      <c r="BF45" s="19"/>
      <c r="BG45" s="20">
        <f t="shared" si="191"/>
        <v>0</v>
      </c>
      <c r="BI45" s="19"/>
      <c r="BJ45" s="19"/>
      <c r="BK45" s="19"/>
      <c r="BL45" s="19"/>
      <c r="BM45" s="19"/>
      <c r="BN45" s="19"/>
      <c r="BO45" s="19"/>
      <c r="BP45" s="19"/>
      <c r="BQ45" s="19"/>
      <c r="BR45" s="19"/>
      <c r="BS45" s="19"/>
      <c r="BT45" s="19"/>
      <c r="BU45" s="20">
        <f t="shared" si="192"/>
        <v>0</v>
      </c>
      <c r="BW45" s="19"/>
      <c r="BX45" s="19"/>
      <c r="BY45" s="19"/>
      <c r="BZ45" s="19"/>
      <c r="CA45" s="19"/>
      <c r="CB45" s="19"/>
      <c r="CC45" s="19"/>
      <c r="CD45" s="19"/>
      <c r="CE45" s="19"/>
      <c r="CF45" s="19"/>
      <c r="CG45" s="19"/>
      <c r="CH45" s="19"/>
      <c r="CI45" s="20">
        <f t="shared" si="193"/>
        <v>0</v>
      </c>
      <c r="CK45" s="19"/>
      <c r="CL45" s="19"/>
      <c r="CM45" s="19"/>
      <c r="CN45" s="19"/>
      <c r="CO45" s="19"/>
      <c r="CP45" s="19"/>
      <c r="CQ45" s="19"/>
      <c r="CR45" s="19"/>
      <c r="CS45" s="19"/>
      <c r="CT45" s="19"/>
      <c r="CU45" s="19"/>
      <c r="CV45" s="19"/>
      <c r="CW45" s="20">
        <f t="shared" si="194"/>
        <v>0</v>
      </c>
      <c r="CY45" s="19"/>
      <c r="CZ45" s="19"/>
      <c r="DA45" s="19"/>
      <c r="DB45" s="19"/>
      <c r="DC45" s="19"/>
      <c r="DD45" s="19"/>
      <c r="DE45" s="19"/>
      <c r="DF45" s="19"/>
      <c r="DG45" s="19"/>
      <c r="DH45" s="19"/>
      <c r="DI45" s="19"/>
      <c r="DJ45" s="19"/>
      <c r="DK45" s="20">
        <f t="shared" si="195"/>
        <v>0</v>
      </c>
      <c r="DM45" s="19"/>
      <c r="DN45" s="19"/>
      <c r="DO45" s="19"/>
      <c r="DP45" s="19"/>
      <c r="DQ45" s="19"/>
      <c r="DR45" s="19"/>
      <c r="DS45" s="19"/>
      <c r="DT45" s="19"/>
      <c r="DU45" s="19"/>
      <c r="DV45" s="19"/>
      <c r="DW45" s="19"/>
      <c r="DX45" s="19"/>
      <c r="DY45" s="20">
        <f t="shared" si="196"/>
        <v>0</v>
      </c>
      <c r="EA45" s="19"/>
      <c r="EB45" s="19"/>
      <c r="EC45" s="19"/>
      <c r="ED45" s="19"/>
      <c r="EE45" s="19"/>
      <c r="EF45" s="19"/>
      <c r="EG45" s="19"/>
      <c r="EH45" s="19"/>
      <c r="EI45" s="19"/>
      <c r="EJ45" s="19"/>
      <c r="EK45" s="19"/>
      <c r="EL45" s="19"/>
      <c r="EM45" s="20">
        <f t="shared" si="197"/>
        <v>0</v>
      </c>
      <c r="EO45" s="19"/>
      <c r="EP45" s="19"/>
      <c r="EQ45" s="19"/>
      <c r="ER45" s="19"/>
      <c r="ES45" s="19"/>
      <c r="ET45" s="19"/>
      <c r="EU45" s="19"/>
      <c r="EV45" s="19"/>
      <c r="EW45" s="19"/>
      <c r="EX45" s="19"/>
      <c r="EY45" s="19"/>
      <c r="EZ45" s="19"/>
      <c r="FA45" s="20">
        <f t="shared" si="198"/>
        <v>0</v>
      </c>
    </row>
    <row r="46" spans="3:157" x14ac:dyDescent="0.25">
      <c r="C46" s="18" t="s">
        <v>37</v>
      </c>
      <c r="E46" s="19"/>
      <c r="F46" s="19"/>
      <c r="G46" s="19"/>
      <c r="H46" s="19"/>
      <c r="I46" s="19"/>
      <c r="J46" s="19"/>
      <c r="K46" s="19"/>
      <c r="L46" s="19"/>
      <c r="M46" s="19"/>
      <c r="N46" s="19"/>
      <c r="O46" s="19">
        <v>200</v>
      </c>
      <c r="P46" s="19">
        <v>200</v>
      </c>
      <c r="Q46" s="20">
        <f t="shared" si="199"/>
        <v>400</v>
      </c>
      <c r="S46" s="19">
        <v>200</v>
      </c>
      <c r="T46" s="19">
        <v>200</v>
      </c>
      <c r="U46" s="19">
        <v>200</v>
      </c>
      <c r="V46" s="19">
        <v>200</v>
      </c>
      <c r="W46" s="19">
        <v>200</v>
      </c>
      <c r="X46" s="19">
        <v>200</v>
      </c>
      <c r="Y46" s="19">
        <v>200</v>
      </c>
      <c r="Z46" s="19">
        <v>200</v>
      </c>
      <c r="AA46" s="19">
        <v>200</v>
      </c>
      <c r="AB46" s="19">
        <v>200</v>
      </c>
      <c r="AC46" s="19">
        <v>200</v>
      </c>
      <c r="AD46" s="19">
        <v>200</v>
      </c>
      <c r="AE46" s="20">
        <f t="shared" si="189"/>
        <v>2400</v>
      </c>
      <c r="AG46" s="19"/>
      <c r="AH46" s="19"/>
      <c r="AI46" s="19"/>
      <c r="AJ46" s="19"/>
      <c r="AK46" s="19"/>
      <c r="AL46" s="19"/>
      <c r="AM46" s="19"/>
      <c r="AN46" s="19"/>
      <c r="AO46" s="19"/>
      <c r="AP46" s="19"/>
      <c r="AQ46" s="19"/>
      <c r="AR46" s="19"/>
      <c r="AS46" s="20">
        <f t="shared" si="190"/>
        <v>0</v>
      </c>
      <c r="AU46" s="19"/>
      <c r="AV46" s="19"/>
      <c r="AW46" s="19"/>
      <c r="AX46" s="19"/>
      <c r="AY46" s="19"/>
      <c r="AZ46" s="19"/>
      <c r="BA46" s="19"/>
      <c r="BB46" s="19"/>
      <c r="BC46" s="19"/>
      <c r="BD46" s="19"/>
      <c r="BE46" s="19"/>
      <c r="BF46" s="19"/>
      <c r="BG46" s="20">
        <f t="shared" si="191"/>
        <v>0</v>
      </c>
      <c r="BI46" s="19"/>
      <c r="BJ46" s="19"/>
      <c r="BK46" s="19"/>
      <c r="BL46" s="19"/>
      <c r="BM46" s="19"/>
      <c r="BN46" s="19"/>
      <c r="BO46" s="19"/>
      <c r="BP46" s="19"/>
      <c r="BQ46" s="19"/>
      <c r="BR46" s="19"/>
      <c r="BS46" s="19"/>
      <c r="BT46" s="19"/>
      <c r="BU46" s="20">
        <f t="shared" si="192"/>
        <v>0</v>
      </c>
      <c r="BW46" s="19"/>
      <c r="BX46" s="19"/>
      <c r="BY46" s="19"/>
      <c r="BZ46" s="19"/>
      <c r="CA46" s="19"/>
      <c r="CB46" s="19"/>
      <c r="CC46" s="19"/>
      <c r="CD46" s="19"/>
      <c r="CE46" s="19"/>
      <c r="CF46" s="19"/>
      <c r="CG46" s="19"/>
      <c r="CH46" s="19"/>
      <c r="CI46" s="20">
        <f t="shared" si="193"/>
        <v>0</v>
      </c>
      <c r="CK46" s="19"/>
      <c r="CL46" s="19"/>
      <c r="CM46" s="19"/>
      <c r="CN46" s="19"/>
      <c r="CO46" s="19"/>
      <c r="CP46" s="19"/>
      <c r="CQ46" s="19"/>
      <c r="CR46" s="19"/>
      <c r="CS46" s="19"/>
      <c r="CT46" s="19"/>
      <c r="CU46" s="19"/>
      <c r="CV46" s="19"/>
      <c r="CW46" s="20">
        <f t="shared" si="194"/>
        <v>0</v>
      </c>
      <c r="CY46" s="19"/>
      <c r="CZ46" s="19"/>
      <c r="DA46" s="19"/>
      <c r="DB46" s="19"/>
      <c r="DC46" s="19"/>
      <c r="DD46" s="19"/>
      <c r="DE46" s="19"/>
      <c r="DF46" s="19"/>
      <c r="DG46" s="19"/>
      <c r="DH46" s="19"/>
      <c r="DI46" s="19"/>
      <c r="DJ46" s="19"/>
      <c r="DK46" s="20">
        <f t="shared" si="195"/>
        <v>0</v>
      </c>
      <c r="DM46" s="19"/>
      <c r="DN46" s="19"/>
      <c r="DO46" s="19"/>
      <c r="DP46" s="19"/>
      <c r="DQ46" s="19"/>
      <c r="DR46" s="19"/>
      <c r="DS46" s="19"/>
      <c r="DT46" s="19"/>
      <c r="DU46" s="19"/>
      <c r="DV46" s="19"/>
      <c r="DW46" s="19"/>
      <c r="DX46" s="19"/>
      <c r="DY46" s="20">
        <f t="shared" si="196"/>
        <v>0</v>
      </c>
      <c r="EA46" s="19"/>
      <c r="EB46" s="19"/>
      <c r="EC46" s="19"/>
      <c r="ED46" s="19"/>
      <c r="EE46" s="19"/>
      <c r="EF46" s="19"/>
      <c r="EG46" s="19"/>
      <c r="EH46" s="19"/>
      <c r="EI46" s="19"/>
      <c r="EJ46" s="19"/>
      <c r="EK46" s="19"/>
      <c r="EL46" s="19"/>
      <c r="EM46" s="20">
        <f t="shared" si="197"/>
        <v>0</v>
      </c>
      <c r="EO46" s="19"/>
      <c r="EP46" s="19"/>
      <c r="EQ46" s="19"/>
      <c r="ER46" s="19"/>
      <c r="ES46" s="19"/>
      <c r="ET46" s="19"/>
      <c r="EU46" s="19"/>
      <c r="EV46" s="19"/>
      <c r="EW46" s="19"/>
      <c r="EX46" s="19"/>
      <c r="EY46" s="19"/>
      <c r="EZ46" s="19"/>
      <c r="FA46" s="20">
        <f t="shared" si="198"/>
        <v>0</v>
      </c>
    </row>
    <row r="47" spans="3:157" x14ac:dyDescent="0.25">
      <c r="C47" s="18" t="s">
        <v>147</v>
      </c>
      <c r="E47" s="19"/>
      <c r="F47" s="19"/>
      <c r="G47" s="19"/>
      <c r="H47" s="19"/>
      <c r="I47" s="19"/>
      <c r="J47" s="19"/>
      <c r="K47" s="19"/>
      <c r="L47" s="19"/>
      <c r="M47" s="19"/>
      <c r="N47" s="19"/>
      <c r="O47" s="19">
        <v>35</v>
      </c>
      <c r="P47" s="19">
        <v>35</v>
      </c>
      <c r="Q47" s="20">
        <f t="shared" si="199"/>
        <v>70</v>
      </c>
      <c r="S47" s="19">
        <v>35</v>
      </c>
      <c r="T47" s="19">
        <v>35</v>
      </c>
      <c r="U47" s="19">
        <v>35</v>
      </c>
      <c r="V47" s="19">
        <v>35</v>
      </c>
      <c r="W47" s="19">
        <v>35</v>
      </c>
      <c r="X47" s="19">
        <v>35</v>
      </c>
      <c r="Y47" s="19">
        <v>35</v>
      </c>
      <c r="Z47" s="19">
        <v>35</v>
      </c>
      <c r="AA47" s="19">
        <v>35</v>
      </c>
      <c r="AB47" s="19">
        <v>35</v>
      </c>
      <c r="AC47" s="19">
        <v>35</v>
      </c>
      <c r="AD47" s="19">
        <v>35</v>
      </c>
      <c r="AE47" s="20"/>
      <c r="AG47" s="19"/>
      <c r="AH47" s="19"/>
      <c r="AI47" s="19"/>
      <c r="AJ47" s="19"/>
      <c r="AK47" s="19"/>
      <c r="AL47" s="19"/>
      <c r="AM47" s="19"/>
      <c r="AN47" s="19"/>
      <c r="AO47" s="19"/>
      <c r="AP47" s="19"/>
      <c r="AQ47" s="19"/>
      <c r="AR47" s="19"/>
      <c r="AS47" s="20"/>
      <c r="AU47" s="19"/>
      <c r="AV47" s="19"/>
      <c r="AW47" s="19"/>
      <c r="AX47" s="19"/>
      <c r="AY47" s="19"/>
      <c r="AZ47" s="19"/>
      <c r="BA47" s="19"/>
      <c r="BB47" s="19"/>
      <c r="BC47" s="19"/>
      <c r="BD47" s="19"/>
      <c r="BE47" s="19"/>
      <c r="BF47" s="19"/>
      <c r="BG47" s="20"/>
      <c r="BI47" s="19"/>
      <c r="BJ47" s="19"/>
      <c r="BK47" s="19"/>
      <c r="BL47" s="19"/>
      <c r="BM47" s="19"/>
      <c r="BN47" s="19"/>
      <c r="BO47" s="19"/>
      <c r="BP47" s="19"/>
      <c r="BQ47" s="19"/>
      <c r="BR47" s="19"/>
      <c r="BS47" s="19"/>
      <c r="BT47" s="19"/>
      <c r="BU47" s="20">
        <f t="shared" si="192"/>
        <v>0</v>
      </c>
      <c r="BW47" s="19"/>
      <c r="BX47" s="19"/>
      <c r="BY47" s="19"/>
      <c r="BZ47" s="19"/>
      <c r="CA47" s="19"/>
      <c r="CB47" s="19"/>
      <c r="CC47" s="19"/>
      <c r="CD47" s="19"/>
      <c r="CE47" s="19"/>
      <c r="CF47" s="19"/>
      <c r="CG47" s="19"/>
      <c r="CH47" s="19"/>
      <c r="CI47" s="20"/>
      <c r="CK47" s="19"/>
      <c r="CL47" s="19"/>
      <c r="CM47" s="19"/>
      <c r="CN47" s="19"/>
      <c r="CO47" s="19"/>
      <c r="CP47" s="19"/>
      <c r="CQ47" s="19"/>
      <c r="CR47" s="19"/>
      <c r="CS47" s="19"/>
      <c r="CT47" s="19"/>
      <c r="CU47" s="19"/>
      <c r="CV47" s="19"/>
      <c r="CW47" s="20"/>
      <c r="CY47" s="19"/>
      <c r="CZ47" s="19"/>
      <c r="DA47" s="19"/>
      <c r="DB47" s="19"/>
      <c r="DC47" s="19"/>
      <c r="DD47" s="19"/>
      <c r="DE47" s="19"/>
      <c r="DF47" s="19"/>
      <c r="DG47" s="19"/>
      <c r="DH47" s="19"/>
      <c r="DI47" s="19"/>
      <c r="DJ47" s="19"/>
      <c r="DK47" s="20"/>
      <c r="DM47" s="19"/>
      <c r="DN47" s="19"/>
      <c r="DO47" s="19"/>
      <c r="DP47" s="19"/>
      <c r="DQ47" s="19"/>
      <c r="DR47" s="19"/>
      <c r="DS47" s="19"/>
      <c r="DT47" s="19"/>
      <c r="DU47" s="19"/>
      <c r="DV47" s="19"/>
      <c r="DW47" s="19"/>
      <c r="DX47" s="19"/>
      <c r="DY47" s="20"/>
      <c r="EA47" s="19"/>
      <c r="EB47" s="19"/>
      <c r="EC47" s="19"/>
      <c r="ED47" s="19"/>
      <c r="EE47" s="19"/>
      <c r="EF47" s="19"/>
      <c r="EG47" s="19"/>
      <c r="EH47" s="19"/>
      <c r="EI47" s="19"/>
      <c r="EJ47" s="19"/>
      <c r="EK47" s="19"/>
      <c r="EL47" s="19"/>
      <c r="EM47" s="20">
        <f t="shared" si="197"/>
        <v>0</v>
      </c>
      <c r="EO47" s="19"/>
      <c r="EP47" s="19"/>
      <c r="EQ47" s="19"/>
      <c r="ER47" s="19"/>
      <c r="ES47" s="19"/>
      <c r="ET47" s="19"/>
      <c r="EU47" s="19"/>
      <c r="EV47" s="19"/>
      <c r="EW47" s="19"/>
      <c r="EX47" s="19"/>
      <c r="EY47" s="19"/>
      <c r="EZ47" s="19"/>
      <c r="FA47" s="20"/>
    </row>
    <row r="48" spans="3:157" hidden="1" x14ac:dyDescent="0.25">
      <c r="C48" s="18" t="s">
        <v>127</v>
      </c>
      <c r="E48" s="19"/>
      <c r="F48" s="19"/>
      <c r="G48" s="19"/>
      <c r="H48" s="19"/>
      <c r="I48" s="19"/>
      <c r="J48" s="19"/>
      <c r="K48" s="19"/>
      <c r="L48" s="19"/>
      <c r="M48" s="19"/>
      <c r="N48" s="19"/>
      <c r="O48" s="19"/>
      <c r="P48" s="19"/>
      <c r="Q48" s="20"/>
      <c r="S48" s="19"/>
      <c r="T48" s="19"/>
      <c r="U48" s="19"/>
      <c r="V48" s="19"/>
      <c r="W48" s="19"/>
      <c r="X48" s="19"/>
      <c r="Y48" s="19"/>
      <c r="Z48" s="19"/>
      <c r="AA48" s="19"/>
      <c r="AB48" s="19"/>
      <c r="AC48" s="19"/>
      <c r="AD48" s="19"/>
      <c r="AE48" s="20"/>
      <c r="AG48" s="19"/>
      <c r="AH48" s="19"/>
      <c r="AI48" s="19"/>
      <c r="AJ48" s="19"/>
      <c r="AK48" s="19"/>
      <c r="AL48" s="19"/>
      <c r="AM48" s="19"/>
      <c r="AN48" s="19"/>
      <c r="AO48" s="19"/>
      <c r="AP48" s="19"/>
      <c r="AQ48" s="19"/>
      <c r="AR48" s="19"/>
      <c r="AS48" s="20"/>
      <c r="AU48" s="19"/>
      <c r="AV48" s="19"/>
      <c r="AW48" s="19"/>
      <c r="AX48" s="19"/>
      <c r="AY48" s="19"/>
      <c r="AZ48" s="19"/>
      <c r="BA48" s="19"/>
      <c r="BB48" s="19"/>
      <c r="BC48" s="19"/>
      <c r="BD48" s="19"/>
      <c r="BE48" s="19"/>
      <c r="BF48" s="19"/>
      <c r="BG48" s="20"/>
      <c r="BI48" s="19"/>
      <c r="BJ48" s="19"/>
      <c r="BK48" s="19"/>
      <c r="BL48" s="19"/>
      <c r="BM48" s="19"/>
      <c r="BN48" s="19"/>
      <c r="BO48" s="19"/>
      <c r="BP48" s="19"/>
      <c r="BQ48" s="19"/>
      <c r="BR48" s="19"/>
      <c r="BS48" s="19"/>
      <c r="BT48" s="19"/>
      <c r="BU48" s="20">
        <f t="shared" si="192"/>
        <v>0</v>
      </c>
      <c r="BW48" s="19"/>
      <c r="BX48" s="19"/>
      <c r="BY48" s="19"/>
      <c r="BZ48" s="19"/>
      <c r="CA48" s="19"/>
      <c r="CB48" s="19"/>
      <c r="CC48" s="19"/>
      <c r="CD48" s="19"/>
      <c r="CE48" s="19"/>
      <c r="CF48" s="19"/>
      <c r="CG48" s="19"/>
      <c r="CH48" s="19"/>
      <c r="CI48" s="20"/>
      <c r="CK48" s="19"/>
      <c r="CL48" s="19"/>
      <c r="CM48" s="19"/>
      <c r="CN48" s="19"/>
      <c r="CO48" s="19"/>
      <c r="CP48" s="19"/>
      <c r="CQ48" s="19"/>
      <c r="CR48" s="19"/>
      <c r="CS48" s="19"/>
      <c r="CT48" s="19"/>
      <c r="CU48" s="19"/>
      <c r="CV48" s="19"/>
      <c r="CW48" s="20"/>
      <c r="CY48" s="19"/>
      <c r="CZ48" s="19"/>
      <c r="DA48" s="19"/>
      <c r="DB48" s="19"/>
      <c r="DC48" s="19"/>
      <c r="DD48" s="19"/>
      <c r="DE48" s="19"/>
      <c r="DF48" s="19"/>
      <c r="DG48" s="19"/>
      <c r="DH48" s="19"/>
      <c r="DI48" s="19"/>
      <c r="DJ48" s="19"/>
      <c r="DK48" s="20"/>
      <c r="DM48" s="19"/>
      <c r="DN48" s="19"/>
      <c r="DO48" s="19"/>
      <c r="DP48" s="19"/>
      <c r="DQ48" s="19"/>
      <c r="DR48" s="19"/>
      <c r="DS48" s="19"/>
      <c r="DT48" s="19"/>
      <c r="DU48" s="19"/>
      <c r="DV48" s="19"/>
      <c r="DW48" s="19"/>
      <c r="DX48" s="19"/>
      <c r="DY48" s="20"/>
      <c r="EA48" s="19"/>
      <c r="EB48" s="19"/>
      <c r="EC48" s="19"/>
      <c r="ED48" s="19"/>
      <c r="EE48" s="19"/>
      <c r="EF48" s="19"/>
      <c r="EG48" s="19"/>
      <c r="EH48" s="19"/>
      <c r="EI48" s="19"/>
      <c r="EJ48" s="19"/>
      <c r="EK48" s="19"/>
      <c r="EL48" s="19"/>
      <c r="EM48" s="20">
        <f t="shared" si="197"/>
        <v>0</v>
      </c>
      <c r="EO48" s="19"/>
      <c r="EP48" s="19"/>
      <c r="EQ48" s="19"/>
      <c r="ER48" s="19"/>
      <c r="ES48" s="19"/>
      <c r="ET48" s="19"/>
      <c r="EU48" s="19"/>
      <c r="EV48" s="19"/>
      <c r="EW48" s="19"/>
      <c r="EX48" s="19"/>
      <c r="EY48" s="19"/>
      <c r="EZ48" s="19"/>
      <c r="FA48" s="20"/>
    </row>
    <row r="49" spans="3:157" hidden="1" x14ac:dyDescent="0.25">
      <c r="C49" s="18" t="s">
        <v>127</v>
      </c>
      <c r="E49" s="19"/>
      <c r="F49" s="19"/>
      <c r="G49" s="19"/>
      <c r="H49" s="19"/>
      <c r="I49" s="19"/>
      <c r="J49" s="19"/>
      <c r="K49" s="19"/>
      <c r="L49" s="19"/>
      <c r="M49" s="19"/>
      <c r="N49" s="19"/>
      <c r="O49" s="19"/>
      <c r="P49" s="19"/>
      <c r="Q49" s="20">
        <f t="shared" si="199"/>
        <v>0</v>
      </c>
      <c r="S49" s="19"/>
      <c r="T49" s="19"/>
      <c r="U49" s="19"/>
      <c r="V49" s="19"/>
      <c r="W49" s="19"/>
      <c r="X49" s="19"/>
      <c r="Y49" s="19"/>
      <c r="Z49" s="19"/>
      <c r="AA49" s="19"/>
      <c r="AB49" s="19"/>
      <c r="AC49" s="19"/>
      <c r="AD49" s="19"/>
      <c r="AE49" s="20">
        <f t="shared" si="189"/>
        <v>0</v>
      </c>
      <c r="AG49" s="19"/>
      <c r="AH49" s="19"/>
      <c r="AI49" s="19"/>
      <c r="AJ49" s="19"/>
      <c r="AK49" s="19"/>
      <c r="AL49" s="19"/>
      <c r="AM49" s="19"/>
      <c r="AN49" s="19"/>
      <c r="AO49" s="19"/>
      <c r="AP49" s="19"/>
      <c r="AQ49" s="19"/>
      <c r="AR49" s="19"/>
      <c r="AS49" s="20">
        <f t="shared" si="190"/>
        <v>0</v>
      </c>
      <c r="AU49" s="19"/>
      <c r="AV49" s="19"/>
      <c r="AW49" s="19"/>
      <c r="AX49" s="19"/>
      <c r="AY49" s="19"/>
      <c r="AZ49" s="19"/>
      <c r="BA49" s="19"/>
      <c r="BB49" s="19"/>
      <c r="BC49" s="19"/>
      <c r="BD49" s="19"/>
      <c r="BE49" s="19"/>
      <c r="BF49" s="19"/>
      <c r="BG49" s="20">
        <f t="shared" si="191"/>
        <v>0</v>
      </c>
      <c r="BI49" s="19"/>
      <c r="BJ49" s="19"/>
      <c r="BK49" s="19"/>
      <c r="BL49" s="19"/>
      <c r="BM49" s="19"/>
      <c r="BN49" s="19"/>
      <c r="BO49" s="19"/>
      <c r="BP49" s="19"/>
      <c r="BQ49" s="19"/>
      <c r="BR49" s="19"/>
      <c r="BS49" s="19"/>
      <c r="BT49" s="19"/>
      <c r="BU49" s="20">
        <f t="shared" si="192"/>
        <v>0</v>
      </c>
      <c r="BW49" s="19"/>
      <c r="BX49" s="19"/>
      <c r="BY49" s="19"/>
      <c r="BZ49" s="19"/>
      <c r="CA49" s="19"/>
      <c r="CB49" s="19"/>
      <c r="CC49" s="19"/>
      <c r="CD49" s="19"/>
      <c r="CE49" s="19"/>
      <c r="CF49" s="19"/>
      <c r="CG49" s="19"/>
      <c r="CH49" s="19"/>
      <c r="CI49" s="20">
        <f t="shared" si="193"/>
        <v>0</v>
      </c>
      <c r="CK49" s="19"/>
      <c r="CL49" s="19"/>
      <c r="CM49" s="19"/>
      <c r="CN49" s="19"/>
      <c r="CO49" s="19"/>
      <c r="CP49" s="19"/>
      <c r="CQ49" s="19"/>
      <c r="CR49" s="19"/>
      <c r="CS49" s="19"/>
      <c r="CT49" s="19"/>
      <c r="CU49" s="19"/>
      <c r="CV49" s="19"/>
      <c r="CW49" s="20">
        <f t="shared" si="194"/>
        <v>0</v>
      </c>
      <c r="CY49" s="19"/>
      <c r="CZ49" s="19"/>
      <c r="DA49" s="19"/>
      <c r="DB49" s="19"/>
      <c r="DC49" s="19"/>
      <c r="DD49" s="19"/>
      <c r="DE49" s="19"/>
      <c r="DF49" s="19"/>
      <c r="DG49" s="19"/>
      <c r="DH49" s="19"/>
      <c r="DI49" s="19"/>
      <c r="DJ49" s="19"/>
      <c r="DK49" s="20">
        <f t="shared" si="195"/>
        <v>0</v>
      </c>
      <c r="DM49" s="19"/>
      <c r="DN49" s="19"/>
      <c r="DO49" s="19"/>
      <c r="DP49" s="19"/>
      <c r="DQ49" s="19"/>
      <c r="DR49" s="19"/>
      <c r="DS49" s="19"/>
      <c r="DT49" s="19"/>
      <c r="DU49" s="19"/>
      <c r="DV49" s="19"/>
      <c r="DW49" s="19"/>
      <c r="DX49" s="19"/>
      <c r="DY49" s="20">
        <f t="shared" si="196"/>
        <v>0</v>
      </c>
      <c r="EA49" s="19"/>
      <c r="EB49" s="19"/>
      <c r="EC49" s="19"/>
      <c r="ED49" s="19"/>
      <c r="EE49" s="19"/>
      <c r="EF49" s="19"/>
      <c r="EG49" s="19"/>
      <c r="EH49" s="19"/>
      <c r="EI49" s="19"/>
      <c r="EJ49" s="19"/>
      <c r="EK49" s="19"/>
      <c r="EL49" s="19"/>
      <c r="EM49" s="20">
        <f t="shared" si="197"/>
        <v>0</v>
      </c>
      <c r="EO49" s="19"/>
      <c r="EP49" s="19"/>
      <c r="EQ49" s="19"/>
      <c r="ER49" s="19"/>
      <c r="ES49" s="19"/>
      <c r="ET49" s="19"/>
      <c r="EU49" s="19"/>
      <c r="EV49" s="19"/>
      <c r="EW49" s="19"/>
      <c r="EX49" s="19"/>
      <c r="EY49" s="19"/>
      <c r="EZ49" s="19"/>
      <c r="FA49" s="20">
        <f t="shared" si="198"/>
        <v>0</v>
      </c>
    </row>
    <row r="50" spans="3:157" x14ac:dyDescent="0.25">
      <c r="C50" s="27" t="s">
        <v>22</v>
      </c>
      <c r="E50" s="19" cm="1">
        <f t="array" aca="1" ref="E50" ca="1">SUM(INDIRECT(ADDRESS(expenses_min_row,COLUMN())&amp;":"&amp; ADDRESS(expenses_max_row,COLUMN())))</f>
        <v>0</v>
      </c>
      <c r="F50" s="19" cm="1">
        <f t="array" aca="1" ref="F50" ca="1">SUM(INDIRECT(ADDRESS(expenses_min_row,COLUMN())&amp;":"&amp; ADDRESS(expenses_max_row,COLUMN())))</f>
        <v>0</v>
      </c>
      <c r="G50" s="19" cm="1">
        <f t="array" aca="1" ref="G50" ca="1">SUM(INDIRECT(ADDRESS(expenses_min_row,COLUMN())&amp;":"&amp; ADDRESS(expenses_max_row,COLUMN())))</f>
        <v>0</v>
      </c>
      <c r="H50" s="19" cm="1">
        <f t="array" aca="1" ref="H50" ca="1">SUM(INDIRECT(ADDRESS(expenses_min_row,COLUMN())&amp;":"&amp; ADDRESS(expenses_max_row,COLUMN())))</f>
        <v>0</v>
      </c>
      <c r="I50" s="19" cm="1">
        <f t="array" aca="1" ref="I50" ca="1">SUM(INDIRECT(ADDRESS(expenses_min_row,COLUMN())&amp;":"&amp; ADDRESS(expenses_max_row,COLUMN())))</f>
        <v>0</v>
      </c>
      <c r="J50" s="19" cm="1">
        <f t="array" aca="1" ref="J50" ca="1">SUM(INDIRECT(ADDRESS(expenses_min_row,COLUMN())&amp;":"&amp; ADDRESS(expenses_max_row,COLUMN())))</f>
        <v>0</v>
      </c>
      <c r="K50" s="19" cm="1">
        <f t="array" aca="1" ref="K50" ca="1">SUM(INDIRECT(ADDRESS(expenses_min_row,COLUMN())&amp;":"&amp; ADDRESS(expenses_max_row,COLUMN())))</f>
        <v>0</v>
      </c>
      <c r="L50" s="19" cm="1">
        <f t="array" aca="1" ref="L50" ca="1">SUM(INDIRECT(ADDRESS(expenses_min_row,COLUMN())&amp;":"&amp; ADDRESS(expenses_max_row,COLUMN())))</f>
        <v>0</v>
      </c>
      <c r="M50" s="19" cm="1">
        <f t="array" aca="1" ref="M50" ca="1">SUM(INDIRECT(ADDRESS(expenses_min_row,COLUMN())&amp;":"&amp; ADDRESS(expenses_max_row,COLUMN())))</f>
        <v>0</v>
      </c>
      <c r="N50" s="19" cm="1">
        <f t="array" aca="1" ref="N50" ca="1">SUM(INDIRECT(ADDRESS(expenses_min_row,COLUMN())&amp;":"&amp; ADDRESS(expenses_max_row,COLUMN())))</f>
        <v>0</v>
      </c>
      <c r="O50" s="19" cm="1">
        <f t="array" aca="1" ref="O50" ca="1">SUM(INDIRECT(ADDRESS(expenses_min_row,COLUMN())&amp;":"&amp; ADDRESS(expenses_max_row,COLUMN())))</f>
        <v>4013</v>
      </c>
      <c r="P50" s="19" cm="1">
        <f t="array" aca="1" ref="P50" ca="1">SUM(INDIRECT(ADDRESS(expenses_min_row,COLUMN())&amp;":"&amp; ADDRESS(expenses_max_row,COLUMN())))</f>
        <v>3653</v>
      </c>
      <c r="Q50" s="20">
        <f t="shared" ca="1" si="199"/>
        <v>7666</v>
      </c>
      <c r="S50" s="19" cm="1">
        <f t="array" aca="1" ref="S50" ca="1">SUM(INDIRECT(ADDRESS(expenses_min_row,COLUMN())&amp;":"&amp; ADDRESS(expenses_max_row,COLUMN())))</f>
        <v>3951</v>
      </c>
      <c r="T50" s="19" cm="1">
        <f t="array" aca="1" ref="T50" ca="1">SUM(INDIRECT(ADDRESS(expenses_min_row,COLUMN())&amp;":"&amp; ADDRESS(expenses_max_row,COLUMN())))</f>
        <v>3531</v>
      </c>
      <c r="U50" s="19" cm="1">
        <f t="array" aca="1" ref="U50" ca="1">SUM(INDIRECT(ADDRESS(expenses_min_row,COLUMN())&amp;":"&amp; ADDRESS(expenses_max_row,COLUMN())))</f>
        <v>3531</v>
      </c>
      <c r="V50" s="19" cm="1">
        <f t="array" aca="1" ref="V50" ca="1">SUM(INDIRECT(ADDRESS(expenses_min_row,COLUMN())&amp;":"&amp; ADDRESS(expenses_max_row,COLUMN())))</f>
        <v>3531</v>
      </c>
      <c r="W50" s="19" cm="1">
        <f t="array" aca="1" ref="W50" ca="1">SUM(INDIRECT(ADDRESS(expenses_min_row,COLUMN())&amp;":"&amp; ADDRESS(expenses_max_row,COLUMN())))</f>
        <v>3619</v>
      </c>
      <c r="X50" s="19" cm="1">
        <f t="array" aca="1" ref="X50" ca="1">SUM(INDIRECT(ADDRESS(expenses_min_row,COLUMN())&amp;":"&amp; ADDRESS(expenses_max_row,COLUMN())))</f>
        <v>3531</v>
      </c>
      <c r="Y50" s="19" cm="1">
        <f t="array" aca="1" ref="Y50" ca="1">SUM(INDIRECT(ADDRESS(expenses_min_row,COLUMN())&amp;":"&amp; ADDRESS(expenses_max_row,COLUMN())))</f>
        <v>3591</v>
      </c>
      <c r="Z50" s="19" cm="1">
        <f t="array" aca="1" ref="Z50" ca="1">SUM(INDIRECT(ADDRESS(expenses_min_row,COLUMN())&amp;":"&amp; ADDRESS(expenses_max_row,COLUMN())))</f>
        <v>3371</v>
      </c>
      <c r="AA50" s="19" cm="1">
        <f t="array" aca="1" ref="AA50" ca="1">SUM(INDIRECT(ADDRESS(expenses_min_row,COLUMN())&amp;":"&amp; ADDRESS(expenses_max_row,COLUMN())))</f>
        <v>3371</v>
      </c>
      <c r="AB50" s="19" cm="1">
        <f t="array" aca="1" ref="AB50" ca="1">SUM(INDIRECT(ADDRESS(expenses_min_row,COLUMN())&amp;":"&amp; ADDRESS(expenses_max_row,COLUMN())))</f>
        <v>3371</v>
      </c>
      <c r="AC50" s="19" cm="1">
        <f t="array" aca="1" ref="AC50" ca="1">SUM(INDIRECT(ADDRESS(expenses_min_row,COLUMN())&amp;":"&amp; ADDRESS(expenses_max_row,COLUMN())))</f>
        <v>3371</v>
      </c>
      <c r="AD50" s="19" cm="1">
        <f t="array" aca="1" ref="AD50" ca="1">SUM(INDIRECT(ADDRESS(expenses_min_row,COLUMN())&amp;":"&amp; ADDRESS(expenses_max_row,COLUMN())))</f>
        <v>3371</v>
      </c>
      <c r="AE50" s="20">
        <f t="shared" ca="1" si="189"/>
        <v>42140</v>
      </c>
      <c r="AG50" s="19" cm="1">
        <f t="array" aca="1" ref="AG50" ca="1">SUM(INDIRECT(ADDRESS(expenses_min_row,COLUMN())&amp;":"&amp; ADDRESS(expenses_max_row,COLUMN())))</f>
        <v>0</v>
      </c>
      <c r="AH50" s="19" cm="1">
        <f t="array" aca="1" ref="AH50" ca="1">SUM(INDIRECT(ADDRESS(expenses_min_row,COLUMN())&amp;":"&amp; ADDRESS(expenses_max_row,COLUMN())))</f>
        <v>0</v>
      </c>
      <c r="AI50" s="19" cm="1">
        <f t="array" aca="1" ref="AI50" ca="1">SUM(INDIRECT(ADDRESS(expenses_min_row,COLUMN())&amp;":"&amp; ADDRESS(expenses_max_row,COLUMN())))</f>
        <v>0</v>
      </c>
      <c r="AJ50" s="19" cm="1">
        <f t="array" aca="1" ref="AJ50" ca="1">SUM(INDIRECT(ADDRESS(expenses_min_row,COLUMN())&amp;":"&amp; ADDRESS(expenses_max_row,COLUMN())))</f>
        <v>0</v>
      </c>
      <c r="AK50" s="19" cm="1">
        <f t="array" aca="1" ref="AK50" ca="1">SUM(INDIRECT(ADDRESS(expenses_min_row,COLUMN())&amp;":"&amp; ADDRESS(expenses_max_row,COLUMN())))</f>
        <v>0</v>
      </c>
      <c r="AL50" s="19" cm="1">
        <f t="array" aca="1" ref="AL50" ca="1">SUM(INDIRECT(ADDRESS(expenses_min_row,COLUMN())&amp;":"&amp; ADDRESS(expenses_max_row,COLUMN())))</f>
        <v>0</v>
      </c>
      <c r="AM50" s="19" cm="1">
        <f t="array" aca="1" ref="AM50" ca="1">SUM(INDIRECT(ADDRESS(expenses_min_row,COLUMN())&amp;":"&amp; ADDRESS(expenses_max_row,COLUMN())))</f>
        <v>0</v>
      </c>
      <c r="AN50" s="19" cm="1">
        <f t="array" aca="1" ref="AN50" ca="1">SUM(INDIRECT(ADDRESS(expenses_min_row,COLUMN())&amp;":"&amp; ADDRESS(expenses_max_row,COLUMN())))</f>
        <v>0</v>
      </c>
      <c r="AO50" s="19" cm="1">
        <f t="array" aca="1" ref="AO50" ca="1">SUM(INDIRECT(ADDRESS(expenses_min_row,COLUMN())&amp;":"&amp; ADDRESS(expenses_max_row,COLUMN())))</f>
        <v>0</v>
      </c>
      <c r="AP50" s="19" cm="1">
        <f t="array" aca="1" ref="AP50" ca="1">SUM(INDIRECT(ADDRESS(expenses_min_row,COLUMN())&amp;":"&amp; ADDRESS(expenses_max_row,COLUMN())))</f>
        <v>0</v>
      </c>
      <c r="AQ50" s="19" cm="1">
        <f t="array" aca="1" ref="AQ50" ca="1">SUM(INDIRECT(ADDRESS(expenses_min_row,COLUMN())&amp;":"&amp; ADDRESS(expenses_max_row,COLUMN())))</f>
        <v>0</v>
      </c>
      <c r="AR50" s="19" cm="1">
        <f t="array" aca="1" ref="AR50" ca="1">SUM(INDIRECT(ADDRESS(expenses_min_row,COLUMN())&amp;":"&amp; ADDRESS(expenses_max_row,COLUMN())))</f>
        <v>0</v>
      </c>
      <c r="AS50" s="20">
        <f t="shared" ca="1" si="190"/>
        <v>0</v>
      </c>
      <c r="AU50" s="19" cm="1">
        <f t="array" aca="1" ref="AU50" ca="1">SUM(INDIRECT(ADDRESS(expenses_min_row,COLUMN())&amp;":"&amp; ADDRESS(expenses_max_row,COLUMN())))</f>
        <v>0</v>
      </c>
      <c r="AV50" s="19" cm="1">
        <f t="array" aca="1" ref="AV50" ca="1">SUM(INDIRECT(ADDRESS(expenses_min_row,COLUMN())&amp;":"&amp; ADDRESS(expenses_max_row,COLUMN())))</f>
        <v>0</v>
      </c>
      <c r="AW50" s="19" cm="1">
        <f t="array" aca="1" ref="AW50" ca="1">SUM(INDIRECT(ADDRESS(expenses_min_row,COLUMN())&amp;":"&amp; ADDRESS(expenses_max_row,COLUMN())))</f>
        <v>0</v>
      </c>
      <c r="AX50" s="19" cm="1">
        <f t="array" aca="1" ref="AX50" ca="1">SUM(INDIRECT(ADDRESS(expenses_min_row,COLUMN())&amp;":"&amp; ADDRESS(expenses_max_row,COLUMN())))</f>
        <v>0</v>
      </c>
      <c r="AY50" s="19" cm="1">
        <f t="array" aca="1" ref="AY50" ca="1">SUM(INDIRECT(ADDRESS(expenses_min_row,COLUMN())&amp;":"&amp; ADDRESS(expenses_max_row,COLUMN())))</f>
        <v>0</v>
      </c>
      <c r="AZ50" s="19" cm="1">
        <f t="array" aca="1" ref="AZ50" ca="1">SUM(INDIRECT(ADDRESS(expenses_min_row,COLUMN())&amp;":"&amp; ADDRESS(expenses_max_row,COLUMN())))</f>
        <v>0</v>
      </c>
      <c r="BA50" s="19" cm="1">
        <f t="array" aca="1" ref="BA50" ca="1">SUM(INDIRECT(ADDRESS(expenses_min_row,COLUMN())&amp;":"&amp; ADDRESS(expenses_max_row,COLUMN())))</f>
        <v>0</v>
      </c>
      <c r="BB50" s="19" cm="1">
        <f t="array" aca="1" ref="BB50" ca="1">SUM(INDIRECT(ADDRESS(expenses_min_row,COLUMN())&amp;":"&amp; ADDRESS(expenses_max_row,COLUMN())))</f>
        <v>0</v>
      </c>
      <c r="BC50" s="19" cm="1">
        <f t="array" aca="1" ref="BC50" ca="1">SUM(INDIRECT(ADDRESS(expenses_min_row,COLUMN())&amp;":"&amp; ADDRESS(expenses_max_row,COLUMN())))</f>
        <v>0</v>
      </c>
      <c r="BD50" s="19" cm="1">
        <f t="array" aca="1" ref="BD50" ca="1">SUM(INDIRECT(ADDRESS(expenses_min_row,COLUMN())&amp;":"&amp; ADDRESS(expenses_max_row,COLUMN())))</f>
        <v>0</v>
      </c>
      <c r="BE50" s="19" cm="1">
        <f t="array" aca="1" ref="BE50" ca="1">SUM(INDIRECT(ADDRESS(expenses_min_row,COLUMN())&amp;":"&amp; ADDRESS(expenses_max_row,COLUMN())))</f>
        <v>0</v>
      </c>
      <c r="BF50" s="19" cm="1">
        <f t="array" aca="1" ref="BF50" ca="1">SUM(INDIRECT(ADDRESS(expenses_min_row,COLUMN())&amp;":"&amp; ADDRESS(expenses_max_row,COLUMN())))</f>
        <v>0</v>
      </c>
      <c r="BG50" s="20">
        <f t="shared" ca="1" si="191"/>
        <v>0</v>
      </c>
      <c r="BI50" s="19" cm="1">
        <f t="array" aca="1" ref="BI50" ca="1">SUM(INDIRECT(ADDRESS(expenses_min_row,COLUMN())&amp;":"&amp; ADDRESS(expenses_max_row,COLUMN())))</f>
        <v>0</v>
      </c>
      <c r="BJ50" s="19" cm="1">
        <f t="array" aca="1" ref="BJ50" ca="1">SUM(INDIRECT(ADDRESS(expenses_min_row,COLUMN())&amp;":"&amp; ADDRESS(expenses_max_row,COLUMN())))</f>
        <v>0</v>
      </c>
      <c r="BK50" s="19" cm="1">
        <f t="array" aca="1" ref="BK50" ca="1">SUM(INDIRECT(ADDRESS(expenses_min_row,COLUMN())&amp;":"&amp; ADDRESS(expenses_max_row,COLUMN())))</f>
        <v>0</v>
      </c>
      <c r="BL50" s="19" cm="1">
        <f t="array" aca="1" ref="BL50" ca="1">SUM(INDIRECT(ADDRESS(expenses_min_row,COLUMN())&amp;":"&amp; ADDRESS(expenses_max_row,COLUMN())))</f>
        <v>0</v>
      </c>
      <c r="BM50" s="19" cm="1">
        <f t="array" aca="1" ref="BM50" ca="1">SUM(INDIRECT(ADDRESS(expenses_min_row,COLUMN())&amp;":"&amp; ADDRESS(expenses_max_row,COLUMN())))</f>
        <v>0</v>
      </c>
      <c r="BN50" s="19" cm="1">
        <f t="array" aca="1" ref="BN50" ca="1">SUM(INDIRECT(ADDRESS(expenses_min_row,COLUMN())&amp;":"&amp; ADDRESS(expenses_max_row,COLUMN())))</f>
        <v>0</v>
      </c>
      <c r="BO50" s="19" cm="1">
        <f t="array" aca="1" ref="BO50" ca="1">SUM(INDIRECT(ADDRESS(expenses_min_row,COLUMN())&amp;":"&amp; ADDRESS(expenses_max_row,COLUMN())))</f>
        <v>0</v>
      </c>
      <c r="BP50" s="19" cm="1">
        <f t="array" aca="1" ref="BP50" ca="1">SUM(INDIRECT(ADDRESS(expenses_min_row,COLUMN())&amp;":"&amp; ADDRESS(expenses_max_row,COLUMN())))</f>
        <v>0</v>
      </c>
      <c r="BQ50" s="19" cm="1">
        <f t="array" aca="1" ref="BQ50" ca="1">SUM(INDIRECT(ADDRESS(expenses_min_row,COLUMN())&amp;":"&amp; ADDRESS(expenses_max_row,COLUMN())))</f>
        <v>0</v>
      </c>
      <c r="BR50" s="19" cm="1">
        <f t="array" aca="1" ref="BR50" ca="1">SUM(INDIRECT(ADDRESS(expenses_min_row,COLUMN())&amp;":"&amp; ADDRESS(expenses_max_row,COLUMN())))</f>
        <v>0</v>
      </c>
      <c r="BS50" s="19" cm="1">
        <f t="array" aca="1" ref="BS50" ca="1">SUM(INDIRECT(ADDRESS(expenses_min_row,COLUMN())&amp;":"&amp; ADDRESS(expenses_max_row,COLUMN())))</f>
        <v>0</v>
      </c>
      <c r="BT50" s="19" cm="1">
        <f t="array" aca="1" ref="BT50" ca="1">SUM(INDIRECT(ADDRESS(expenses_min_row,COLUMN())&amp;":"&amp; ADDRESS(expenses_max_row,COLUMN())))</f>
        <v>0</v>
      </c>
      <c r="BU50" s="20">
        <f t="shared" ca="1" si="192"/>
        <v>0</v>
      </c>
      <c r="BW50" s="19" cm="1">
        <f t="array" aca="1" ref="BW50" ca="1">SUM(INDIRECT(ADDRESS(expenses_min_row,COLUMN())&amp;":"&amp; ADDRESS(expenses_max_row,COLUMN())))</f>
        <v>0</v>
      </c>
      <c r="BX50" s="19" cm="1">
        <f t="array" aca="1" ref="BX50" ca="1">SUM(INDIRECT(ADDRESS(expenses_min_row,COLUMN())&amp;":"&amp; ADDRESS(expenses_max_row,COLUMN())))</f>
        <v>0</v>
      </c>
      <c r="BY50" s="19" cm="1">
        <f t="array" aca="1" ref="BY50" ca="1">SUM(INDIRECT(ADDRESS(expenses_min_row,COLUMN())&amp;":"&amp; ADDRESS(expenses_max_row,COLUMN())))</f>
        <v>0</v>
      </c>
      <c r="BZ50" s="19" cm="1">
        <f t="array" aca="1" ref="BZ50" ca="1">SUM(INDIRECT(ADDRESS(expenses_min_row,COLUMN())&amp;":"&amp; ADDRESS(expenses_max_row,COLUMN())))</f>
        <v>0</v>
      </c>
      <c r="CA50" s="19" cm="1">
        <f t="array" aca="1" ref="CA50" ca="1">SUM(INDIRECT(ADDRESS(expenses_min_row,COLUMN())&amp;":"&amp; ADDRESS(expenses_max_row,COLUMN())))</f>
        <v>0</v>
      </c>
      <c r="CB50" s="19" cm="1">
        <f t="array" aca="1" ref="CB50" ca="1">SUM(INDIRECT(ADDRESS(expenses_min_row,COLUMN())&amp;":"&amp; ADDRESS(expenses_max_row,COLUMN())))</f>
        <v>0</v>
      </c>
      <c r="CC50" s="19" cm="1">
        <f t="array" aca="1" ref="CC50" ca="1">SUM(INDIRECT(ADDRESS(expenses_min_row,COLUMN())&amp;":"&amp; ADDRESS(expenses_max_row,COLUMN())))</f>
        <v>0</v>
      </c>
      <c r="CD50" s="19" cm="1">
        <f t="array" aca="1" ref="CD50" ca="1">SUM(INDIRECT(ADDRESS(expenses_min_row,COLUMN())&amp;":"&amp; ADDRESS(expenses_max_row,COLUMN())))</f>
        <v>0</v>
      </c>
      <c r="CE50" s="19" cm="1">
        <f t="array" aca="1" ref="CE50" ca="1">SUM(INDIRECT(ADDRESS(expenses_min_row,COLUMN())&amp;":"&amp; ADDRESS(expenses_max_row,COLUMN())))</f>
        <v>0</v>
      </c>
      <c r="CF50" s="19" cm="1">
        <f t="array" aca="1" ref="CF50" ca="1">SUM(INDIRECT(ADDRESS(expenses_min_row,COLUMN())&amp;":"&amp; ADDRESS(expenses_max_row,COLUMN())))</f>
        <v>0</v>
      </c>
      <c r="CG50" s="19" cm="1">
        <f t="array" aca="1" ref="CG50" ca="1">SUM(INDIRECT(ADDRESS(expenses_min_row,COLUMN())&amp;":"&amp; ADDRESS(expenses_max_row,COLUMN())))</f>
        <v>0</v>
      </c>
      <c r="CH50" s="19" cm="1">
        <f t="array" aca="1" ref="CH50" ca="1">SUM(INDIRECT(ADDRESS(expenses_min_row,COLUMN())&amp;":"&amp; ADDRESS(expenses_max_row,COLUMN())))</f>
        <v>0</v>
      </c>
      <c r="CI50" s="20">
        <f t="shared" ca="1" si="193"/>
        <v>0</v>
      </c>
      <c r="CK50" s="19" cm="1">
        <f t="array" aca="1" ref="CK50" ca="1">SUM(INDIRECT(ADDRESS(expenses_min_row,COLUMN())&amp;":"&amp; ADDRESS(expenses_max_row,COLUMN())))</f>
        <v>0</v>
      </c>
      <c r="CL50" s="19" cm="1">
        <f t="array" aca="1" ref="CL50" ca="1">SUM(INDIRECT(ADDRESS(expenses_min_row,COLUMN())&amp;":"&amp; ADDRESS(expenses_max_row,COLUMN())))</f>
        <v>0</v>
      </c>
      <c r="CM50" s="19" cm="1">
        <f t="array" aca="1" ref="CM50" ca="1">SUM(INDIRECT(ADDRESS(expenses_min_row,COLUMN())&amp;":"&amp; ADDRESS(expenses_max_row,COLUMN())))</f>
        <v>0</v>
      </c>
      <c r="CN50" s="19" cm="1">
        <f t="array" aca="1" ref="CN50" ca="1">SUM(INDIRECT(ADDRESS(expenses_min_row,COLUMN())&amp;":"&amp; ADDRESS(expenses_max_row,COLUMN())))</f>
        <v>0</v>
      </c>
      <c r="CO50" s="19" cm="1">
        <f t="array" aca="1" ref="CO50" ca="1">SUM(INDIRECT(ADDRESS(expenses_min_row,COLUMN())&amp;":"&amp; ADDRESS(expenses_max_row,COLUMN())))</f>
        <v>0</v>
      </c>
      <c r="CP50" s="19" cm="1">
        <f t="array" aca="1" ref="CP50" ca="1">SUM(INDIRECT(ADDRESS(expenses_min_row,COLUMN())&amp;":"&amp; ADDRESS(expenses_max_row,COLUMN())))</f>
        <v>0</v>
      </c>
      <c r="CQ50" s="19" cm="1">
        <f t="array" aca="1" ref="CQ50" ca="1">SUM(INDIRECT(ADDRESS(expenses_min_row,COLUMN())&amp;":"&amp; ADDRESS(expenses_max_row,COLUMN())))</f>
        <v>0</v>
      </c>
      <c r="CR50" s="19" cm="1">
        <f t="array" aca="1" ref="CR50" ca="1">SUM(INDIRECT(ADDRESS(expenses_min_row,COLUMN())&amp;":"&amp; ADDRESS(expenses_max_row,COLUMN())))</f>
        <v>0</v>
      </c>
      <c r="CS50" s="19" cm="1">
        <f t="array" aca="1" ref="CS50" ca="1">SUM(INDIRECT(ADDRESS(expenses_min_row,COLUMN())&amp;":"&amp; ADDRESS(expenses_max_row,COLUMN())))</f>
        <v>0</v>
      </c>
      <c r="CT50" s="19" cm="1">
        <f t="array" aca="1" ref="CT50" ca="1">SUM(INDIRECT(ADDRESS(expenses_min_row,COLUMN())&amp;":"&amp; ADDRESS(expenses_max_row,COLUMN())))</f>
        <v>0</v>
      </c>
      <c r="CU50" s="19" cm="1">
        <f t="array" aca="1" ref="CU50" ca="1">SUM(INDIRECT(ADDRESS(expenses_min_row,COLUMN())&amp;":"&amp; ADDRESS(expenses_max_row,COLUMN())))</f>
        <v>0</v>
      </c>
      <c r="CV50" s="19" cm="1">
        <f t="array" aca="1" ref="CV50" ca="1">SUM(INDIRECT(ADDRESS(expenses_min_row,COLUMN())&amp;":"&amp; ADDRESS(expenses_max_row,COLUMN())))</f>
        <v>0</v>
      </c>
      <c r="CW50" s="20">
        <f t="shared" ca="1" si="194"/>
        <v>0</v>
      </c>
      <c r="CY50" s="19" cm="1">
        <f t="array" aca="1" ref="CY50" ca="1">SUM(INDIRECT(ADDRESS(expenses_min_row,COLUMN())&amp;":"&amp; ADDRESS(expenses_max_row,COLUMN())))</f>
        <v>0</v>
      </c>
      <c r="CZ50" s="19" cm="1">
        <f t="array" aca="1" ref="CZ50" ca="1">SUM(INDIRECT(ADDRESS(expenses_min_row,COLUMN())&amp;":"&amp; ADDRESS(expenses_max_row,COLUMN())))</f>
        <v>0</v>
      </c>
      <c r="DA50" s="19" cm="1">
        <f t="array" aca="1" ref="DA50" ca="1">SUM(INDIRECT(ADDRESS(expenses_min_row,COLUMN())&amp;":"&amp; ADDRESS(expenses_max_row,COLUMN())))</f>
        <v>0</v>
      </c>
      <c r="DB50" s="19" cm="1">
        <f t="array" aca="1" ref="DB50" ca="1">SUM(INDIRECT(ADDRESS(expenses_min_row,COLUMN())&amp;":"&amp; ADDRESS(expenses_max_row,COLUMN())))</f>
        <v>0</v>
      </c>
      <c r="DC50" s="19" cm="1">
        <f t="array" aca="1" ref="DC50" ca="1">SUM(INDIRECT(ADDRESS(expenses_min_row,COLUMN())&amp;":"&amp; ADDRESS(expenses_max_row,COLUMN())))</f>
        <v>0</v>
      </c>
      <c r="DD50" s="19" cm="1">
        <f t="array" aca="1" ref="DD50" ca="1">SUM(INDIRECT(ADDRESS(expenses_min_row,COLUMN())&amp;":"&amp; ADDRESS(expenses_max_row,COLUMN())))</f>
        <v>0</v>
      </c>
      <c r="DE50" s="19" cm="1">
        <f t="array" aca="1" ref="DE50" ca="1">SUM(INDIRECT(ADDRESS(expenses_min_row,COLUMN())&amp;":"&amp; ADDRESS(expenses_max_row,COLUMN())))</f>
        <v>0</v>
      </c>
      <c r="DF50" s="19" cm="1">
        <f t="array" aca="1" ref="DF50" ca="1">SUM(INDIRECT(ADDRESS(expenses_min_row,COLUMN())&amp;":"&amp; ADDRESS(expenses_max_row,COLUMN())))</f>
        <v>0</v>
      </c>
      <c r="DG50" s="19" cm="1">
        <f t="array" aca="1" ref="DG50" ca="1">SUM(INDIRECT(ADDRESS(expenses_min_row,COLUMN())&amp;":"&amp; ADDRESS(expenses_max_row,COLUMN())))</f>
        <v>0</v>
      </c>
      <c r="DH50" s="19" cm="1">
        <f t="array" aca="1" ref="DH50" ca="1">SUM(INDIRECT(ADDRESS(expenses_min_row,COLUMN())&amp;":"&amp; ADDRESS(expenses_max_row,COLUMN())))</f>
        <v>0</v>
      </c>
      <c r="DI50" s="19" cm="1">
        <f t="array" aca="1" ref="DI50" ca="1">SUM(INDIRECT(ADDRESS(expenses_min_row,COLUMN())&amp;":"&amp; ADDRESS(expenses_max_row,COLUMN())))</f>
        <v>0</v>
      </c>
      <c r="DJ50" s="19" cm="1">
        <f t="array" aca="1" ref="DJ50" ca="1">SUM(INDIRECT(ADDRESS(expenses_min_row,COLUMN())&amp;":"&amp; ADDRESS(expenses_max_row,COLUMN())))</f>
        <v>0</v>
      </c>
      <c r="DK50" s="20">
        <f t="shared" ca="1" si="195"/>
        <v>0</v>
      </c>
      <c r="DM50" s="19" cm="1">
        <f t="array" aca="1" ref="DM50" ca="1">SUM(INDIRECT(ADDRESS(expenses_min_row,COLUMN())&amp;":"&amp; ADDRESS(expenses_max_row,COLUMN())))</f>
        <v>0</v>
      </c>
      <c r="DN50" s="19" cm="1">
        <f t="array" aca="1" ref="DN50" ca="1">SUM(INDIRECT(ADDRESS(expenses_min_row,COLUMN())&amp;":"&amp; ADDRESS(expenses_max_row,COLUMN())))</f>
        <v>0</v>
      </c>
      <c r="DO50" s="19" cm="1">
        <f t="array" aca="1" ref="DO50" ca="1">SUM(INDIRECT(ADDRESS(expenses_min_row,COLUMN())&amp;":"&amp; ADDRESS(expenses_max_row,COLUMN())))</f>
        <v>0</v>
      </c>
      <c r="DP50" s="19" cm="1">
        <f t="array" aca="1" ref="DP50" ca="1">SUM(INDIRECT(ADDRESS(expenses_min_row,COLUMN())&amp;":"&amp; ADDRESS(expenses_max_row,COLUMN())))</f>
        <v>0</v>
      </c>
      <c r="DQ50" s="19" cm="1">
        <f t="array" aca="1" ref="DQ50" ca="1">SUM(INDIRECT(ADDRESS(expenses_min_row,COLUMN())&amp;":"&amp; ADDRESS(expenses_max_row,COLUMN())))</f>
        <v>0</v>
      </c>
      <c r="DR50" s="19" cm="1">
        <f t="array" aca="1" ref="DR50" ca="1">SUM(INDIRECT(ADDRESS(expenses_min_row,COLUMN())&amp;":"&amp; ADDRESS(expenses_max_row,COLUMN())))</f>
        <v>0</v>
      </c>
      <c r="DS50" s="19" cm="1">
        <f t="array" aca="1" ref="DS50" ca="1">SUM(INDIRECT(ADDRESS(expenses_min_row,COLUMN())&amp;":"&amp; ADDRESS(expenses_max_row,COLUMN())))</f>
        <v>0</v>
      </c>
      <c r="DT50" s="19" cm="1">
        <f t="array" aca="1" ref="DT50" ca="1">SUM(INDIRECT(ADDRESS(expenses_min_row,COLUMN())&amp;":"&amp; ADDRESS(expenses_max_row,COLUMN())))</f>
        <v>0</v>
      </c>
      <c r="DU50" s="19" cm="1">
        <f t="array" aca="1" ref="DU50" ca="1">SUM(INDIRECT(ADDRESS(expenses_min_row,COLUMN())&amp;":"&amp; ADDRESS(expenses_max_row,COLUMN())))</f>
        <v>0</v>
      </c>
      <c r="DV50" s="19" cm="1">
        <f t="array" aca="1" ref="DV50" ca="1">SUM(INDIRECT(ADDRESS(expenses_min_row,COLUMN())&amp;":"&amp; ADDRESS(expenses_max_row,COLUMN())))</f>
        <v>0</v>
      </c>
      <c r="DW50" s="19" cm="1">
        <f t="array" aca="1" ref="DW50" ca="1">SUM(INDIRECT(ADDRESS(expenses_min_row,COLUMN())&amp;":"&amp; ADDRESS(expenses_max_row,COLUMN())))</f>
        <v>0</v>
      </c>
      <c r="DX50" s="19" cm="1">
        <f t="array" aca="1" ref="DX50" ca="1">SUM(INDIRECT(ADDRESS(expenses_min_row,COLUMN())&amp;":"&amp; ADDRESS(expenses_max_row,COLUMN())))</f>
        <v>0</v>
      </c>
      <c r="DY50" s="20">
        <f t="shared" ca="1" si="196"/>
        <v>0</v>
      </c>
      <c r="EA50" s="19" cm="1">
        <f t="array" aca="1" ref="EA50" ca="1">SUM(INDIRECT(ADDRESS(expenses_min_row,COLUMN())&amp;":"&amp; ADDRESS(expenses_max_row,COLUMN())))</f>
        <v>0</v>
      </c>
      <c r="EB50" s="19" cm="1">
        <f t="array" aca="1" ref="EB50" ca="1">SUM(INDIRECT(ADDRESS(expenses_min_row,COLUMN())&amp;":"&amp; ADDRESS(expenses_max_row,COLUMN())))</f>
        <v>0</v>
      </c>
      <c r="EC50" s="19" cm="1">
        <f t="array" aca="1" ref="EC50" ca="1">SUM(INDIRECT(ADDRESS(expenses_min_row,COLUMN())&amp;":"&amp; ADDRESS(expenses_max_row,COLUMN())))</f>
        <v>0</v>
      </c>
      <c r="ED50" s="19" cm="1">
        <f t="array" aca="1" ref="ED50" ca="1">SUM(INDIRECT(ADDRESS(expenses_min_row,COLUMN())&amp;":"&amp; ADDRESS(expenses_max_row,COLUMN())))</f>
        <v>0</v>
      </c>
      <c r="EE50" s="19" cm="1">
        <f t="array" aca="1" ref="EE50" ca="1">SUM(INDIRECT(ADDRESS(expenses_min_row,COLUMN())&amp;":"&amp; ADDRESS(expenses_max_row,COLUMN())))</f>
        <v>0</v>
      </c>
      <c r="EF50" s="19" cm="1">
        <f t="array" aca="1" ref="EF50" ca="1">SUM(INDIRECT(ADDRESS(expenses_min_row,COLUMN())&amp;":"&amp; ADDRESS(expenses_max_row,COLUMN())))</f>
        <v>0</v>
      </c>
      <c r="EG50" s="19" cm="1">
        <f t="array" aca="1" ref="EG50" ca="1">SUM(INDIRECT(ADDRESS(expenses_min_row,COLUMN())&amp;":"&amp; ADDRESS(expenses_max_row,COLUMN())))</f>
        <v>0</v>
      </c>
      <c r="EH50" s="19" cm="1">
        <f t="array" aca="1" ref="EH50" ca="1">SUM(INDIRECT(ADDRESS(expenses_min_row,COLUMN())&amp;":"&amp; ADDRESS(expenses_max_row,COLUMN())))</f>
        <v>0</v>
      </c>
      <c r="EI50" s="19" cm="1">
        <f t="array" aca="1" ref="EI50" ca="1">SUM(INDIRECT(ADDRESS(expenses_min_row,COLUMN())&amp;":"&amp; ADDRESS(expenses_max_row,COLUMN())))</f>
        <v>0</v>
      </c>
      <c r="EJ50" s="19" cm="1">
        <f t="array" aca="1" ref="EJ50" ca="1">SUM(INDIRECT(ADDRESS(expenses_min_row,COLUMN())&amp;":"&amp; ADDRESS(expenses_max_row,COLUMN())))</f>
        <v>0</v>
      </c>
      <c r="EK50" s="19" cm="1">
        <f t="array" aca="1" ref="EK50" ca="1">SUM(INDIRECT(ADDRESS(expenses_min_row,COLUMN())&amp;":"&amp; ADDRESS(expenses_max_row,COLUMN())))</f>
        <v>0</v>
      </c>
      <c r="EL50" s="19" cm="1">
        <f t="array" aca="1" ref="EL50" ca="1">SUM(INDIRECT(ADDRESS(expenses_min_row,COLUMN())&amp;":"&amp; ADDRESS(expenses_max_row,COLUMN())))</f>
        <v>0</v>
      </c>
      <c r="EM50" s="20">
        <f t="shared" ca="1" si="197"/>
        <v>0</v>
      </c>
      <c r="EO50" s="19" cm="1">
        <f t="array" aca="1" ref="EO50" ca="1">SUM(INDIRECT(ADDRESS(expenses_min_row,COLUMN())&amp;":"&amp; ADDRESS(expenses_max_row,COLUMN())))</f>
        <v>0</v>
      </c>
      <c r="EP50" s="19" cm="1">
        <f t="array" aca="1" ref="EP50" ca="1">SUM(INDIRECT(ADDRESS(expenses_min_row,COLUMN())&amp;":"&amp; ADDRESS(expenses_max_row,COLUMN())))</f>
        <v>0</v>
      </c>
      <c r="EQ50" s="19" cm="1">
        <f t="array" aca="1" ref="EQ50" ca="1">SUM(INDIRECT(ADDRESS(expenses_min_row,COLUMN())&amp;":"&amp; ADDRESS(expenses_max_row,COLUMN())))</f>
        <v>0</v>
      </c>
      <c r="ER50" s="19" cm="1">
        <f t="array" aca="1" ref="ER50" ca="1">SUM(INDIRECT(ADDRESS(expenses_min_row,COLUMN())&amp;":"&amp; ADDRESS(expenses_max_row,COLUMN())))</f>
        <v>0</v>
      </c>
      <c r="ES50" s="19" cm="1">
        <f t="array" aca="1" ref="ES50" ca="1">SUM(INDIRECT(ADDRESS(expenses_min_row,COLUMN())&amp;":"&amp; ADDRESS(expenses_max_row,COLUMN())))</f>
        <v>0</v>
      </c>
      <c r="ET50" s="19" cm="1">
        <f t="array" aca="1" ref="ET50" ca="1">SUM(INDIRECT(ADDRESS(expenses_min_row,COLUMN())&amp;":"&amp; ADDRESS(expenses_max_row,COLUMN())))</f>
        <v>0</v>
      </c>
      <c r="EU50" s="19" cm="1">
        <f t="array" aca="1" ref="EU50" ca="1">SUM(INDIRECT(ADDRESS(expenses_min_row,COLUMN())&amp;":"&amp; ADDRESS(expenses_max_row,COLUMN())))</f>
        <v>0</v>
      </c>
      <c r="EV50" s="19" cm="1">
        <f t="array" aca="1" ref="EV50" ca="1">SUM(INDIRECT(ADDRESS(expenses_min_row,COLUMN())&amp;":"&amp; ADDRESS(expenses_max_row,COLUMN())))</f>
        <v>0</v>
      </c>
      <c r="EW50" s="19" cm="1">
        <f t="array" aca="1" ref="EW50" ca="1">SUM(INDIRECT(ADDRESS(expenses_min_row,COLUMN())&amp;":"&amp; ADDRESS(expenses_max_row,COLUMN())))</f>
        <v>0</v>
      </c>
      <c r="EX50" s="19" cm="1">
        <f t="array" aca="1" ref="EX50" ca="1">SUM(INDIRECT(ADDRESS(expenses_min_row,COLUMN())&amp;":"&amp; ADDRESS(expenses_max_row,COLUMN())))</f>
        <v>0</v>
      </c>
      <c r="EY50" s="19" cm="1">
        <f t="array" aca="1" ref="EY50" ca="1">SUM(INDIRECT(ADDRESS(expenses_min_row,COLUMN())&amp;":"&amp; ADDRESS(expenses_max_row,COLUMN())))</f>
        <v>0</v>
      </c>
      <c r="EZ50" s="19" cm="1">
        <f t="array" aca="1" ref="EZ50" ca="1">SUM(INDIRECT(ADDRESS(expenses_min_row,COLUMN())&amp;":"&amp; ADDRESS(expenses_max_row,COLUMN())))</f>
        <v>0</v>
      </c>
      <c r="FA50" s="20">
        <f t="shared" ca="1" si="198"/>
        <v>0</v>
      </c>
    </row>
    <row r="52" spans="3:157" x14ac:dyDescent="0.25">
      <c r="C52" s="14" t="s">
        <v>38</v>
      </c>
      <c r="E52" s="28">
        <f>DATE(E$5,1,1)</f>
        <v>45292</v>
      </c>
      <c r="F52" s="28">
        <f>DATE(E$5,2,1)</f>
        <v>45323</v>
      </c>
      <c r="G52" s="28">
        <f>DATE(E$5,3,1)</f>
        <v>45352</v>
      </c>
      <c r="H52" s="28">
        <f>DATE(E$5,4,1)</f>
        <v>45383</v>
      </c>
      <c r="I52" s="28">
        <f>DATE(E$5,5,1)</f>
        <v>45413</v>
      </c>
      <c r="J52" s="28">
        <f>DATE(E$5,6,1)</f>
        <v>45444</v>
      </c>
      <c r="K52" s="28">
        <f>DATE(E$5,7,1)</f>
        <v>45474</v>
      </c>
      <c r="L52" s="28">
        <f>DATE(E$5,8,1)</f>
        <v>45505</v>
      </c>
      <c r="M52" s="28">
        <f>DATE(E$5,9,1)</f>
        <v>45536</v>
      </c>
      <c r="N52" s="28">
        <f>DATE(E$5,10,1)</f>
        <v>45566</v>
      </c>
      <c r="O52" s="28">
        <f>DATE(E$5,11,1)</f>
        <v>45597</v>
      </c>
      <c r="P52" s="28">
        <f>DATE(E$5,12,1)</f>
        <v>45627</v>
      </c>
      <c r="Q52" s="29">
        <f>E$5</f>
        <v>2024</v>
      </c>
      <c r="S52" s="28">
        <f t="shared" ref="S52" si="200">DATE(S$5,1,1)</f>
        <v>45658</v>
      </c>
      <c r="T52" s="28">
        <f t="shared" ref="T52" si="201">DATE(S$5,2,1)</f>
        <v>45689</v>
      </c>
      <c r="U52" s="28">
        <f t="shared" ref="U52" si="202">DATE(S$5,3,1)</f>
        <v>45717</v>
      </c>
      <c r="V52" s="28">
        <f t="shared" ref="V52" si="203">DATE(S$5,4,1)</f>
        <v>45748</v>
      </c>
      <c r="W52" s="28">
        <f t="shared" ref="W52" si="204">DATE(S$5,5,1)</f>
        <v>45778</v>
      </c>
      <c r="X52" s="28">
        <f t="shared" ref="X52" si="205">DATE(S$5,6,1)</f>
        <v>45809</v>
      </c>
      <c r="Y52" s="28">
        <f t="shared" ref="Y52" si="206">DATE(S$5,7,1)</f>
        <v>45839</v>
      </c>
      <c r="Z52" s="28">
        <f t="shared" ref="Z52" si="207">DATE(S$5,8,1)</f>
        <v>45870</v>
      </c>
      <c r="AA52" s="28">
        <f t="shared" ref="AA52" si="208">DATE(S$5,9,1)</f>
        <v>45901</v>
      </c>
      <c r="AB52" s="28">
        <f t="shared" ref="AB52" si="209">DATE(S$5,10,1)</f>
        <v>45931</v>
      </c>
      <c r="AC52" s="28">
        <f t="shared" ref="AC52" si="210">DATE(S$5,11,1)</f>
        <v>45962</v>
      </c>
      <c r="AD52" s="28">
        <f t="shared" ref="AD52" si="211">DATE(S$5,12,1)</f>
        <v>45992</v>
      </c>
      <c r="AE52" s="29">
        <f t="shared" ref="AE52" si="212">S$5</f>
        <v>2025</v>
      </c>
      <c r="AG52" s="28">
        <f>DATE(AG$5,1,1)</f>
        <v>46023</v>
      </c>
      <c r="AH52" s="28">
        <f>DATE(AG$5,2,1)</f>
        <v>46054</v>
      </c>
      <c r="AI52" s="28">
        <f>DATE(AG$5,3,1)</f>
        <v>46082</v>
      </c>
      <c r="AJ52" s="28">
        <f>DATE(AG$5,4,1)</f>
        <v>46113</v>
      </c>
      <c r="AK52" s="28">
        <f>DATE(AG$5,5,1)</f>
        <v>46143</v>
      </c>
      <c r="AL52" s="28">
        <f>DATE(AG$5,6,1)</f>
        <v>46174</v>
      </c>
      <c r="AM52" s="28">
        <f>DATE(AG$5,7,1)</f>
        <v>46204</v>
      </c>
      <c r="AN52" s="28">
        <f>DATE(AG$5,8,1)</f>
        <v>46235</v>
      </c>
      <c r="AO52" s="28">
        <f>DATE(AG$5,9,1)</f>
        <v>46266</v>
      </c>
      <c r="AP52" s="28">
        <f>DATE(AG$5,10,1)</f>
        <v>46296</v>
      </c>
      <c r="AQ52" s="28">
        <f>DATE(AG$5,11,1)</f>
        <v>46327</v>
      </c>
      <c r="AR52" s="28">
        <f>DATE(AG$5,12,1)</f>
        <v>46357</v>
      </c>
      <c r="AS52" s="29">
        <f>AG$5</f>
        <v>2026</v>
      </c>
      <c r="AU52" s="28">
        <f>DATE(AU$5,1,1)</f>
        <v>46388</v>
      </c>
      <c r="AV52" s="28">
        <f>DATE(AU$5,2,1)</f>
        <v>46419</v>
      </c>
      <c r="AW52" s="28">
        <f>DATE(AU$5,3,1)</f>
        <v>46447</v>
      </c>
      <c r="AX52" s="28">
        <f>DATE(AU$5,4,1)</f>
        <v>46478</v>
      </c>
      <c r="AY52" s="28">
        <f>DATE(AU$5,5,1)</f>
        <v>46508</v>
      </c>
      <c r="AZ52" s="28">
        <f>DATE(AU$5,6,1)</f>
        <v>46539</v>
      </c>
      <c r="BA52" s="28">
        <f>DATE(AU$5,7,1)</f>
        <v>46569</v>
      </c>
      <c r="BB52" s="28">
        <f>DATE(AU$5,8,1)</f>
        <v>46600</v>
      </c>
      <c r="BC52" s="28">
        <f>DATE(AU$5,9,1)</f>
        <v>46631</v>
      </c>
      <c r="BD52" s="28">
        <f>DATE(AU$5,10,1)</f>
        <v>46661</v>
      </c>
      <c r="BE52" s="28">
        <f>DATE(AU$5,11,1)</f>
        <v>46692</v>
      </c>
      <c r="BF52" s="28">
        <f>DATE(AU$5,12,1)</f>
        <v>46722</v>
      </c>
      <c r="BG52" s="29">
        <f>AU$5</f>
        <v>2027</v>
      </c>
      <c r="BI52" s="28">
        <f>DATE(BI$5,1,1)</f>
        <v>46753</v>
      </c>
      <c r="BJ52" s="28">
        <f>DATE(BI$5,2,1)</f>
        <v>46784</v>
      </c>
      <c r="BK52" s="28">
        <f>DATE(BI$5,3,1)</f>
        <v>46813</v>
      </c>
      <c r="BL52" s="28">
        <f>DATE(BI$5,4,1)</f>
        <v>46844</v>
      </c>
      <c r="BM52" s="28">
        <f>DATE(BI$5,5,1)</f>
        <v>46874</v>
      </c>
      <c r="BN52" s="28">
        <f>DATE(BI$5,6,1)</f>
        <v>46905</v>
      </c>
      <c r="BO52" s="28">
        <f>DATE(BI$5,7,1)</f>
        <v>46935</v>
      </c>
      <c r="BP52" s="28">
        <f>DATE(BI$5,8,1)</f>
        <v>46966</v>
      </c>
      <c r="BQ52" s="28">
        <f>DATE(BI$5,9,1)</f>
        <v>46997</v>
      </c>
      <c r="BR52" s="28">
        <f>DATE(BI$5,10,1)</f>
        <v>47027</v>
      </c>
      <c r="BS52" s="28">
        <f>DATE(BI$5,11,1)</f>
        <v>47058</v>
      </c>
      <c r="BT52" s="28">
        <f>DATE(BI$5,12,1)</f>
        <v>47088</v>
      </c>
      <c r="BU52" s="29">
        <f>BI$5</f>
        <v>2028</v>
      </c>
      <c r="BW52" s="28">
        <f>DATE(BW$5,1,1)</f>
        <v>47119</v>
      </c>
      <c r="BX52" s="28">
        <f>DATE(BW$5,2,1)</f>
        <v>47150</v>
      </c>
      <c r="BY52" s="28">
        <f>DATE(BW$5,3,1)</f>
        <v>47178</v>
      </c>
      <c r="BZ52" s="28">
        <f>DATE(BW$5,4,1)</f>
        <v>47209</v>
      </c>
      <c r="CA52" s="28">
        <f>DATE(BW$5,5,1)</f>
        <v>47239</v>
      </c>
      <c r="CB52" s="28">
        <f>DATE(BW$5,6,1)</f>
        <v>47270</v>
      </c>
      <c r="CC52" s="28">
        <f>DATE(BW$5,7,1)</f>
        <v>47300</v>
      </c>
      <c r="CD52" s="28">
        <f>DATE(BW$5,8,1)</f>
        <v>47331</v>
      </c>
      <c r="CE52" s="28">
        <f>DATE(BW$5,9,1)</f>
        <v>47362</v>
      </c>
      <c r="CF52" s="28">
        <f>DATE(BW$5,10,1)</f>
        <v>47392</v>
      </c>
      <c r="CG52" s="28">
        <f>DATE(BW$5,11,1)</f>
        <v>47423</v>
      </c>
      <c r="CH52" s="28">
        <f>DATE(BW$5,12,1)</f>
        <v>47453</v>
      </c>
      <c r="CI52" s="29">
        <f>BW$5</f>
        <v>2029</v>
      </c>
      <c r="CK52" s="28">
        <f>DATE(CK$5,1,1)</f>
        <v>47484</v>
      </c>
      <c r="CL52" s="28">
        <f>DATE(CK$5,2,1)</f>
        <v>47515</v>
      </c>
      <c r="CM52" s="28">
        <f>DATE(CK$5,3,1)</f>
        <v>47543</v>
      </c>
      <c r="CN52" s="28">
        <f>DATE(CK$5,4,1)</f>
        <v>47574</v>
      </c>
      <c r="CO52" s="28">
        <f>DATE(CK$5,5,1)</f>
        <v>47604</v>
      </c>
      <c r="CP52" s="28">
        <f>DATE(CK$5,6,1)</f>
        <v>47635</v>
      </c>
      <c r="CQ52" s="28">
        <f>DATE(CK$5,7,1)</f>
        <v>47665</v>
      </c>
      <c r="CR52" s="28">
        <f>DATE(CK$5,8,1)</f>
        <v>47696</v>
      </c>
      <c r="CS52" s="28">
        <f>DATE(CK$5,9,1)</f>
        <v>47727</v>
      </c>
      <c r="CT52" s="28">
        <f>DATE(CK$5,10,1)</f>
        <v>47757</v>
      </c>
      <c r="CU52" s="28">
        <f>DATE(CK$5,11,1)</f>
        <v>47788</v>
      </c>
      <c r="CV52" s="28">
        <f>DATE(CK$5,12,1)</f>
        <v>47818</v>
      </c>
      <c r="CW52" s="29">
        <f>CK$5</f>
        <v>2030</v>
      </c>
      <c r="CY52" s="28">
        <f>DATE(CY$5,1,1)</f>
        <v>47849</v>
      </c>
      <c r="CZ52" s="28">
        <f>DATE(CY$5,2,1)</f>
        <v>47880</v>
      </c>
      <c r="DA52" s="28">
        <f>DATE(CY$5,3,1)</f>
        <v>47908</v>
      </c>
      <c r="DB52" s="28">
        <f>DATE(CY$5,4,1)</f>
        <v>47939</v>
      </c>
      <c r="DC52" s="28">
        <f>DATE(CY$5,5,1)</f>
        <v>47969</v>
      </c>
      <c r="DD52" s="28">
        <f>DATE(CY$5,6,1)</f>
        <v>48000</v>
      </c>
      <c r="DE52" s="28">
        <f>DATE(CY$5,7,1)</f>
        <v>48030</v>
      </c>
      <c r="DF52" s="28">
        <f>DATE(CY$5,8,1)</f>
        <v>48061</v>
      </c>
      <c r="DG52" s="28">
        <f>DATE(CY$5,9,1)</f>
        <v>48092</v>
      </c>
      <c r="DH52" s="28">
        <f>DATE(CY$5,10,1)</f>
        <v>48122</v>
      </c>
      <c r="DI52" s="28">
        <f>DATE(CY$5,11,1)</f>
        <v>48153</v>
      </c>
      <c r="DJ52" s="28">
        <f>DATE(CY$5,12,1)</f>
        <v>48183</v>
      </c>
      <c r="DK52" s="29">
        <f>CY$5</f>
        <v>2031</v>
      </c>
      <c r="DM52" s="28">
        <f>DATE(DM$5,1,1)</f>
        <v>48214</v>
      </c>
      <c r="DN52" s="28">
        <f>DATE(DM$5,2,1)</f>
        <v>48245</v>
      </c>
      <c r="DO52" s="28">
        <f>DATE(DM$5,3,1)</f>
        <v>48274</v>
      </c>
      <c r="DP52" s="28">
        <f>DATE(DM$5,4,1)</f>
        <v>48305</v>
      </c>
      <c r="DQ52" s="28">
        <f>DATE(DM$5,5,1)</f>
        <v>48335</v>
      </c>
      <c r="DR52" s="28">
        <f>DATE(DM$5,6,1)</f>
        <v>48366</v>
      </c>
      <c r="DS52" s="28">
        <f>DATE(DM$5,7,1)</f>
        <v>48396</v>
      </c>
      <c r="DT52" s="28">
        <f>DATE(DM$5,8,1)</f>
        <v>48427</v>
      </c>
      <c r="DU52" s="28">
        <f>DATE(DM$5,9,1)</f>
        <v>48458</v>
      </c>
      <c r="DV52" s="28">
        <f>DATE(DM$5,10,1)</f>
        <v>48488</v>
      </c>
      <c r="DW52" s="28">
        <f>DATE(DM$5,11,1)</f>
        <v>48519</v>
      </c>
      <c r="DX52" s="28">
        <f>DATE(DM$5,12,1)</f>
        <v>48549</v>
      </c>
      <c r="DY52" s="29">
        <f>DM$5</f>
        <v>2032</v>
      </c>
      <c r="EA52" s="28">
        <f>DATE(EA$5,1,1)</f>
        <v>48580</v>
      </c>
      <c r="EB52" s="28">
        <f>DATE(EA$5,2,1)</f>
        <v>48611</v>
      </c>
      <c r="EC52" s="28">
        <f>DATE(EA$5,3,1)</f>
        <v>48639</v>
      </c>
      <c r="ED52" s="28">
        <f>DATE(EA$5,4,1)</f>
        <v>48670</v>
      </c>
      <c r="EE52" s="28">
        <f>DATE(EA$5,5,1)</f>
        <v>48700</v>
      </c>
      <c r="EF52" s="28">
        <f>DATE(EA$5,6,1)</f>
        <v>48731</v>
      </c>
      <c r="EG52" s="28">
        <f>DATE(EA$5,7,1)</f>
        <v>48761</v>
      </c>
      <c r="EH52" s="28">
        <f>DATE(EA$5,8,1)</f>
        <v>48792</v>
      </c>
      <c r="EI52" s="28">
        <f>DATE(EA$5,9,1)</f>
        <v>48823</v>
      </c>
      <c r="EJ52" s="28">
        <f>DATE(EA$5,10,1)</f>
        <v>48853</v>
      </c>
      <c r="EK52" s="28">
        <f>DATE(EA$5,11,1)</f>
        <v>48884</v>
      </c>
      <c r="EL52" s="28">
        <f>DATE(EA$5,12,1)</f>
        <v>48914</v>
      </c>
      <c r="EM52" s="29">
        <f>EA$5</f>
        <v>2033</v>
      </c>
      <c r="EO52" s="28">
        <f>DATE(EO$5,1,1)</f>
        <v>48945</v>
      </c>
      <c r="EP52" s="28">
        <f>DATE(EO$5,2,1)</f>
        <v>48976</v>
      </c>
      <c r="EQ52" s="28">
        <f>DATE(EO$5,3,1)</f>
        <v>49004</v>
      </c>
      <c r="ER52" s="28">
        <f>DATE(EO$5,4,1)</f>
        <v>49035</v>
      </c>
      <c r="ES52" s="28">
        <f>DATE(EO$5,5,1)</f>
        <v>49065</v>
      </c>
      <c r="ET52" s="28">
        <f>DATE(EO$5,6,1)</f>
        <v>49096</v>
      </c>
      <c r="EU52" s="28">
        <f>DATE(EO$5,7,1)</f>
        <v>49126</v>
      </c>
      <c r="EV52" s="28">
        <f>DATE(EO$5,8,1)</f>
        <v>49157</v>
      </c>
      <c r="EW52" s="28">
        <f>DATE(EO$5,9,1)</f>
        <v>49188</v>
      </c>
      <c r="EX52" s="28">
        <f>DATE(EO$5,10,1)</f>
        <v>49218</v>
      </c>
      <c r="EY52" s="28">
        <f>DATE(EO$5,11,1)</f>
        <v>49249</v>
      </c>
      <c r="EZ52" s="28">
        <f>DATE(EO$5,12,1)</f>
        <v>49279</v>
      </c>
      <c r="FA52" s="29">
        <f>EO$5</f>
        <v>2034</v>
      </c>
    </row>
    <row r="53" spans="3:157" x14ac:dyDescent="0.25">
      <c r="C53" s="18" t="s">
        <v>39</v>
      </c>
      <c r="E53" s="20"/>
      <c r="F53" s="20"/>
      <c r="G53" s="20"/>
      <c r="H53" s="20"/>
      <c r="I53" s="20"/>
      <c r="J53" s="20"/>
      <c r="K53" s="20"/>
      <c r="L53" s="20"/>
      <c r="M53" s="20"/>
      <c r="N53" s="20"/>
      <c r="O53" s="20">
        <v>10</v>
      </c>
      <c r="P53" s="20">
        <v>10</v>
      </c>
      <c r="Q53" s="20">
        <f>SUM(E53:P53)</f>
        <v>20</v>
      </c>
      <c r="S53" s="20"/>
      <c r="T53" s="20"/>
      <c r="U53" s="20"/>
      <c r="V53" s="20"/>
      <c r="W53" s="20"/>
      <c r="X53" s="20"/>
      <c r="Y53" s="20"/>
      <c r="Z53" s="20"/>
      <c r="AA53" s="20"/>
      <c r="AB53" s="20"/>
      <c r="AC53" s="20"/>
      <c r="AD53" s="20"/>
      <c r="AE53" s="20">
        <f t="shared" ref="AE53:AE62" si="213">SUM(S53:AD53)</f>
        <v>0</v>
      </c>
      <c r="AG53" s="20"/>
      <c r="AH53" s="20"/>
      <c r="AI53" s="20"/>
      <c r="AJ53" s="20"/>
      <c r="AK53" s="20"/>
      <c r="AL53" s="20"/>
      <c r="AM53" s="20"/>
      <c r="AN53" s="20"/>
      <c r="AO53" s="20"/>
      <c r="AP53" s="20"/>
      <c r="AQ53" s="20"/>
      <c r="AR53" s="20"/>
      <c r="AS53" s="20">
        <f t="shared" ref="AS53:AS62" si="214">SUM(AG53:AR53)</f>
        <v>0</v>
      </c>
      <c r="AU53" s="20"/>
      <c r="AV53" s="20"/>
      <c r="AW53" s="20"/>
      <c r="AX53" s="20"/>
      <c r="AY53" s="20"/>
      <c r="AZ53" s="20"/>
      <c r="BA53" s="20"/>
      <c r="BB53" s="20"/>
      <c r="BC53" s="20"/>
      <c r="BD53" s="20"/>
      <c r="BE53" s="20"/>
      <c r="BF53" s="20"/>
      <c r="BG53" s="20">
        <f t="shared" ref="BG53:BG62" si="215">SUM(AU53:BF53)</f>
        <v>0</v>
      </c>
      <c r="BI53" s="20"/>
      <c r="BJ53" s="20"/>
      <c r="BK53" s="20"/>
      <c r="BL53" s="20"/>
      <c r="BM53" s="20"/>
      <c r="BN53" s="20"/>
      <c r="BO53" s="20"/>
      <c r="BP53" s="20"/>
      <c r="BQ53" s="20"/>
      <c r="BR53" s="20"/>
      <c r="BS53" s="20"/>
      <c r="BT53" s="20"/>
      <c r="BU53" s="20">
        <f t="shared" ref="BU53:BU62" si="216">SUM(BI53:BT53)</f>
        <v>0</v>
      </c>
      <c r="BW53" s="20"/>
      <c r="BX53" s="20"/>
      <c r="BY53" s="20"/>
      <c r="BZ53" s="20"/>
      <c r="CA53" s="20"/>
      <c r="CB53" s="20"/>
      <c r="CC53" s="20"/>
      <c r="CD53" s="20"/>
      <c r="CE53" s="20"/>
      <c r="CF53" s="20"/>
      <c r="CG53" s="20"/>
      <c r="CH53" s="20"/>
      <c r="CI53" s="20">
        <f t="shared" ref="CI53:CI62" si="217">SUM(BW53:CH53)</f>
        <v>0</v>
      </c>
      <c r="CK53" s="20"/>
      <c r="CL53" s="20"/>
      <c r="CM53" s="20"/>
      <c r="CN53" s="20"/>
      <c r="CO53" s="20"/>
      <c r="CP53" s="20"/>
      <c r="CQ53" s="20"/>
      <c r="CR53" s="20"/>
      <c r="CS53" s="20"/>
      <c r="CT53" s="20"/>
      <c r="CU53" s="20"/>
      <c r="CV53" s="20"/>
      <c r="CW53" s="20">
        <f t="shared" ref="CW53:CW62" si="218">SUM(CK53:CV53)</f>
        <v>0</v>
      </c>
      <c r="CY53" s="20"/>
      <c r="CZ53" s="20"/>
      <c r="DA53" s="20"/>
      <c r="DB53" s="20"/>
      <c r="DC53" s="20"/>
      <c r="DD53" s="20"/>
      <c r="DE53" s="20"/>
      <c r="DF53" s="20"/>
      <c r="DG53" s="20"/>
      <c r="DH53" s="20"/>
      <c r="DI53" s="20"/>
      <c r="DJ53" s="20"/>
      <c r="DK53" s="20">
        <f t="shared" ref="DK53:DK62" si="219">SUM(CY53:DJ53)</f>
        <v>0</v>
      </c>
      <c r="DM53" s="20"/>
      <c r="DN53" s="20"/>
      <c r="DO53" s="20"/>
      <c r="DP53" s="20"/>
      <c r="DQ53" s="20"/>
      <c r="DR53" s="20"/>
      <c r="DS53" s="20"/>
      <c r="DT53" s="20"/>
      <c r="DU53" s="20"/>
      <c r="DV53" s="20"/>
      <c r="DW53" s="20"/>
      <c r="DX53" s="20"/>
      <c r="DY53" s="20">
        <f t="shared" ref="DY53:DY62" si="220">SUM(DM53:DX53)</f>
        <v>0</v>
      </c>
      <c r="EA53" s="20"/>
      <c r="EB53" s="20"/>
      <c r="EC53" s="20"/>
      <c r="ED53" s="20"/>
      <c r="EE53" s="20"/>
      <c r="EF53" s="20"/>
      <c r="EG53" s="20"/>
      <c r="EH53" s="20"/>
      <c r="EI53" s="20"/>
      <c r="EJ53" s="20"/>
      <c r="EK53" s="20"/>
      <c r="EL53" s="20"/>
      <c r="EM53" s="20">
        <f t="shared" ref="EM53:EM62" si="221">SUM(EA53:EL53)</f>
        <v>0</v>
      </c>
      <c r="EO53" s="20"/>
      <c r="EP53" s="20"/>
      <c r="EQ53" s="20"/>
      <c r="ER53" s="20"/>
      <c r="ES53" s="20"/>
      <c r="ET53" s="20"/>
      <c r="EU53" s="20"/>
      <c r="EV53" s="20"/>
      <c r="EW53" s="20"/>
      <c r="EX53" s="20"/>
      <c r="EY53" s="20"/>
      <c r="EZ53" s="20"/>
      <c r="FA53" s="20">
        <f t="shared" ref="FA53:FA62" si="222">SUM(EO53:EZ53)</f>
        <v>0</v>
      </c>
    </row>
    <row r="54" spans="3:157" x14ac:dyDescent="0.25">
      <c r="C54" s="18" t="s">
        <v>40</v>
      </c>
      <c r="E54" s="20"/>
      <c r="F54" s="20"/>
      <c r="G54" s="20"/>
      <c r="H54" s="20"/>
      <c r="I54" s="20"/>
      <c r="J54" s="20"/>
      <c r="K54" s="20"/>
      <c r="L54" s="20"/>
      <c r="M54" s="20"/>
      <c r="N54" s="20"/>
      <c r="O54" s="20">
        <v>10</v>
      </c>
      <c r="P54" s="20">
        <v>10</v>
      </c>
      <c r="Q54" s="20">
        <f t="shared" ref="Q54:Q62" si="223">SUM(E54:P54)</f>
        <v>20</v>
      </c>
      <c r="S54" s="20"/>
      <c r="T54" s="20"/>
      <c r="U54" s="20"/>
      <c r="V54" s="20"/>
      <c r="W54" s="20"/>
      <c r="X54" s="20"/>
      <c r="Y54" s="20"/>
      <c r="Z54" s="20"/>
      <c r="AA54" s="20"/>
      <c r="AB54" s="20"/>
      <c r="AC54" s="20"/>
      <c r="AD54" s="20"/>
      <c r="AE54" s="20">
        <f t="shared" si="213"/>
        <v>0</v>
      </c>
      <c r="AG54" s="20"/>
      <c r="AH54" s="20"/>
      <c r="AI54" s="20"/>
      <c r="AJ54" s="20"/>
      <c r="AK54" s="20"/>
      <c r="AL54" s="20"/>
      <c r="AM54" s="20"/>
      <c r="AN54" s="20"/>
      <c r="AO54" s="20"/>
      <c r="AP54" s="20"/>
      <c r="AQ54" s="20"/>
      <c r="AR54" s="20"/>
      <c r="AS54" s="20">
        <f t="shared" si="214"/>
        <v>0</v>
      </c>
      <c r="AU54" s="20"/>
      <c r="AV54" s="20"/>
      <c r="AW54" s="20"/>
      <c r="AX54" s="20"/>
      <c r="AY54" s="20"/>
      <c r="AZ54" s="20"/>
      <c r="BA54" s="20"/>
      <c r="BB54" s="20"/>
      <c r="BC54" s="20"/>
      <c r="BD54" s="20"/>
      <c r="BE54" s="20"/>
      <c r="BF54" s="20"/>
      <c r="BG54" s="20">
        <f t="shared" si="215"/>
        <v>0</v>
      </c>
      <c r="BI54" s="20"/>
      <c r="BJ54" s="20"/>
      <c r="BK54" s="20"/>
      <c r="BL54" s="20"/>
      <c r="BM54" s="20"/>
      <c r="BN54" s="20"/>
      <c r="BO54" s="20"/>
      <c r="BP54" s="20"/>
      <c r="BQ54" s="20"/>
      <c r="BR54" s="20"/>
      <c r="BS54" s="20"/>
      <c r="BT54" s="20"/>
      <c r="BU54" s="20">
        <f t="shared" si="216"/>
        <v>0</v>
      </c>
      <c r="BW54" s="20"/>
      <c r="BX54" s="20"/>
      <c r="BY54" s="20"/>
      <c r="BZ54" s="20"/>
      <c r="CA54" s="20"/>
      <c r="CB54" s="20"/>
      <c r="CC54" s="20"/>
      <c r="CD54" s="20"/>
      <c r="CE54" s="20"/>
      <c r="CF54" s="20"/>
      <c r="CG54" s="20"/>
      <c r="CH54" s="20"/>
      <c r="CI54" s="20">
        <f t="shared" si="217"/>
        <v>0</v>
      </c>
      <c r="CK54" s="20"/>
      <c r="CL54" s="20"/>
      <c r="CM54" s="20"/>
      <c r="CN54" s="20"/>
      <c r="CO54" s="20"/>
      <c r="CP54" s="20"/>
      <c r="CQ54" s="20"/>
      <c r="CR54" s="20"/>
      <c r="CS54" s="20"/>
      <c r="CT54" s="20"/>
      <c r="CU54" s="20"/>
      <c r="CV54" s="20"/>
      <c r="CW54" s="20">
        <f t="shared" si="218"/>
        <v>0</v>
      </c>
      <c r="CY54" s="20"/>
      <c r="CZ54" s="20"/>
      <c r="DA54" s="20"/>
      <c r="DB54" s="20"/>
      <c r="DC54" s="20"/>
      <c r="DD54" s="20"/>
      <c r="DE54" s="20"/>
      <c r="DF54" s="20"/>
      <c r="DG54" s="20"/>
      <c r="DH54" s="20"/>
      <c r="DI54" s="20"/>
      <c r="DJ54" s="20"/>
      <c r="DK54" s="20">
        <f t="shared" si="219"/>
        <v>0</v>
      </c>
      <c r="DM54" s="20"/>
      <c r="DN54" s="20"/>
      <c r="DO54" s="20"/>
      <c r="DP54" s="20"/>
      <c r="DQ54" s="20"/>
      <c r="DR54" s="20"/>
      <c r="DS54" s="20"/>
      <c r="DT54" s="20"/>
      <c r="DU54" s="20"/>
      <c r="DV54" s="20"/>
      <c r="DW54" s="20"/>
      <c r="DX54" s="20"/>
      <c r="DY54" s="20">
        <f t="shared" si="220"/>
        <v>0</v>
      </c>
      <c r="EA54" s="20"/>
      <c r="EB54" s="20"/>
      <c r="EC54" s="20"/>
      <c r="ED54" s="20"/>
      <c r="EE54" s="20"/>
      <c r="EF54" s="20"/>
      <c r="EG54" s="20"/>
      <c r="EH54" s="20"/>
      <c r="EI54" s="20"/>
      <c r="EJ54" s="20"/>
      <c r="EK54" s="20"/>
      <c r="EL54" s="20"/>
      <c r="EM54" s="20">
        <f t="shared" si="221"/>
        <v>0</v>
      </c>
      <c r="EO54" s="20"/>
      <c r="EP54" s="20"/>
      <c r="EQ54" s="20"/>
      <c r="ER54" s="20"/>
      <c r="ES54" s="20"/>
      <c r="ET54" s="20"/>
      <c r="EU54" s="20"/>
      <c r="EV54" s="20"/>
      <c r="EW54" s="20"/>
      <c r="EX54" s="20"/>
      <c r="EY54" s="20"/>
      <c r="EZ54" s="20"/>
      <c r="FA54" s="20">
        <f t="shared" si="222"/>
        <v>0</v>
      </c>
    </row>
    <row r="55" spans="3:157" x14ac:dyDescent="0.25">
      <c r="C55" s="18" t="s">
        <v>41</v>
      </c>
      <c r="E55" s="20"/>
      <c r="F55" s="20"/>
      <c r="G55" s="20"/>
      <c r="H55" s="20"/>
      <c r="I55" s="20"/>
      <c r="J55" s="20"/>
      <c r="K55" s="20"/>
      <c r="L55" s="20"/>
      <c r="M55" s="20"/>
      <c r="N55" s="20"/>
      <c r="O55" s="20"/>
      <c r="P55" s="20"/>
      <c r="Q55" s="20">
        <f t="shared" si="223"/>
        <v>0</v>
      </c>
      <c r="S55" s="20"/>
      <c r="T55" s="20"/>
      <c r="U55" s="20"/>
      <c r="V55" s="20"/>
      <c r="W55" s="20"/>
      <c r="X55" s="20"/>
      <c r="Y55" s="20"/>
      <c r="Z55" s="20"/>
      <c r="AA55" s="20"/>
      <c r="AB55" s="20"/>
      <c r="AC55" s="20"/>
      <c r="AD55" s="20"/>
      <c r="AE55" s="20">
        <f t="shared" si="213"/>
        <v>0</v>
      </c>
      <c r="AG55" s="20"/>
      <c r="AH55" s="20"/>
      <c r="AI55" s="20"/>
      <c r="AJ55" s="20"/>
      <c r="AK55" s="20"/>
      <c r="AL55" s="20"/>
      <c r="AM55" s="20"/>
      <c r="AN55" s="20"/>
      <c r="AO55" s="20"/>
      <c r="AP55" s="20"/>
      <c r="AQ55" s="20"/>
      <c r="AR55" s="20"/>
      <c r="AS55" s="20">
        <f t="shared" si="214"/>
        <v>0</v>
      </c>
      <c r="AU55" s="20"/>
      <c r="AV55" s="20"/>
      <c r="AW55" s="20"/>
      <c r="AX55" s="20"/>
      <c r="AY55" s="20"/>
      <c r="AZ55" s="20"/>
      <c r="BA55" s="20"/>
      <c r="BB55" s="20"/>
      <c r="BC55" s="20"/>
      <c r="BD55" s="20"/>
      <c r="BE55" s="20"/>
      <c r="BF55" s="20"/>
      <c r="BG55" s="20">
        <f t="shared" si="215"/>
        <v>0</v>
      </c>
      <c r="BI55" s="20"/>
      <c r="BJ55" s="20"/>
      <c r="BK55" s="20"/>
      <c r="BL55" s="20"/>
      <c r="BM55" s="20"/>
      <c r="BN55" s="20"/>
      <c r="BO55" s="20"/>
      <c r="BP55" s="20"/>
      <c r="BQ55" s="20"/>
      <c r="BR55" s="20"/>
      <c r="BS55" s="20"/>
      <c r="BT55" s="20"/>
      <c r="BU55" s="20">
        <f t="shared" si="216"/>
        <v>0</v>
      </c>
      <c r="BW55" s="20"/>
      <c r="BX55" s="20"/>
      <c r="BY55" s="20"/>
      <c r="BZ55" s="20"/>
      <c r="CA55" s="20"/>
      <c r="CB55" s="20"/>
      <c r="CC55" s="20"/>
      <c r="CD55" s="20"/>
      <c r="CE55" s="20"/>
      <c r="CF55" s="20"/>
      <c r="CG55" s="20"/>
      <c r="CH55" s="20"/>
      <c r="CI55" s="20">
        <f t="shared" si="217"/>
        <v>0</v>
      </c>
      <c r="CK55" s="20"/>
      <c r="CL55" s="20"/>
      <c r="CM55" s="20"/>
      <c r="CN55" s="20"/>
      <c r="CO55" s="20"/>
      <c r="CP55" s="20"/>
      <c r="CQ55" s="20"/>
      <c r="CR55" s="20"/>
      <c r="CS55" s="20"/>
      <c r="CT55" s="20"/>
      <c r="CU55" s="20"/>
      <c r="CV55" s="20"/>
      <c r="CW55" s="20">
        <f t="shared" si="218"/>
        <v>0</v>
      </c>
      <c r="CY55" s="20"/>
      <c r="CZ55" s="20"/>
      <c r="DA55" s="20"/>
      <c r="DB55" s="20"/>
      <c r="DC55" s="20"/>
      <c r="DD55" s="20"/>
      <c r="DE55" s="20"/>
      <c r="DF55" s="20"/>
      <c r="DG55" s="20"/>
      <c r="DH55" s="20"/>
      <c r="DI55" s="20"/>
      <c r="DJ55" s="20"/>
      <c r="DK55" s="20">
        <f t="shared" si="219"/>
        <v>0</v>
      </c>
      <c r="DM55" s="20"/>
      <c r="DN55" s="20"/>
      <c r="DO55" s="20"/>
      <c r="DP55" s="20"/>
      <c r="DQ55" s="20"/>
      <c r="DR55" s="20"/>
      <c r="DS55" s="20"/>
      <c r="DT55" s="20"/>
      <c r="DU55" s="20"/>
      <c r="DV55" s="20"/>
      <c r="DW55" s="20"/>
      <c r="DX55" s="20"/>
      <c r="DY55" s="20">
        <f t="shared" si="220"/>
        <v>0</v>
      </c>
      <c r="EA55" s="20"/>
      <c r="EB55" s="20"/>
      <c r="EC55" s="20"/>
      <c r="ED55" s="20"/>
      <c r="EE55" s="20"/>
      <c r="EF55" s="20"/>
      <c r="EG55" s="20"/>
      <c r="EH55" s="20"/>
      <c r="EI55" s="20"/>
      <c r="EJ55" s="20"/>
      <c r="EK55" s="20"/>
      <c r="EL55" s="20"/>
      <c r="EM55" s="20">
        <f t="shared" si="221"/>
        <v>0</v>
      </c>
      <c r="EO55" s="20"/>
      <c r="EP55" s="20"/>
      <c r="EQ55" s="20"/>
      <c r="ER55" s="20"/>
      <c r="ES55" s="20"/>
      <c r="ET55" s="20"/>
      <c r="EU55" s="20"/>
      <c r="EV55" s="20"/>
      <c r="EW55" s="20"/>
      <c r="EX55" s="20"/>
      <c r="EY55" s="20"/>
      <c r="EZ55" s="20"/>
      <c r="FA55" s="20">
        <f t="shared" si="222"/>
        <v>0</v>
      </c>
    </row>
    <row r="56" spans="3:157" hidden="1" x14ac:dyDescent="0.25">
      <c r="C56" s="18" t="s">
        <v>21</v>
      </c>
      <c r="E56" s="20"/>
      <c r="F56" s="20"/>
      <c r="G56" s="20"/>
      <c r="H56" s="20"/>
      <c r="I56" s="20"/>
      <c r="J56" s="20"/>
      <c r="K56" s="20"/>
      <c r="L56" s="20"/>
      <c r="M56" s="20"/>
      <c r="N56" s="20"/>
      <c r="O56" s="20"/>
      <c r="P56" s="20"/>
      <c r="Q56" s="20">
        <f t="shared" si="223"/>
        <v>0</v>
      </c>
      <c r="S56" s="20"/>
      <c r="T56" s="20"/>
      <c r="U56" s="20"/>
      <c r="V56" s="20"/>
      <c r="W56" s="20"/>
      <c r="X56" s="20"/>
      <c r="Y56" s="20"/>
      <c r="Z56" s="20"/>
      <c r="AA56" s="20"/>
      <c r="AB56" s="20"/>
      <c r="AC56" s="20"/>
      <c r="AD56" s="20"/>
      <c r="AE56" s="20">
        <f t="shared" si="213"/>
        <v>0</v>
      </c>
      <c r="AG56" s="20"/>
      <c r="AH56" s="20"/>
      <c r="AI56" s="20"/>
      <c r="AJ56" s="20"/>
      <c r="AK56" s="20"/>
      <c r="AL56" s="20"/>
      <c r="AM56" s="20"/>
      <c r="AN56" s="20"/>
      <c r="AO56" s="20"/>
      <c r="AP56" s="20"/>
      <c r="AQ56" s="20"/>
      <c r="AR56" s="20"/>
      <c r="AS56" s="20">
        <f t="shared" si="214"/>
        <v>0</v>
      </c>
      <c r="AU56" s="20"/>
      <c r="AV56" s="20"/>
      <c r="AW56" s="20"/>
      <c r="AX56" s="20"/>
      <c r="AY56" s="20"/>
      <c r="AZ56" s="20"/>
      <c r="BA56" s="20"/>
      <c r="BB56" s="20"/>
      <c r="BC56" s="20"/>
      <c r="BD56" s="20"/>
      <c r="BE56" s="20"/>
      <c r="BF56" s="20"/>
      <c r="BG56" s="20">
        <f t="shared" si="215"/>
        <v>0</v>
      </c>
      <c r="BI56" s="20"/>
      <c r="BJ56" s="20"/>
      <c r="BK56" s="20"/>
      <c r="BL56" s="20"/>
      <c r="BM56" s="20"/>
      <c r="BN56" s="20"/>
      <c r="BO56" s="20"/>
      <c r="BP56" s="20"/>
      <c r="BQ56" s="20"/>
      <c r="BR56" s="20"/>
      <c r="BS56" s="20"/>
      <c r="BT56" s="20"/>
      <c r="BU56" s="20">
        <f t="shared" si="216"/>
        <v>0</v>
      </c>
      <c r="BW56" s="20"/>
      <c r="BX56" s="20"/>
      <c r="BY56" s="20"/>
      <c r="BZ56" s="20"/>
      <c r="CA56" s="20"/>
      <c r="CB56" s="20"/>
      <c r="CC56" s="20"/>
      <c r="CD56" s="20"/>
      <c r="CE56" s="20"/>
      <c r="CF56" s="20"/>
      <c r="CG56" s="20"/>
      <c r="CH56" s="20"/>
      <c r="CI56" s="20">
        <f t="shared" si="217"/>
        <v>0</v>
      </c>
      <c r="CK56" s="20"/>
      <c r="CL56" s="20"/>
      <c r="CM56" s="20"/>
      <c r="CN56" s="20"/>
      <c r="CO56" s="20"/>
      <c r="CP56" s="20"/>
      <c r="CQ56" s="20"/>
      <c r="CR56" s="20"/>
      <c r="CS56" s="20"/>
      <c r="CT56" s="20"/>
      <c r="CU56" s="20"/>
      <c r="CV56" s="20"/>
      <c r="CW56" s="20">
        <f t="shared" si="218"/>
        <v>0</v>
      </c>
      <c r="CY56" s="20"/>
      <c r="CZ56" s="20"/>
      <c r="DA56" s="20"/>
      <c r="DB56" s="20"/>
      <c r="DC56" s="20"/>
      <c r="DD56" s="20"/>
      <c r="DE56" s="20"/>
      <c r="DF56" s="20"/>
      <c r="DG56" s="20"/>
      <c r="DH56" s="20"/>
      <c r="DI56" s="20"/>
      <c r="DJ56" s="20"/>
      <c r="DK56" s="20">
        <f t="shared" si="219"/>
        <v>0</v>
      </c>
      <c r="DM56" s="20"/>
      <c r="DN56" s="20"/>
      <c r="DO56" s="20"/>
      <c r="DP56" s="20"/>
      <c r="DQ56" s="20"/>
      <c r="DR56" s="20"/>
      <c r="DS56" s="20"/>
      <c r="DT56" s="20"/>
      <c r="DU56" s="20"/>
      <c r="DV56" s="20"/>
      <c r="DW56" s="20"/>
      <c r="DX56" s="20"/>
      <c r="DY56" s="20">
        <f t="shared" si="220"/>
        <v>0</v>
      </c>
      <c r="EA56" s="20"/>
      <c r="EB56" s="20"/>
      <c r="EC56" s="20"/>
      <c r="ED56" s="20"/>
      <c r="EE56" s="20"/>
      <c r="EF56" s="20"/>
      <c r="EG56" s="20"/>
      <c r="EH56" s="20"/>
      <c r="EI56" s="20"/>
      <c r="EJ56" s="20"/>
      <c r="EK56" s="20"/>
      <c r="EL56" s="20"/>
      <c r="EM56" s="20">
        <f t="shared" si="221"/>
        <v>0</v>
      </c>
      <c r="EO56" s="20"/>
      <c r="EP56" s="20"/>
      <c r="EQ56" s="20"/>
      <c r="ER56" s="20"/>
      <c r="ES56" s="20"/>
      <c r="ET56" s="20"/>
      <c r="EU56" s="20"/>
      <c r="EV56" s="20"/>
      <c r="EW56" s="20"/>
      <c r="EX56" s="20"/>
      <c r="EY56" s="20"/>
      <c r="EZ56" s="20"/>
      <c r="FA56" s="20">
        <f t="shared" si="222"/>
        <v>0</v>
      </c>
    </row>
    <row r="57" spans="3:157" hidden="1" x14ac:dyDescent="0.25">
      <c r="C57" s="18" t="s">
        <v>21</v>
      </c>
      <c r="E57" s="20">
        <v>56</v>
      </c>
      <c r="F57" s="20"/>
      <c r="G57" s="20"/>
      <c r="H57" s="20"/>
      <c r="I57" s="20"/>
      <c r="J57" s="20"/>
      <c r="K57" s="20"/>
      <c r="L57" s="20"/>
      <c r="M57" s="20"/>
      <c r="N57" s="20"/>
      <c r="O57" s="20"/>
      <c r="P57" s="20"/>
      <c r="Q57" s="20">
        <f t="shared" si="223"/>
        <v>56</v>
      </c>
      <c r="S57" s="20">
        <v>57</v>
      </c>
      <c r="T57" s="20"/>
      <c r="U57" s="20"/>
      <c r="V57" s="20"/>
      <c r="W57" s="20"/>
      <c r="X57" s="20"/>
      <c r="Y57" s="20"/>
      <c r="Z57" s="20"/>
      <c r="AA57" s="20"/>
      <c r="AB57" s="20"/>
      <c r="AC57" s="20"/>
      <c r="AD57" s="20"/>
      <c r="AE57" s="20">
        <f t="shared" si="213"/>
        <v>57</v>
      </c>
      <c r="AG57" s="20">
        <v>58</v>
      </c>
      <c r="AH57" s="20"/>
      <c r="AI57" s="20"/>
      <c r="AJ57" s="20"/>
      <c r="AK57" s="20"/>
      <c r="AL57" s="20"/>
      <c r="AM57" s="20"/>
      <c r="AN57" s="20"/>
      <c r="AO57" s="20"/>
      <c r="AP57" s="20"/>
      <c r="AQ57" s="20"/>
      <c r="AR57" s="20"/>
      <c r="AS57" s="20">
        <f t="shared" si="214"/>
        <v>58</v>
      </c>
      <c r="AU57" s="20">
        <v>59</v>
      </c>
      <c r="AV57" s="20"/>
      <c r="AW57" s="20"/>
      <c r="AX57" s="20"/>
      <c r="AY57" s="20"/>
      <c r="AZ57" s="20"/>
      <c r="BA57" s="20"/>
      <c r="BB57" s="20"/>
      <c r="BC57" s="20"/>
      <c r="BD57" s="20"/>
      <c r="BE57" s="20"/>
      <c r="BF57" s="20"/>
      <c r="BG57" s="20">
        <f t="shared" si="215"/>
        <v>59</v>
      </c>
      <c r="BI57" s="20">
        <v>59</v>
      </c>
      <c r="BJ57" s="20"/>
      <c r="BK57" s="20"/>
      <c r="BL57" s="20"/>
      <c r="BM57" s="20"/>
      <c r="BN57" s="20"/>
      <c r="BO57" s="20"/>
      <c r="BP57" s="20"/>
      <c r="BQ57" s="20"/>
      <c r="BR57" s="20"/>
      <c r="BS57" s="20"/>
      <c r="BT57" s="20"/>
      <c r="BU57" s="20">
        <f t="shared" si="216"/>
        <v>59</v>
      </c>
      <c r="BW57" s="20">
        <v>60</v>
      </c>
      <c r="BX57" s="20"/>
      <c r="BY57" s="20"/>
      <c r="BZ57" s="20"/>
      <c r="CA57" s="20"/>
      <c r="CB57" s="20"/>
      <c r="CC57" s="20"/>
      <c r="CD57" s="20"/>
      <c r="CE57" s="20"/>
      <c r="CF57" s="20"/>
      <c r="CG57" s="20"/>
      <c r="CH57" s="20"/>
      <c r="CI57" s="20">
        <f t="shared" si="217"/>
        <v>60</v>
      </c>
      <c r="CK57" s="20">
        <v>59</v>
      </c>
      <c r="CL57" s="20"/>
      <c r="CM57" s="20"/>
      <c r="CN57" s="20"/>
      <c r="CO57" s="20"/>
      <c r="CP57" s="20"/>
      <c r="CQ57" s="20"/>
      <c r="CR57" s="20"/>
      <c r="CS57" s="20"/>
      <c r="CT57" s="20"/>
      <c r="CU57" s="20"/>
      <c r="CV57" s="20"/>
      <c r="CW57" s="20">
        <f t="shared" si="218"/>
        <v>59</v>
      </c>
      <c r="CY57" s="20">
        <v>60</v>
      </c>
      <c r="CZ57" s="20"/>
      <c r="DA57" s="20"/>
      <c r="DB57" s="20"/>
      <c r="DC57" s="20"/>
      <c r="DD57" s="20"/>
      <c r="DE57" s="20"/>
      <c r="DF57" s="20"/>
      <c r="DG57" s="20"/>
      <c r="DH57" s="20"/>
      <c r="DI57" s="20"/>
      <c r="DJ57" s="20"/>
      <c r="DK57" s="20">
        <f t="shared" si="219"/>
        <v>60</v>
      </c>
      <c r="DM57" s="20">
        <v>60</v>
      </c>
      <c r="DN57" s="20"/>
      <c r="DO57" s="20"/>
      <c r="DP57" s="20"/>
      <c r="DQ57" s="20"/>
      <c r="DR57" s="20"/>
      <c r="DS57" s="20"/>
      <c r="DT57" s="20"/>
      <c r="DU57" s="20"/>
      <c r="DV57" s="20"/>
      <c r="DW57" s="20"/>
      <c r="DX57" s="20"/>
      <c r="DY57" s="20">
        <f t="shared" si="220"/>
        <v>60</v>
      </c>
      <c r="EA57" s="20">
        <v>61</v>
      </c>
      <c r="EB57" s="20"/>
      <c r="EC57" s="20"/>
      <c r="ED57" s="20"/>
      <c r="EE57" s="20"/>
      <c r="EF57" s="20"/>
      <c r="EG57" s="20"/>
      <c r="EH57" s="20"/>
      <c r="EI57" s="20"/>
      <c r="EJ57" s="20"/>
      <c r="EK57" s="20"/>
      <c r="EL57" s="20"/>
      <c r="EM57" s="20">
        <f t="shared" si="221"/>
        <v>61</v>
      </c>
      <c r="EO57" s="20">
        <v>62</v>
      </c>
      <c r="EP57" s="20"/>
      <c r="EQ57" s="20"/>
      <c r="ER57" s="20"/>
      <c r="ES57" s="20"/>
      <c r="ET57" s="20"/>
      <c r="EU57" s="20"/>
      <c r="EV57" s="20"/>
      <c r="EW57" s="20"/>
      <c r="EX57" s="20"/>
      <c r="EY57" s="20"/>
      <c r="EZ57" s="20"/>
      <c r="FA57" s="20">
        <f t="shared" si="222"/>
        <v>62</v>
      </c>
    </row>
    <row r="58" spans="3:157" hidden="1" x14ac:dyDescent="0.25">
      <c r="C58" s="18" t="s">
        <v>21</v>
      </c>
      <c r="E58" s="20">
        <v>7</v>
      </c>
      <c r="F58" s="20"/>
      <c r="G58" s="20"/>
      <c r="H58" s="20"/>
      <c r="I58" s="20"/>
      <c r="J58" s="21"/>
      <c r="K58" s="20"/>
      <c r="L58" s="20"/>
      <c r="M58" s="20"/>
      <c r="N58" s="20"/>
      <c r="O58" s="20"/>
      <c r="P58" s="20"/>
      <c r="Q58" s="20">
        <f t="shared" si="223"/>
        <v>7</v>
      </c>
      <c r="S58" s="20">
        <v>8</v>
      </c>
      <c r="T58" s="20"/>
      <c r="U58" s="20"/>
      <c r="V58" s="20"/>
      <c r="W58" s="20"/>
      <c r="X58" s="21"/>
      <c r="Y58" s="20"/>
      <c r="Z58" s="20"/>
      <c r="AA58" s="20"/>
      <c r="AB58" s="20"/>
      <c r="AC58" s="20"/>
      <c r="AD58" s="20"/>
      <c r="AE58" s="20">
        <f t="shared" si="213"/>
        <v>8</v>
      </c>
      <c r="AG58" s="20">
        <v>9</v>
      </c>
      <c r="AH58" s="20"/>
      <c r="AI58" s="20"/>
      <c r="AJ58" s="20"/>
      <c r="AK58" s="20"/>
      <c r="AL58" s="21"/>
      <c r="AM58" s="20"/>
      <c r="AN58" s="20"/>
      <c r="AO58" s="20"/>
      <c r="AP58" s="20"/>
      <c r="AQ58" s="20"/>
      <c r="AR58" s="20"/>
      <c r="AS58" s="20">
        <f t="shared" si="214"/>
        <v>9</v>
      </c>
      <c r="AU58" s="20">
        <v>10</v>
      </c>
      <c r="AV58" s="20"/>
      <c r="AW58" s="20"/>
      <c r="AX58" s="20"/>
      <c r="AY58" s="20"/>
      <c r="AZ58" s="21"/>
      <c r="BA58" s="20"/>
      <c r="BB58" s="20"/>
      <c r="BC58" s="20"/>
      <c r="BD58" s="20"/>
      <c r="BE58" s="20"/>
      <c r="BF58" s="20"/>
      <c r="BG58" s="20">
        <f t="shared" si="215"/>
        <v>10</v>
      </c>
      <c r="BI58" s="20">
        <v>10</v>
      </c>
      <c r="BJ58" s="20"/>
      <c r="BK58" s="20"/>
      <c r="BL58" s="20"/>
      <c r="BM58" s="20"/>
      <c r="BN58" s="21"/>
      <c r="BO58" s="20"/>
      <c r="BP58" s="20"/>
      <c r="BQ58" s="20"/>
      <c r="BR58" s="20"/>
      <c r="BS58" s="20"/>
      <c r="BT58" s="20"/>
      <c r="BU58" s="20">
        <f t="shared" si="216"/>
        <v>10</v>
      </c>
      <c r="BW58" s="20">
        <v>11</v>
      </c>
      <c r="BX58" s="20"/>
      <c r="BY58" s="20"/>
      <c r="BZ58" s="20"/>
      <c r="CA58" s="20"/>
      <c r="CB58" s="21"/>
      <c r="CC58" s="20"/>
      <c r="CD58" s="20"/>
      <c r="CE58" s="20"/>
      <c r="CF58" s="20"/>
      <c r="CG58" s="20"/>
      <c r="CH58" s="20"/>
      <c r="CI58" s="20">
        <f t="shared" si="217"/>
        <v>11</v>
      </c>
      <c r="CK58" s="20">
        <v>10</v>
      </c>
      <c r="CL58" s="20"/>
      <c r="CM58" s="20"/>
      <c r="CN58" s="20"/>
      <c r="CO58" s="20"/>
      <c r="CP58" s="21"/>
      <c r="CQ58" s="20"/>
      <c r="CR58" s="20"/>
      <c r="CS58" s="20"/>
      <c r="CT58" s="20"/>
      <c r="CU58" s="20"/>
      <c r="CV58" s="20"/>
      <c r="CW58" s="20">
        <f t="shared" si="218"/>
        <v>10</v>
      </c>
      <c r="CY58" s="20">
        <v>11</v>
      </c>
      <c r="CZ58" s="20"/>
      <c r="DA58" s="20"/>
      <c r="DB58" s="20"/>
      <c r="DC58" s="20"/>
      <c r="DD58" s="21"/>
      <c r="DE58" s="20"/>
      <c r="DF58" s="20"/>
      <c r="DG58" s="20"/>
      <c r="DH58" s="20"/>
      <c r="DI58" s="20"/>
      <c r="DJ58" s="20"/>
      <c r="DK58" s="20">
        <f t="shared" si="219"/>
        <v>11</v>
      </c>
      <c r="DM58" s="20">
        <v>11</v>
      </c>
      <c r="DN58" s="20"/>
      <c r="DO58" s="20"/>
      <c r="DP58" s="20"/>
      <c r="DQ58" s="20"/>
      <c r="DR58" s="21"/>
      <c r="DS58" s="20"/>
      <c r="DT58" s="20"/>
      <c r="DU58" s="20"/>
      <c r="DV58" s="20"/>
      <c r="DW58" s="20"/>
      <c r="DX58" s="20"/>
      <c r="DY58" s="20">
        <f t="shared" si="220"/>
        <v>11</v>
      </c>
      <c r="EA58" s="20">
        <v>12</v>
      </c>
      <c r="EB58" s="20"/>
      <c r="EC58" s="20"/>
      <c r="ED58" s="20"/>
      <c r="EE58" s="20"/>
      <c r="EF58" s="21"/>
      <c r="EG58" s="20"/>
      <c r="EH58" s="20"/>
      <c r="EI58" s="20"/>
      <c r="EJ58" s="20"/>
      <c r="EK58" s="20"/>
      <c r="EL58" s="20"/>
      <c r="EM58" s="20">
        <f t="shared" si="221"/>
        <v>12</v>
      </c>
      <c r="EO58" s="20">
        <v>13</v>
      </c>
      <c r="EP58" s="20"/>
      <c r="EQ58" s="20"/>
      <c r="ER58" s="20"/>
      <c r="ES58" s="20"/>
      <c r="ET58" s="21"/>
      <c r="EU58" s="20"/>
      <c r="EV58" s="20"/>
      <c r="EW58" s="20"/>
      <c r="EX58" s="20"/>
      <c r="EY58" s="20"/>
      <c r="EZ58" s="20"/>
      <c r="FA58" s="20">
        <f t="shared" si="222"/>
        <v>13</v>
      </c>
    </row>
    <row r="59" spans="3:157" hidden="1" x14ac:dyDescent="0.25">
      <c r="C59" s="18" t="s">
        <v>21</v>
      </c>
      <c r="E59" s="20"/>
      <c r="F59" s="20"/>
      <c r="G59" s="20"/>
      <c r="H59" s="20"/>
      <c r="I59" s="20"/>
      <c r="J59" s="20"/>
      <c r="K59" s="20"/>
      <c r="L59" s="20"/>
      <c r="M59" s="20"/>
      <c r="N59" s="20"/>
      <c r="O59" s="20"/>
      <c r="P59" s="20"/>
      <c r="Q59" s="20">
        <f t="shared" si="223"/>
        <v>0</v>
      </c>
      <c r="S59" s="20"/>
      <c r="T59" s="20"/>
      <c r="U59" s="20"/>
      <c r="V59" s="20"/>
      <c r="W59" s="20"/>
      <c r="X59" s="20"/>
      <c r="Y59" s="20"/>
      <c r="Z59" s="20"/>
      <c r="AA59" s="20"/>
      <c r="AB59" s="20"/>
      <c r="AC59" s="20"/>
      <c r="AD59" s="20"/>
      <c r="AE59" s="20">
        <f t="shared" si="213"/>
        <v>0</v>
      </c>
      <c r="AG59" s="20"/>
      <c r="AH59" s="20"/>
      <c r="AI59" s="20"/>
      <c r="AJ59" s="20"/>
      <c r="AK59" s="20"/>
      <c r="AL59" s="20"/>
      <c r="AM59" s="20"/>
      <c r="AN59" s="20"/>
      <c r="AO59" s="20"/>
      <c r="AP59" s="20"/>
      <c r="AQ59" s="20"/>
      <c r="AR59" s="20"/>
      <c r="AS59" s="20">
        <f t="shared" si="214"/>
        <v>0</v>
      </c>
      <c r="AU59" s="20"/>
      <c r="AV59" s="20"/>
      <c r="AW59" s="20"/>
      <c r="AX59" s="20"/>
      <c r="AY59" s="20"/>
      <c r="AZ59" s="20"/>
      <c r="BA59" s="20"/>
      <c r="BB59" s="20"/>
      <c r="BC59" s="20"/>
      <c r="BD59" s="20"/>
      <c r="BE59" s="20"/>
      <c r="BF59" s="20"/>
      <c r="BG59" s="20">
        <f t="shared" si="215"/>
        <v>0</v>
      </c>
      <c r="BI59" s="20"/>
      <c r="BJ59" s="20"/>
      <c r="BK59" s="20"/>
      <c r="BL59" s="20"/>
      <c r="BM59" s="20"/>
      <c r="BN59" s="20"/>
      <c r="BO59" s="20"/>
      <c r="BP59" s="20"/>
      <c r="BQ59" s="20"/>
      <c r="BR59" s="20"/>
      <c r="BS59" s="20"/>
      <c r="BT59" s="20"/>
      <c r="BU59" s="20">
        <f t="shared" si="216"/>
        <v>0</v>
      </c>
      <c r="BW59" s="20"/>
      <c r="BX59" s="20"/>
      <c r="BY59" s="20"/>
      <c r="BZ59" s="20"/>
      <c r="CA59" s="20"/>
      <c r="CB59" s="20"/>
      <c r="CC59" s="20"/>
      <c r="CD59" s="20"/>
      <c r="CE59" s="20"/>
      <c r="CF59" s="20"/>
      <c r="CG59" s="20"/>
      <c r="CH59" s="20"/>
      <c r="CI59" s="20">
        <f t="shared" si="217"/>
        <v>0</v>
      </c>
      <c r="CK59" s="20"/>
      <c r="CL59" s="20"/>
      <c r="CM59" s="20"/>
      <c r="CN59" s="20"/>
      <c r="CO59" s="20"/>
      <c r="CP59" s="20"/>
      <c r="CQ59" s="20"/>
      <c r="CR59" s="20"/>
      <c r="CS59" s="20"/>
      <c r="CT59" s="20"/>
      <c r="CU59" s="20"/>
      <c r="CV59" s="20"/>
      <c r="CW59" s="20">
        <f t="shared" si="218"/>
        <v>0</v>
      </c>
      <c r="CY59" s="20"/>
      <c r="CZ59" s="20"/>
      <c r="DA59" s="20"/>
      <c r="DB59" s="20"/>
      <c r="DC59" s="20"/>
      <c r="DD59" s="20"/>
      <c r="DE59" s="20"/>
      <c r="DF59" s="20"/>
      <c r="DG59" s="20"/>
      <c r="DH59" s="20"/>
      <c r="DI59" s="20"/>
      <c r="DJ59" s="20"/>
      <c r="DK59" s="20">
        <f t="shared" si="219"/>
        <v>0</v>
      </c>
      <c r="DM59" s="20"/>
      <c r="DN59" s="20"/>
      <c r="DO59" s="20"/>
      <c r="DP59" s="20"/>
      <c r="DQ59" s="20"/>
      <c r="DR59" s="20"/>
      <c r="DS59" s="20"/>
      <c r="DT59" s="20"/>
      <c r="DU59" s="20"/>
      <c r="DV59" s="20"/>
      <c r="DW59" s="20"/>
      <c r="DX59" s="20"/>
      <c r="DY59" s="20">
        <f t="shared" si="220"/>
        <v>0</v>
      </c>
      <c r="EA59" s="20"/>
      <c r="EB59" s="20"/>
      <c r="EC59" s="20"/>
      <c r="ED59" s="20"/>
      <c r="EE59" s="20"/>
      <c r="EF59" s="20"/>
      <c r="EG59" s="20"/>
      <c r="EH59" s="20"/>
      <c r="EI59" s="20"/>
      <c r="EJ59" s="20"/>
      <c r="EK59" s="20"/>
      <c r="EL59" s="20"/>
      <c r="EM59" s="20">
        <f t="shared" si="221"/>
        <v>0</v>
      </c>
      <c r="EO59" s="20"/>
      <c r="EP59" s="20"/>
      <c r="EQ59" s="20"/>
      <c r="ER59" s="20"/>
      <c r="ES59" s="20"/>
      <c r="ET59" s="20"/>
      <c r="EU59" s="20"/>
      <c r="EV59" s="20"/>
      <c r="EW59" s="20"/>
      <c r="EX59" s="20"/>
      <c r="EY59" s="20"/>
      <c r="EZ59" s="20"/>
      <c r="FA59" s="20">
        <f t="shared" si="222"/>
        <v>0</v>
      </c>
    </row>
    <row r="60" spans="3:157" hidden="1" x14ac:dyDescent="0.25">
      <c r="C60" s="18" t="s">
        <v>21</v>
      </c>
      <c r="E60" s="20"/>
      <c r="F60" s="20"/>
      <c r="G60" s="20"/>
      <c r="H60" s="20"/>
      <c r="I60" s="20"/>
      <c r="J60" s="20"/>
      <c r="K60" s="20"/>
      <c r="L60" s="20"/>
      <c r="M60" s="20"/>
      <c r="N60" s="20"/>
      <c r="O60" s="20"/>
      <c r="P60" s="20"/>
      <c r="Q60" s="20">
        <f t="shared" si="223"/>
        <v>0</v>
      </c>
      <c r="S60" s="20"/>
      <c r="T60" s="20"/>
      <c r="U60" s="20"/>
      <c r="V60" s="20"/>
      <c r="W60" s="20"/>
      <c r="X60" s="20"/>
      <c r="Y60" s="20"/>
      <c r="Z60" s="20"/>
      <c r="AA60" s="20"/>
      <c r="AB60" s="20"/>
      <c r="AC60" s="20"/>
      <c r="AD60" s="20"/>
      <c r="AE60" s="20">
        <f t="shared" si="213"/>
        <v>0</v>
      </c>
      <c r="AG60" s="20"/>
      <c r="AH60" s="20"/>
      <c r="AI60" s="20"/>
      <c r="AJ60" s="20"/>
      <c r="AK60" s="20"/>
      <c r="AL60" s="20"/>
      <c r="AM60" s="20"/>
      <c r="AN60" s="20"/>
      <c r="AO60" s="20"/>
      <c r="AP60" s="20"/>
      <c r="AQ60" s="20"/>
      <c r="AR60" s="20"/>
      <c r="AS60" s="20">
        <f t="shared" si="214"/>
        <v>0</v>
      </c>
      <c r="AU60" s="20"/>
      <c r="AV60" s="20"/>
      <c r="AW60" s="20"/>
      <c r="AX60" s="20"/>
      <c r="AY60" s="20"/>
      <c r="AZ60" s="20"/>
      <c r="BA60" s="20"/>
      <c r="BB60" s="20"/>
      <c r="BC60" s="20"/>
      <c r="BD60" s="20"/>
      <c r="BE60" s="20"/>
      <c r="BF60" s="20"/>
      <c r="BG60" s="20">
        <f t="shared" si="215"/>
        <v>0</v>
      </c>
      <c r="BI60" s="20"/>
      <c r="BJ60" s="20"/>
      <c r="BK60" s="20"/>
      <c r="BL60" s="20"/>
      <c r="BM60" s="20"/>
      <c r="BN60" s="20"/>
      <c r="BO60" s="20"/>
      <c r="BP60" s="20"/>
      <c r="BQ60" s="20"/>
      <c r="BR60" s="20"/>
      <c r="BS60" s="20"/>
      <c r="BT60" s="20"/>
      <c r="BU60" s="20">
        <f t="shared" si="216"/>
        <v>0</v>
      </c>
      <c r="BW60" s="20"/>
      <c r="BX60" s="20"/>
      <c r="BY60" s="20"/>
      <c r="BZ60" s="20"/>
      <c r="CA60" s="20"/>
      <c r="CB60" s="20"/>
      <c r="CC60" s="20"/>
      <c r="CD60" s="20"/>
      <c r="CE60" s="20"/>
      <c r="CF60" s="20"/>
      <c r="CG60" s="20"/>
      <c r="CH60" s="20"/>
      <c r="CI60" s="20">
        <f t="shared" si="217"/>
        <v>0</v>
      </c>
      <c r="CK60" s="20"/>
      <c r="CL60" s="20"/>
      <c r="CM60" s="20"/>
      <c r="CN60" s="20"/>
      <c r="CO60" s="20"/>
      <c r="CP60" s="20"/>
      <c r="CQ60" s="20"/>
      <c r="CR60" s="20"/>
      <c r="CS60" s="20"/>
      <c r="CT60" s="20"/>
      <c r="CU60" s="20"/>
      <c r="CV60" s="20"/>
      <c r="CW60" s="20">
        <f t="shared" si="218"/>
        <v>0</v>
      </c>
      <c r="CY60" s="20"/>
      <c r="CZ60" s="20"/>
      <c r="DA60" s="20"/>
      <c r="DB60" s="20"/>
      <c r="DC60" s="20"/>
      <c r="DD60" s="20"/>
      <c r="DE60" s="20"/>
      <c r="DF60" s="20"/>
      <c r="DG60" s="20"/>
      <c r="DH60" s="20"/>
      <c r="DI60" s="20"/>
      <c r="DJ60" s="20"/>
      <c r="DK60" s="20">
        <f t="shared" si="219"/>
        <v>0</v>
      </c>
      <c r="DM60" s="20"/>
      <c r="DN60" s="20"/>
      <c r="DO60" s="20"/>
      <c r="DP60" s="20"/>
      <c r="DQ60" s="20"/>
      <c r="DR60" s="20"/>
      <c r="DS60" s="20"/>
      <c r="DT60" s="20"/>
      <c r="DU60" s="20"/>
      <c r="DV60" s="20"/>
      <c r="DW60" s="20"/>
      <c r="DX60" s="20"/>
      <c r="DY60" s="20">
        <f t="shared" si="220"/>
        <v>0</v>
      </c>
      <c r="EA60" s="20"/>
      <c r="EB60" s="20"/>
      <c r="EC60" s="20"/>
      <c r="ED60" s="20"/>
      <c r="EE60" s="20"/>
      <c r="EF60" s="20"/>
      <c r="EG60" s="20"/>
      <c r="EH60" s="20"/>
      <c r="EI60" s="20"/>
      <c r="EJ60" s="20"/>
      <c r="EK60" s="20"/>
      <c r="EL60" s="20"/>
      <c r="EM60" s="20">
        <f t="shared" si="221"/>
        <v>0</v>
      </c>
      <c r="EO60" s="20"/>
      <c r="EP60" s="20"/>
      <c r="EQ60" s="20"/>
      <c r="ER60" s="20"/>
      <c r="ES60" s="20"/>
      <c r="ET60" s="20"/>
      <c r="EU60" s="20"/>
      <c r="EV60" s="20"/>
      <c r="EW60" s="20"/>
      <c r="EX60" s="20"/>
      <c r="EY60" s="20"/>
      <c r="EZ60" s="20"/>
      <c r="FA60" s="20">
        <f t="shared" si="222"/>
        <v>0</v>
      </c>
    </row>
    <row r="61" spans="3:157" hidden="1" x14ac:dyDescent="0.25">
      <c r="C61" s="18" t="s">
        <v>21</v>
      </c>
      <c r="E61" s="20"/>
      <c r="F61" s="20"/>
      <c r="G61" s="20"/>
      <c r="H61" s="20"/>
      <c r="I61" s="20"/>
      <c r="J61" s="20"/>
      <c r="K61" s="20"/>
      <c r="L61" s="20"/>
      <c r="M61" s="20"/>
      <c r="N61" s="20"/>
      <c r="O61" s="20"/>
      <c r="P61" s="20"/>
      <c r="Q61" s="20">
        <f t="shared" si="223"/>
        <v>0</v>
      </c>
      <c r="S61" s="20"/>
      <c r="T61" s="20"/>
      <c r="U61" s="20"/>
      <c r="V61" s="20"/>
      <c r="W61" s="20"/>
      <c r="X61" s="20"/>
      <c r="Y61" s="20"/>
      <c r="Z61" s="20"/>
      <c r="AA61" s="20"/>
      <c r="AB61" s="20"/>
      <c r="AC61" s="20"/>
      <c r="AD61" s="20"/>
      <c r="AE61" s="20">
        <f t="shared" si="213"/>
        <v>0</v>
      </c>
      <c r="AG61" s="20"/>
      <c r="AH61" s="20"/>
      <c r="AI61" s="20"/>
      <c r="AJ61" s="20"/>
      <c r="AK61" s="20"/>
      <c r="AL61" s="20"/>
      <c r="AM61" s="20"/>
      <c r="AN61" s="20"/>
      <c r="AO61" s="20"/>
      <c r="AP61" s="20"/>
      <c r="AQ61" s="20"/>
      <c r="AR61" s="20"/>
      <c r="AS61" s="20">
        <f t="shared" si="214"/>
        <v>0</v>
      </c>
      <c r="AU61" s="20"/>
      <c r="AV61" s="20"/>
      <c r="AW61" s="20"/>
      <c r="AX61" s="20"/>
      <c r="AY61" s="20"/>
      <c r="AZ61" s="20"/>
      <c r="BA61" s="20"/>
      <c r="BB61" s="20"/>
      <c r="BC61" s="20"/>
      <c r="BD61" s="20"/>
      <c r="BE61" s="20"/>
      <c r="BF61" s="20"/>
      <c r="BG61" s="20">
        <f t="shared" si="215"/>
        <v>0</v>
      </c>
      <c r="BI61" s="20"/>
      <c r="BJ61" s="20"/>
      <c r="BK61" s="20"/>
      <c r="BL61" s="20"/>
      <c r="BM61" s="20"/>
      <c r="BN61" s="20"/>
      <c r="BO61" s="20"/>
      <c r="BP61" s="20"/>
      <c r="BQ61" s="20"/>
      <c r="BR61" s="20"/>
      <c r="BS61" s="20"/>
      <c r="BT61" s="20"/>
      <c r="BU61" s="20">
        <f t="shared" si="216"/>
        <v>0</v>
      </c>
      <c r="BW61" s="20"/>
      <c r="BX61" s="20"/>
      <c r="BY61" s="20"/>
      <c r="BZ61" s="20"/>
      <c r="CA61" s="20"/>
      <c r="CB61" s="20"/>
      <c r="CC61" s="20"/>
      <c r="CD61" s="20"/>
      <c r="CE61" s="20"/>
      <c r="CF61" s="20"/>
      <c r="CG61" s="20"/>
      <c r="CH61" s="20"/>
      <c r="CI61" s="20">
        <f t="shared" si="217"/>
        <v>0</v>
      </c>
      <c r="CK61" s="20"/>
      <c r="CL61" s="20"/>
      <c r="CM61" s="20"/>
      <c r="CN61" s="20"/>
      <c r="CO61" s="20"/>
      <c r="CP61" s="20"/>
      <c r="CQ61" s="20"/>
      <c r="CR61" s="20"/>
      <c r="CS61" s="20"/>
      <c r="CT61" s="20"/>
      <c r="CU61" s="20"/>
      <c r="CV61" s="20"/>
      <c r="CW61" s="20">
        <f t="shared" si="218"/>
        <v>0</v>
      </c>
      <c r="CY61" s="20"/>
      <c r="CZ61" s="20"/>
      <c r="DA61" s="20"/>
      <c r="DB61" s="20"/>
      <c r="DC61" s="20"/>
      <c r="DD61" s="20"/>
      <c r="DE61" s="20"/>
      <c r="DF61" s="20"/>
      <c r="DG61" s="20"/>
      <c r="DH61" s="20"/>
      <c r="DI61" s="20"/>
      <c r="DJ61" s="20"/>
      <c r="DK61" s="20">
        <f t="shared" si="219"/>
        <v>0</v>
      </c>
      <c r="DM61" s="20"/>
      <c r="DN61" s="20"/>
      <c r="DO61" s="20"/>
      <c r="DP61" s="20"/>
      <c r="DQ61" s="20"/>
      <c r="DR61" s="20"/>
      <c r="DS61" s="20"/>
      <c r="DT61" s="20"/>
      <c r="DU61" s="20"/>
      <c r="DV61" s="20"/>
      <c r="DW61" s="20"/>
      <c r="DX61" s="20"/>
      <c r="DY61" s="20">
        <f t="shared" si="220"/>
        <v>0</v>
      </c>
      <c r="EA61" s="20"/>
      <c r="EB61" s="20"/>
      <c r="EC61" s="20"/>
      <c r="ED61" s="20"/>
      <c r="EE61" s="20"/>
      <c r="EF61" s="20"/>
      <c r="EG61" s="20"/>
      <c r="EH61" s="20"/>
      <c r="EI61" s="20"/>
      <c r="EJ61" s="20"/>
      <c r="EK61" s="20"/>
      <c r="EL61" s="20"/>
      <c r="EM61" s="20">
        <f t="shared" si="221"/>
        <v>0</v>
      </c>
      <c r="EO61" s="20"/>
      <c r="EP61" s="20"/>
      <c r="EQ61" s="20"/>
      <c r="ER61" s="20"/>
      <c r="ES61" s="20"/>
      <c r="ET61" s="20"/>
      <c r="EU61" s="20"/>
      <c r="EV61" s="20"/>
      <c r="EW61" s="20"/>
      <c r="EX61" s="20"/>
      <c r="EY61" s="20"/>
      <c r="EZ61" s="20"/>
      <c r="FA61" s="20">
        <f t="shared" si="222"/>
        <v>0</v>
      </c>
    </row>
    <row r="62" spans="3:157" hidden="1" x14ac:dyDescent="0.25">
      <c r="C62" s="18" t="s">
        <v>21</v>
      </c>
      <c r="E62" s="20"/>
      <c r="F62" s="20"/>
      <c r="G62" s="20"/>
      <c r="H62" s="20"/>
      <c r="I62" s="20"/>
      <c r="J62" s="20"/>
      <c r="K62" s="20"/>
      <c r="L62" s="20"/>
      <c r="M62" s="20"/>
      <c r="N62" s="20"/>
      <c r="O62" s="20"/>
      <c r="P62" s="20"/>
      <c r="Q62" s="20">
        <f t="shared" si="223"/>
        <v>0</v>
      </c>
      <c r="S62" s="20"/>
      <c r="T62" s="20"/>
      <c r="U62" s="20"/>
      <c r="V62" s="20"/>
      <c r="W62" s="20"/>
      <c r="X62" s="20"/>
      <c r="Y62" s="20"/>
      <c r="Z62" s="20"/>
      <c r="AA62" s="20"/>
      <c r="AB62" s="20"/>
      <c r="AC62" s="20"/>
      <c r="AD62" s="20"/>
      <c r="AE62" s="20">
        <f t="shared" si="213"/>
        <v>0</v>
      </c>
      <c r="AG62" s="20"/>
      <c r="AH62" s="20"/>
      <c r="AI62" s="20"/>
      <c r="AJ62" s="20"/>
      <c r="AK62" s="20"/>
      <c r="AL62" s="20"/>
      <c r="AM62" s="20"/>
      <c r="AN62" s="20"/>
      <c r="AO62" s="20"/>
      <c r="AP62" s="20"/>
      <c r="AQ62" s="20"/>
      <c r="AR62" s="20"/>
      <c r="AS62" s="20">
        <f t="shared" si="214"/>
        <v>0</v>
      </c>
      <c r="AU62" s="20"/>
      <c r="AV62" s="20"/>
      <c r="AW62" s="20"/>
      <c r="AX62" s="20"/>
      <c r="AY62" s="20"/>
      <c r="AZ62" s="20"/>
      <c r="BA62" s="20"/>
      <c r="BB62" s="20"/>
      <c r="BC62" s="20"/>
      <c r="BD62" s="20"/>
      <c r="BE62" s="20"/>
      <c r="BF62" s="20"/>
      <c r="BG62" s="20">
        <f t="shared" si="215"/>
        <v>0</v>
      </c>
      <c r="BI62" s="20"/>
      <c r="BJ62" s="20"/>
      <c r="BK62" s="20"/>
      <c r="BL62" s="20"/>
      <c r="BM62" s="20"/>
      <c r="BN62" s="20"/>
      <c r="BO62" s="20"/>
      <c r="BP62" s="20"/>
      <c r="BQ62" s="20"/>
      <c r="BR62" s="20"/>
      <c r="BS62" s="20"/>
      <c r="BT62" s="20"/>
      <c r="BU62" s="20">
        <f t="shared" si="216"/>
        <v>0</v>
      </c>
      <c r="BW62" s="20"/>
      <c r="BX62" s="20"/>
      <c r="BY62" s="20"/>
      <c r="BZ62" s="20"/>
      <c r="CA62" s="20"/>
      <c r="CB62" s="20"/>
      <c r="CC62" s="20"/>
      <c r="CD62" s="20"/>
      <c r="CE62" s="20"/>
      <c r="CF62" s="20"/>
      <c r="CG62" s="20"/>
      <c r="CH62" s="20"/>
      <c r="CI62" s="20">
        <f t="shared" si="217"/>
        <v>0</v>
      </c>
      <c r="CK62" s="20"/>
      <c r="CL62" s="20"/>
      <c r="CM62" s="20"/>
      <c r="CN62" s="20"/>
      <c r="CO62" s="20"/>
      <c r="CP62" s="20"/>
      <c r="CQ62" s="20"/>
      <c r="CR62" s="20"/>
      <c r="CS62" s="20"/>
      <c r="CT62" s="20"/>
      <c r="CU62" s="20"/>
      <c r="CV62" s="20"/>
      <c r="CW62" s="20">
        <f t="shared" si="218"/>
        <v>0</v>
      </c>
      <c r="CY62" s="20"/>
      <c r="CZ62" s="20"/>
      <c r="DA62" s="20"/>
      <c r="DB62" s="20"/>
      <c r="DC62" s="20"/>
      <c r="DD62" s="20"/>
      <c r="DE62" s="20"/>
      <c r="DF62" s="20"/>
      <c r="DG62" s="20"/>
      <c r="DH62" s="20"/>
      <c r="DI62" s="20"/>
      <c r="DJ62" s="20"/>
      <c r="DK62" s="20">
        <f t="shared" si="219"/>
        <v>0</v>
      </c>
      <c r="DM62" s="20"/>
      <c r="DN62" s="20"/>
      <c r="DO62" s="20"/>
      <c r="DP62" s="20"/>
      <c r="DQ62" s="20"/>
      <c r="DR62" s="20"/>
      <c r="DS62" s="20"/>
      <c r="DT62" s="20"/>
      <c r="DU62" s="20"/>
      <c r="DV62" s="20"/>
      <c r="DW62" s="20"/>
      <c r="DX62" s="20"/>
      <c r="DY62" s="20">
        <f t="shared" si="220"/>
        <v>0</v>
      </c>
      <c r="EA62" s="20"/>
      <c r="EB62" s="20"/>
      <c r="EC62" s="20"/>
      <c r="ED62" s="20"/>
      <c r="EE62" s="20"/>
      <c r="EF62" s="20"/>
      <c r="EG62" s="20"/>
      <c r="EH62" s="20"/>
      <c r="EI62" s="20"/>
      <c r="EJ62" s="20"/>
      <c r="EK62" s="20"/>
      <c r="EL62" s="20"/>
      <c r="EM62" s="20">
        <f t="shared" si="221"/>
        <v>0</v>
      </c>
      <c r="EO62" s="20"/>
      <c r="EP62" s="20"/>
      <c r="EQ62" s="20"/>
      <c r="ER62" s="20"/>
      <c r="ES62" s="20"/>
      <c r="ET62" s="20"/>
      <c r="EU62" s="20"/>
      <c r="EV62" s="20"/>
      <c r="EW62" s="20"/>
      <c r="EX62" s="20"/>
      <c r="EY62" s="20"/>
      <c r="EZ62" s="20"/>
      <c r="FA62" s="20">
        <f t="shared" si="222"/>
        <v>0</v>
      </c>
    </row>
    <row r="63" spans="3:157" x14ac:dyDescent="0.25">
      <c r="C63" s="15" t="s">
        <v>22</v>
      </c>
      <c r="E63" s="22" cm="1">
        <f t="array" aca="1" ref="E63" ca="1">SUM(INDIRECT(ADDRESS(savings_min_row,COLUMN())&amp;":"&amp; ADDRESS(savings_max_row,COLUMN())))</f>
        <v>0</v>
      </c>
      <c r="F63" s="22" cm="1">
        <f t="array" aca="1" ref="F63" ca="1">SUM(INDIRECT(ADDRESS(savings_min_row,COLUMN())&amp;":"&amp; ADDRESS(savings_max_row,COLUMN())))</f>
        <v>0</v>
      </c>
      <c r="G63" s="22" cm="1">
        <f t="array" aca="1" ref="G63" ca="1">SUM(INDIRECT(ADDRESS(savings_min_row,COLUMN())&amp;":"&amp; ADDRESS(savings_max_row,COLUMN())))</f>
        <v>0</v>
      </c>
      <c r="H63" s="22" cm="1">
        <f t="array" aca="1" ref="H63" ca="1">SUM(INDIRECT(ADDRESS(savings_min_row,COLUMN())&amp;":"&amp; ADDRESS(savings_max_row,COLUMN())))</f>
        <v>0</v>
      </c>
      <c r="I63" s="22" cm="1">
        <f t="array" aca="1" ref="I63" ca="1">SUM(INDIRECT(ADDRESS(savings_min_row,COLUMN())&amp;":"&amp; ADDRESS(savings_max_row,COLUMN())))</f>
        <v>0</v>
      </c>
      <c r="J63" s="22" cm="1">
        <f t="array" aca="1" ref="J63" ca="1">SUM(INDIRECT(ADDRESS(savings_min_row,COLUMN())&amp;":"&amp; ADDRESS(savings_max_row,COLUMN())))</f>
        <v>0</v>
      </c>
      <c r="K63" s="22" cm="1">
        <f t="array" aca="1" ref="K63" ca="1">SUM(INDIRECT(ADDRESS(savings_min_row,COLUMN())&amp;":"&amp; ADDRESS(savings_max_row,COLUMN())))</f>
        <v>0</v>
      </c>
      <c r="L63" s="22" cm="1">
        <f t="array" aca="1" ref="L63" ca="1">SUM(INDIRECT(ADDRESS(savings_min_row,COLUMN())&amp;":"&amp; ADDRESS(savings_max_row,COLUMN())))</f>
        <v>0</v>
      </c>
      <c r="M63" s="22" cm="1">
        <f t="array" aca="1" ref="M63" ca="1">SUM(INDIRECT(ADDRESS(savings_min_row,COLUMN())&amp;":"&amp; ADDRESS(savings_max_row,COLUMN())))</f>
        <v>0</v>
      </c>
      <c r="N63" s="22" cm="1">
        <f t="array" aca="1" ref="N63" ca="1">SUM(INDIRECT(ADDRESS(savings_min_row,COLUMN())&amp;":"&amp; ADDRESS(savings_max_row,COLUMN())))</f>
        <v>0</v>
      </c>
      <c r="O63" s="22" cm="1">
        <f t="array" aca="1" ref="O63" ca="1">SUM(INDIRECT(ADDRESS(savings_min_row,COLUMN())&amp;":"&amp; ADDRESS(savings_max_row,COLUMN())))</f>
        <v>20</v>
      </c>
      <c r="P63" s="22" cm="1">
        <f t="array" aca="1" ref="P63" ca="1">SUM(INDIRECT(ADDRESS(savings_min_row,COLUMN())&amp;":"&amp; ADDRESS(savings_max_row,COLUMN())))</f>
        <v>20</v>
      </c>
      <c r="Q63" s="22">
        <f t="shared" ref="Q63" si="224">SUM(Q53:Q56)</f>
        <v>40</v>
      </c>
      <c r="S63" s="22" cm="1">
        <f t="array" aca="1" ref="S63" ca="1">SUM(INDIRECT(ADDRESS(savings_min_row,COLUMN())&amp;":"&amp; ADDRESS(savings_max_row,COLUMN())))</f>
        <v>0</v>
      </c>
      <c r="T63" s="22" cm="1">
        <f t="array" aca="1" ref="T63" ca="1">SUM(INDIRECT(ADDRESS(savings_min_row,COLUMN())&amp;":"&amp; ADDRESS(savings_max_row,COLUMN())))</f>
        <v>0</v>
      </c>
      <c r="U63" s="22" cm="1">
        <f t="array" aca="1" ref="U63" ca="1">SUM(INDIRECT(ADDRESS(savings_min_row,COLUMN())&amp;":"&amp; ADDRESS(savings_max_row,COLUMN())))</f>
        <v>0</v>
      </c>
      <c r="V63" s="22" cm="1">
        <f t="array" aca="1" ref="V63" ca="1">SUM(INDIRECT(ADDRESS(savings_min_row,COLUMN())&amp;":"&amp; ADDRESS(savings_max_row,COLUMN())))</f>
        <v>0</v>
      </c>
      <c r="W63" s="22" cm="1">
        <f t="array" aca="1" ref="W63" ca="1">SUM(INDIRECT(ADDRESS(savings_min_row,COLUMN())&amp;":"&amp; ADDRESS(savings_max_row,COLUMN())))</f>
        <v>0</v>
      </c>
      <c r="X63" s="22" cm="1">
        <f t="array" aca="1" ref="X63" ca="1">SUM(INDIRECT(ADDRESS(savings_min_row,COLUMN())&amp;":"&amp; ADDRESS(savings_max_row,COLUMN())))</f>
        <v>0</v>
      </c>
      <c r="Y63" s="22" cm="1">
        <f t="array" aca="1" ref="Y63" ca="1">SUM(INDIRECT(ADDRESS(savings_min_row,COLUMN())&amp;":"&amp; ADDRESS(savings_max_row,COLUMN())))</f>
        <v>0</v>
      </c>
      <c r="Z63" s="22" cm="1">
        <f t="array" aca="1" ref="Z63" ca="1">SUM(INDIRECT(ADDRESS(savings_min_row,COLUMN())&amp;":"&amp; ADDRESS(savings_max_row,COLUMN())))</f>
        <v>0</v>
      </c>
      <c r="AA63" s="22" cm="1">
        <f t="array" aca="1" ref="AA63" ca="1">SUM(INDIRECT(ADDRESS(savings_min_row,COLUMN())&amp;":"&amp; ADDRESS(savings_max_row,COLUMN())))</f>
        <v>0</v>
      </c>
      <c r="AB63" s="22" cm="1">
        <f t="array" aca="1" ref="AB63" ca="1">SUM(INDIRECT(ADDRESS(savings_min_row,COLUMN())&amp;":"&amp; ADDRESS(savings_max_row,COLUMN())))</f>
        <v>0</v>
      </c>
      <c r="AC63" s="22" cm="1">
        <f t="array" aca="1" ref="AC63" ca="1">SUM(INDIRECT(ADDRESS(savings_min_row,COLUMN())&amp;":"&amp; ADDRESS(savings_max_row,COLUMN())))</f>
        <v>0</v>
      </c>
      <c r="AD63" s="22" cm="1">
        <f t="array" aca="1" ref="AD63" ca="1">SUM(INDIRECT(ADDRESS(savings_min_row,COLUMN())&amp;":"&amp; ADDRESS(savings_max_row,COLUMN())))</f>
        <v>0</v>
      </c>
      <c r="AE63" s="22">
        <f t="shared" ref="AE63" si="225">SUM(AE53:AE56)</f>
        <v>0</v>
      </c>
      <c r="AG63" s="22" cm="1">
        <f t="array" aca="1" ref="AG63" ca="1">SUM(INDIRECT(ADDRESS(savings_min_row,COLUMN())&amp;":"&amp; ADDRESS(savings_max_row,COLUMN())))</f>
        <v>0</v>
      </c>
      <c r="AH63" s="22" cm="1">
        <f t="array" aca="1" ref="AH63" ca="1">SUM(INDIRECT(ADDRESS(savings_min_row,COLUMN())&amp;":"&amp; ADDRESS(savings_max_row,COLUMN())))</f>
        <v>0</v>
      </c>
      <c r="AI63" s="22" cm="1">
        <f t="array" aca="1" ref="AI63" ca="1">SUM(INDIRECT(ADDRESS(savings_min_row,COLUMN())&amp;":"&amp; ADDRESS(savings_max_row,COLUMN())))</f>
        <v>0</v>
      </c>
      <c r="AJ63" s="22" cm="1">
        <f t="array" aca="1" ref="AJ63" ca="1">SUM(INDIRECT(ADDRESS(savings_min_row,COLUMN())&amp;":"&amp; ADDRESS(savings_max_row,COLUMN())))</f>
        <v>0</v>
      </c>
      <c r="AK63" s="22" cm="1">
        <f t="array" aca="1" ref="AK63" ca="1">SUM(INDIRECT(ADDRESS(savings_min_row,COLUMN())&amp;":"&amp; ADDRESS(savings_max_row,COLUMN())))</f>
        <v>0</v>
      </c>
      <c r="AL63" s="22" cm="1">
        <f t="array" aca="1" ref="AL63" ca="1">SUM(INDIRECT(ADDRESS(savings_min_row,COLUMN())&amp;":"&amp; ADDRESS(savings_max_row,COLUMN())))</f>
        <v>0</v>
      </c>
      <c r="AM63" s="22" cm="1">
        <f t="array" aca="1" ref="AM63" ca="1">SUM(INDIRECT(ADDRESS(savings_min_row,COLUMN())&amp;":"&amp; ADDRESS(savings_max_row,COLUMN())))</f>
        <v>0</v>
      </c>
      <c r="AN63" s="22" cm="1">
        <f t="array" aca="1" ref="AN63" ca="1">SUM(INDIRECT(ADDRESS(savings_min_row,COLUMN())&amp;":"&amp; ADDRESS(savings_max_row,COLUMN())))</f>
        <v>0</v>
      </c>
      <c r="AO63" s="22" cm="1">
        <f t="array" aca="1" ref="AO63" ca="1">SUM(INDIRECT(ADDRESS(savings_min_row,COLUMN())&amp;":"&amp; ADDRESS(savings_max_row,COLUMN())))</f>
        <v>0</v>
      </c>
      <c r="AP63" s="22" cm="1">
        <f t="array" aca="1" ref="AP63" ca="1">SUM(INDIRECT(ADDRESS(savings_min_row,COLUMN())&amp;":"&amp; ADDRESS(savings_max_row,COLUMN())))</f>
        <v>0</v>
      </c>
      <c r="AQ63" s="22" cm="1">
        <f t="array" aca="1" ref="AQ63" ca="1">SUM(INDIRECT(ADDRESS(savings_min_row,COLUMN())&amp;":"&amp; ADDRESS(savings_max_row,COLUMN())))</f>
        <v>0</v>
      </c>
      <c r="AR63" s="22" cm="1">
        <f t="array" aca="1" ref="AR63" ca="1">SUM(INDIRECT(ADDRESS(savings_min_row,COLUMN())&amp;":"&amp; ADDRESS(savings_max_row,COLUMN())))</f>
        <v>0</v>
      </c>
      <c r="AS63" s="22">
        <f t="shared" ref="AS63" si="226">SUM(AS53:AS56)</f>
        <v>0</v>
      </c>
      <c r="AU63" s="22" cm="1">
        <f t="array" aca="1" ref="AU63" ca="1">SUM(INDIRECT(ADDRESS(savings_min_row,COLUMN())&amp;":"&amp; ADDRESS(savings_max_row,COLUMN())))</f>
        <v>0</v>
      </c>
      <c r="AV63" s="22" cm="1">
        <f t="array" aca="1" ref="AV63" ca="1">SUM(INDIRECT(ADDRESS(savings_min_row,COLUMN())&amp;":"&amp; ADDRESS(savings_max_row,COLUMN())))</f>
        <v>0</v>
      </c>
      <c r="AW63" s="22" cm="1">
        <f t="array" aca="1" ref="AW63" ca="1">SUM(INDIRECT(ADDRESS(savings_min_row,COLUMN())&amp;":"&amp; ADDRESS(savings_max_row,COLUMN())))</f>
        <v>0</v>
      </c>
      <c r="AX63" s="22" cm="1">
        <f t="array" aca="1" ref="AX63" ca="1">SUM(INDIRECT(ADDRESS(savings_min_row,COLUMN())&amp;":"&amp; ADDRESS(savings_max_row,COLUMN())))</f>
        <v>0</v>
      </c>
      <c r="AY63" s="22" cm="1">
        <f t="array" aca="1" ref="AY63" ca="1">SUM(INDIRECT(ADDRESS(savings_min_row,COLUMN())&amp;":"&amp; ADDRESS(savings_max_row,COLUMN())))</f>
        <v>0</v>
      </c>
      <c r="AZ63" s="22" cm="1">
        <f t="array" aca="1" ref="AZ63" ca="1">SUM(INDIRECT(ADDRESS(savings_min_row,COLUMN())&amp;":"&amp; ADDRESS(savings_max_row,COLUMN())))</f>
        <v>0</v>
      </c>
      <c r="BA63" s="22" cm="1">
        <f t="array" aca="1" ref="BA63" ca="1">SUM(INDIRECT(ADDRESS(savings_min_row,COLUMN())&amp;":"&amp; ADDRESS(savings_max_row,COLUMN())))</f>
        <v>0</v>
      </c>
      <c r="BB63" s="22" cm="1">
        <f t="array" aca="1" ref="BB63" ca="1">SUM(INDIRECT(ADDRESS(savings_min_row,COLUMN())&amp;":"&amp; ADDRESS(savings_max_row,COLUMN())))</f>
        <v>0</v>
      </c>
      <c r="BC63" s="22" cm="1">
        <f t="array" aca="1" ref="BC63" ca="1">SUM(INDIRECT(ADDRESS(savings_min_row,COLUMN())&amp;":"&amp; ADDRESS(savings_max_row,COLUMN())))</f>
        <v>0</v>
      </c>
      <c r="BD63" s="22" cm="1">
        <f t="array" aca="1" ref="BD63" ca="1">SUM(INDIRECT(ADDRESS(savings_min_row,COLUMN())&amp;":"&amp; ADDRESS(savings_max_row,COLUMN())))</f>
        <v>0</v>
      </c>
      <c r="BE63" s="22" cm="1">
        <f t="array" aca="1" ref="BE63" ca="1">SUM(INDIRECT(ADDRESS(savings_min_row,COLUMN())&amp;":"&amp; ADDRESS(savings_max_row,COLUMN())))</f>
        <v>0</v>
      </c>
      <c r="BF63" s="22" cm="1">
        <f t="array" aca="1" ref="BF63" ca="1">SUM(INDIRECT(ADDRESS(savings_min_row,COLUMN())&amp;":"&amp; ADDRESS(savings_max_row,COLUMN())))</f>
        <v>0</v>
      </c>
      <c r="BG63" s="22">
        <f t="shared" ref="BG63" si="227">SUM(BG53:BG56)</f>
        <v>0</v>
      </c>
      <c r="BI63" s="22" cm="1">
        <f t="array" aca="1" ref="BI63" ca="1">SUM(INDIRECT(ADDRESS(savings_min_row,COLUMN())&amp;":"&amp; ADDRESS(savings_max_row,COLUMN())))</f>
        <v>0</v>
      </c>
      <c r="BJ63" s="22" cm="1">
        <f t="array" aca="1" ref="BJ63" ca="1">SUM(INDIRECT(ADDRESS(savings_min_row,COLUMN())&amp;":"&amp; ADDRESS(savings_max_row,COLUMN())))</f>
        <v>0</v>
      </c>
      <c r="BK63" s="22" cm="1">
        <f t="array" aca="1" ref="BK63" ca="1">SUM(INDIRECT(ADDRESS(savings_min_row,COLUMN())&amp;":"&amp; ADDRESS(savings_max_row,COLUMN())))</f>
        <v>0</v>
      </c>
      <c r="BL63" s="22" cm="1">
        <f t="array" aca="1" ref="BL63" ca="1">SUM(INDIRECT(ADDRESS(savings_min_row,COLUMN())&amp;":"&amp; ADDRESS(savings_max_row,COLUMN())))</f>
        <v>0</v>
      </c>
      <c r="BM63" s="22" cm="1">
        <f t="array" aca="1" ref="BM63" ca="1">SUM(INDIRECT(ADDRESS(savings_min_row,COLUMN())&amp;":"&amp; ADDRESS(savings_max_row,COLUMN())))</f>
        <v>0</v>
      </c>
      <c r="BN63" s="22" cm="1">
        <f t="array" aca="1" ref="BN63" ca="1">SUM(INDIRECT(ADDRESS(savings_min_row,COLUMN())&amp;":"&amp; ADDRESS(savings_max_row,COLUMN())))</f>
        <v>0</v>
      </c>
      <c r="BO63" s="22" cm="1">
        <f t="array" aca="1" ref="BO63" ca="1">SUM(INDIRECT(ADDRESS(savings_min_row,COLUMN())&amp;":"&amp; ADDRESS(savings_max_row,COLUMN())))</f>
        <v>0</v>
      </c>
      <c r="BP63" s="22" cm="1">
        <f t="array" aca="1" ref="BP63" ca="1">SUM(INDIRECT(ADDRESS(savings_min_row,COLUMN())&amp;":"&amp; ADDRESS(savings_max_row,COLUMN())))</f>
        <v>0</v>
      </c>
      <c r="BQ63" s="22" cm="1">
        <f t="array" aca="1" ref="BQ63" ca="1">SUM(INDIRECT(ADDRESS(savings_min_row,COLUMN())&amp;":"&amp; ADDRESS(savings_max_row,COLUMN())))</f>
        <v>0</v>
      </c>
      <c r="BR63" s="22" cm="1">
        <f t="array" aca="1" ref="BR63" ca="1">SUM(INDIRECT(ADDRESS(savings_min_row,COLUMN())&amp;":"&amp; ADDRESS(savings_max_row,COLUMN())))</f>
        <v>0</v>
      </c>
      <c r="BS63" s="22" cm="1">
        <f t="array" aca="1" ref="BS63" ca="1">SUM(INDIRECT(ADDRESS(savings_min_row,COLUMN())&amp;":"&amp; ADDRESS(savings_max_row,COLUMN())))</f>
        <v>0</v>
      </c>
      <c r="BT63" s="22" cm="1">
        <f t="array" aca="1" ref="BT63" ca="1">SUM(INDIRECT(ADDRESS(savings_min_row,COLUMN())&amp;":"&amp; ADDRESS(savings_max_row,COLUMN())))</f>
        <v>0</v>
      </c>
      <c r="BU63" s="22">
        <f t="shared" ref="BU63" si="228">SUM(BU53:BU56)</f>
        <v>0</v>
      </c>
      <c r="BW63" s="22" cm="1">
        <f t="array" aca="1" ref="BW63" ca="1">SUM(INDIRECT(ADDRESS(savings_min_row,COLUMN())&amp;":"&amp; ADDRESS(savings_max_row,COLUMN())))</f>
        <v>0</v>
      </c>
      <c r="BX63" s="22" cm="1">
        <f t="array" aca="1" ref="BX63" ca="1">SUM(INDIRECT(ADDRESS(savings_min_row,COLUMN())&amp;":"&amp; ADDRESS(savings_max_row,COLUMN())))</f>
        <v>0</v>
      </c>
      <c r="BY63" s="22" cm="1">
        <f t="array" aca="1" ref="BY63" ca="1">SUM(INDIRECT(ADDRESS(savings_min_row,COLUMN())&amp;":"&amp; ADDRESS(savings_max_row,COLUMN())))</f>
        <v>0</v>
      </c>
      <c r="BZ63" s="22" cm="1">
        <f t="array" aca="1" ref="BZ63" ca="1">SUM(INDIRECT(ADDRESS(savings_min_row,COLUMN())&amp;":"&amp; ADDRESS(savings_max_row,COLUMN())))</f>
        <v>0</v>
      </c>
      <c r="CA63" s="22" cm="1">
        <f t="array" aca="1" ref="CA63" ca="1">SUM(INDIRECT(ADDRESS(savings_min_row,COLUMN())&amp;":"&amp; ADDRESS(savings_max_row,COLUMN())))</f>
        <v>0</v>
      </c>
      <c r="CB63" s="22" cm="1">
        <f t="array" aca="1" ref="CB63" ca="1">SUM(INDIRECT(ADDRESS(savings_min_row,COLUMN())&amp;":"&amp; ADDRESS(savings_max_row,COLUMN())))</f>
        <v>0</v>
      </c>
      <c r="CC63" s="22" cm="1">
        <f t="array" aca="1" ref="CC63" ca="1">SUM(INDIRECT(ADDRESS(savings_min_row,COLUMN())&amp;":"&amp; ADDRESS(savings_max_row,COLUMN())))</f>
        <v>0</v>
      </c>
      <c r="CD63" s="22" cm="1">
        <f t="array" aca="1" ref="CD63" ca="1">SUM(INDIRECT(ADDRESS(savings_min_row,COLUMN())&amp;":"&amp; ADDRESS(savings_max_row,COLUMN())))</f>
        <v>0</v>
      </c>
      <c r="CE63" s="22" cm="1">
        <f t="array" aca="1" ref="CE63" ca="1">SUM(INDIRECT(ADDRESS(savings_min_row,COLUMN())&amp;":"&amp; ADDRESS(savings_max_row,COLUMN())))</f>
        <v>0</v>
      </c>
      <c r="CF63" s="22" cm="1">
        <f t="array" aca="1" ref="CF63" ca="1">SUM(INDIRECT(ADDRESS(savings_min_row,COLUMN())&amp;":"&amp; ADDRESS(savings_max_row,COLUMN())))</f>
        <v>0</v>
      </c>
      <c r="CG63" s="22" cm="1">
        <f t="array" aca="1" ref="CG63" ca="1">SUM(INDIRECT(ADDRESS(savings_min_row,COLUMN())&amp;":"&amp; ADDRESS(savings_max_row,COLUMN())))</f>
        <v>0</v>
      </c>
      <c r="CH63" s="22" cm="1">
        <f t="array" aca="1" ref="CH63" ca="1">SUM(INDIRECT(ADDRESS(savings_min_row,COLUMN())&amp;":"&amp; ADDRESS(savings_max_row,COLUMN())))</f>
        <v>0</v>
      </c>
      <c r="CI63" s="22">
        <f t="shared" ref="CI63" si="229">SUM(CI53:CI56)</f>
        <v>0</v>
      </c>
      <c r="CK63" s="22" cm="1">
        <f t="array" aca="1" ref="CK63" ca="1">SUM(INDIRECT(ADDRESS(savings_min_row,COLUMN())&amp;":"&amp; ADDRESS(savings_max_row,COLUMN())))</f>
        <v>0</v>
      </c>
      <c r="CL63" s="22" cm="1">
        <f t="array" aca="1" ref="CL63" ca="1">SUM(INDIRECT(ADDRESS(savings_min_row,COLUMN())&amp;":"&amp; ADDRESS(savings_max_row,COLUMN())))</f>
        <v>0</v>
      </c>
      <c r="CM63" s="22" cm="1">
        <f t="array" aca="1" ref="CM63" ca="1">SUM(INDIRECT(ADDRESS(savings_min_row,COLUMN())&amp;":"&amp; ADDRESS(savings_max_row,COLUMN())))</f>
        <v>0</v>
      </c>
      <c r="CN63" s="22" cm="1">
        <f t="array" aca="1" ref="CN63" ca="1">SUM(INDIRECT(ADDRESS(savings_min_row,COLUMN())&amp;":"&amp; ADDRESS(savings_max_row,COLUMN())))</f>
        <v>0</v>
      </c>
      <c r="CO63" s="22" cm="1">
        <f t="array" aca="1" ref="CO63" ca="1">SUM(INDIRECT(ADDRESS(savings_min_row,COLUMN())&amp;":"&amp; ADDRESS(savings_max_row,COLUMN())))</f>
        <v>0</v>
      </c>
      <c r="CP63" s="22" cm="1">
        <f t="array" aca="1" ref="CP63" ca="1">SUM(INDIRECT(ADDRESS(savings_min_row,COLUMN())&amp;":"&amp; ADDRESS(savings_max_row,COLUMN())))</f>
        <v>0</v>
      </c>
      <c r="CQ63" s="22" cm="1">
        <f t="array" aca="1" ref="CQ63" ca="1">SUM(INDIRECT(ADDRESS(savings_min_row,COLUMN())&amp;":"&amp; ADDRESS(savings_max_row,COLUMN())))</f>
        <v>0</v>
      </c>
      <c r="CR63" s="22" cm="1">
        <f t="array" aca="1" ref="CR63" ca="1">SUM(INDIRECT(ADDRESS(savings_min_row,COLUMN())&amp;":"&amp; ADDRESS(savings_max_row,COLUMN())))</f>
        <v>0</v>
      </c>
      <c r="CS63" s="22" cm="1">
        <f t="array" aca="1" ref="CS63" ca="1">SUM(INDIRECT(ADDRESS(savings_min_row,COLUMN())&amp;":"&amp; ADDRESS(savings_max_row,COLUMN())))</f>
        <v>0</v>
      </c>
      <c r="CT63" s="22" cm="1">
        <f t="array" aca="1" ref="CT63" ca="1">SUM(INDIRECT(ADDRESS(savings_min_row,COLUMN())&amp;":"&amp; ADDRESS(savings_max_row,COLUMN())))</f>
        <v>0</v>
      </c>
      <c r="CU63" s="22" cm="1">
        <f t="array" aca="1" ref="CU63" ca="1">SUM(INDIRECT(ADDRESS(savings_min_row,COLUMN())&amp;":"&amp; ADDRESS(savings_max_row,COLUMN())))</f>
        <v>0</v>
      </c>
      <c r="CV63" s="22" cm="1">
        <f t="array" aca="1" ref="CV63" ca="1">SUM(INDIRECT(ADDRESS(savings_min_row,COLUMN())&amp;":"&amp; ADDRESS(savings_max_row,COLUMN())))</f>
        <v>0</v>
      </c>
      <c r="CW63" s="22">
        <f t="shared" ref="CW63" si="230">SUM(CW53:CW56)</f>
        <v>0</v>
      </c>
      <c r="CY63" s="22" cm="1">
        <f t="array" aca="1" ref="CY63" ca="1">SUM(INDIRECT(ADDRESS(savings_min_row,COLUMN())&amp;":"&amp; ADDRESS(savings_max_row,COLUMN())))</f>
        <v>0</v>
      </c>
      <c r="CZ63" s="22" cm="1">
        <f t="array" aca="1" ref="CZ63" ca="1">SUM(INDIRECT(ADDRESS(savings_min_row,COLUMN())&amp;":"&amp; ADDRESS(savings_max_row,COLUMN())))</f>
        <v>0</v>
      </c>
      <c r="DA63" s="22" cm="1">
        <f t="array" aca="1" ref="DA63" ca="1">SUM(INDIRECT(ADDRESS(savings_min_row,COLUMN())&amp;":"&amp; ADDRESS(savings_max_row,COLUMN())))</f>
        <v>0</v>
      </c>
      <c r="DB63" s="22" cm="1">
        <f t="array" aca="1" ref="DB63" ca="1">SUM(INDIRECT(ADDRESS(savings_min_row,COLUMN())&amp;":"&amp; ADDRESS(savings_max_row,COLUMN())))</f>
        <v>0</v>
      </c>
      <c r="DC63" s="22" cm="1">
        <f t="array" aca="1" ref="DC63" ca="1">SUM(INDIRECT(ADDRESS(savings_min_row,COLUMN())&amp;":"&amp; ADDRESS(savings_max_row,COLUMN())))</f>
        <v>0</v>
      </c>
      <c r="DD63" s="22" cm="1">
        <f t="array" aca="1" ref="DD63" ca="1">SUM(INDIRECT(ADDRESS(savings_min_row,COLUMN())&amp;":"&amp; ADDRESS(savings_max_row,COLUMN())))</f>
        <v>0</v>
      </c>
      <c r="DE63" s="22" cm="1">
        <f t="array" aca="1" ref="DE63" ca="1">SUM(INDIRECT(ADDRESS(savings_min_row,COLUMN())&amp;":"&amp; ADDRESS(savings_max_row,COLUMN())))</f>
        <v>0</v>
      </c>
      <c r="DF63" s="22" cm="1">
        <f t="array" aca="1" ref="DF63" ca="1">SUM(INDIRECT(ADDRESS(savings_min_row,COLUMN())&amp;":"&amp; ADDRESS(savings_max_row,COLUMN())))</f>
        <v>0</v>
      </c>
      <c r="DG63" s="22" cm="1">
        <f t="array" aca="1" ref="DG63" ca="1">SUM(INDIRECT(ADDRESS(savings_min_row,COLUMN())&amp;":"&amp; ADDRESS(savings_max_row,COLUMN())))</f>
        <v>0</v>
      </c>
      <c r="DH63" s="22" cm="1">
        <f t="array" aca="1" ref="DH63" ca="1">SUM(INDIRECT(ADDRESS(savings_min_row,COLUMN())&amp;":"&amp; ADDRESS(savings_max_row,COLUMN())))</f>
        <v>0</v>
      </c>
      <c r="DI63" s="22" cm="1">
        <f t="array" aca="1" ref="DI63" ca="1">SUM(INDIRECT(ADDRESS(savings_min_row,COLUMN())&amp;":"&amp; ADDRESS(savings_max_row,COLUMN())))</f>
        <v>0</v>
      </c>
      <c r="DJ63" s="22" cm="1">
        <f t="array" aca="1" ref="DJ63" ca="1">SUM(INDIRECT(ADDRESS(savings_min_row,COLUMN())&amp;":"&amp; ADDRESS(savings_max_row,COLUMN())))</f>
        <v>0</v>
      </c>
      <c r="DK63" s="22">
        <f t="shared" ref="DK63" si="231">SUM(DK53:DK56)</f>
        <v>0</v>
      </c>
      <c r="DM63" s="22" cm="1">
        <f t="array" aca="1" ref="DM63" ca="1">SUM(INDIRECT(ADDRESS(savings_min_row,COLUMN())&amp;":"&amp; ADDRESS(savings_max_row,COLUMN())))</f>
        <v>0</v>
      </c>
      <c r="DN63" s="22" cm="1">
        <f t="array" aca="1" ref="DN63" ca="1">SUM(INDIRECT(ADDRESS(savings_min_row,COLUMN())&amp;":"&amp; ADDRESS(savings_max_row,COLUMN())))</f>
        <v>0</v>
      </c>
      <c r="DO63" s="22" cm="1">
        <f t="array" aca="1" ref="DO63" ca="1">SUM(INDIRECT(ADDRESS(savings_min_row,COLUMN())&amp;":"&amp; ADDRESS(savings_max_row,COLUMN())))</f>
        <v>0</v>
      </c>
      <c r="DP63" s="22" cm="1">
        <f t="array" aca="1" ref="DP63" ca="1">SUM(INDIRECT(ADDRESS(savings_min_row,COLUMN())&amp;":"&amp; ADDRESS(savings_max_row,COLUMN())))</f>
        <v>0</v>
      </c>
      <c r="DQ63" s="22" cm="1">
        <f t="array" aca="1" ref="DQ63" ca="1">SUM(INDIRECT(ADDRESS(savings_min_row,COLUMN())&amp;":"&amp; ADDRESS(savings_max_row,COLUMN())))</f>
        <v>0</v>
      </c>
      <c r="DR63" s="22" cm="1">
        <f t="array" aca="1" ref="DR63" ca="1">SUM(INDIRECT(ADDRESS(savings_min_row,COLUMN())&amp;":"&amp; ADDRESS(savings_max_row,COLUMN())))</f>
        <v>0</v>
      </c>
      <c r="DS63" s="22" cm="1">
        <f t="array" aca="1" ref="DS63" ca="1">SUM(INDIRECT(ADDRESS(savings_min_row,COLUMN())&amp;":"&amp; ADDRESS(savings_max_row,COLUMN())))</f>
        <v>0</v>
      </c>
      <c r="DT63" s="22" cm="1">
        <f t="array" aca="1" ref="DT63" ca="1">SUM(INDIRECT(ADDRESS(savings_min_row,COLUMN())&amp;":"&amp; ADDRESS(savings_max_row,COLUMN())))</f>
        <v>0</v>
      </c>
      <c r="DU63" s="22" cm="1">
        <f t="array" aca="1" ref="DU63" ca="1">SUM(INDIRECT(ADDRESS(savings_min_row,COLUMN())&amp;":"&amp; ADDRESS(savings_max_row,COLUMN())))</f>
        <v>0</v>
      </c>
      <c r="DV63" s="22" cm="1">
        <f t="array" aca="1" ref="DV63" ca="1">SUM(INDIRECT(ADDRESS(savings_min_row,COLUMN())&amp;":"&amp; ADDRESS(savings_max_row,COLUMN())))</f>
        <v>0</v>
      </c>
      <c r="DW63" s="22" cm="1">
        <f t="array" aca="1" ref="DW63" ca="1">SUM(INDIRECT(ADDRESS(savings_min_row,COLUMN())&amp;":"&amp; ADDRESS(savings_max_row,COLUMN())))</f>
        <v>0</v>
      </c>
      <c r="DX63" s="22" cm="1">
        <f t="array" aca="1" ref="DX63" ca="1">SUM(INDIRECT(ADDRESS(savings_min_row,COLUMN())&amp;":"&amp; ADDRESS(savings_max_row,COLUMN())))</f>
        <v>0</v>
      </c>
      <c r="DY63" s="22">
        <f t="shared" ref="DY63" si="232">SUM(DY53:DY56)</f>
        <v>0</v>
      </c>
      <c r="EA63" s="22" cm="1">
        <f t="array" aca="1" ref="EA63" ca="1">SUM(INDIRECT(ADDRESS(savings_min_row,COLUMN())&amp;":"&amp; ADDRESS(savings_max_row,COLUMN())))</f>
        <v>0</v>
      </c>
      <c r="EB63" s="22" cm="1">
        <f t="array" aca="1" ref="EB63" ca="1">SUM(INDIRECT(ADDRESS(savings_min_row,COLUMN())&amp;":"&amp; ADDRESS(savings_max_row,COLUMN())))</f>
        <v>0</v>
      </c>
      <c r="EC63" s="22" cm="1">
        <f t="array" aca="1" ref="EC63" ca="1">SUM(INDIRECT(ADDRESS(savings_min_row,COLUMN())&amp;":"&amp; ADDRESS(savings_max_row,COLUMN())))</f>
        <v>0</v>
      </c>
      <c r="ED63" s="22" cm="1">
        <f t="array" aca="1" ref="ED63" ca="1">SUM(INDIRECT(ADDRESS(savings_min_row,COLUMN())&amp;":"&amp; ADDRESS(savings_max_row,COLUMN())))</f>
        <v>0</v>
      </c>
      <c r="EE63" s="22" cm="1">
        <f t="array" aca="1" ref="EE63" ca="1">SUM(INDIRECT(ADDRESS(savings_min_row,COLUMN())&amp;":"&amp; ADDRESS(savings_max_row,COLUMN())))</f>
        <v>0</v>
      </c>
      <c r="EF63" s="22" cm="1">
        <f t="array" aca="1" ref="EF63" ca="1">SUM(INDIRECT(ADDRESS(savings_min_row,COLUMN())&amp;":"&amp; ADDRESS(savings_max_row,COLUMN())))</f>
        <v>0</v>
      </c>
      <c r="EG63" s="22" cm="1">
        <f t="array" aca="1" ref="EG63" ca="1">SUM(INDIRECT(ADDRESS(savings_min_row,COLUMN())&amp;":"&amp; ADDRESS(savings_max_row,COLUMN())))</f>
        <v>0</v>
      </c>
      <c r="EH63" s="22" cm="1">
        <f t="array" aca="1" ref="EH63" ca="1">SUM(INDIRECT(ADDRESS(savings_min_row,COLUMN())&amp;":"&amp; ADDRESS(savings_max_row,COLUMN())))</f>
        <v>0</v>
      </c>
      <c r="EI63" s="22" cm="1">
        <f t="array" aca="1" ref="EI63" ca="1">SUM(INDIRECT(ADDRESS(savings_min_row,COLUMN())&amp;":"&amp; ADDRESS(savings_max_row,COLUMN())))</f>
        <v>0</v>
      </c>
      <c r="EJ63" s="22" cm="1">
        <f t="array" aca="1" ref="EJ63" ca="1">SUM(INDIRECT(ADDRESS(savings_min_row,COLUMN())&amp;":"&amp; ADDRESS(savings_max_row,COLUMN())))</f>
        <v>0</v>
      </c>
      <c r="EK63" s="22" cm="1">
        <f t="array" aca="1" ref="EK63" ca="1">SUM(INDIRECT(ADDRESS(savings_min_row,COLUMN())&amp;":"&amp; ADDRESS(savings_max_row,COLUMN())))</f>
        <v>0</v>
      </c>
      <c r="EL63" s="22" cm="1">
        <f t="array" aca="1" ref="EL63" ca="1">SUM(INDIRECT(ADDRESS(savings_min_row,COLUMN())&amp;":"&amp; ADDRESS(savings_max_row,COLUMN())))</f>
        <v>0</v>
      </c>
      <c r="EM63" s="22">
        <f t="shared" ref="EM63" si="233">SUM(EM53:EM56)</f>
        <v>0</v>
      </c>
      <c r="EO63" s="22" cm="1">
        <f t="array" aca="1" ref="EO63" ca="1">SUM(INDIRECT(ADDRESS(savings_min_row,COLUMN())&amp;":"&amp; ADDRESS(savings_max_row,COLUMN())))</f>
        <v>0</v>
      </c>
      <c r="EP63" s="22" cm="1">
        <f t="array" aca="1" ref="EP63" ca="1">SUM(INDIRECT(ADDRESS(savings_min_row,COLUMN())&amp;":"&amp; ADDRESS(savings_max_row,COLUMN())))</f>
        <v>0</v>
      </c>
      <c r="EQ63" s="22" cm="1">
        <f t="array" aca="1" ref="EQ63" ca="1">SUM(INDIRECT(ADDRESS(savings_min_row,COLUMN())&amp;":"&amp; ADDRESS(savings_max_row,COLUMN())))</f>
        <v>0</v>
      </c>
      <c r="ER63" s="22" cm="1">
        <f t="array" aca="1" ref="ER63" ca="1">SUM(INDIRECT(ADDRESS(savings_min_row,COLUMN())&amp;":"&amp; ADDRESS(savings_max_row,COLUMN())))</f>
        <v>0</v>
      </c>
      <c r="ES63" s="22" cm="1">
        <f t="array" aca="1" ref="ES63" ca="1">SUM(INDIRECT(ADDRESS(savings_min_row,COLUMN())&amp;":"&amp; ADDRESS(savings_max_row,COLUMN())))</f>
        <v>0</v>
      </c>
      <c r="ET63" s="22" cm="1">
        <f t="array" aca="1" ref="ET63" ca="1">SUM(INDIRECT(ADDRESS(savings_min_row,COLUMN())&amp;":"&amp; ADDRESS(savings_max_row,COLUMN())))</f>
        <v>0</v>
      </c>
      <c r="EU63" s="22" cm="1">
        <f t="array" aca="1" ref="EU63" ca="1">SUM(INDIRECT(ADDRESS(savings_min_row,COLUMN())&amp;":"&amp; ADDRESS(savings_max_row,COLUMN())))</f>
        <v>0</v>
      </c>
      <c r="EV63" s="22" cm="1">
        <f t="array" aca="1" ref="EV63" ca="1">SUM(INDIRECT(ADDRESS(savings_min_row,COLUMN())&amp;":"&amp; ADDRESS(savings_max_row,COLUMN())))</f>
        <v>0</v>
      </c>
      <c r="EW63" s="22" cm="1">
        <f t="array" aca="1" ref="EW63" ca="1">SUM(INDIRECT(ADDRESS(savings_min_row,COLUMN())&amp;":"&amp; ADDRESS(savings_max_row,COLUMN())))</f>
        <v>0</v>
      </c>
      <c r="EX63" s="22" cm="1">
        <f t="array" aca="1" ref="EX63" ca="1">SUM(INDIRECT(ADDRESS(savings_min_row,COLUMN())&amp;":"&amp; ADDRESS(savings_max_row,COLUMN())))</f>
        <v>0</v>
      </c>
      <c r="EY63" s="22" cm="1">
        <f t="array" aca="1" ref="EY63" ca="1">SUM(INDIRECT(ADDRESS(savings_min_row,COLUMN())&amp;":"&amp; ADDRESS(savings_max_row,COLUMN())))</f>
        <v>0</v>
      </c>
      <c r="EZ63" s="22" cm="1">
        <f t="array" aca="1" ref="EZ63" ca="1">SUM(INDIRECT(ADDRESS(savings_min_row,COLUMN())&amp;":"&amp; ADDRESS(savings_max_row,COLUMN())))</f>
        <v>0</v>
      </c>
      <c r="FA63" s="22">
        <f t="shared" ref="FA63" si="234">SUM(FA53:FA56)</f>
        <v>0</v>
      </c>
    </row>
  </sheetData>
  <mergeCells count="12">
    <mergeCell ref="A1:XFD2"/>
    <mergeCell ref="E5:Q5"/>
    <mergeCell ref="S5:AE5"/>
    <mergeCell ref="AG5:AS5"/>
    <mergeCell ref="AU5:BG5"/>
    <mergeCell ref="BI5:BU5"/>
    <mergeCell ref="EO5:FA5"/>
    <mergeCell ref="BW5:CI5"/>
    <mergeCell ref="CK5:CW5"/>
    <mergeCell ref="CY5:DK5"/>
    <mergeCell ref="DM5:DY5"/>
    <mergeCell ref="EA5:EM5"/>
  </mergeCells>
  <conditionalFormatting sqref="C35:C40 S40:AD40 AG40:AR40 AU40:BF40 BI40:BT40 BW40:CH40 CK40:CV40 CY40:DJ40 DM40:DX40 EA40:EL40 EO40:EZ40 E41:P41">
    <cfRule type="expression" dxfId="90" priority="49">
      <formula>ROW(A33)&lt;=expenses_max_row</formula>
    </cfRule>
  </conditionalFormatting>
  <conditionalFormatting sqref="C41 S41:AD41 AG41:AR41 AU41:BF41 BI41:BT41 BW41:CH41 CK41:CV41 CY41:DJ41 DM41:DX41 EA41:EL41 EO41:EZ41 E42:P42">
    <cfRule type="expression" dxfId="89" priority="47">
      <formula>ROW(A38)&lt;=expenses_max_row</formula>
    </cfRule>
  </conditionalFormatting>
  <conditionalFormatting sqref="C42 S42:AD42 AG42:AR42 AU42:BF42 BI42:BT42 BW42:CH42 CK42:CV42 CY42:DJ42 DM42:DX42 EA42:EL42 EO42:EZ42 E43:P43">
    <cfRule type="expression" dxfId="88" priority="45">
      <formula>ROW(A38)&lt;=expenses_max_row</formula>
    </cfRule>
  </conditionalFormatting>
  <conditionalFormatting sqref="C43 S43:AD43 AG43:AR43 AU43:BF43 BI43:BT43 BW43:CH43 CK43:CV43 CY43:DJ43 DM43:DX43 EA43:EL43 EO43:EZ43 E44:P44">
    <cfRule type="expression" dxfId="87" priority="43">
      <formula>ROW(A38)&lt;=expenses_max_row</formula>
    </cfRule>
  </conditionalFormatting>
  <conditionalFormatting sqref="C44 S44:AD44 AG44:AR44 AU44:BF44 BI44:BT44 BW44:CH44 CK44:CV44 CY44:DJ44 DM44:DX44 EA44:EL44 EO44:EZ44 E45:P45">
    <cfRule type="expression" dxfId="86" priority="41">
      <formula>ROW(A38)&lt;=expenses_max_row</formula>
    </cfRule>
  </conditionalFormatting>
  <conditionalFormatting sqref="C45:C46">
    <cfRule type="expression" dxfId="85" priority="1">
      <formula>ROW(A34)&lt;=expenses_max_row</formula>
    </cfRule>
  </conditionalFormatting>
  <conditionalFormatting sqref="C47 S47:AE47 AG47:AS47 AU47:BG47 BI47:BT47 BW47:CI47 CK47:CW47 CY47:DK47 DM47:DY47 EA47:EL47 EO47:FA47 E48:Q48">
    <cfRule type="expression" dxfId="84" priority="35">
      <formula>ROW(A38)&lt;=expenses_max_row</formula>
    </cfRule>
  </conditionalFormatting>
  <conditionalFormatting sqref="C48 S48:AE48 AG48:AS48 AU48:BG48 BI48:BT48 BW48:CI48 CK48:CW48 CY48:DK48 DM48:DY48 EA48:EL48 EO48:FA48 E49:Q49">
    <cfRule type="expression" dxfId="83" priority="33">
      <formula>ROW(A38)&lt;=expenses_max_row</formula>
    </cfRule>
  </conditionalFormatting>
  <conditionalFormatting sqref="C49 S49:AE49 AG49:AS49 AU49:BG49 BI49:BT49 BW49:CI49 CK49:CW49 CY49:DK49 DM49:DY49 EA49:EL49 EO49:FA49">
    <cfRule type="expression" dxfId="82" priority="31">
      <formula>ROW(A38)&lt;=expenses_max_row</formula>
    </cfRule>
  </conditionalFormatting>
  <conditionalFormatting sqref="C53:C55 E53:Q55 S53:AE55 AG53:AS55 AU53:BG55 BI53:BU55 BW53:CI55 CK53:CW55 CY53:DK55 DM53:DY55 EA53:EM55 EO53:FA55">
    <cfRule type="expression" dxfId="81" priority="5">
      <formula>ROW(A52)&lt;=savings_max_row</formula>
    </cfRule>
  </conditionalFormatting>
  <conditionalFormatting sqref="E6:Q7 S6:AE7 AG6:AS7 AU6:BG7 BI6:BU7 BW6:CI7 CK6:CW7 CY6:DK7 DM6:DY7 EA6:EM7 EO6:FA7">
    <cfRule type="expression" dxfId="80" priority="2" stopIfTrue="1">
      <formula>AND(E$21=0,E$50=0,E$63=0)</formula>
    </cfRule>
    <cfRule type="expression" dxfId="79" priority="3" stopIfTrue="1">
      <formula>E$7=0</formula>
    </cfRule>
    <cfRule type="expression" dxfId="78" priority="4">
      <formula>E$7&lt;0</formula>
    </cfRule>
  </conditionalFormatting>
  <conditionalFormatting sqref="E11:Q13 S11:AE13 AG11:AS13 AU11:BG13 BI11:BU13 BW11:CI13 CK11:CW13 CY11:DK13 DM11:DY13 EA11:EM13 EO11:FA13 C11:C14 Q14">
    <cfRule type="expression" dxfId="77" priority="13">
      <formula>ROW(C11)&lt;=Income_Max_Row</formula>
    </cfRule>
  </conditionalFormatting>
  <conditionalFormatting sqref="S45:AD45 AG45:AR45 AU45:BF45 BI45:BT45 BW45:CH45 CK45:CV45 CY45:DJ45 DM45:DX45 EA45:EL45 EO45:EZ45 C45:C46 E46:P46">
    <cfRule type="expression" dxfId="76" priority="39">
      <formula>ROW(A38)&lt;=expenses_max_row</formula>
    </cfRule>
  </conditionalFormatting>
  <conditionalFormatting sqref="S46:AD46 AG46:AR46 AU46:BF46 BI46:BT46 BW46:CH46 CK46:CV46 CY46:DJ46 DM46:DX46 EA46:EL46 EO46:EZ46 C46:C49 E47:P47">
    <cfRule type="expression" dxfId="75" priority="37">
      <formula>ROW(A38)&lt;=expenses_max_row</formula>
    </cfRule>
  </conditionalFormatting>
  <conditionalFormatting sqref="S24:AE38 AG24:AS38 AU24:BG38 BI24:BU38 BW24:CI38 CK24:CW38 CY24:DK38 DM24:DY38 EA24:EM38 EO24:FA38 E24:Q39 C24:C47 S39:AD39 AG39:AR39 AU39:BF39 BI39:BT39 BW39:CH39 CK39:CV39 CY39:DJ39 DM39:DX39 EA39:EL39 EO39:EZ39 AE39:AE46 AS39:AS46 BG39:BG46 CI39:CI46 CW39:CW46 DK39:DK46 DY39:DY46 FA39:FA46 BU39:BU49 EM39:EM49 E40:P40 Q40:Q47">
    <cfRule type="expression" dxfId="74" priority="8">
      <formula>ROW(A23)&lt;=expenses_max_row</formula>
    </cfRule>
  </conditionalFormatting>
  <pageMargins left="0.7" right="0.7" top="0.75" bottom="0.75" header="0.3" footer="0.3"/>
  <tableParts count="3">
    <tablePart r:id="rId1"/>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464DDA-170B-49E1-9BEA-37285C585C74}">
  <dimension ref="A1:M180"/>
  <sheetViews>
    <sheetView topLeftCell="A151" workbookViewId="0">
      <selection activeCell="C181" sqref="C181"/>
    </sheetView>
  </sheetViews>
  <sheetFormatPr defaultRowHeight="15" x14ac:dyDescent="0.25"/>
  <cols>
    <col min="3" max="4" width="15.42578125" customWidth="1"/>
    <col min="5" max="5" width="20.85546875" customWidth="1"/>
    <col min="6" max="6" width="15.42578125" customWidth="1"/>
    <col min="7" max="7" width="28" customWidth="1"/>
    <col min="8" max="8" width="15.42578125" customWidth="1"/>
    <col min="9" max="9" width="19.42578125" customWidth="1"/>
  </cols>
  <sheetData>
    <row r="1" spans="1:13" s="124" customFormat="1" ht="26.25" customHeight="1" x14ac:dyDescent="0.25">
      <c r="A1" s="124" t="s">
        <v>42</v>
      </c>
    </row>
    <row r="2" spans="1:13" s="124" customFormat="1" x14ac:dyDescent="0.25"/>
    <row r="7" spans="1:13" x14ac:dyDescent="0.25">
      <c r="H7" s="57"/>
    </row>
    <row r="11" spans="1:13" x14ac:dyDescent="0.25">
      <c r="C11" s="35" t="s">
        <v>43</v>
      </c>
      <c r="D11" s="35" t="s">
        <v>44</v>
      </c>
      <c r="E11" s="35" t="s">
        <v>45</v>
      </c>
      <c r="F11" s="35" t="s">
        <v>46</v>
      </c>
      <c r="G11" s="35" t="s">
        <v>47</v>
      </c>
      <c r="H11" s="40" t="s">
        <v>48</v>
      </c>
      <c r="I11" s="40" t="s">
        <v>49</v>
      </c>
    </row>
    <row r="12" spans="1:13" x14ac:dyDescent="0.25">
      <c r="C12" s="37">
        <v>45597</v>
      </c>
      <c r="D12" s="36" t="s">
        <v>16</v>
      </c>
      <c r="E12" s="36" t="s">
        <v>17</v>
      </c>
      <c r="F12" s="38">
        <v>364</v>
      </c>
      <c r="G12" s="39" t="s">
        <v>129</v>
      </c>
      <c r="H12" s="56" cm="1">
        <f t="array" ref="H12">SUMPRODUCT(Tracking[Amount], --(Tracking[Date]&lt;=Tracking[[#This Row],[Date]]), (Tracking[Type]&lt;&gt;"Income")* (-1) + (Tracking[Type]="Income"))</f>
        <v>380</v>
      </c>
      <c r="I12" s="55">
        <f>IF(AND(Tracking[[#This Row],[Type]]="Income", shift_late_income_status="Active", DAY(Tracking[[#This Row],[Date]])&gt;=shift_late_income_starting_date), DATE(YEAR(Tracking[[#This Row],[Date]]), MONTH(Tracking[[#This Row],[Date]])+1, 1), Tracking[[#This Row],[Date]])</f>
        <v>45597</v>
      </c>
      <c r="K12" s="60"/>
      <c r="M12" s="60"/>
    </row>
    <row r="13" spans="1:13" x14ac:dyDescent="0.25">
      <c r="C13" s="37">
        <v>45593</v>
      </c>
      <c r="D13" s="36" t="s">
        <v>23</v>
      </c>
      <c r="E13" s="36" t="s">
        <v>37</v>
      </c>
      <c r="F13" s="38">
        <v>6</v>
      </c>
      <c r="G13" s="39" t="s">
        <v>130</v>
      </c>
      <c r="H13" s="56" cm="1">
        <f t="array" ref="H13">SUMPRODUCT(Tracking[Amount], --(Tracking[Date]&lt;=Tracking[[#This Row],[Date]]), (Tracking[Type]&lt;&gt;"Income")* (-1) + (Tracking[Type]="Income"))</f>
        <v>-40</v>
      </c>
      <c r="I13" s="55">
        <f>IF(AND(Tracking[[#This Row],[Type]]="Income", shift_late_income_status="Active", DAY(Tracking[[#This Row],[Date]])&gt;=shift_late_income_starting_date), DATE(YEAR(Tracking[[#This Row],[Date]]), MONTH(Tracking[[#This Row],[Date]])+1, 1), Tracking[[#This Row],[Date]])</f>
        <v>45593</v>
      </c>
    </row>
    <row r="14" spans="1:13" x14ac:dyDescent="0.25">
      <c r="C14" s="37">
        <v>45595</v>
      </c>
      <c r="D14" s="36" t="s">
        <v>23</v>
      </c>
      <c r="E14" s="36" t="s">
        <v>37</v>
      </c>
      <c r="F14" s="38">
        <v>43</v>
      </c>
      <c r="G14" s="39" t="s">
        <v>131</v>
      </c>
      <c r="H14" s="56" cm="1">
        <f t="array" ref="H14">SUMPRODUCT(Tracking[Amount], --(Tracking[Date]&lt;=Tracking[[#This Row],[Date]]), (Tracking[Type]&lt;&gt;"Income")* (-1) + (Tracking[Type]="Income"))</f>
        <v>-83</v>
      </c>
      <c r="I14" s="55">
        <f>IF(AND(Tracking[[#This Row],[Type]]="Income", shift_late_income_status="Active", DAY(Tracking[[#This Row],[Date]])&gt;=shift_late_income_starting_date), DATE(YEAR(Tracking[[#This Row],[Date]]), MONTH(Tracking[[#This Row],[Date]])+1, 1), Tracking[[#This Row],[Date]])</f>
        <v>45595</v>
      </c>
    </row>
    <row r="15" spans="1:13" x14ac:dyDescent="0.25">
      <c r="C15" s="37">
        <v>45596</v>
      </c>
      <c r="D15" s="36" t="s">
        <v>23</v>
      </c>
      <c r="E15" s="36" t="s">
        <v>37</v>
      </c>
      <c r="F15" s="38">
        <v>18</v>
      </c>
      <c r="G15" s="39" t="s">
        <v>130</v>
      </c>
      <c r="H15" s="56" cm="1">
        <f t="array" ref="H15">SUMPRODUCT(Tracking[Amount], --(Tracking[Date]&lt;=Tracking[[#This Row],[Date]]), (Tracking[Type]&lt;&gt;"Income")* (-1) + (Tracking[Type]="Income"))</f>
        <v>-101</v>
      </c>
      <c r="I15" s="55">
        <f>IF(AND(Tracking[[#This Row],[Type]]="Income", shift_late_income_status="Active", DAY(Tracking[[#This Row],[Date]])&gt;=shift_late_income_starting_date), DATE(YEAR(Tracking[[#This Row],[Date]]), MONTH(Tracking[[#This Row],[Date]])+1, 1), Tracking[[#This Row],[Date]])</f>
        <v>45596</v>
      </c>
    </row>
    <row r="16" spans="1:13" x14ac:dyDescent="0.25">
      <c r="C16" s="37">
        <v>45597</v>
      </c>
      <c r="D16" s="36" t="s">
        <v>23</v>
      </c>
      <c r="E16" s="36" t="s">
        <v>37</v>
      </c>
      <c r="F16" s="38">
        <v>4</v>
      </c>
      <c r="G16" s="39" t="s">
        <v>130</v>
      </c>
      <c r="H16" s="56" cm="1">
        <f t="array" ref="H16">SUMPRODUCT(Tracking[Amount], --(Tracking[Date]&lt;=Tracking[[#This Row],[Date]]), (Tracking[Type]&lt;&gt;"Income")* (-1) + (Tracking[Type]="Income"))</f>
        <v>380</v>
      </c>
      <c r="I16" s="55">
        <f>IF(AND(Tracking[[#This Row],[Type]]="Income", shift_late_income_status="Active", DAY(Tracking[[#This Row],[Date]])&gt;=shift_late_income_starting_date), DATE(YEAR(Tracking[[#This Row],[Date]]), MONTH(Tracking[[#This Row],[Date]])+1, 1), Tracking[[#This Row],[Date]])</f>
        <v>45597</v>
      </c>
    </row>
    <row r="17" spans="3:9" x14ac:dyDescent="0.25">
      <c r="C17" s="37">
        <v>45598</v>
      </c>
      <c r="D17" s="36" t="s">
        <v>23</v>
      </c>
      <c r="E17" s="36" t="s">
        <v>28</v>
      </c>
      <c r="F17" s="38">
        <v>32</v>
      </c>
      <c r="G17" s="39" t="s">
        <v>132</v>
      </c>
      <c r="H17" s="56" cm="1">
        <f t="array" ref="H17">SUMPRODUCT(Tracking[Amount], --(Tracking[Date]&lt;=Tracking[[#This Row],[Date]]), (Tracking[Type]&lt;&gt;"Income")* (-1) + (Tracking[Type]="Income"))</f>
        <v>348</v>
      </c>
      <c r="I17" s="55">
        <f>IF(AND(Tracking[[#This Row],[Type]]="Income", shift_late_income_status="Active", DAY(Tracking[[#This Row],[Date]])&gt;=shift_late_income_starting_date), DATE(YEAR(Tracking[[#This Row],[Date]]), MONTH(Tracking[[#This Row],[Date]])+1, 1), Tracking[[#This Row],[Date]])</f>
        <v>45598</v>
      </c>
    </row>
    <row r="18" spans="3:9" x14ac:dyDescent="0.25">
      <c r="C18" s="37">
        <v>45603</v>
      </c>
      <c r="D18" s="36" t="s">
        <v>23</v>
      </c>
      <c r="E18" s="36" t="s">
        <v>28</v>
      </c>
      <c r="F18" s="38">
        <v>25</v>
      </c>
      <c r="G18" s="39" t="s">
        <v>132</v>
      </c>
      <c r="H18" s="56" cm="1">
        <f t="array" ref="H18">SUMPRODUCT(Tracking[Amount], --(Tracking[Date]&lt;=Tracking[[#This Row],[Date]]), (Tracking[Type]&lt;&gt;"Income")* (-1) + (Tracking[Type]="Income"))</f>
        <v>1246</v>
      </c>
      <c r="I18" s="55">
        <f>IF(AND(Tracking[[#This Row],[Type]]="Income", shift_late_income_status="Active", DAY(Tracking[[#This Row],[Date]])&gt;=shift_late_income_starting_date), DATE(YEAR(Tracking[[#This Row],[Date]]), MONTH(Tracking[[#This Row],[Date]])+1, 1), Tracking[[#This Row],[Date]])</f>
        <v>45603</v>
      </c>
    </row>
    <row r="19" spans="3:9" x14ac:dyDescent="0.25">
      <c r="C19" s="37">
        <v>45603</v>
      </c>
      <c r="D19" s="36" t="s">
        <v>23</v>
      </c>
      <c r="E19" s="36" t="s">
        <v>37</v>
      </c>
      <c r="F19" s="38">
        <v>6</v>
      </c>
      <c r="G19" s="39" t="s">
        <v>130</v>
      </c>
      <c r="H19" s="56" cm="1">
        <f t="array" ref="H19">SUMPRODUCT(Tracking[Amount], --(Tracking[Date]&lt;=Tracking[[#This Row],[Date]]), (Tracking[Type]&lt;&gt;"Income")* (-1) + (Tracking[Type]="Income"))</f>
        <v>1246</v>
      </c>
      <c r="I19" s="55">
        <f>IF(AND(Tracking[[#This Row],[Type]]="Income", shift_late_income_status="Active", DAY(Tracking[[#This Row],[Date]])&gt;=shift_late_income_starting_date), DATE(YEAR(Tracking[[#This Row],[Date]]), MONTH(Tracking[[#This Row],[Date]])+1, 1), Tracking[[#This Row],[Date]])</f>
        <v>45603</v>
      </c>
    </row>
    <row r="20" spans="3:9" x14ac:dyDescent="0.25">
      <c r="C20" s="37">
        <v>45603</v>
      </c>
      <c r="D20" s="36" t="s">
        <v>23</v>
      </c>
      <c r="E20" s="36" t="s">
        <v>28</v>
      </c>
      <c r="F20" s="38">
        <v>30</v>
      </c>
      <c r="G20" s="39" t="s">
        <v>132</v>
      </c>
      <c r="H20" s="56" cm="1">
        <f t="array" ref="H20">SUMPRODUCT(Tracking[Amount], --(Tracking[Date]&lt;=Tracking[[#This Row],[Date]]), (Tracking[Type]&lt;&gt;"Income")* (-1) + (Tracking[Type]="Income"))</f>
        <v>1246</v>
      </c>
      <c r="I20" s="55">
        <f>IF(AND(Tracking[[#This Row],[Type]]="Income", shift_late_income_status="Active", DAY(Tracking[[#This Row],[Date]])&gt;=shift_late_income_starting_date), DATE(YEAR(Tracking[[#This Row],[Date]]), MONTH(Tracking[[#This Row],[Date]])+1, 1), Tracking[[#This Row],[Date]])</f>
        <v>45603</v>
      </c>
    </row>
    <row r="21" spans="3:9" x14ac:dyDescent="0.25">
      <c r="C21" s="37">
        <v>41956</v>
      </c>
      <c r="D21" s="36" t="s">
        <v>23</v>
      </c>
      <c r="E21" s="36" t="s">
        <v>28</v>
      </c>
      <c r="F21" s="38">
        <v>33</v>
      </c>
      <c r="G21" s="39" t="s">
        <v>132</v>
      </c>
      <c r="H21" s="56" cm="1">
        <f t="array" ref="H21">SUMPRODUCT(Tracking[Amount], --(Tracking[Date]&lt;=Tracking[[#This Row],[Date]]), (Tracking[Type]&lt;&gt;"Income")* (-1) + (Tracking[Type]="Income"))</f>
        <v>-34</v>
      </c>
      <c r="I21" s="55">
        <f>IF(AND(Tracking[[#This Row],[Type]]="Income", shift_late_income_status="Active", DAY(Tracking[[#This Row],[Date]])&gt;=shift_late_income_starting_date), DATE(YEAR(Tracking[[#This Row],[Date]]), MONTH(Tracking[[#This Row],[Date]])+1, 1), Tracking[[#This Row],[Date]])</f>
        <v>41956</v>
      </c>
    </row>
    <row r="22" spans="3:9" x14ac:dyDescent="0.25">
      <c r="C22" s="37">
        <v>45611</v>
      </c>
      <c r="D22" s="36" t="s">
        <v>23</v>
      </c>
      <c r="E22" s="36" t="s">
        <v>37</v>
      </c>
      <c r="F22" s="38">
        <v>9</v>
      </c>
      <c r="G22" s="39" t="s">
        <v>130</v>
      </c>
      <c r="H22" s="56" cm="1">
        <f t="array" ref="H22">SUMPRODUCT(Tracking[Amount], --(Tracking[Date]&lt;=Tracking[[#This Row],[Date]]), (Tracking[Type]&lt;&gt;"Income")* (-1) + (Tracking[Type]="Income"))</f>
        <v>497</v>
      </c>
      <c r="I22" s="55">
        <f>IF(AND(Tracking[[#This Row],[Type]]="Income", shift_late_income_status="Active", DAY(Tracking[[#This Row],[Date]])&gt;=shift_late_income_starting_date), DATE(YEAR(Tracking[[#This Row],[Date]]), MONTH(Tracking[[#This Row],[Date]])+1, 1), Tracking[[#This Row],[Date]])</f>
        <v>45611</v>
      </c>
    </row>
    <row r="23" spans="3:9" x14ac:dyDescent="0.25">
      <c r="C23" s="37">
        <v>45612</v>
      </c>
      <c r="D23" s="36" t="s">
        <v>23</v>
      </c>
      <c r="E23" s="36" t="s">
        <v>31</v>
      </c>
      <c r="F23" s="38">
        <v>110</v>
      </c>
      <c r="G23" s="39" t="s">
        <v>134</v>
      </c>
      <c r="H23" s="56" cm="1">
        <f t="array" ref="H23">SUMPRODUCT(Tracking[Amount], --(Tracking[Date]&lt;=Tracking[[#This Row],[Date]]), (Tracking[Type]&lt;&gt;"Income")* (-1) + (Tracking[Type]="Income"))</f>
        <v>339</v>
      </c>
      <c r="I23" s="55">
        <f>IF(AND(Tracking[[#This Row],[Type]]="Income", shift_late_income_status="Active", DAY(Tracking[[#This Row],[Date]])&gt;=shift_late_income_starting_date), DATE(YEAR(Tracking[[#This Row],[Date]]), MONTH(Tracking[[#This Row],[Date]])+1, 1), Tracking[[#This Row],[Date]])</f>
        <v>45612</v>
      </c>
    </row>
    <row r="24" spans="3:9" x14ac:dyDescent="0.25">
      <c r="C24" s="37">
        <v>45612</v>
      </c>
      <c r="D24" s="36" t="s">
        <v>23</v>
      </c>
      <c r="E24" s="36" t="s">
        <v>31</v>
      </c>
      <c r="F24" s="38">
        <v>48</v>
      </c>
      <c r="G24" s="39" t="s">
        <v>133</v>
      </c>
      <c r="H24" s="56" cm="1">
        <f t="array" ref="H24">SUMPRODUCT(Tracking[Amount], --(Tracking[Date]&lt;=Tracking[[#This Row],[Date]]), (Tracking[Type]&lt;&gt;"Income")* (-1) + (Tracking[Type]="Income"))</f>
        <v>339</v>
      </c>
      <c r="I24" s="55">
        <f>IF(AND(Tracking[[#This Row],[Type]]="Income", shift_late_income_status="Active", DAY(Tracking[[#This Row],[Date]])&gt;=shift_late_income_starting_date), DATE(YEAR(Tracking[[#This Row],[Date]]), MONTH(Tracking[[#This Row],[Date]])+1, 1), Tracking[[#This Row],[Date]])</f>
        <v>45612</v>
      </c>
    </row>
    <row r="25" spans="3:9" x14ac:dyDescent="0.25">
      <c r="C25" s="37">
        <v>45597</v>
      </c>
      <c r="D25" s="36" t="s">
        <v>16</v>
      </c>
      <c r="E25" s="36" t="s">
        <v>17</v>
      </c>
      <c r="F25" s="38">
        <v>493</v>
      </c>
      <c r="G25" s="39" t="s">
        <v>135</v>
      </c>
      <c r="H25" s="56" cm="1">
        <f t="array" ref="H25">SUMPRODUCT(Tracking[Amount], --(Tracking[Date]&lt;=Tracking[[#This Row],[Date]]), (Tracking[Type]&lt;&gt;"Income")* (-1) + (Tracking[Type]="Income"))</f>
        <v>380</v>
      </c>
      <c r="I25" s="55">
        <f>IF(AND(Tracking[[#This Row],[Type]]="Income", shift_late_income_status="Active", DAY(Tracking[[#This Row],[Date]])&gt;=shift_late_income_starting_date), DATE(YEAR(Tracking[[#This Row],[Date]]), MONTH(Tracking[[#This Row],[Date]])+1, 1), Tracking[[#This Row],[Date]])</f>
        <v>45597</v>
      </c>
    </row>
    <row r="26" spans="3:9" x14ac:dyDescent="0.25">
      <c r="C26" s="37">
        <v>45597</v>
      </c>
      <c r="D26" s="36" t="s">
        <v>23</v>
      </c>
      <c r="E26" s="36" t="s">
        <v>32</v>
      </c>
      <c r="F26" s="38">
        <v>77</v>
      </c>
      <c r="G26" s="39" t="s">
        <v>136</v>
      </c>
      <c r="H26" s="56" cm="1">
        <f t="array" ref="H26">SUMPRODUCT(Tracking[Amount], --(Tracking[Date]&lt;=Tracking[[#This Row],[Date]]), (Tracking[Type]&lt;&gt;"Income")* (-1) + (Tracking[Type]="Income"))</f>
        <v>380</v>
      </c>
      <c r="I26" s="55">
        <f>IF(AND(Tracking[[#This Row],[Type]]="Income", shift_late_income_status="Active", DAY(Tracking[[#This Row],[Date]])&gt;=shift_late_income_starting_date), DATE(YEAR(Tracking[[#This Row],[Date]]), MONTH(Tracking[[#This Row],[Date]])+1, 1), Tracking[[#This Row],[Date]])</f>
        <v>45597</v>
      </c>
    </row>
    <row r="27" spans="3:9" x14ac:dyDescent="0.25">
      <c r="C27" s="37">
        <v>45597</v>
      </c>
      <c r="D27" s="36" t="s">
        <v>23</v>
      </c>
      <c r="E27" s="36" t="s">
        <v>36</v>
      </c>
      <c r="F27" s="38">
        <v>22</v>
      </c>
      <c r="G27" s="39"/>
      <c r="H27" s="56" cm="1">
        <f t="array" ref="H27">SUMPRODUCT(Tracking[Amount], --(Tracking[Date]&lt;=Tracking[[#This Row],[Date]]), (Tracking[Type]&lt;&gt;"Income")* (-1) + (Tracking[Type]="Income"))</f>
        <v>380</v>
      </c>
      <c r="I27" s="55">
        <f>IF(AND(Tracking[[#This Row],[Type]]="Income", shift_late_income_status="Active", DAY(Tracking[[#This Row],[Date]])&gt;=shift_late_income_starting_date), DATE(YEAR(Tracking[[#This Row],[Date]]), MONTH(Tracking[[#This Row],[Date]])+1, 1), Tracking[[#This Row],[Date]])</f>
        <v>45597</v>
      </c>
    </row>
    <row r="28" spans="3:9" x14ac:dyDescent="0.25">
      <c r="C28" s="37">
        <v>45597</v>
      </c>
      <c r="D28" s="36" t="s">
        <v>38</v>
      </c>
      <c r="E28" s="36" t="s">
        <v>40</v>
      </c>
      <c r="F28" s="38">
        <v>1</v>
      </c>
      <c r="G28" s="39"/>
      <c r="H28" s="56" cm="1">
        <f t="array" ref="H28">SUMPRODUCT(Tracking[Amount], --(Tracking[Date]&lt;=Tracking[[#This Row],[Date]]), (Tracking[Type]&lt;&gt;"Income")* (-1) + (Tracking[Type]="Income"))</f>
        <v>380</v>
      </c>
      <c r="I28" s="55">
        <f>IF(AND(Tracking[[#This Row],[Type]]="Income", shift_late_income_status="Active", DAY(Tracking[[#This Row],[Date]])&gt;=shift_late_income_starting_date), DATE(YEAR(Tracking[[#This Row],[Date]]), MONTH(Tracking[[#This Row],[Date]])+1, 1), Tracking[[#This Row],[Date]])</f>
        <v>45597</v>
      </c>
    </row>
    <row r="29" spans="3:9" x14ac:dyDescent="0.25">
      <c r="C29" s="37">
        <v>45600</v>
      </c>
      <c r="D29" s="36" t="s">
        <v>16</v>
      </c>
      <c r="E29" s="36" t="s">
        <v>20</v>
      </c>
      <c r="F29" s="38">
        <v>12</v>
      </c>
      <c r="G29" s="39" t="s">
        <v>135</v>
      </c>
      <c r="H29" s="56" cm="1">
        <f t="array" ref="H29">SUMPRODUCT(Tracking[Amount], --(Tracking[Date]&lt;=Tracking[[#This Row],[Date]]), (Tracking[Type]&lt;&gt;"Income")* (-1) + (Tracking[Type]="Income"))</f>
        <v>269</v>
      </c>
      <c r="I29" s="55">
        <f>IF(AND(Tracking[[#This Row],[Type]]="Income", shift_late_income_status="Active", DAY(Tracking[[#This Row],[Date]])&gt;=shift_late_income_starting_date), DATE(YEAR(Tracking[[#This Row],[Date]]), MONTH(Tracking[[#This Row],[Date]])+1, 1), Tracking[[#This Row],[Date]])</f>
        <v>45600</v>
      </c>
    </row>
    <row r="30" spans="3:9" x14ac:dyDescent="0.25">
      <c r="C30" s="37">
        <v>45600</v>
      </c>
      <c r="D30" s="36" t="s">
        <v>16</v>
      </c>
      <c r="E30" s="36" t="s">
        <v>20</v>
      </c>
      <c r="F30" s="38">
        <v>33</v>
      </c>
      <c r="G30" s="39" t="s">
        <v>137</v>
      </c>
      <c r="H30" s="56" cm="1">
        <f t="array" ref="H30">SUMPRODUCT(Tracking[Amount], --(Tracking[Date]&lt;=Tracking[[#This Row],[Date]]), (Tracking[Type]&lt;&gt;"Income")* (-1) + (Tracking[Type]="Income"))</f>
        <v>269</v>
      </c>
      <c r="I30" s="55">
        <f>IF(AND(Tracking[[#This Row],[Type]]="Income", shift_late_income_status="Active", DAY(Tracking[[#This Row],[Date]])&gt;=shift_late_income_starting_date), DATE(YEAR(Tracking[[#This Row],[Date]]), MONTH(Tracking[[#This Row],[Date]])+1, 1), Tracking[[#This Row],[Date]])</f>
        <v>45600</v>
      </c>
    </row>
    <row r="31" spans="3:9" x14ac:dyDescent="0.25">
      <c r="C31" s="37">
        <v>45600</v>
      </c>
      <c r="D31" s="36" t="s">
        <v>16</v>
      </c>
      <c r="E31" s="36" t="s">
        <v>20</v>
      </c>
      <c r="F31" s="38">
        <v>5</v>
      </c>
      <c r="G31" s="39" t="s">
        <v>38</v>
      </c>
      <c r="H31" s="56" cm="1">
        <f t="array" ref="H31">SUMPRODUCT(Tracking[Amount], --(Tracking[Date]&lt;=Tracking[[#This Row],[Date]]), (Tracking[Type]&lt;&gt;"Income")* (-1) + (Tracking[Type]="Income"))</f>
        <v>269</v>
      </c>
      <c r="I31" s="55">
        <f>IF(AND(Tracking[[#This Row],[Type]]="Income", shift_late_income_status="Active", DAY(Tracking[[#This Row],[Date]])&gt;=shift_late_income_starting_date), DATE(YEAR(Tracking[[#This Row],[Date]]), MONTH(Tracking[[#This Row],[Date]])+1, 1), Tracking[[#This Row],[Date]])</f>
        <v>45600</v>
      </c>
    </row>
    <row r="32" spans="3:9" x14ac:dyDescent="0.25">
      <c r="C32" s="37">
        <v>45600</v>
      </c>
      <c r="D32" s="36" t="s">
        <v>23</v>
      </c>
      <c r="E32" s="36" t="s">
        <v>37</v>
      </c>
      <c r="F32" s="38">
        <v>30</v>
      </c>
      <c r="G32" s="39" t="s">
        <v>138</v>
      </c>
      <c r="H32" s="56" cm="1">
        <f t="array" ref="H32">SUMPRODUCT(Tracking[Amount], --(Tracking[Date]&lt;=Tracking[[#This Row],[Date]]), (Tracking[Type]&lt;&gt;"Income")* (-1) + (Tracking[Type]="Income"))</f>
        <v>269</v>
      </c>
      <c r="I32" s="55">
        <f>IF(AND(Tracking[[#This Row],[Type]]="Income", shift_late_income_status="Active", DAY(Tracking[[#This Row],[Date]])&gt;=shift_late_income_starting_date), DATE(YEAR(Tracking[[#This Row],[Date]]), MONTH(Tracking[[#This Row],[Date]])+1, 1), Tracking[[#This Row],[Date]])</f>
        <v>45600</v>
      </c>
    </row>
    <row r="33" spans="3:9" x14ac:dyDescent="0.25">
      <c r="C33" s="37">
        <v>45600</v>
      </c>
      <c r="D33" s="36" t="s">
        <v>23</v>
      </c>
      <c r="E33" s="36" t="s">
        <v>32</v>
      </c>
      <c r="F33" s="38">
        <v>67</v>
      </c>
      <c r="G33" s="39" t="s">
        <v>139</v>
      </c>
      <c r="H33" s="56" cm="1">
        <f t="array" ref="H33">SUMPRODUCT(Tracking[Amount], --(Tracking[Date]&lt;=Tracking[[#This Row],[Date]]), (Tracking[Type]&lt;&gt;"Income")* (-1) + (Tracking[Type]="Income"))</f>
        <v>269</v>
      </c>
      <c r="I33" s="55">
        <f>IF(AND(Tracking[[#This Row],[Type]]="Income", shift_late_income_status="Active", DAY(Tracking[[#This Row],[Date]])&gt;=shift_late_income_starting_date), DATE(YEAR(Tracking[[#This Row],[Date]]), MONTH(Tracking[[#This Row],[Date]])+1, 1), Tracking[[#This Row],[Date]])</f>
        <v>45600</v>
      </c>
    </row>
    <row r="34" spans="3:9" x14ac:dyDescent="0.25">
      <c r="C34" s="37">
        <v>45600</v>
      </c>
      <c r="D34" s="36" t="s">
        <v>23</v>
      </c>
      <c r="E34" s="36" t="s">
        <v>32</v>
      </c>
      <c r="F34" s="38">
        <v>13</v>
      </c>
      <c r="G34" s="39" t="s">
        <v>140</v>
      </c>
      <c r="H34" s="56" cm="1">
        <f t="array" ref="H34">SUMPRODUCT(Tracking[Amount], --(Tracking[Date]&lt;=Tracking[[#This Row],[Date]]), (Tracking[Type]&lt;&gt;"Income")* (-1) + (Tracking[Type]="Income"))</f>
        <v>269</v>
      </c>
      <c r="I34" s="55">
        <f>IF(AND(Tracking[[#This Row],[Type]]="Income", shift_late_income_status="Active", DAY(Tracking[[#This Row],[Date]])&gt;=shift_late_income_starting_date), DATE(YEAR(Tracking[[#This Row],[Date]]), MONTH(Tracking[[#This Row],[Date]])+1, 1), Tracking[[#This Row],[Date]])</f>
        <v>45600</v>
      </c>
    </row>
    <row r="35" spans="3:9" x14ac:dyDescent="0.25">
      <c r="C35" s="37">
        <v>45600</v>
      </c>
      <c r="D35" s="36" t="s">
        <v>38</v>
      </c>
      <c r="E35" s="36" t="s">
        <v>40</v>
      </c>
      <c r="F35" s="38">
        <v>19</v>
      </c>
      <c r="G35" s="39" t="s">
        <v>38</v>
      </c>
      <c r="H35" s="56" cm="1">
        <f t="array" ref="H35">SUMPRODUCT(Tracking[Amount], --(Tracking[Date]&lt;=Tracking[[#This Row],[Date]]), (Tracking[Type]&lt;&gt;"Income")* (-1) + (Tracking[Type]="Income"))</f>
        <v>269</v>
      </c>
      <c r="I35" s="55">
        <f>IF(AND(Tracking[[#This Row],[Type]]="Income", shift_late_income_status="Active", DAY(Tracking[[#This Row],[Date]])&gt;=shift_late_income_starting_date), DATE(YEAR(Tracking[[#This Row],[Date]]), MONTH(Tracking[[#This Row],[Date]])+1, 1), Tracking[[#This Row],[Date]])</f>
        <v>45600</v>
      </c>
    </row>
    <row r="36" spans="3:9" x14ac:dyDescent="0.25">
      <c r="C36" s="37">
        <v>45602</v>
      </c>
      <c r="D36" s="36" t="s">
        <v>16</v>
      </c>
      <c r="E36" s="36" t="s">
        <v>20</v>
      </c>
      <c r="F36" s="38">
        <v>5</v>
      </c>
      <c r="G36" s="39" t="s">
        <v>38</v>
      </c>
      <c r="H36" s="56" cm="1">
        <f t="array" ref="H36">SUMPRODUCT(Tracking[Amount], --(Tracking[Date]&lt;=Tracking[[#This Row],[Date]]), (Tracking[Type]&lt;&gt;"Income")* (-1) + (Tracking[Type]="Income"))</f>
        <v>248</v>
      </c>
      <c r="I36" s="55">
        <f>IF(AND(Tracking[[#This Row],[Type]]="Income", shift_late_income_status="Active", DAY(Tracking[[#This Row],[Date]])&gt;=shift_late_income_starting_date), DATE(YEAR(Tracking[[#This Row],[Date]]), MONTH(Tracking[[#This Row],[Date]])+1, 1), Tracking[[#This Row],[Date]])</f>
        <v>45602</v>
      </c>
    </row>
    <row r="37" spans="3:9" x14ac:dyDescent="0.25">
      <c r="C37" s="37">
        <v>45602</v>
      </c>
      <c r="D37" s="36" t="s">
        <v>23</v>
      </c>
      <c r="E37" s="36" t="s">
        <v>31</v>
      </c>
      <c r="F37" s="38">
        <v>21</v>
      </c>
      <c r="G37" s="39" t="s">
        <v>133</v>
      </c>
      <c r="H37" s="56" cm="1">
        <f t="array" ref="H37">SUMPRODUCT(Tracking[Amount], --(Tracking[Date]&lt;=Tracking[[#This Row],[Date]]), (Tracking[Type]&lt;&gt;"Income")* (-1) + (Tracking[Type]="Income"))</f>
        <v>248</v>
      </c>
      <c r="I37" s="55">
        <f>IF(AND(Tracking[[#This Row],[Type]]="Income", shift_late_income_status="Active", DAY(Tracking[[#This Row],[Date]])&gt;=shift_late_income_starting_date), DATE(YEAR(Tracking[[#This Row],[Date]]), MONTH(Tracking[[#This Row],[Date]])+1, 1), Tracking[[#This Row],[Date]])</f>
        <v>45602</v>
      </c>
    </row>
    <row r="38" spans="3:9" x14ac:dyDescent="0.25">
      <c r="C38" s="37">
        <v>45603</v>
      </c>
      <c r="D38" s="36" t="s">
        <v>16</v>
      </c>
      <c r="E38" s="36" t="s">
        <v>18</v>
      </c>
      <c r="F38" s="38">
        <v>1061</v>
      </c>
      <c r="G38" s="39"/>
      <c r="H38" s="56" cm="1">
        <f t="array" ref="H38">SUMPRODUCT(Tracking[Amount], --(Tracking[Date]&lt;=Tracking[[#This Row],[Date]]), (Tracking[Type]&lt;&gt;"Income")* (-1) + (Tracking[Type]="Income"))</f>
        <v>1246</v>
      </c>
      <c r="I38" s="55">
        <f>IF(AND(Tracking[[#This Row],[Type]]="Income", shift_late_income_status="Active", DAY(Tracking[[#This Row],[Date]])&gt;=shift_late_income_starting_date), DATE(YEAR(Tracking[[#This Row],[Date]]), MONTH(Tracking[[#This Row],[Date]])+1, 1), Tracking[[#This Row],[Date]])</f>
        <v>45603</v>
      </c>
    </row>
    <row r="39" spans="3:9" x14ac:dyDescent="0.25">
      <c r="C39" s="37">
        <v>45603</v>
      </c>
      <c r="D39" s="36" t="s">
        <v>16</v>
      </c>
      <c r="E39" s="36" t="s">
        <v>20</v>
      </c>
      <c r="F39" s="38">
        <v>20</v>
      </c>
      <c r="G39" s="39"/>
      <c r="H39" s="56" cm="1">
        <f t="array" ref="H39">SUMPRODUCT(Tracking[Amount], --(Tracking[Date]&lt;=Tracking[[#This Row],[Date]]), (Tracking[Type]&lt;&gt;"Income")* (-1) + (Tracking[Type]="Income"))</f>
        <v>1246</v>
      </c>
      <c r="I39" s="55">
        <f>IF(AND(Tracking[[#This Row],[Type]]="Income", shift_late_income_status="Active", DAY(Tracking[[#This Row],[Date]])&gt;=shift_late_income_starting_date), DATE(YEAR(Tracking[[#This Row],[Date]]), MONTH(Tracking[[#This Row],[Date]])+1, 1), Tracking[[#This Row],[Date]])</f>
        <v>45603</v>
      </c>
    </row>
    <row r="40" spans="3:9" x14ac:dyDescent="0.25">
      <c r="C40" s="37">
        <v>45604</v>
      </c>
      <c r="D40" s="36" t="s">
        <v>23</v>
      </c>
      <c r="E40" s="36" t="s">
        <v>27</v>
      </c>
      <c r="F40" s="38">
        <v>481</v>
      </c>
      <c r="G40" s="39"/>
      <c r="H40" s="56" cm="1">
        <f t="array" ref="H40">SUMPRODUCT(Tracking[Amount], --(Tracking[Date]&lt;=Tracking[[#This Row],[Date]]), (Tracking[Type]&lt;&gt;"Income")* (-1) + (Tracking[Type]="Income"))</f>
        <v>765</v>
      </c>
      <c r="I40" s="55">
        <f>IF(AND(Tracking[[#This Row],[Type]]="Income", shift_late_income_status="Active", DAY(Tracking[[#This Row],[Date]])&gt;=shift_late_income_starting_date), DATE(YEAR(Tracking[[#This Row],[Date]]), MONTH(Tracking[[#This Row],[Date]])+1, 1), Tracking[[#This Row],[Date]])</f>
        <v>45604</v>
      </c>
    </row>
    <row r="41" spans="3:9" x14ac:dyDescent="0.25">
      <c r="C41" s="37">
        <v>45608</v>
      </c>
      <c r="D41" s="36" t="s">
        <v>23</v>
      </c>
      <c r="E41" s="36" t="s">
        <v>29</v>
      </c>
      <c r="F41" s="38">
        <v>158</v>
      </c>
      <c r="G41" s="39"/>
      <c r="H41" s="56" cm="1">
        <f t="array" ref="H41">SUMPRODUCT(Tracking[Amount], --(Tracking[Date]&lt;=Tracking[[#This Row],[Date]]), (Tracking[Type]&lt;&gt;"Income")* (-1) + (Tracking[Type]="Income"))</f>
        <v>156</v>
      </c>
      <c r="I41" s="55">
        <f>IF(AND(Tracking[[#This Row],[Type]]="Income", shift_late_income_status="Active", DAY(Tracking[[#This Row],[Date]])&gt;=shift_late_income_starting_date), DATE(YEAR(Tracking[[#This Row],[Date]]), MONTH(Tracking[[#This Row],[Date]])+1, 1), Tracking[[#This Row],[Date]])</f>
        <v>45608</v>
      </c>
    </row>
    <row r="42" spans="3:9" x14ac:dyDescent="0.25">
      <c r="C42" s="37">
        <v>45608</v>
      </c>
      <c r="D42" s="36" t="s">
        <v>23</v>
      </c>
      <c r="E42" s="36" t="s">
        <v>37</v>
      </c>
      <c r="F42" s="38">
        <v>60</v>
      </c>
      <c r="G42" s="39" t="s">
        <v>141</v>
      </c>
      <c r="H42" s="56" cm="1">
        <f t="array" ref="H42">SUMPRODUCT(Tracking[Amount], --(Tracking[Date]&lt;=Tracking[[#This Row],[Date]]), (Tracking[Type]&lt;&gt;"Income")* (-1) + (Tracking[Type]="Income"))</f>
        <v>156</v>
      </c>
      <c r="I42" s="55">
        <f>IF(AND(Tracking[[#This Row],[Type]]="Income", shift_late_income_status="Active", DAY(Tracking[[#This Row],[Date]])&gt;=shift_late_income_starting_date), DATE(YEAR(Tracking[[#This Row],[Date]]), MONTH(Tracking[[#This Row],[Date]])+1, 1), Tracking[[#This Row],[Date]])</f>
        <v>45608</v>
      </c>
    </row>
    <row r="43" spans="3:9" x14ac:dyDescent="0.25">
      <c r="C43" s="37">
        <v>45608</v>
      </c>
      <c r="D43" s="36" t="s">
        <v>23</v>
      </c>
      <c r="E43" s="36" t="s">
        <v>37</v>
      </c>
      <c r="F43" s="38">
        <v>27</v>
      </c>
      <c r="G43" s="39" t="s">
        <v>142</v>
      </c>
      <c r="H43" s="56" cm="1">
        <f t="array" ref="H43">SUMPRODUCT(Tracking[Amount], --(Tracking[Date]&lt;=Tracking[[#This Row],[Date]]), (Tracking[Type]&lt;&gt;"Income")* (-1) + (Tracking[Type]="Income"))</f>
        <v>156</v>
      </c>
      <c r="I43" s="55">
        <f>IF(AND(Tracking[[#This Row],[Type]]="Income", shift_late_income_status="Active", DAY(Tracking[[#This Row],[Date]])&gt;=shift_late_income_starting_date), DATE(YEAR(Tracking[[#This Row],[Date]]), MONTH(Tracking[[#This Row],[Date]])+1, 1), Tracking[[#This Row],[Date]])</f>
        <v>45608</v>
      </c>
    </row>
    <row r="44" spans="3:9" x14ac:dyDescent="0.25">
      <c r="C44" s="37">
        <v>45608</v>
      </c>
      <c r="D44" s="36" t="s">
        <v>23</v>
      </c>
      <c r="E44" s="36" t="s">
        <v>37</v>
      </c>
      <c r="F44" s="38">
        <v>36</v>
      </c>
      <c r="G44" s="39" t="s">
        <v>143</v>
      </c>
      <c r="H44" s="56" cm="1">
        <f t="array" ref="H44">SUMPRODUCT(Tracking[Amount], --(Tracking[Date]&lt;=Tracking[[#This Row],[Date]]), (Tracking[Type]&lt;&gt;"Income")* (-1) + (Tracking[Type]="Income"))</f>
        <v>156</v>
      </c>
      <c r="I44" s="55">
        <f>IF(AND(Tracking[[#This Row],[Type]]="Income", shift_late_income_status="Active", DAY(Tracking[[#This Row],[Date]])&gt;=shift_late_income_starting_date), DATE(YEAR(Tracking[[#This Row],[Date]]), MONTH(Tracking[[#This Row],[Date]])+1, 1), Tracking[[#This Row],[Date]])</f>
        <v>45608</v>
      </c>
    </row>
    <row r="45" spans="3:9" x14ac:dyDescent="0.25">
      <c r="C45" s="37">
        <v>45608</v>
      </c>
      <c r="D45" s="36" t="s">
        <v>23</v>
      </c>
      <c r="E45" s="36" t="s">
        <v>37</v>
      </c>
      <c r="F45" s="38">
        <v>32</v>
      </c>
      <c r="G45" s="39" t="s">
        <v>144</v>
      </c>
      <c r="H45" s="56" cm="1">
        <f t="array" ref="H45">SUMPRODUCT(Tracking[Amount], --(Tracking[Date]&lt;=Tracking[[#This Row],[Date]]), (Tracking[Type]&lt;&gt;"Income")* (-1) + (Tracking[Type]="Income"))</f>
        <v>156</v>
      </c>
      <c r="I45" s="55">
        <f>IF(AND(Tracking[[#This Row],[Type]]="Income", shift_late_income_status="Active", DAY(Tracking[[#This Row],[Date]])&gt;=shift_late_income_starting_date), DATE(YEAR(Tracking[[#This Row],[Date]]), MONTH(Tracking[[#This Row],[Date]])+1, 1), Tracking[[#This Row],[Date]])</f>
        <v>45608</v>
      </c>
    </row>
    <row r="46" spans="3:9" x14ac:dyDescent="0.25">
      <c r="C46" s="37">
        <v>45608</v>
      </c>
      <c r="D46" s="36" t="s">
        <v>23</v>
      </c>
      <c r="E46" s="36" t="s">
        <v>37</v>
      </c>
      <c r="F46" s="38">
        <v>14</v>
      </c>
      <c r="G46" s="39" t="s">
        <v>145</v>
      </c>
      <c r="H46" s="56" cm="1">
        <f t="array" ref="H46">SUMPRODUCT(Tracking[Amount], --(Tracking[Date]&lt;=Tracking[[#This Row],[Date]]), (Tracking[Type]&lt;&gt;"Income")* (-1) + (Tracking[Type]="Income"))</f>
        <v>156</v>
      </c>
      <c r="I46" s="55">
        <f>IF(AND(Tracking[[#This Row],[Type]]="Income", shift_late_income_status="Active", DAY(Tracking[[#This Row],[Date]])&gt;=shift_late_income_starting_date), DATE(YEAR(Tracking[[#This Row],[Date]]), MONTH(Tracking[[#This Row],[Date]])+1, 1), Tracking[[#This Row],[Date]])</f>
        <v>45608</v>
      </c>
    </row>
    <row r="47" spans="3:9" x14ac:dyDescent="0.25">
      <c r="C47" s="37">
        <v>45608</v>
      </c>
      <c r="D47" s="36" t="s">
        <v>23</v>
      </c>
      <c r="E47" s="36" t="s">
        <v>28</v>
      </c>
      <c r="F47" s="38">
        <v>30</v>
      </c>
      <c r="G47" s="39"/>
      <c r="H47" s="56" cm="1">
        <f t="array" ref="H47">SUMPRODUCT(Tracking[Amount], --(Tracking[Date]&lt;=Tracking[[#This Row],[Date]]), (Tracking[Type]&lt;&gt;"Income")* (-1) + (Tracking[Type]="Income"))</f>
        <v>156</v>
      </c>
      <c r="I47" s="55">
        <f>IF(AND(Tracking[[#This Row],[Type]]="Income", shift_late_income_status="Active", DAY(Tracking[[#This Row],[Date]])&gt;=shift_late_income_starting_date), DATE(YEAR(Tracking[[#This Row],[Date]]), MONTH(Tracking[[#This Row],[Date]])+1, 1), Tracking[[#This Row],[Date]])</f>
        <v>45608</v>
      </c>
    </row>
    <row r="48" spans="3:9" x14ac:dyDescent="0.25">
      <c r="C48" s="37">
        <v>45608</v>
      </c>
      <c r="D48" s="36" t="s">
        <v>23</v>
      </c>
      <c r="E48" s="36" t="s">
        <v>37</v>
      </c>
      <c r="F48" s="38">
        <v>27</v>
      </c>
      <c r="G48" s="39" t="s">
        <v>146</v>
      </c>
      <c r="H48" s="56" cm="1">
        <f t="array" ref="H48">SUMPRODUCT(Tracking[Amount], --(Tracking[Date]&lt;=Tracking[[#This Row],[Date]]), (Tracking[Type]&lt;&gt;"Income")* (-1) + (Tracking[Type]="Income"))</f>
        <v>156</v>
      </c>
      <c r="I48" s="55">
        <f>IF(AND(Tracking[[#This Row],[Type]]="Income", shift_late_income_status="Active", DAY(Tracking[[#This Row],[Date]])&gt;=shift_late_income_starting_date), DATE(YEAR(Tracking[[#This Row],[Date]]), MONTH(Tracking[[#This Row],[Date]])+1, 1), Tracking[[#This Row],[Date]])</f>
        <v>45608</v>
      </c>
    </row>
    <row r="49" spans="3:9" x14ac:dyDescent="0.25">
      <c r="C49" s="37">
        <v>45608</v>
      </c>
      <c r="D49" s="36" t="s">
        <v>23</v>
      </c>
      <c r="E49" s="36" t="s">
        <v>28</v>
      </c>
      <c r="F49" s="38">
        <v>25</v>
      </c>
      <c r="G49" s="39" t="s">
        <v>132</v>
      </c>
      <c r="H49" s="56" cm="1">
        <f t="array" ref="H49">SUMPRODUCT(Tracking[Amount], --(Tracking[Date]&lt;=Tracking[[#This Row],[Date]]), (Tracking[Type]&lt;&gt;"Income")* (-1) + (Tracking[Type]="Income"))</f>
        <v>156</v>
      </c>
      <c r="I49" s="55">
        <f>IF(AND(Tracking[[#This Row],[Type]]="Income", shift_late_income_status="Active", DAY(Tracking[[#This Row],[Date]])&gt;=shift_late_income_starting_date), DATE(YEAR(Tracking[[#This Row],[Date]]), MONTH(Tracking[[#This Row],[Date]])+1, 1), Tracking[[#This Row],[Date]])</f>
        <v>45608</v>
      </c>
    </row>
    <row r="50" spans="3:9" x14ac:dyDescent="0.25">
      <c r="C50" s="37">
        <v>45608</v>
      </c>
      <c r="D50" s="36" t="s">
        <v>23</v>
      </c>
      <c r="E50" s="36" t="s">
        <v>32</v>
      </c>
      <c r="F50" s="38">
        <v>66</v>
      </c>
      <c r="G50" s="39" t="s">
        <v>136</v>
      </c>
      <c r="H50" s="56" cm="1">
        <f t="array" ref="H50">SUMPRODUCT(Tracking[Amount], --(Tracking[Date]&lt;=Tracking[[#This Row],[Date]]), (Tracking[Type]&lt;&gt;"Income")* (-1) + (Tracking[Type]="Income"))</f>
        <v>156</v>
      </c>
      <c r="I50" s="55">
        <f>IF(AND(Tracking[[#This Row],[Type]]="Income", shift_late_income_status="Active", DAY(Tracking[[#This Row],[Date]])&gt;=shift_late_income_starting_date), DATE(YEAR(Tracking[[#This Row],[Date]]), MONTH(Tracking[[#This Row],[Date]])+1, 1), Tracking[[#This Row],[Date]])</f>
        <v>45608</v>
      </c>
    </row>
    <row r="51" spans="3:9" x14ac:dyDescent="0.25">
      <c r="C51" s="37">
        <v>45608</v>
      </c>
      <c r="D51" s="36" t="s">
        <v>23</v>
      </c>
      <c r="E51" s="36" t="s">
        <v>32</v>
      </c>
      <c r="F51" s="38">
        <v>4</v>
      </c>
      <c r="G51" s="39" t="s">
        <v>140</v>
      </c>
      <c r="H51" s="56" cm="1">
        <f t="array" ref="H51">SUMPRODUCT(Tracking[Amount], --(Tracking[Date]&lt;=Tracking[[#This Row],[Date]]), (Tracking[Type]&lt;&gt;"Income")* (-1) + (Tracking[Type]="Income"))</f>
        <v>156</v>
      </c>
      <c r="I51" s="55">
        <f>IF(AND(Tracking[[#This Row],[Type]]="Income", shift_late_income_status="Active", DAY(Tracking[[#This Row],[Date]])&gt;=shift_late_income_starting_date), DATE(YEAR(Tracking[[#This Row],[Date]]), MONTH(Tracking[[#This Row],[Date]])+1, 1), Tracking[[#This Row],[Date]])</f>
        <v>45608</v>
      </c>
    </row>
    <row r="52" spans="3:9" x14ac:dyDescent="0.25">
      <c r="C52" s="37">
        <v>45608</v>
      </c>
      <c r="D52" s="36" t="s">
        <v>23</v>
      </c>
      <c r="E52" s="36" t="s">
        <v>32</v>
      </c>
      <c r="F52" s="38">
        <v>106</v>
      </c>
      <c r="G52" s="39" t="s">
        <v>139</v>
      </c>
      <c r="H52" s="56" cm="1">
        <f t="array" ref="H52">SUMPRODUCT(Tracking[Amount], --(Tracking[Date]&lt;=Tracking[[#This Row],[Date]]), (Tracking[Type]&lt;&gt;"Income")* (-1) + (Tracking[Type]="Income"))</f>
        <v>156</v>
      </c>
      <c r="I52" s="55">
        <f>IF(AND(Tracking[[#This Row],[Type]]="Income", shift_late_income_status="Active", DAY(Tracking[[#This Row],[Date]])&gt;=shift_late_income_starting_date), DATE(YEAR(Tracking[[#This Row],[Date]]), MONTH(Tracking[[#This Row],[Date]])+1, 1), Tracking[[#This Row],[Date]])</f>
        <v>45608</v>
      </c>
    </row>
    <row r="53" spans="3:9" x14ac:dyDescent="0.25">
      <c r="C53" s="37">
        <v>45609</v>
      </c>
      <c r="D53" s="36" t="s">
        <v>23</v>
      </c>
      <c r="E53" s="36" t="s">
        <v>37</v>
      </c>
      <c r="F53" s="38">
        <v>6</v>
      </c>
      <c r="G53" s="39" t="s">
        <v>130</v>
      </c>
      <c r="H53" s="56" cm="1">
        <f t="array" ref="H53">SUMPRODUCT(Tracking[Amount], --(Tracking[Date]&lt;=Tracking[[#This Row],[Date]]), (Tracking[Type]&lt;&gt;"Income")* (-1) + (Tracking[Type]="Income"))</f>
        <v>150</v>
      </c>
      <c r="I53" s="55">
        <f>IF(AND(Tracking[[#This Row],[Type]]="Income", shift_late_income_status="Active", DAY(Tracking[[#This Row],[Date]])&gt;=shift_late_income_starting_date), DATE(YEAR(Tracking[[#This Row],[Date]]), MONTH(Tracking[[#This Row],[Date]])+1, 1), Tracking[[#This Row],[Date]])</f>
        <v>45609</v>
      </c>
    </row>
    <row r="54" spans="3:9" x14ac:dyDescent="0.25">
      <c r="C54" s="37">
        <v>41956</v>
      </c>
      <c r="D54" s="36" t="s">
        <v>38</v>
      </c>
      <c r="E54" s="36" t="s">
        <v>40</v>
      </c>
      <c r="F54" s="38">
        <v>1</v>
      </c>
      <c r="G54" s="39" t="s">
        <v>38</v>
      </c>
      <c r="H54" s="56" cm="1">
        <f t="array" ref="H54">SUMPRODUCT(Tracking[Amount], --(Tracking[Date]&lt;=Tracking[[#This Row],[Date]]), (Tracking[Type]&lt;&gt;"Income")* (-1) + (Tracking[Type]="Income"))</f>
        <v>-34</v>
      </c>
      <c r="I54" s="55">
        <f>IF(AND(Tracking[[#This Row],[Type]]="Income", shift_late_income_status="Active", DAY(Tracking[[#This Row],[Date]])&gt;=shift_late_income_starting_date), DATE(YEAR(Tracking[[#This Row],[Date]]), MONTH(Tracking[[#This Row],[Date]])+1, 1), Tracking[[#This Row],[Date]])</f>
        <v>41956</v>
      </c>
    </row>
    <row r="55" spans="3:9" x14ac:dyDescent="0.25">
      <c r="C55" s="37">
        <v>45610</v>
      </c>
      <c r="D55" s="36" t="s">
        <v>23</v>
      </c>
      <c r="E55" s="36" t="s">
        <v>37</v>
      </c>
      <c r="F55" s="38">
        <v>9</v>
      </c>
      <c r="G55" s="39" t="s">
        <v>132</v>
      </c>
      <c r="H55" s="56" cm="1">
        <f t="array" ref="H55">SUMPRODUCT(Tracking[Amount], --(Tracking[Date]&lt;=Tracking[[#This Row],[Date]]), (Tracking[Type]&lt;&gt;"Income")* (-1) + (Tracking[Type]="Income"))</f>
        <v>140</v>
      </c>
      <c r="I55" s="55">
        <f>IF(AND(Tracking[[#This Row],[Type]]="Income", shift_late_income_status="Active", DAY(Tracking[[#This Row],[Date]])&gt;=shift_late_income_starting_date), DATE(YEAR(Tracking[[#This Row],[Date]]), MONTH(Tracking[[#This Row],[Date]])+1, 1), Tracking[[#This Row],[Date]])</f>
        <v>45610</v>
      </c>
    </row>
    <row r="56" spans="3:9" x14ac:dyDescent="0.25">
      <c r="C56" s="37">
        <v>45610</v>
      </c>
      <c r="D56" s="36" t="s">
        <v>38</v>
      </c>
      <c r="E56" s="36" t="s">
        <v>40</v>
      </c>
      <c r="F56" s="38">
        <v>1</v>
      </c>
      <c r="G56" s="39" t="s">
        <v>38</v>
      </c>
      <c r="H56" s="56" cm="1">
        <f t="array" ref="H56">SUMPRODUCT(Tracking[Amount], --(Tracking[Date]&lt;=Tracking[[#This Row],[Date]]), (Tracking[Type]&lt;&gt;"Income")* (-1) + (Tracking[Type]="Income"))</f>
        <v>140</v>
      </c>
      <c r="I56" s="55">
        <f>IF(AND(Tracking[[#This Row],[Type]]="Income", shift_late_income_status="Active", DAY(Tracking[[#This Row],[Date]])&gt;=shift_late_income_starting_date), DATE(YEAR(Tracking[[#This Row],[Date]]), MONTH(Tracking[[#This Row],[Date]])+1, 1), Tracking[[#This Row],[Date]])</f>
        <v>45610</v>
      </c>
    </row>
    <row r="57" spans="3:9" x14ac:dyDescent="0.25">
      <c r="C57" s="37">
        <v>45611</v>
      </c>
      <c r="D57" s="36" t="s">
        <v>16</v>
      </c>
      <c r="E57" s="36" t="s">
        <v>17</v>
      </c>
      <c r="F57" s="38">
        <v>676</v>
      </c>
      <c r="G57" s="39"/>
      <c r="H57" s="56" cm="1">
        <f t="array" ref="H57">SUMPRODUCT(Tracking[Amount], --(Tracking[Date]&lt;=Tracking[[#This Row],[Date]]), (Tracking[Type]&lt;&gt;"Income")* (-1) + (Tracking[Type]="Income"))</f>
        <v>497</v>
      </c>
      <c r="I57" s="55">
        <f>IF(AND(Tracking[[#This Row],[Type]]="Income", shift_late_income_status="Active", DAY(Tracking[[#This Row],[Date]])&gt;=shift_late_income_starting_date), DATE(YEAR(Tracking[[#This Row],[Date]]), MONTH(Tracking[[#This Row],[Date]])+1, 1), Tracking[[#This Row],[Date]])</f>
        <v>45611</v>
      </c>
    </row>
    <row r="58" spans="3:9" x14ac:dyDescent="0.25">
      <c r="C58" s="37">
        <v>45611</v>
      </c>
      <c r="D58" s="36" t="s">
        <v>23</v>
      </c>
      <c r="E58" s="36" t="s">
        <v>37</v>
      </c>
      <c r="F58" s="38">
        <v>134</v>
      </c>
      <c r="G58" s="39"/>
      <c r="H58" s="56" cm="1">
        <f t="array" ref="H58">SUMPRODUCT(Tracking[Amount], --(Tracking[Date]&lt;=Tracking[[#This Row],[Date]]), (Tracking[Type]&lt;&gt;"Income")* (-1) + (Tracking[Type]="Income"))</f>
        <v>497</v>
      </c>
      <c r="I58" s="55">
        <f>IF(AND(Tracking[[#This Row],[Type]]="Income", shift_late_income_status="Active", DAY(Tracking[[#This Row],[Date]])&gt;=shift_late_income_starting_date), DATE(YEAR(Tracking[[#This Row],[Date]]), MONTH(Tracking[[#This Row],[Date]])+1, 1), Tracking[[#This Row],[Date]])</f>
        <v>45611</v>
      </c>
    </row>
    <row r="59" spans="3:9" x14ac:dyDescent="0.25">
      <c r="C59" s="37">
        <v>45611</v>
      </c>
      <c r="D59" s="36" t="s">
        <v>23</v>
      </c>
      <c r="E59" s="36" t="s">
        <v>37</v>
      </c>
      <c r="F59" s="38">
        <v>97</v>
      </c>
      <c r="G59" s="39"/>
      <c r="H59" s="56" cm="1">
        <f t="array" ref="H59">SUMPRODUCT(Tracking[Amount], --(Tracking[Date]&lt;=Tracking[[#This Row],[Date]]), (Tracking[Type]&lt;&gt;"Income")* (-1) + (Tracking[Type]="Income"))</f>
        <v>497</v>
      </c>
      <c r="I59" s="55">
        <f>IF(AND(Tracking[[#This Row],[Type]]="Income", shift_late_income_status="Active", DAY(Tracking[[#This Row],[Date]])&gt;=shift_late_income_starting_date), DATE(YEAR(Tracking[[#This Row],[Date]]), MONTH(Tracking[[#This Row],[Date]])+1, 1), Tracking[[#This Row],[Date]])</f>
        <v>45611</v>
      </c>
    </row>
    <row r="60" spans="3:9" x14ac:dyDescent="0.25">
      <c r="C60" s="37">
        <v>45611</v>
      </c>
      <c r="D60" s="36" t="s">
        <v>23</v>
      </c>
      <c r="E60" s="36" t="s">
        <v>32</v>
      </c>
      <c r="F60" s="38">
        <v>57</v>
      </c>
      <c r="G60" s="39"/>
      <c r="H60" s="56" cm="1">
        <f t="array" ref="H60">SUMPRODUCT(Tracking[Amount], --(Tracking[Date]&lt;=Tracking[[#This Row],[Date]]), (Tracking[Type]&lt;&gt;"Income")* (-1) + (Tracking[Type]="Income"))</f>
        <v>497</v>
      </c>
      <c r="I60" s="55">
        <f>IF(AND(Tracking[[#This Row],[Type]]="Income", shift_late_income_status="Active", DAY(Tracking[[#This Row],[Date]])&gt;=shift_late_income_starting_date), DATE(YEAR(Tracking[[#This Row],[Date]]), MONTH(Tracking[[#This Row],[Date]])+1, 1), Tracking[[#This Row],[Date]])</f>
        <v>45611</v>
      </c>
    </row>
    <row r="61" spans="3:9" x14ac:dyDescent="0.25">
      <c r="C61" s="37">
        <v>45611</v>
      </c>
      <c r="D61" s="36" t="s">
        <v>23</v>
      </c>
      <c r="E61" s="36" t="s">
        <v>36</v>
      </c>
      <c r="F61" s="38">
        <v>22</v>
      </c>
      <c r="G61" s="39"/>
      <c r="H61" s="56" cm="1">
        <f t="array" ref="H61">SUMPRODUCT(Tracking[Amount], --(Tracking[Date]&lt;=Tracking[[#This Row],[Date]]), (Tracking[Type]&lt;&gt;"Income")* (-1) + (Tracking[Type]="Income"))</f>
        <v>497</v>
      </c>
      <c r="I61" s="55">
        <f>IF(AND(Tracking[[#This Row],[Type]]="Income", shift_late_income_status="Active", DAY(Tracking[[#This Row],[Date]])&gt;=shift_late_income_starting_date), DATE(YEAR(Tracking[[#This Row],[Date]]), MONTH(Tracking[[#This Row],[Date]])+1, 1), Tracking[[#This Row],[Date]])</f>
        <v>45611</v>
      </c>
    </row>
    <row r="62" spans="3:9" x14ac:dyDescent="0.25">
      <c r="C62" s="37">
        <v>45614</v>
      </c>
      <c r="D62" s="36" t="s">
        <v>38</v>
      </c>
      <c r="E62" s="36" t="s">
        <v>40</v>
      </c>
      <c r="F62" s="38">
        <v>1</v>
      </c>
      <c r="G62" s="39"/>
      <c r="H62" s="56" cm="1">
        <f t="array" ref="H62">SUMPRODUCT(Tracking[Amount], --(Tracking[Date]&lt;=Tracking[[#This Row],[Date]]), (Tracking[Type]&lt;&gt;"Income")* (-1) + (Tracking[Type]="Income"))</f>
        <v>486</v>
      </c>
      <c r="I62" s="55">
        <f>IF(AND(Tracking[[#This Row],[Type]]="Income", shift_late_income_status="Active", DAY(Tracking[[#This Row],[Date]])&gt;=shift_late_income_starting_date), DATE(YEAR(Tracking[[#This Row],[Date]]), MONTH(Tracking[[#This Row],[Date]])+1, 1), Tracking[[#This Row],[Date]])</f>
        <v>45614</v>
      </c>
    </row>
    <row r="63" spans="3:9" x14ac:dyDescent="0.25">
      <c r="C63" s="37">
        <v>45614</v>
      </c>
      <c r="D63" s="36" t="s">
        <v>16</v>
      </c>
      <c r="E63" s="36" t="s">
        <v>18</v>
      </c>
      <c r="F63" s="38">
        <v>697</v>
      </c>
      <c r="G63" s="39"/>
      <c r="H63" s="56" cm="1">
        <f t="array" ref="H63">SUMPRODUCT(Tracking[Amount], --(Tracking[Date]&lt;=Tracking[[#This Row],[Date]]), (Tracking[Type]&lt;&gt;"Income")* (-1) + (Tracking[Type]="Income"))</f>
        <v>486</v>
      </c>
      <c r="I63" s="55">
        <f>IF(AND(Tracking[[#This Row],[Type]]="Income", shift_late_income_status="Active", DAY(Tracking[[#This Row],[Date]])&gt;=shift_late_income_starting_date), DATE(YEAR(Tracking[[#This Row],[Date]]), MONTH(Tracking[[#This Row],[Date]])+1, 1), Tracking[[#This Row],[Date]])</f>
        <v>45614</v>
      </c>
    </row>
    <row r="64" spans="3:9" x14ac:dyDescent="0.25">
      <c r="C64" s="37">
        <v>45614</v>
      </c>
      <c r="D64" s="36" t="s">
        <v>16</v>
      </c>
      <c r="E64" s="36" t="s">
        <v>20</v>
      </c>
      <c r="F64" s="38">
        <v>5</v>
      </c>
      <c r="G64" s="39" t="s">
        <v>135</v>
      </c>
      <c r="H64" s="56" cm="1">
        <f t="array" ref="H64">SUMPRODUCT(Tracking[Amount], --(Tracking[Date]&lt;=Tracking[[#This Row],[Date]]), (Tracking[Type]&lt;&gt;"Income")* (-1) + (Tracking[Type]="Income"))</f>
        <v>486</v>
      </c>
      <c r="I64" s="55">
        <f>IF(AND(Tracking[[#This Row],[Type]]="Income", shift_late_income_status="Active", DAY(Tracking[[#This Row],[Date]])&gt;=shift_late_income_starting_date), DATE(YEAR(Tracking[[#This Row],[Date]]), MONTH(Tracking[[#This Row],[Date]])+1, 1), Tracking[[#This Row],[Date]])</f>
        <v>45614</v>
      </c>
    </row>
    <row r="65" spans="3:9" x14ac:dyDescent="0.25">
      <c r="C65" s="37">
        <v>45614</v>
      </c>
      <c r="D65" s="36" t="s">
        <v>16</v>
      </c>
      <c r="E65" s="36" t="s">
        <v>20</v>
      </c>
      <c r="F65" s="38">
        <v>12</v>
      </c>
      <c r="G65" s="39" t="s">
        <v>38</v>
      </c>
      <c r="H65" s="56" cm="1">
        <f t="array" ref="H65">SUMPRODUCT(Tracking[Amount], --(Tracking[Date]&lt;=Tracking[[#This Row],[Date]]), (Tracking[Type]&lt;&gt;"Income")* (-1) + (Tracking[Type]="Income"))</f>
        <v>486</v>
      </c>
      <c r="I65" s="55">
        <f>IF(AND(Tracking[[#This Row],[Type]]="Income", shift_late_income_status="Active", DAY(Tracking[[#This Row],[Date]])&gt;=shift_late_income_starting_date), DATE(YEAR(Tracking[[#This Row],[Date]]), MONTH(Tracking[[#This Row],[Date]])+1, 1), Tracking[[#This Row],[Date]])</f>
        <v>45614</v>
      </c>
    </row>
    <row r="66" spans="3:9" x14ac:dyDescent="0.25">
      <c r="C66" s="37">
        <v>45614</v>
      </c>
      <c r="D66" s="36" t="s">
        <v>23</v>
      </c>
      <c r="E66" s="36" t="s">
        <v>147</v>
      </c>
      <c r="F66" s="38">
        <v>35</v>
      </c>
      <c r="G66" s="39"/>
      <c r="H66" s="56" cm="1">
        <f t="array" ref="H66">SUMPRODUCT(Tracking[Amount], --(Tracking[Date]&lt;=Tracking[[#This Row],[Date]]), (Tracking[Type]&lt;&gt;"Income")* (-1) + (Tracking[Type]="Income"))</f>
        <v>486</v>
      </c>
      <c r="I66" s="55">
        <f>IF(AND(Tracking[[#This Row],[Type]]="Income", shift_late_income_status="Active", DAY(Tracking[[#This Row],[Date]])&gt;=shift_late_income_starting_date), DATE(YEAR(Tracking[[#This Row],[Date]]), MONTH(Tracking[[#This Row],[Date]])+1, 1), Tracking[[#This Row],[Date]])</f>
        <v>45614</v>
      </c>
    </row>
    <row r="67" spans="3:9" x14ac:dyDescent="0.25">
      <c r="C67" s="37">
        <v>45614</v>
      </c>
      <c r="D67" s="36" t="s">
        <v>23</v>
      </c>
      <c r="E67" s="36" t="s">
        <v>37</v>
      </c>
      <c r="F67" s="38">
        <v>6</v>
      </c>
      <c r="G67" s="39" t="s">
        <v>130</v>
      </c>
      <c r="H67" s="56" cm="1">
        <f t="array" ref="H67">SUMPRODUCT(Tracking[Amount], --(Tracking[Date]&lt;=Tracking[[#This Row],[Date]]), (Tracking[Type]&lt;&gt;"Income")* (-1) + (Tracking[Type]="Income"))</f>
        <v>486</v>
      </c>
      <c r="I67" s="55">
        <f>IF(AND(Tracking[[#This Row],[Type]]="Income", shift_late_income_status="Active", DAY(Tracking[[#This Row],[Date]])&gt;=shift_late_income_starting_date), DATE(YEAR(Tracking[[#This Row],[Date]]), MONTH(Tracking[[#This Row],[Date]])+1, 1), Tracking[[#This Row],[Date]])</f>
        <v>45614</v>
      </c>
    </row>
    <row r="68" spans="3:9" x14ac:dyDescent="0.25">
      <c r="C68" s="37">
        <v>45614</v>
      </c>
      <c r="D68" s="36" t="s">
        <v>23</v>
      </c>
      <c r="E68" s="36" t="s">
        <v>126</v>
      </c>
      <c r="F68" s="38">
        <v>2</v>
      </c>
      <c r="G68" s="39"/>
      <c r="H68" s="56" cm="1">
        <f t="array" ref="H68">SUMPRODUCT(Tracking[Amount], --(Tracking[Date]&lt;=Tracking[[#This Row],[Date]]), (Tracking[Type]&lt;&gt;"Income")* (-1) + (Tracking[Type]="Income"))</f>
        <v>486</v>
      </c>
      <c r="I68" s="55">
        <f>IF(AND(Tracking[[#This Row],[Type]]="Income", shift_late_income_status="Active", DAY(Tracking[[#This Row],[Date]])&gt;=shift_late_income_starting_date), DATE(YEAR(Tracking[[#This Row],[Date]]), MONTH(Tracking[[#This Row],[Date]])+1, 1), Tracking[[#This Row],[Date]])</f>
        <v>45614</v>
      </c>
    </row>
    <row r="69" spans="3:9" x14ac:dyDescent="0.25">
      <c r="C69" s="37">
        <v>45614</v>
      </c>
      <c r="D69" s="36" t="s">
        <v>23</v>
      </c>
      <c r="E69" s="36" t="s">
        <v>28</v>
      </c>
      <c r="F69" s="38">
        <v>25</v>
      </c>
      <c r="G69" s="39" t="s">
        <v>132</v>
      </c>
      <c r="H69" s="56" cm="1">
        <f t="array" ref="H69">SUMPRODUCT(Tracking[Amount], --(Tracking[Date]&lt;=Tracking[[#This Row],[Date]]), (Tracking[Type]&lt;&gt;"Income")* (-1) + (Tracking[Type]="Income"))</f>
        <v>486</v>
      </c>
      <c r="I69" s="55">
        <f>IF(AND(Tracking[[#This Row],[Type]]="Income", shift_late_income_status="Active", DAY(Tracking[[#This Row],[Date]])&gt;=shift_late_income_starting_date), DATE(YEAR(Tracking[[#This Row],[Date]]), MONTH(Tracking[[#This Row],[Date]])+1, 1), Tracking[[#This Row],[Date]])</f>
        <v>45614</v>
      </c>
    </row>
    <row r="70" spans="3:9" x14ac:dyDescent="0.25">
      <c r="C70" s="37">
        <v>45614</v>
      </c>
      <c r="D70" s="36" t="s">
        <v>23</v>
      </c>
      <c r="E70" s="36" t="s">
        <v>32</v>
      </c>
      <c r="F70" s="38">
        <v>93</v>
      </c>
      <c r="G70" s="39" t="s">
        <v>136</v>
      </c>
      <c r="H70" s="56" cm="1">
        <f t="array" ref="H70">SUMPRODUCT(Tracking[Amount], --(Tracking[Date]&lt;=Tracking[[#This Row],[Date]]), (Tracking[Type]&lt;&gt;"Income")* (-1) + (Tracking[Type]="Income"))</f>
        <v>486</v>
      </c>
      <c r="I70" s="55">
        <f>IF(AND(Tracking[[#This Row],[Type]]="Income", shift_late_income_status="Active", DAY(Tracking[[#This Row],[Date]])&gt;=shift_late_income_starting_date), DATE(YEAR(Tracking[[#This Row],[Date]]), MONTH(Tracking[[#This Row],[Date]])+1, 1), Tracking[[#This Row],[Date]])</f>
        <v>45614</v>
      </c>
    </row>
    <row r="71" spans="3:9" x14ac:dyDescent="0.25">
      <c r="C71" s="37">
        <v>45614</v>
      </c>
      <c r="D71" s="36" t="s">
        <v>23</v>
      </c>
      <c r="E71" s="36" t="s">
        <v>37</v>
      </c>
      <c r="F71" s="38">
        <v>2</v>
      </c>
      <c r="G71" s="39" t="s">
        <v>148</v>
      </c>
      <c r="H71" s="56" cm="1">
        <f t="array" ref="H71">SUMPRODUCT(Tracking[Amount], --(Tracking[Date]&lt;=Tracking[[#This Row],[Date]]), (Tracking[Type]&lt;&gt;"Income")* (-1) + (Tracking[Type]="Income"))</f>
        <v>486</v>
      </c>
      <c r="I71" s="55">
        <f>IF(AND(Tracking[[#This Row],[Type]]="Income", shift_late_income_status="Active", DAY(Tracking[[#This Row],[Date]])&gt;=shift_late_income_starting_date), DATE(YEAR(Tracking[[#This Row],[Date]]), MONTH(Tracking[[#This Row],[Date]])+1, 1), Tracking[[#This Row],[Date]])</f>
        <v>45614</v>
      </c>
    </row>
    <row r="72" spans="3:9" x14ac:dyDescent="0.25">
      <c r="C72" s="37">
        <v>45614</v>
      </c>
      <c r="D72" s="36" t="s">
        <v>23</v>
      </c>
      <c r="E72" s="36" t="s">
        <v>37</v>
      </c>
      <c r="F72" s="38">
        <v>87</v>
      </c>
      <c r="G72" s="39" t="s">
        <v>149</v>
      </c>
      <c r="H72" s="56" cm="1">
        <f t="array" ref="H72">SUMPRODUCT(Tracking[Amount], --(Tracking[Date]&lt;=Tracking[[#This Row],[Date]]), (Tracking[Type]&lt;&gt;"Income")* (-1) + (Tracking[Type]="Income"))</f>
        <v>486</v>
      </c>
      <c r="I72" s="55">
        <f>IF(AND(Tracking[[#This Row],[Type]]="Income", shift_late_income_status="Active", DAY(Tracking[[#This Row],[Date]])&gt;=shift_late_income_starting_date), DATE(YEAR(Tracking[[#This Row],[Date]]), MONTH(Tracking[[#This Row],[Date]])+1, 1), Tracking[[#This Row],[Date]])</f>
        <v>45614</v>
      </c>
    </row>
    <row r="73" spans="3:9" x14ac:dyDescent="0.25">
      <c r="C73" s="37">
        <v>45614</v>
      </c>
      <c r="D73" s="36" t="s">
        <v>23</v>
      </c>
      <c r="E73" s="36" t="s">
        <v>37</v>
      </c>
      <c r="F73" s="38">
        <v>57</v>
      </c>
      <c r="G73" s="39" t="s">
        <v>150</v>
      </c>
      <c r="H73" s="56" cm="1">
        <f t="array" ref="H73">SUMPRODUCT(Tracking[Amount], --(Tracking[Date]&lt;=Tracking[[#This Row],[Date]]), (Tracking[Type]&lt;&gt;"Income")* (-1) + (Tracking[Type]="Income"))</f>
        <v>486</v>
      </c>
      <c r="I73" s="55">
        <f>IF(AND(Tracking[[#This Row],[Type]]="Income", shift_late_income_status="Active", DAY(Tracking[[#This Row],[Date]])&gt;=shift_late_income_starting_date), DATE(YEAR(Tracking[[#This Row],[Date]]), MONTH(Tracking[[#This Row],[Date]])+1, 1), Tracking[[#This Row],[Date]])</f>
        <v>45614</v>
      </c>
    </row>
    <row r="74" spans="3:9" x14ac:dyDescent="0.25">
      <c r="C74" s="37">
        <v>45614</v>
      </c>
      <c r="D74" s="36" t="s">
        <v>23</v>
      </c>
      <c r="E74" s="36" t="s">
        <v>37</v>
      </c>
      <c r="F74" s="38">
        <v>39</v>
      </c>
      <c r="G74" s="39" t="s">
        <v>144</v>
      </c>
      <c r="H74" s="56" cm="1">
        <f t="array" ref="H74">SUMPRODUCT(Tracking[Amount], --(Tracking[Date]&lt;=Tracking[[#This Row],[Date]]), (Tracking[Type]&lt;&gt;"Income")* (-1) + (Tracking[Type]="Income"))</f>
        <v>486</v>
      </c>
      <c r="I74" s="55">
        <f>IF(AND(Tracking[[#This Row],[Type]]="Income", shift_late_income_status="Active", DAY(Tracking[[#This Row],[Date]])&gt;=shift_late_income_starting_date), DATE(YEAR(Tracking[[#This Row],[Date]]), MONTH(Tracking[[#This Row],[Date]])+1, 1), Tracking[[#This Row],[Date]])</f>
        <v>45614</v>
      </c>
    </row>
    <row r="75" spans="3:9" x14ac:dyDescent="0.25">
      <c r="C75" s="37">
        <v>45614</v>
      </c>
      <c r="D75" s="36" t="s">
        <v>23</v>
      </c>
      <c r="E75" s="36" t="s">
        <v>32</v>
      </c>
      <c r="F75" s="38">
        <v>8</v>
      </c>
      <c r="G75" s="39" t="s">
        <v>139</v>
      </c>
      <c r="H75" s="56" cm="1">
        <f t="array" ref="H75">SUMPRODUCT(Tracking[Amount], --(Tracking[Date]&lt;=Tracking[[#This Row],[Date]]), (Tracking[Type]&lt;&gt;"Income")* (-1) + (Tracking[Type]="Income"))</f>
        <v>486</v>
      </c>
      <c r="I75" s="55">
        <f>IF(AND(Tracking[[#This Row],[Type]]="Income", shift_late_income_status="Active", DAY(Tracking[[#This Row],[Date]])&gt;=shift_late_income_starting_date), DATE(YEAR(Tracking[[#This Row],[Date]]), MONTH(Tracking[[#This Row],[Date]])+1, 1), Tracking[[#This Row],[Date]])</f>
        <v>45614</v>
      </c>
    </row>
    <row r="76" spans="3:9" x14ac:dyDescent="0.25">
      <c r="C76" s="37">
        <v>45614</v>
      </c>
      <c r="D76" s="36" t="s">
        <v>23</v>
      </c>
      <c r="E76" s="36" t="s">
        <v>37</v>
      </c>
      <c r="F76" s="38">
        <v>97</v>
      </c>
      <c r="G76" s="39" t="s">
        <v>133</v>
      </c>
      <c r="H76" s="56" cm="1">
        <f t="array" ref="H76">SUMPRODUCT(Tracking[Amount], --(Tracking[Date]&lt;=Tracking[[#This Row],[Date]]), (Tracking[Type]&lt;&gt;"Income")* (-1) + (Tracking[Type]="Income"))</f>
        <v>486</v>
      </c>
      <c r="I76" s="55">
        <f>IF(AND(Tracking[[#This Row],[Type]]="Income", shift_late_income_status="Active", DAY(Tracking[[#This Row],[Date]])&gt;=shift_late_income_starting_date), DATE(YEAR(Tracking[[#This Row],[Date]]), MONTH(Tracking[[#This Row],[Date]])+1, 1), Tracking[[#This Row],[Date]])</f>
        <v>45614</v>
      </c>
    </row>
    <row r="77" spans="3:9" x14ac:dyDescent="0.25">
      <c r="C77" s="37">
        <v>45614</v>
      </c>
      <c r="D77" s="36" t="s">
        <v>38</v>
      </c>
      <c r="E77" s="36" t="s">
        <v>40</v>
      </c>
      <c r="F77" s="38">
        <v>9</v>
      </c>
      <c r="G77" s="39"/>
      <c r="H77" s="56" cm="1">
        <f t="array" ref="H77">SUMPRODUCT(Tracking[Amount], --(Tracking[Date]&lt;=Tracking[[#This Row],[Date]]), (Tracking[Type]&lt;&gt;"Income")* (-1) + (Tracking[Type]="Income"))</f>
        <v>486</v>
      </c>
      <c r="I77" s="55">
        <f>IF(AND(Tracking[[#This Row],[Type]]="Income", shift_late_income_status="Active", DAY(Tracking[[#This Row],[Date]])&gt;=shift_late_income_starting_date), DATE(YEAR(Tracking[[#This Row],[Date]]), MONTH(Tracking[[#This Row],[Date]])+1, 1), Tracking[[#This Row],[Date]])</f>
        <v>45614</v>
      </c>
    </row>
    <row r="78" spans="3:9" x14ac:dyDescent="0.25">
      <c r="C78" s="37">
        <v>45615</v>
      </c>
      <c r="D78" s="36" t="s">
        <v>23</v>
      </c>
      <c r="E78" s="36"/>
      <c r="F78" s="38">
        <v>140</v>
      </c>
      <c r="G78" s="39"/>
      <c r="H78" s="56" cm="1">
        <f t="array" ref="H78">SUMPRODUCT(Tracking[Amount], --(Tracking[Date]&lt;=Tracking[[#This Row],[Date]]), (Tracking[Type]&lt;&gt;"Income")* (-1) + (Tracking[Type]="Income"))</f>
        <v>146</v>
      </c>
      <c r="I78" s="55">
        <f>IF(AND(Tracking[[#This Row],[Type]]="Income", shift_late_income_status="Active", DAY(Tracking[[#This Row],[Date]])&gt;=shift_late_income_starting_date), DATE(YEAR(Tracking[[#This Row],[Date]]), MONTH(Tracking[[#This Row],[Date]])+1, 1), Tracking[[#This Row],[Date]])</f>
        <v>45615</v>
      </c>
    </row>
    <row r="79" spans="3:9" x14ac:dyDescent="0.25">
      <c r="C79" s="37">
        <v>45615</v>
      </c>
      <c r="D79" s="36" t="s">
        <v>23</v>
      </c>
      <c r="E79" s="36"/>
      <c r="F79" s="38">
        <v>200</v>
      </c>
      <c r="G79" s="39"/>
      <c r="H79" s="56" cm="1">
        <f t="array" ref="H79">SUMPRODUCT(Tracking[Amount], --(Tracking[Date]&lt;=Tracking[[#This Row],[Date]]), (Tracking[Type]&lt;&gt;"Income")* (-1) + (Tracking[Type]="Income"))</f>
        <v>146</v>
      </c>
      <c r="I79" s="55">
        <f>IF(AND(Tracking[[#This Row],[Type]]="Income", shift_late_income_status="Active", DAY(Tracking[[#This Row],[Date]])&gt;=shift_late_income_starting_date), DATE(YEAR(Tracking[[#This Row],[Date]]), MONTH(Tracking[[#This Row],[Date]])+1, 1), Tracking[[#This Row],[Date]])</f>
        <v>45615</v>
      </c>
    </row>
    <row r="80" spans="3:9" x14ac:dyDescent="0.25">
      <c r="C80" s="37">
        <v>45616</v>
      </c>
      <c r="D80" s="36" t="s">
        <v>23</v>
      </c>
      <c r="E80" s="36" t="s">
        <v>28</v>
      </c>
      <c r="F80" s="38">
        <v>32</v>
      </c>
      <c r="G80" s="39" t="s">
        <v>132</v>
      </c>
      <c r="H80" s="56" cm="1">
        <f t="array" ref="H80">SUMPRODUCT(Tracking[Amount], --(Tracking[Date]&lt;=Tracking[[#This Row],[Date]]), (Tracking[Type]&lt;&gt;"Income")* (-1) + (Tracking[Type]="Income"))</f>
        <v>1125</v>
      </c>
      <c r="I80" s="55">
        <f>IF(AND(Tracking[[#This Row],[Type]]="Income", shift_late_income_status="Active", DAY(Tracking[[#This Row],[Date]])&gt;=shift_late_income_starting_date), DATE(YEAR(Tracking[[#This Row],[Date]]), MONTH(Tracking[[#This Row],[Date]])+1, 1), Tracking[[#This Row],[Date]])</f>
        <v>45616</v>
      </c>
    </row>
    <row r="81" spans="3:9" x14ac:dyDescent="0.25">
      <c r="C81" s="37">
        <v>45616</v>
      </c>
      <c r="D81" s="36" t="s">
        <v>23</v>
      </c>
      <c r="E81" s="36" t="s">
        <v>37</v>
      </c>
      <c r="F81" s="38">
        <v>148</v>
      </c>
      <c r="G81" s="39" t="s">
        <v>151</v>
      </c>
      <c r="H81" s="56" cm="1">
        <f t="array" ref="H81">SUMPRODUCT(Tracking[Amount], --(Tracking[Date]&lt;=Tracking[[#This Row],[Date]]), (Tracking[Type]&lt;&gt;"Income")* (-1) + (Tracking[Type]="Income"))</f>
        <v>1125</v>
      </c>
      <c r="I81" s="55">
        <f>IF(AND(Tracking[[#This Row],[Type]]="Income", shift_late_income_status="Active", DAY(Tracking[[#This Row],[Date]])&gt;=shift_late_income_starting_date), DATE(YEAR(Tracking[[#This Row],[Date]]), MONTH(Tracking[[#This Row],[Date]])+1, 1), Tracking[[#This Row],[Date]])</f>
        <v>45616</v>
      </c>
    </row>
    <row r="82" spans="3:9" x14ac:dyDescent="0.25">
      <c r="C82" s="37">
        <v>45616</v>
      </c>
      <c r="D82" s="36" t="s">
        <v>23</v>
      </c>
      <c r="E82" s="36" t="s">
        <v>37</v>
      </c>
      <c r="F82" s="38">
        <v>3</v>
      </c>
      <c r="G82" s="39" t="s">
        <v>152</v>
      </c>
      <c r="H82" s="56" cm="1">
        <f t="array" ref="H82">SUMPRODUCT(Tracking[Amount], --(Tracking[Date]&lt;=Tracking[[#This Row],[Date]]), (Tracking[Type]&lt;&gt;"Income")* (-1) + (Tracking[Type]="Income"))</f>
        <v>1125</v>
      </c>
      <c r="I82" s="55">
        <f>IF(AND(Tracking[[#This Row],[Type]]="Income", shift_late_income_status="Active", DAY(Tracking[[#This Row],[Date]])&gt;=shift_late_income_starting_date), DATE(YEAR(Tracking[[#This Row],[Date]]), MONTH(Tracking[[#This Row],[Date]])+1, 1), Tracking[[#This Row],[Date]])</f>
        <v>45616</v>
      </c>
    </row>
    <row r="83" spans="3:9" x14ac:dyDescent="0.25">
      <c r="C83" s="37">
        <v>45616</v>
      </c>
      <c r="D83" s="36" t="s">
        <v>38</v>
      </c>
      <c r="E83" s="36" t="s">
        <v>40</v>
      </c>
      <c r="F83" s="38">
        <v>2</v>
      </c>
      <c r="G83" s="39"/>
      <c r="H83" s="56" cm="1">
        <f t="array" ref="H83">SUMPRODUCT(Tracking[Amount], --(Tracking[Date]&lt;=Tracking[[#This Row],[Date]]), (Tracking[Type]&lt;&gt;"Income")* (-1) + (Tracking[Type]="Income"))</f>
        <v>1125</v>
      </c>
      <c r="I83" s="55">
        <f>IF(AND(Tracking[[#This Row],[Type]]="Income", shift_late_income_status="Active", DAY(Tracking[[#This Row],[Date]])&gt;=shift_late_income_starting_date), DATE(YEAR(Tracking[[#This Row],[Date]]), MONTH(Tracking[[#This Row],[Date]])+1, 1), Tracking[[#This Row],[Date]])</f>
        <v>45616</v>
      </c>
    </row>
    <row r="84" spans="3:9" x14ac:dyDescent="0.25">
      <c r="C84" s="37">
        <v>45617</v>
      </c>
      <c r="D84" s="36" t="s">
        <v>23</v>
      </c>
      <c r="E84" s="36" t="s">
        <v>37</v>
      </c>
      <c r="F84" s="38">
        <v>10</v>
      </c>
      <c r="G84" s="39" t="s">
        <v>153</v>
      </c>
      <c r="H84" s="56" cm="1">
        <f t="array" ref="H84">SUMPRODUCT(Tracking[Amount], --(Tracking[Date]&lt;=Tracking[[#This Row],[Date]]), (Tracking[Type]&lt;&gt;"Income")* (-1) + (Tracking[Type]="Income"))</f>
        <v>430</v>
      </c>
      <c r="I84" s="55">
        <f>IF(AND(Tracking[[#This Row],[Type]]="Income", shift_late_income_status="Active", DAY(Tracking[[#This Row],[Date]])&gt;=shift_late_income_starting_date), DATE(YEAR(Tracking[[#This Row],[Date]]), MONTH(Tracking[[#This Row],[Date]])+1, 1), Tracking[[#This Row],[Date]])</f>
        <v>45617</v>
      </c>
    </row>
    <row r="85" spans="3:9" x14ac:dyDescent="0.25">
      <c r="C85" s="37">
        <v>45617</v>
      </c>
      <c r="D85" s="36" t="s">
        <v>38</v>
      </c>
      <c r="E85" s="36" t="s">
        <v>40</v>
      </c>
      <c r="F85" s="38">
        <v>1</v>
      </c>
      <c r="G85" s="39"/>
      <c r="H85" s="56" cm="1">
        <f t="array" ref="H85">SUMPRODUCT(Tracking[Amount], --(Tracking[Date]&lt;=Tracking[[#This Row],[Date]]), (Tracking[Type]&lt;&gt;"Income")* (-1) + (Tracking[Type]="Income"))</f>
        <v>430</v>
      </c>
      <c r="I85" s="55">
        <f>IF(AND(Tracking[[#This Row],[Type]]="Income", shift_late_income_status="Active", DAY(Tracking[[#This Row],[Date]])&gt;=shift_late_income_starting_date), DATE(YEAR(Tracking[[#This Row],[Date]]), MONTH(Tracking[[#This Row],[Date]])+1, 1), Tracking[[#This Row],[Date]])</f>
        <v>45617</v>
      </c>
    </row>
    <row r="86" spans="3:9" x14ac:dyDescent="0.25">
      <c r="C86" s="37">
        <v>45618</v>
      </c>
      <c r="D86" s="36" t="s">
        <v>23</v>
      </c>
      <c r="E86" s="36" t="s">
        <v>32</v>
      </c>
      <c r="F86" s="38">
        <v>103</v>
      </c>
      <c r="G86" s="39" t="s">
        <v>139</v>
      </c>
      <c r="H86" s="56" cm="1">
        <f t="array" ref="H86">SUMPRODUCT(Tracking[Amount], --(Tracking[Date]&lt;=Tracking[[#This Row],[Date]]), (Tracking[Type]&lt;&gt;"Income")* (-1) + (Tracking[Type]="Income"))</f>
        <v>-377</v>
      </c>
      <c r="I86" s="55">
        <f>IF(AND(Tracking[[#This Row],[Type]]="Income", shift_late_income_status="Active", DAY(Tracking[[#This Row],[Date]])&gt;=shift_late_income_starting_date), DATE(YEAR(Tracking[[#This Row],[Date]]), MONTH(Tracking[[#This Row],[Date]])+1, 1), Tracking[[#This Row],[Date]])</f>
        <v>45618</v>
      </c>
    </row>
    <row r="87" spans="3:9" x14ac:dyDescent="0.25">
      <c r="C87" s="37">
        <v>45618</v>
      </c>
      <c r="D87" s="36" t="s">
        <v>38</v>
      </c>
      <c r="E87" s="36" t="s">
        <v>40</v>
      </c>
      <c r="F87" s="38">
        <v>1</v>
      </c>
      <c r="G87" s="39"/>
      <c r="H87" s="56" cm="1">
        <f t="array" ref="H87">SUMPRODUCT(Tracking[Amount], --(Tracking[Date]&lt;=Tracking[[#This Row],[Date]]), (Tracking[Type]&lt;&gt;"Income")* (-1) + (Tracking[Type]="Income"))</f>
        <v>-377</v>
      </c>
      <c r="I87" s="55">
        <f>IF(AND(Tracking[[#This Row],[Type]]="Income", shift_late_income_status="Active", DAY(Tracking[[#This Row],[Date]])&gt;=shift_late_income_starting_date), DATE(YEAR(Tracking[[#This Row],[Date]]), MONTH(Tracking[[#This Row],[Date]])+1, 1), Tracking[[#This Row],[Date]])</f>
        <v>45618</v>
      </c>
    </row>
    <row r="88" spans="3:9" x14ac:dyDescent="0.25">
      <c r="C88" s="37">
        <v>45621</v>
      </c>
      <c r="D88" s="36" t="s">
        <v>23</v>
      </c>
      <c r="E88" s="36" t="s">
        <v>37</v>
      </c>
      <c r="F88" s="38">
        <v>4</v>
      </c>
      <c r="G88" s="39"/>
      <c r="H88" s="56" cm="1">
        <f t="array" ref="H88">SUMPRODUCT(Tracking[Amount], --(Tracking[Date]&lt;=Tracking[[#This Row],[Date]]), (Tracking[Type]&lt;&gt;"Income")* (-1) + (Tracking[Type]="Income"))</f>
        <v>-491</v>
      </c>
      <c r="I88" s="55">
        <f>IF(AND(Tracking[[#This Row],[Type]]="Income", shift_late_income_status="Active", DAY(Tracking[[#This Row],[Date]])&gt;=shift_late_income_starting_date), DATE(YEAR(Tracking[[#This Row],[Date]]), MONTH(Tracking[[#This Row],[Date]])+1, 1), Tracking[[#This Row],[Date]])</f>
        <v>45621</v>
      </c>
    </row>
    <row r="89" spans="3:9" x14ac:dyDescent="0.25">
      <c r="C89" s="37">
        <v>45621</v>
      </c>
      <c r="D89" s="36" t="s">
        <v>23</v>
      </c>
      <c r="E89" s="36" t="s">
        <v>37</v>
      </c>
      <c r="F89" s="38">
        <v>54</v>
      </c>
      <c r="G89" s="39"/>
      <c r="H89" s="56" cm="1">
        <f t="array" ref="H89">SUMPRODUCT(Tracking[Amount], --(Tracking[Date]&lt;=Tracking[[#This Row],[Date]]), (Tracking[Type]&lt;&gt;"Income")* (-1) + (Tracking[Type]="Income"))</f>
        <v>-491</v>
      </c>
      <c r="I89" s="55">
        <f>IF(AND(Tracking[[#This Row],[Type]]="Income", shift_late_income_status="Active", DAY(Tracking[[#This Row],[Date]])&gt;=shift_late_income_starting_date), DATE(YEAR(Tracking[[#This Row],[Date]]), MONTH(Tracking[[#This Row],[Date]])+1, 1), Tracking[[#This Row],[Date]])</f>
        <v>45621</v>
      </c>
    </row>
    <row r="90" spans="3:9" x14ac:dyDescent="0.25">
      <c r="C90" s="37">
        <v>45621</v>
      </c>
      <c r="D90" s="36" t="s">
        <v>23</v>
      </c>
      <c r="E90" s="36" t="s">
        <v>37</v>
      </c>
      <c r="F90" s="38">
        <v>12</v>
      </c>
      <c r="G90" s="39"/>
      <c r="H90" s="56" cm="1">
        <f t="array" ref="H90">SUMPRODUCT(Tracking[Amount], --(Tracking[Date]&lt;=Tracking[[#This Row],[Date]]), (Tracking[Type]&lt;&gt;"Income")* (-1) + (Tracking[Type]="Income"))</f>
        <v>-491</v>
      </c>
      <c r="I90" s="55">
        <f>IF(AND(Tracking[[#This Row],[Type]]="Income", shift_late_income_status="Active", DAY(Tracking[[#This Row],[Date]])&gt;=shift_late_income_starting_date), DATE(YEAR(Tracking[[#This Row],[Date]]), MONTH(Tracking[[#This Row],[Date]])+1, 1), Tracking[[#This Row],[Date]])</f>
        <v>45621</v>
      </c>
    </row>
    <row r="91" spans="3:9" x14ac:dyDescent="0.25">
      <c r="C91" s="37">
        <v>45621</v>
      </c>
      <c r="D91" s="36" t="s">
        <v>38</v>
      </c>
      <c r="E91" s="36" t="s">
        <v>40</v>
      </c>
      <c r="F91" s="38">
        <v>3</v>
      </c>
      <c r="G91" s="39"/>
      <c r="H91" s="56" cm="1">
        <f t="array" ref="H91">SUMPRODUCT(Tracking[Amount], --(Tracking[Date]&lt;=Tracking[[#This Row],[Date]]), (Tracking[Type]&lt;&gt;"Income")* (-1) + (Tracking[Type]="Income"))</f>
        <v>-491</v>
      </c>
      <c r="I91" s="55">
        <f>IF(AND(Tracking[[#This Row],[Type]]="Income", shift_late_income_status="Active", DAY(Tracking[[#This Row],[Date]])&gt;=shift_late_income_starting_date), DATE(YEAR(Tracking[[#This Row],[Date]]), MONTH(Tracking[[#This Row],[Date]])+1, 1), Tracking[[#This Row],[Date]])</f>
        <v>45621</v>
      </c>
    </row>
    <row r="92" spans="3:9" x14ac:dyDescent="0.25">
      <c r="C92" s="37">
        <v>45622</v>
      </c>
      <c r="D92" s="36" t="s">
        <v>23</v>
      </c>
      <c r="E92" s="36" t="s">
        <v>32</v>
      </c>
      <c r="F92" s="38">
        <v>3</v>
      </c>
      <c r="G92" s="39"/>
      <c r="H92" s="56" cm="1">
        <f t="array" ref="H92">SUMPRODUCT(Tracking[Amount], --(Tracking[Date]&lt;=Tracking[[#This Row],[Date]]), (Tracking[Type]&lt;&gt;"Income")* (-1) + (Tracking[Type]="Income"))</f>
        <v>-495</v>
      </c>
      <c r="I92" s="55">
        <f>IF(AND(Tracking[[#This Row],[Type]]="Income", shift_late_income_status="Active", DAY(Tracking[[#This Row],[Date]])&gt;=shift_late_income_starting_date), DATE(YEAR(Tracking[[#This Row],[Date]]), MONTH(Tracking[[#This Row],[Date]])+1, 1), Tracking[[#This Row],[Date]])</f>
        <v>45622</v>
      </c>
    </row>
    <row r="93" spans="3:9" x14ac:dyDescent="0.25">
      <c r="C93" s="37">
        <v>45622</v>
      </c>
      <c r="D93" s="36" t="s">
        <v>38</v>
      </c>
      <c r="E93" s="36" t="s">
        <v>40</v>
      </c>
      <c r="F93" s="38">
        <v>1</v>
      </c>
      <c r="G93" s="39"/>
      <c r="H93" s="56" cm="1">
        <f t="array" ref="H93">SUMPRODUCT(Tracking[Amount], --(Tracking[Date]&lt;=Tracking[[#This Row],[Date]]), (Tracking[Type]&lt;&gt;"Income")* (-1) + (Tracking[Type]="Income"))</f>
        <v>-495</v>
      </c>
      <c r="I93" s="55">
        <f>IF(AND(Tracking[[#This Row],[Type]]="Income", shift_late_income_status="Active", DAY(Tracking[[#This Row],[Date]])&gt;=shift_late_income_starting_date), DATE(YEAR(Tracking[[#This Row],[Date]]), MONTH(Tracking[[#This Row],[Date]])+1, 1), Tracking[[#This Row],[Date]])</f>
        <v>45622</v>
      </c>
    </row>
    <row r="94" spans="3:9" x14ac:dyDescent="0.25">
      <c r="C94" s="37">
        <v>45597</v>
      </c>
      <c r="D94" s="36" t="s">
        <v>23</v>
      </c>
      <c r="E94" s="36" t="s">
        <v>35</v>
      </c>
      <c r="F94" s="38">
        <v>35</v>
      </c>
      <c r="G94" s="39"/>
      <c r="H94" s="56" cm="1">
        <f t="array" ref="H94">SUMPRODUCT(Tracking[Amount], --(Tracking[Date]&lt;=Tracking[[#This Row],[Date]]), (Tracking[Type]&lt;&gt;"Income")* (-1) + (Tracking[Type]="Income"))</f>
        <v>380</v>
      </c>
      <c r="I94" s="55">
        <f>IF(AND(Tracking[[#This Row],[Type]]="Income", shift_late_income_status="Active", DAY(Tracking[[#This Row],[Date]])&gt;=shift_late_income_starting_date), DATE(YEAR(Tracking[[#This Row],[Date]]), MONTH(Tracking[[#This Row],[Date]])+1, 1), Tracking[[#This Row],[Date]])</f>
        <v>45597</v>
      </c>
    </row>
    <row r="95" spans="3:9" x14ac:dyDescent="0.25">
      <c r="C95" s="37">
        <v>45597</v>
      </c>
      <c r="D95" s="36" t="s">
        <v>23</v>
      </c>
      <c r="E95" s="36" t="s">
        <v>37</v>
      </c>
      <c r="F95" s="38">
        <v>6</v>
      </c>
      <c r="G95" s="39" t="s">
        <v>132</v>
      </c>
      <c r="H95" s="56" cm="1">
        <f t="array" ref="H95">SUMPRODUCT(Tracking[Amount], --(Tracking[Date]&lt;=Tracking[[#This Row],[Date]]), (Tracking[Type]&lt;&gt;"Income")* (-1) + (Tracking[Type]="Income"))</f>
        <v>380</v>
      </c>
      <c r="I95" s="55">
        <f>IF(AND(Tracking[[#This Row],[Type]]="Income", shift_late_income_status="Active", DAY(Tracking[[#This Row],[Date]])&gt;=shift_late_income_starting_date), DATE(YEAR(Tracking[[#This Row],[Date]]), MONTH(Tracking[[#This Row],[Date]])+1, 1), Tracking[[#This Row],[Date]])</f>
        <v>45597</v>
      </c>
    </row>
    <row r="96" spans="3:9" x14ac:dyDescent="0.25">
      <c r="C96" s="37">
        <v>45597</v>
      </c>
      <c r="D96" s="36" t="s">
        <v>23</v>
      </c>
      <c r="E96" s="36" t="s">
        <v>37</v>
      </c>
      <c r="F96" s="38">
        <v>134</v>
      </c>
      <c r="G96" s="39" t="s">
        <v>154</v>
      </c>
      <c r="H96" s="56" cm="1">
        <f t="array" ref="H96">SUMPRODUCT(Tracking[Amount], --(Tracking[Date]&lt;=Tracking[[#This Row],[Date]]), (Tracking[Type]&lt;&gt;"Income")* (-1) + (Tracking[Type]="Income"))</f>
        <v>380</v>
      </c>
      <c r="I96" s="55">
        <f>IF(AND(Tracking[[#This Row],[Type]]="Income", shift_late_income_status="Active", DAY(Tracking[[#This Row],[Date]])&gt;=shift_late_income_starting_date), DATE(YEAR(Tracking[[#This Row],[Date]]), MONTH(Tracking[[#This Row],[Date]])+1, 1), Tracking[[#This Row],[Date]])</f>
        <v>45597</v>
      </c>
    </row>
    <row r="97" spans="3:9" x14ac:dyDescent="0.25">
      <c r="C97" s="37">
        <v>45597</v>
      </c>
      <c r="D97" s="36" t="s">
        <v>23</v>
      </c>
      <c r="E97" s="36" t="s">
        <v>37</v>
      </c>
      <c r="F97" s="38">
        <v>97</v>
      </c>
      <c r="G97" s="39" t="s">
        <v>155</v>
      </c>
      <c r="H97" s="56" cm="1">
        <f t="array" ref="H97">SUMPRODUCT(Tracking[Amount], --(Tracking[Date]&lt;=Tracking[[#This Row],[Date]]), (Tracking[Type]&lt;&gt;"Income")* (-1) + (Tracking[Type]="Income"))</f>
        <v>380</v>
      </c>
      <c r="I97" s="55">
        <f>IF(AND(Tracking[[#This Row],[Type]]="Income", shift_late_income_status="Active", DAY(Tracking[[#This Row],[Date]])&gt;=shift_late_income_starting_date), DATE(YEAR(Tracking[[#This Row],[Date]]), MONTH(Tracking[[#This Row],[Date]])+1, 1), Tracking[[#This Row],[Date]])</f>
        <v>45597</v>
      </c>
    </row>
    <row r="98" spans="3:9" x14ac:dyDescent="0.25">
      <c r="C98" s="37">
        <v>45601</v>
      </c>
      <c r="D98" s="36" t="s">
        <v>23</v>
      </c>
      <c r="E98" s="36" t="s">
        <v>37</v>
      </c>
      <c r="F98" s="38">
        <v>5</v>
      </c>
      <c r="G98" s="39" t="s">
        <v>132</v>
      </c>
      <c r="H98" s="56" cm="1">
        <f t="array" ref="H98">SUMPRODUCT(Tracking[Amount], --(Tracking[Date]&lt;=Tracking[[#This Row],[Date]]), (Tracking[Type]&lt;&gt;"Income")* (-1) + (Tracking[Type]="Income"))</f>
        <v>264</v>
      </c>
      <c r="I98" s="55">
        <f>IF(AND(Tracking[[#This Row],[Type]]="Income", shift_late_income_status="Active", DAY(Tracking[[#This Row],[Date]])&gt;=shift_late_income_starting_date), DATE(YEAR(Tracking[[#This Row],[Date]]), MONTH(Tracking[[#This Row],[Date]])+1, 1), Tracking[[#This Row],[Date]])</f>
        <v>45601</v>
      </c>
    </row>
    <row r="99" spans="3:9" x14ac:dyDescent="0.25">
      <c r="C99" s="37">
        <v>45603</v>
      </c>
      <c r="D99" s="36" t="s">
        <v>23</v>
      </c>
      <c r="E99" s="36" t="s">
        <v>32</v>
      </c>
      <c r="F99" s="38">
        <v>22</v>
      </c>
      <c r="G99" s="39" t="s">
        <v>139</v>
      </c>
      <c r="H99" s="56" cm="1">
        <f t="array" ref="H99">SUMPRODUCT(Tracking[Amount], --(Tracking[Date]&lt;=Tracking[[#This Row],[Date]]), (Tracking[Type]&lt;&gt;"Income")* (-1) + (Tracking[Type]="Income"))</f>
        <v>1246</v>
      </c>
      <c r="I99" s="55">
        <f>IF(AND(Tracking[[#This Row],[Type]]="Income", shift_late_income_status="Active", DAY(Tracking[[#This Row],[Date]])&gt;=shift_late_income_starting_date), DATE(YEAR(Tracking[[#This Row],[Date]]), MONTH(Tracking[[#This Row],[Date]])+1, 1), Tracking[[#This Row],[Date]])</f>
        <v>45603</v>
      </c>
    </row>
    <row r="100" spans="3:9" x14ac:dyDescent="0.25">
      <c r="C100" s="37">
        <v>45606</v>
      </c>
      <c r="D100" s="36" t="s">
        <v>23</v>
      </c>
      <c r="E100" s="36" t="s">
        <v>37</v>
      </c>
      <c r="F100" s="38">
        <v>5</v>
      </c>
      <c r="G100" s="39" t="s">
        <v>132</v>
      </c>
      <c r="H100" s="56" cm="1">
        <f t="array" ref="H100">SUMPRODUCT(Tracking[Amount], --(Tracking[Date]&lt;=Tracking[[#This Row],[Date]]), (Tracking[Type]&lt;&gt;"Income")* (-1) + (Tracking[Type]="Income"))</f>
        <v>741</v>
      </c>
      <c r="I100" s="55">
        <f>IF(AND(Tracking[[#This Row],[Type]]="Income", shift_late_income_status="Active", DAY(Tracking[[#This Row],[Date]])&gt;=shift_late_income_starting_date), DATE(YEAR(Tracking[[#This Row],[Date]]), MONTH(Tracking[[#This Row],[Date]])+1, 1), Tracking[[#This Row],[Date]])</f>
        <v>45606</v>
      </c>
    </row>
    <row r="101" spans="3:9" x14ac:dyDescent="0.25">
      <c r="C101" s="37">
        <v>45606</v>
      </c>
      <c r="D101" s="36" t="s">
        <v>23</v>
      </c>
      <c r="E101" s="36" t="s">
        <v>37</v>
      </c>
      <c r="F101" s="38">
        <v>19</v>
      </c>
      <c r="G101" s="39" t="s">
        <v>148</v>
      </c>
      <c r="H101" s="56" cm="1">
        <f t="array" ref="H101">SUMPRODUCT(Tracking[Amount], --(Tracking[Date]&lt;=Tracking[[#This Row],[Date]]), (Tracking[Type]&lt;&gt;"Income")* (-1) + (Tracking[Type]="Income"))</f>
        <v>741</v>
      </c>
      <c r="I101" s="55">
        <f>IF(AND(Tracking[[#This Row],[Type]]="Income", shift_late_income_status="Active", DAY(Tracking[[#This Row],[Date]])&gt;=shift_late_income_starting_date), DATE(YEAR(Tracking[[#This Row],[Date]]), MONTH(Tracking[[#This Row],[Date]])+1, 1), Tracking[[#This Row],[Date]])</f>
        <v>45606</v>
      </c>
    </row>
    <row r="102" spans="3:9" x14ac:dyDescent="0.25">
      <c r="C102" s="37">
        <v>45614</v>
      </c>
      <c r="D102" s="36" t="s">
        <v>23</v>
      </c>
      <c r="E102" s="36" t="s">
        <v>37</v>
      </c>
      <c r="F102" s="38">
        <v>100</v>
      </c>
      <c r="G102" s="39" t="s">
        <v>141</v>
      </c>
      <c r="H102" s="56" cm="1">
        <f t="array" ref="H102">SUMPRODUCT(Tracking[Amount], --(Tracking[Date]&lt;=Tracking[[#This Row],[Date]]), (Tracking[Type]&lt;&gt;"Income")* (-1) + (Tracking[Type]="Income"))</f>
        <v>486</v>
      </c>
      <c r="I102" s="55">
        <f>IF(AND(Tracking[[#This Row],[Type]]="Income", shift_late_income_status="Active", DAY(Tracking[[#This Row],[Date]])&gt;=shift_late_income_starting_date), DATE(YEAR(Tracking[[#This Row],[Date]]), MONTH(Tracking[[#This Row],[Date]])+1, 1), Tracking[[#This Row],[Date]])</f>
        <v>45614</v>
      </c>
    </row>
    <row r="103" spans="3:9" x14ac:dyDescent="0.25">
      <c r="C103" s="37">
        <v>45614</v>
      </c>
      <c r="D103" s="36" t="s">
        <v>23</v>
      </c>
      <c r="E103" s="36" t="s">
        <v>37</v>
      </c>
      <c r="F103" s="38">
        <v>6</v>
      </c>
      <c r="G103" s="39" t="s">
        <v>132</v>
      </c>
      <c r="H103" s="56" cm="1">
        <f t="array" ref="H103">SUMPRODUCT(Tracking[Amount], --(Tracking[Date]&lt;=Tracking[[#This Row],[Date]]), (Tracking[Type]&lt;&gt;"Income")* (-1) + (Tracking[Type]="Income"))</f>
        <v>486</v>
      </c>
      <c r="I103" s="55">
        <f>IF(AND(Tracking[[#This Row],[Type]]="Income", shift_late_income_status="Active", DAY(Tracking[[#This Row],[Date]])&gt;=shift_late_income_starting_date), DATE(YEAR(Tracking[[#This Row],[Date]]), MONTH(Tracking[[#This Row],[Date]])+1, 1), Tracking[[#This Row],[Date]])</f>
        <v>45614</v>
      </c>
    </row>
    <row r="104" spans="3:9" x14ac:dyDescent="0.25">
      <c r="C104" s="37">
        <v>45616</v>
      </c>
      <c r="D104" s="36" t="s">
        <v>16</v>
      </c>
      <c r="E104" s="36" t="s">
        <v>18</v>
      </c>
      <c r="F104" s="38">
        <v>1164</v>
      </c>
      <c r="G104" s="39"/>
      <c r="H104" s="56" cm="1">
        <f t="array" ref="H104">SUMPRODUCT(Tracking[Amount], --(Tracking[Date]&lt;=Tracking[[#This Row],[Date]]), (Tracking[Type]&lt;&gt;"Income")* (-1) + (Tracking[Type]="Income"))</f>
        <v>1125</v>
      </c>
      <c r="I104" s="55">
        <f>IF(AND(Tracking[[#This Row],[Type]]="Income", shift_late_income_status="Active", DAY(Tracking[[#This Row],[Date]])&gt;=shift_late_income_starting_date), DATE(YEAR(Tracking[[#This Row],[Date]]), MONTH(Tracking[[#This Row],[Date]])+1, 1), Tracking[[#This Row],[Date]])</f>
        <v>45616</v>
      </c>
    </row>
    <row r="105" spans="3:9" x14ac:dyDescent="0.25">
      <c r="C105" s="37">
        <v>45617</v>
      </c>
      <c r="D105" s="36" t="s">
        <v>23</v>
      </c>
      <c r="E105" s="36" t="s">
        <v>37</v>
      </c>
      <c r="F105" s="38">
        <v>5</v>
      </c>
      <c r="G105" s="39" t="s">
        <v>132</v>
      </c>
      <c r="H105" s="56" cm="1">
        <f t="array" ref="H105">SUMPRODUCT(Tracking[Amount], --(Tracking[Date]&lt;=Tracking[[#This Row],[Date]]), (Tracking[Type]&lt;&gt;"Income")* (-1) + (Tracking[Type]="Income"))</f>
        <v>430</v>
      </c>
      <c r="I105" s="55">
        <f>IF(AND(Tracking[[#This Row],[Type]]="Income", shift_late_income_status="Active", DAY(Tracking[[#This Row],[Date]])&gt;=shift_late_income_starting_date), DATE(YEAR(Tracking[[#This Row],[Date]]), MONTH(Tracking[[#This Row],[Date]])+1, 1), Tracking[[#This Row],[Date]])</f>
        <v>45617</v>
      </c>
    </row>
    <row r="106" spans="3:9" x14ac:dyDescent="0.25">
      <c r="C106" s="37">
        <v>45617</v>
      </c>
      <c r="D106" s="36" t="s">
        <v>23</v>
      </c>
      <c r="E106" s="36" t="s">
        <v>26</v>
      </c>
      <c r="F106" s="38">
        <v>679</v>
      </c>
      <c r="G106" s="39" t="s">
        <v>156</v>
      </c>
      <c r="H106" s="56" cm="1">
        <f t="array" ref="H106">SUMPRODUCT(Tracking[Amount], --(Tracking[Date]&lt;=Tracking[[#This Row],[Date]]), (Tracking[Type]&lt;&gt;"Income")* (-1) + (Tracking[Type]="Income"))</f>
        <v>430</v>
      </c>
      <c r="I106" s="55">
        <f>IF(AND(Tracking[[#This Row],[Type]]="Income", shift_late_income_status="Active", DAY(Tracking[[#This Row],[Date]])&gt;=shift_late_income_starting_date), DATE(YEAR(Tracking[[#This Row],[Date]]), MONTH(Tracking[[#This Row],[Date]])+1, 1), Tracking[[#This Row],[Date]])</f>
        <v>45617</v>
      </c>
    </row>
    <row r="107" spans="3:9" x14ac:dyDescent="0.25">
      <c r="C107" s="37">
        <v>45618</v>
      </c>
      <c r="D107" s="36" t="s">
        <v>23</v>
      </c>
      <c r="E107" s="36" t="s">
        <v>128</v>
      </c>
      <c r="F107" s="38">
        <v>370</v>
      </c>
      <c r="G107" s="39" t="s">
        <v>156</v>
      </c>
      <c r="H107" s="56" cm="1">
        <f t="array" ref="H107">SUMPRODUCT(Tracking[Amount], --(Tracking[Date]&lt;=Tracking[[#This Row],[Date]]), (Tracking[Type]&lt;&gt;"Income")* (-1) + (Tracking[Type]="Income"))</f>
        <v>-377</v>
      </c>
      <c r="I107" s="55">
        <f>IF(AND(Tracking[[#This Row],[Type]]="Income", shift_late_income_status="Active", DAY(Tracking[[#This Row],[Date]])&gt;=shift_late_income_starting_date), DATE(YEAR(Tracking[[#This Row],[Date]]), MONTH(Tracking[[#This Row],[Date]])+1, 1), Tracking[[#This Row],[Date]])</f>
        <v>45618</v>
      </c>
    </row>
    <row r="108" spans="3:9" x14ac:dyDescent="0.25">
      <c r="C108" s="37">
        <v>45618</v>
      </c>
      <c r="D108" s="36" t="s">
        <v>23</v>
      </c>
      <c r="E108" s="36" t="s">
        <v>128</v>
      </c>
      <c r="F108" s="38">
        <v>333</v>
      </c>
      <c r="G108" s="39" t="s">
        <v>157</v>
      </c>
      <c r="H108" s="56" cm="1">
        <f t="array" ref="H108">SUMPRODUCT(Tracking[Amount], --(Tracking[Date]&lt;=Tracking[[#This Row],[Date]]), (Tracking[Type]&lt;&gt;"Income")* (-1) + (Tracking[Type]="Income"))</f>
        <v>-377</v>
      </c>
      <c r="I108" s="55">
        <f>IF(AND(Tracking[[#This Row],[Type]]="Income", shift_late_income_status="Active", DAY(Tracking[[#This Row],[Date]])&gt;=shift_late_income_starting_date), DATE(YEAR(Tracking[[#This Row],[Date]]), MONTH(Tracking[[#This Row],[Date]])+1, 1), Tracking[[#This Row],[Date]])</f>
        <v>45618</v>
      </c>
    </row>
    <row r="109" spans="3:9" x14ac:dyDescent="0.25">
      <c r="C109" s="37">
        <v>45619</v>
      </c>
      <c r="D109" s="36" t="s">
        <v>23</v>
      </c>
      <c r="E109" s="36" t="s">
        <v>28</v>
      </c>
      <c r="F109" s="38">
        <v>27</v>
      </c>
      <c r="G109" s="39" t="s">
        <v>132</v>
      </c>
      <c r="H109" s="56" cm="1">
        <f t="array" ref="H109">SUMPRODUCT(Tracking[Amount], --(Tracking[Date]&lt;=Tracking[[#This Row],[Date]]), (Tracking[Type]&lt;&gt;"Income")* (-1) + (Tracking[Type]="Income"))</f>
        <v>-404</v>
      </c>
      <c r="I109" s="55">
        <f>IF(AND(Tracking[[#This Row],[Type]]="Income", shift_late_income_status="Active", DAY(Tracking[[#This Row],[Date]])&gt;=shift_late_income_starting_date), DATE(YEAR(Tracking[[#This Row],[Date]]), MONTH(Tracking[[#This Row],[Date]])+1, 1), Tracking[[#This Row],[Date]])</f>
        <v>45619</v>
      </c>
    </row>
    <row r="110" spans="3:9" x14ac:dyDescent="0.25">
      <c r="C110" s="37">
        <v>45620</v>
      </c>
      <c r="D110" s="36" t="s">
        <v>23</v>
      </c>
      <c r="E110" s="36" t="s">
        <v>37</v>
      </c>
      <c r="F110" s="38">
        <v>5</v>
      </c>
      <c r="G110" s="39" t="s">
        <v>132</v>
      </c>
      <c r="H110" s="56" cm="1">
        <f t="array" ref="H110">SUMPRODUCT(Tracking[Amount], --(Tracking[Date]&lt;=Tracking[[#This Row],[Date]]), (Tracking[Type]&lt;&gt;"Income")* (-1) + (Tracking[Type]="Income"))</f>
        <v>-409</v>
      </c>
      <c r="I110" s="55">
        <f>IF(AND(Tracking[[#This Row],[Type]]="Income", shift_late_income_status="Active", DAY(Tracking[[#This Row],[Date]])&gt;=shift_late_income_starting_date), DATE(YEAR(Tracking[[#This Row],[Date]]), MONTH(Tracking[[#This Row],[Date]])+1, 1), Tracking[[#This Row],[Date]])</f>
        <v>45620</v>
      </c>
    </row>
    <row r="111" spans="3:9" x14ac:dyDescent="0.25">
      <c r="C111" s="37">
        <v>45621</v>
      </c>
      <c r="D111" s="36" t="s">
        <v>23</v>
      </c>
      <c r="E111" s="36" t="s">
        <v>37</v>
      </c>
      <c r="F111" s="38">
        <v>9</v>
      </c>
      <c r="G111" s="39" t="s">
        <v>132</v>
      </c>
      <c r="H111" s="56" cm="1">
        <f t="array" ref="H111">SUMPRODUCT(Tracking[Amount], --(Tracking[Date]&lt;=Tracking[[#This Row],[Date]]), (Tracking[Type]&lt;&gt;"Income")* (-1) + (Tracking[Type]="Income"))</f>
        <v>-491</v>
      </c>
      <c r="I111" s="55">
        <f>IF(AND(Tracking[[#This Row],[Type]]="Income", shift_late_income_status="Active", DAY(Tracking[[#This Row],[Date]])&gt;=shift_late_income_starting_date), DATE(YEAR(Tracking[[#This Row],[Date]]), MONTH(Tracking[[#This Row],[Date]])+1, 1), Tracking[[#This Row],[Date]])</f>
        <v>45621</v>
      </c>
    </row>
    <row r="112" spans="3:9" x14ac:dyDescent="0.25">
      <c r="C112" s="37">
        <v>45623</v>
      </c>
      <c r="D112" s="36" t="s">
        <v>23</v>
      </c>
      <c r="E112" s="36" t="s">
        <v>37</v>
      </c>
      <c r="F112" s="38">
        <v>6</v>
      </c>
      <c r="G112" s="39" t="s">
        <v>130</v>
      </c>
      <c r="H112" s="56" cm="1">
        <f t="array" ref="H112">SUMPRODUCT(Tracking[Amount], --(Tracking[Date]&lt;=Tracking[[#This Row],[Date]]), (Tracking[Type]&lt;&gt;"Income")* (-1) + (Tracking[Type]="Income"))</f>
        <v>-882</v>
      </c>
      <c r="I112" s="55">
        <f>IF(AND(Tracking[[#This Row],[Type]]="Income", shift_late_income_status="Active", DAY(Tracking[[#This Row],[Date]])&gt;=shift_late_income_starting_date), DATE(YEAR(Tracking[[#This Row],[Date]]), MONTH(Tracking[[#This Row],[Date]])+1, 1), Tracking[[#This Row],[Date]])</f>
        <v>45623</v>
      </c>
    </row>
    <row r="113" spans="3:9" x14ac:dyDescent="0.25">
      <c r="C113" s="37">
        <v>45623</v>
      </c>
      <c r="D113" s="36" t="s">
        <v>23</v>
      </c>
      <c r="E113" s="36" t="s">
        <v>24</v>
      </c>
      <c r="F113" s="38">
        <v>350</v>
      </c>
      <c r="G113" s="39"/>
      <c r="H113" s="56" cm="1">
        <f t="array" ref="H113">SUMPRODUCT(Tracking[Amount], --(Tracking[Date]&lt;=Tracking[[#This Row],[Date]]), (Tracking[Type]&lt;&gt;"Income")* (-1) + (Tracking[Type]="Income"))</f>
        <v>-882</v>
      </c>
      <c r="I113" s="55">
        <f>IF(AND(Tracking[[#This Row],[Type]]="Income", shift_late_income_status="Active", DAY(Tracking[[#This Row],[Date]])&gt;=shift_late_income_starting_date), DATE(YEAR(Tracking[[#This Row],[Date]]), MONTH(Tracking[[#This Row],[Date]])+1, 1), Tracking[[#This Row],[Date]])</f>
        <v>45623</v>
      </c>
    </row>
    <row r="114" spans="3:9" x14ac:dyDescent="0.25">
      <c r="C114" s="37">
        <v>45623</v>
      </c>
      <c r="D114" s="36" t="s">
        <v>23</v>
      </c>
      <c r="E114" s="36" t="s">
        <v>34</v>
      </c>
      <c r="F114" s="38">
        <v>30</v>
      </c>
      <c r="G114" s="39"/>
      <c r="H114" s="56" cm="1">
        <f t="array" ref="H114">SUMPRODUCT(Tracking[Amount], --(Tracking[Date]&lt;=Tracking[[#This Row],[Date]]), (Tracking[Type]&lt;&gt;"Income")* (-1) + (Tracking[Type]="Income"))</f>
        <v>-882</v>
      </c>
      <c r="I114" s="55">
        <f>IF(AND(Tracking[[#This Row],[Type]]="Income", shift_late_income_status="Active", DAY(Tracking[[#This Row],[Date]])&gt;=shift_late_income_starting_date), DATE(YEAR(Tracking[[#This Row],[Date]]), MONTH(Tracking[[#This Row],[Date]])+1, 1), Tracking[[#This Row],[Date]])</f>
        <v>45623</v>
      </c>
    </row>
    <row r="115" spans="3:9" x14ac:dyDescent="0.25">
      <c r="C115" s="37">
        <v>45623</v>
      </c>
      <c r="D115" s="36" t="s">
        <v>23</v>
      </c>
      <c r="E115" s="36" t="s">
        <v>37</v>
      </c>
      <c r="F115" s="38">
        <v>1</v>
      </c>
      <c r="G115" s="39"/>
      <c r="H115" s="56" cm="1">
        <f t="array" ref="H115">SUMPRODUCT(Tracking[Amount], --(Tracking[Date]&lt;=Tracking[[#This Row],[Date]]), (Tracking[Type]&lt;&gt;"Income")* (-1) + (Tracking[Type]="Income"))</f>
        <v>-882</v>
      </c>
      <c r="I115" s="55">
        <f>IF(AND(Tracking[[#This Row],[Type]]="Income", shift_late_income_status="Active", DAY(Tracking[[#This Row],[Date]])&gt;=shift_late_income_starting_date), DATE(YEAR(Tracking[[#This Row],[Date]]), MONTH(Tracking[[#This Row],[Date]])+1, 1), Tracking[[#This Row],[Date]])</f>
        <v>45623</v>
      </c>
    </row>
    <row r="116" spans="3:9" x14ac:dyDescent="0.25">
      <c r="C116" s="37">
        <v>45625</v>
      </c>
      <c r="D116" s="36" t="s">
        <v>16</v>
      </c>
      <c r="E116" s="36" t="s">
        <v>17</v>
      </c>
      <c r="F116" s="38">
        <v>676</v>
      </c>
      <c r="G116" s="39" t="s">
        <v>135</v>
      </c>
      <c r="H116" s="56" cm="1">
        <f t="array" ref="H116">SUMPRODUCT(Tracking[Amount], --(Tracking[Date]&lt;=Tracking[[#This Row],[Date]]), (Tracking[Type]&lt;&gt;"Income")* (-1) + (Tracking[Type]="Income"))</f>
        <v>-605</v>
      </c>
      <c r="I116" s="55">
        <f>IF(AND(Tracking[[#This Row],[Type]]="Income", shift_late_income_status="Active", DAY(Tracking[[#This Row],[Date]])&gt;=shift_late_income_starting_date), DATE(YEAR(Tracking[[#This Row],[Date]]), MONTH(Tracking[[#This Row],[Date]])+1, 1), Tracking[[#This Row],[Date]])</f>
        <v>45627</v>
      </c>
    </row>
    <row r="117" spans="3:9" x14ac:dyDescent="0.25">
      <c r="C117" s="37">
        <v>45625</v>
      </c>
      <c r="D117" s="36" t="s">
        <v>16</v>
      </c>
      <c r="E117" s="36" t="s">
        <v>20</v>
      </c>
      <c r="F117" s="38">
        <v>2</v>
      </c>
      <c r="G117" s="39" t="s">
        <v>137</v>
      </c>
      <c r="H117" s="56" cm="1">
        <f t="array" ref="H117">SUMPRODUCT(Tracking[Amount], --(Tracking[Date]&lt;=Tracking[[#This Row],[Date]]), (Tracking[Type]&lt;&gt;"Income")* (-1) + (Tracking[Type]="Income"))</f>
        <v>-605</v>
      </c>
      <c r="I117" s="55">
        <f>IF(AND(Tracking[[#This Row],[Type]]="Income", shift_late_income_status="Active", DAY(Tracking[[#This Row],[Date]])&gt;=shift_late_income_starting_date), DATE(YEAR(Tracking[[#This Row],[Date]]), MONTH(Tracking[[#This Row],[Date]])+1, 1), Tracking[[#This Row],[Date]])</f>
        <v>45627</v>
      </c>
    </row>
    <row r="118" spans="3:9" x14ac:dyDescent="0.25">
      <c r="C118" s="37">
        <v>45625</v>
      </c>
      <c r="D118" s="36" t="s">
        <v>16</v>
      </c>
      <c r="E118" s="36" t="s">
        <v>20</v>
      </c>
      <c r="F118" s="38">
        <v>3</v>
      </c>
      <c r="G118" s="39" t="s">
        <v>137</v>
      </c>
      <c r="H118" s="56" cm="1">
        <f t="array" ref="H118">SUMPRODUCT(Tracking[Amount], --(Tracking[Date]&lt;=Tracking[[#This Row],[Date]]), (Tracking[Type]&lt;&gt;"Income")* (-1) + (Tracking[Type]="Income"))</f>
        <v>-605</v>
      </c>
      <c r="I118" s="55">
        <f>IF(AND(Tracking[[#This Row],[Type]]="Income", shift_late_income_status="Active", DAY(Tracking[[#This Row],[Date]])&gt;=shift_late_income_starting_date), DATE(YEAR(Tracking[[#This Row],[Date]]), MONTH(Tracking[[#This Row],[Date]])+1, 1), Tracking[[#This Row],[Date]])</f>
        <v>45627</v>
      </c>
    </row>
    <row r="119" spans="3:9" x14ac:dyDescent="0.25">
      <c r="C119" s="37">
        <v>45625</v>
      </c>
      <c r="D119" s="36" t="s">
        <v>23</v>
      </c>
      <c r="E119" s="36" t="s">
        <v>37</v>
      </c>
      <c r="F119" s="38">
        <v>134</v>
      </c>
      <c r="G119" s="39" t="s">
        <v>154</v>
      </c>
      <c r="H119" s="56" cm="1">
        <f t="array" ref="H119">SUMPRODUCT(Tracking[Amount], --(Tracking[Date]&lt;=Tracking[[#This Row],[Date]]), (Tracking[Type]&lt;&gt;"Income")* (-1) + (Tracking[Type]="Income"))</f>
        <v>-605</v>
      </c>
      <c r="I119" s="55">
        <f>IF(AND(Tracking[[#This Row],[Type]]="Income", shift_late_income_status="Active", DAY(Tracking[[#This Row],[Date]])&gt;=shift_late_income_starting_date), DATE(YEAR(Tracking[[#This Row],[Date]]), MONTH(Tracking[[#This Row],[Date]])+1, 1), Tracking[[#This Row],[Date]])</f>
        <v>45625</v>
      </c>
    </row>
    <row r="120" spans="3:9" x14ac:dyDescent="0.25">
      <c r="C120" s="37">
        <v>45625</v>
      </c>
      <c r="D120" s="36" t="s">
        <v>23</v>
      </c>
      <c r="E120" s="36" t="s">
        <v>37</v>
      </c>
      <c r="F120" s="38">
        <v>97</v>
      </c>
      <c r="G120" s="39" t="s">
        <v>155</v>
      </c>
      <c r="H120" s="56" cm="1">
        <f t="array" ref="H120">SUMPRODUCT(Tracking[Amount], --(Tracking[Date]&lt;=Tracking[[#This Row],[Date]]), (Tracking[Type]&lt;&gt;"Income")* (-1) + (Tracking[Type]="Income"))</f>
        <v>-605</v>
      </c>
      <c r="I120" s="55">
        <f>IF(AND(Tracking[[#This Row],[Type]]="Income", shift_late_income_status="Active", DAY(Tracking[[#This Row],[Date]])&gt;=shift_late_income_starting_date), DATE(YEAR(Tracking[[#This Row],[Date]]), MONTH(Tracking[[#This Row],[Date]])+1, 1), Tracking[[#This Row],[Date]])</f>
        <v>45625</v>
      </c>
    </row>
    <row r="121" spans="3:9" x14ac:dyDescent="0.25">
      <c r="C121" s="37">
        <v>45625</v>
      </c>
      <c r="D121" s="36" t="s">
        <v>23</v>
      </c>
      <c r="E121" s="36" t="s">
        <v>36</v>
      </c>
      <c r="F121" s="38">
        <v>22</v>
      </c>
      <c r="G121" s="39"/>
      <c r="H121" s="56" cm="1">
        <f t="array" ref="H121">SUMPRODUCT(Tracking[Amount], --(Tracking[Date]&lt;=Tracking[[#This Row],[Date]]), (Tracking[Type]&lt;&gt;"Income")* (-1) + (Tracking[Type]="Income"))</f>
        <v>-605</v>
      </c>
      <c r="I121" s="55">
        <f>IF(AND(Tracking[[#This Row],[Type]]="Income", shift_late_income_status="Active", DAY(Tracking[[#This Row],[Date]])&gt;=shift_late_income_starting_date), DATE(YEAR(Tracking[[#This Row],[Date]]), MONTH(Tracking[[#This Row],[Date]])+1, 1), Tracking[[#This Row],[Date]])</f>
        <v>45625</v>
      </c>
    </row>
    <row r="122" spans="3:9" x14ac:dyDescent="0.25">
      <c r="C122" s="37">
        <v>45628</v>
      </c>
      <c r="D122" s="36" t="s">
        <v>23</v>
      </c>
      <c r="E122" s="36" t="s">
        <v>28</v>
      </c>
      <c r="F122" s="38">
        <v>33</v>
      </c>
      <c r="G122" s="39" t="s">
        <v>132</v>
      </c>
      <c r="H122" s="56" cm="1">
        <f t="array" ref="H122">SUMPRODUCT(Tracking[Amount], --(Tracking[Date]&lt;=Tracking[[#This Row],[Date]]), (Tracking[Type]&lt;&gt;"Income")* (-1) + (Tracking[Type]="Income"))</f>
        <v>-670</v>
      </c>
      <c r="I122" s="55">
        <f>IF(AND(Tracking[[#This Row],[Type]]="Income", shift_late_income_status="Active", DAY(Tracking[[#This Row],[Date]])&gt;=shift_late_income_starting_date), DATE(YEAR(Tracking[[#This Row],[Date]]), MONTH(Tracking[[#This Row],[Date]])+1, 1), Tracking[[#This Row],[Date]])</f>
        <v>45628</v>
      </c>
    </row>
    <row r="123" spans="3:9" x14ac:dyDescent="0.25">
      <c r="C123" s="37">
        <v>45628</v>
      </c>
      <c r="D123" s="36" t="s">
        <v>23</v>
      </c>
      <c r="E123" s="36" t="s">
        <v>37</v>
      </c>
      <c r="F123" s="38">
        <v>3</v>
      </c>
      <c r="G123" s="39" t="s">
        <v>158</v>
      </c>
      <c r="H123" s="56" cm="1">
        <f t="array" ref="H123">SUMPRODUCT(Tracking[Amount], --(Tracking[Date]&lt;=Tracking[[#This Row],[Date]]), (Tracking[Type]&lt;&gt;"Income")* (-1) + (Tracking[Type]="Income"))</f>
        <v>-670</v>
      </c>
      <c r="I123" s="55">
        <f>IF(AND(Tracking[[#This Row],[Type]]="Income", shift_late_income_status="Active", DAY(Tracking[[#This Row],[Date]])&gt;=shift_late_income_starting_date), DATE(YEAR(Tracking[[#This Row],[Date]]), MONTH(Tracking[[#This Row],[Date]])+1, 1), Tracking[[#This Row],[Date]])</f>
        <v>45628</v>
      </c>
    </row>
    <row r="124" spans="3:9" x14ac:dyDescent="0.25">
      <c r="C124" s="37">
        <v>45628</v>
      </c>
      <c r="D124" s="36" t="s">
        <v>23</v>
      </c>
      <c r="E124" s="36" t="s">
        <v>37</v>
      </c>
      <c r="F124" s="38">
        <v>2</v>
      </c>
      <c r="G124" s="39" t="s">
        <v>38</v>
      </c>
      <c r="H124" s="56" cm="1">
        <f t="array" ref="H124">SUMPRODUCT(Tracking[Amount], --(Tracking[Date]&lt;=Tracking[[#This Row],[Date]]), (Tracking[Type]&lt;&gt;"Income")* (-1) + (Tracking[Type]="Income"))</f>
        <v>-670</v>
      </c>
      <c r="I124" s="55">
        <f>IF(AND(Tracking[[#This Row],[Type]]="Income", shift_late_income_status="Active", DAY(Tracking[[#This Row],[Date]])&gt;=shift_late_income_starting_date), DATE(YEAR(Tracking[[#This Row],[Date]]), MONTH(Tracking[[#This Row],[Date]])+1, 1), Tracking[[#This Row],[Date]])</f>
        <v>45628</v>
      </c>
    </row>
    <row r="125" spans="3:9" x14ac:dyDescent="0.25">
      <c r="C125" s="37">
        <v>45629</v>
      </c>
      <c r="D125" s="36" t="s">
        <v>16</v>
      </c>
      <c r="E125" s="36" t="s">
        <v>20</v>
      </c>
      <c r="F125" s="38">
        <v>13</v>
      </c>
      <c r="G125" s="39"/>
      <c r="H125" s="56" cm="1">
        <f t="array" ref="H125">SUMPRODUCT(Tracking[Amount], --(Tracking[Date]&lt;=Tracking[[#This Row],[Date]]), (Tracking[Type]&lt;&gt;"Income")* (-1) + (Tracking[Type]="Income"))</f>
        <v>-733</v>
      </c>
      <c r="I125" s="55">
        <f>IF(AND(Tracking[[#This Row],[Type]]="Income", shift_late_income_status="Active", DAY(Tracking[[#This Row],[Date]])&gt;=shift_late_income_starting_date), DATE(YEAR(Tracking[[#This Row],[Date]]), MONTH(Tracking[[#This Row],[Date]])+1, 1), Tracking[[#This Row],[Date]])</f>
        <v>45629</v>
      </c>
    </row>
    <row r="126" spans="3:9" x14ac:dyDescent="0.25">
      <c r="C126" s="37">
        <v>45629</v>
      </c>
      <c r="D126" s="36" t="s">
        <v>23</v>
      </c>
      <c r="E126" s="36" t="s">
        <v>37</v>
      </c>
      <c r="F126" s="38">
        <v>12</v>
      </c>
      <c r="G126" s="39" t="s">
        <v>132</v>
      </c>
      <c r="H126" s="56" cm="1">
        <f t="array" ref="H126">SUMPRODUCT(Tracking[Amount], --(Tracking[Date]&lt;=Tracking[[#This Row],[Date]]), (Tracking[Type]&lt;&gt;"Income")* (-1) + (Tracking[Type]="Income"))</f>
        <v>-733</v>
      </c>
      <c r="I126" s="55">
        <f>IF(AND(Tracking[[#This Row],[Type]]="Income", shift_late_income_status="Active", DAY(Tracking[[#This Row],[Date]])&gt;=shift_late_income_starting_date), DATE(YEAR(Tracking[[#This Row],[Date]]), MONTH(Tracking[[#This Row],[Date]])+1, 1), Tracking[[#This Row],[Date]])</f>
        <v>45629</v>
      </c>
    </row>
    <row r="127" spans="3:9" x14ac:dyDescent="0.25">
      <c r="C127" s="37">
        <v>45629</v>
      </c>
      <c r="D127" s="36" t="s">
        <v>23</v>
      </c>
      <c r="E127" s="36" t="s">
        <v>37</v>
      </c>
      <c r="F127" s="38">
        <v>64</v>
      </c>
      <c r="G127" s="39" t="s">
        <v>159</v>
      </c>
      <c r="H127" s="56" cm="1">
        <f t="array" ref="H127">SUMPRODUCT(Tracking[Amount], --(Tracking[Date]&lt;=Tracking[[#This Row],[Date]]), (Tracking[Type]&lt;&gt;"Income")* (-1) + (Tracking[Type]="Income"))</f>
        <v>-733</v>
      </c>
      <c r="I127" s="55">
        <f>IF(AND(Tracking[[#This Row],[Type]]="Income", shift_late_income_status="Active", DAY(Tracking[[#This Row],[Date]])&gt;=shift_late_income_starting_date), DATE(YEAR(Tracking[[#This Row],[Date]]), MONTH(Tracking[[#This Row],[Date]])+1, 1), Tracking[[#This Row],[Date]])</f>
        <v>45629</v>
      </c>
    </row>
    <row r="128" spans="3:9" x14ac:dyDescent="0.25">
      <c r="C128" s="37">
        <v>45630</v>
      </c>
      <c r="D128" s="36" t="s">
        <v>16</v>
      </c>
      <c r="E128" s="36" t="s">
        <v>19</v>
      </c>
      <c r="F128" s="38">
        <v>300</v>
      </c>
      <c r="G128" s="39"/>
      <c r="H128" s="56" cm="1">
        <f t="array" ref="H128">SUMPRODUCT(Tracking[Amount], --(Tracking[Date]&lt;=Tracking[[#This Row],[Date]]), (Tracking[Type]&lt;&gt;"Income")* (-1) + (Tracking[Type]="Income"))</f>
        <v>-440</v>
      </c>
      <c r="I128" s="55">
        <f>IF(AND(Tracking[[#This Row],[Type]]="Income", shift_late_income_status="Active", DAY(Tracking[[#This Row],[Date]])&gt;=shift_late_income_starting_date), DATE(YEAR(Tracking[[#This Row],[Date]]), MONTH(Tracking[[#This Row],[Date]])+1, 1), Tracking[[#This Row],[Date]])</f>
        <v>45630</v>
      </c>
    </row>
    <row r="129" spans="3:9" x14ac:dyDescent="0.25">
      <c r="C129" s="37">
        <v>45630</v>
      </c>
      <c r="D129" s="36" t="s">
        <v>23</v>
      </c>
      <c r="E129" s="36" t="s">
        <v>37</v>
      </c>
      <c r="F129" s="38">
        <v>6</v>
      </c>
      <c r="G129" s="39" t="s">
        <v>130</v>
      </c>
      <c r="H129" s="56" cm="1">
        <f t="array" ref="H129">SUMPRODUCT(Tracking[Amount], --(Tracking[Date]&lt;=Tracking[[#This Row],[Date]]), (Tracking[Type]&lt;&gt;"Income")* (-1) + (Tracking[Type]="Income"))</f>
        <v>-440</v>
      </c>
      <c r="I129" s="55">
        <f>IF(AND(Tracking[[#This Row],[Type]]="Income", shift_late_income_status="Active", DAY(Tracking[[#This Row],[Date]])&gt;=shift_late_income_starting_date), DATE(YEAR(Tracking[[#This Row],[Date]]), MONTH(Tracking[[#This Row],[Date]])+1, 1), Tracking[[#This Row],[Date]])</f>
        <v>45630</v>
      </c>
    </row>
    <row r="130" spans="3:9" x14ac:dyDescent="0.25">
      <c r="C130" s="37">
        <v>45630</v>
      </c>
      <c r="D130" s="36" t="s">
        <v>23</v>
      </c>
      <c r="E130" s="36" t="s">
        <v>37</v>
      </c>
      <c r="F130" s="38">
        <v>1</v>
      </c>
      <c r="G130" s="39" t="s">
        <v>38</v>
      </c>
      <c r="H130" s="56" cm="1">
        <f t="array" ref="H130">SUMPRODUCT(Tracking[Amount], --(Tracking[Date]&lt;=Tracking[[#This Row],[Date]]), (Tracking[Type]&lt;&gt;"Income")* (-1) + (Tracking[Type]="Income"))</f>
        <v>-440</v>
      </c>
      <c r="I130" s="55">
        <f>IF(AND(Tracking[[#This Row],[Type]]="Income", shift_late_income_status="Active", DAY(Tracking[[#This Row],[Date]])&gt;=shift_late_income_starting_date), DATE(YEAR(Tracking[[#This Row],[Date]]), MONTH(Tracking[[#This Row],[Date]])+1, 1), Tracking[[#This Row],[Date]])</f>
        <v>45630</v>
      </c>
    </row>
    <row r="131" spans="3:9" x14ac:dyDescent="0.25">
      <c r="C131" s="37">
        <v>45631</v>
      </c>
      <c r="D131" s="36" t="s">
        <v>16</v>
      </c>
      <c r="E131" s="36" t="s">
        <v>20</v>
      </c>
      <c r="F131" s="38">
        <v>8</v>
      </c>
      <c r="G131" s="39"/>
      <c r="H131" s="56" cm="1">
        <f t="array" ref="H131">SUMPRODUCT(Tracking[Amount], --(Tracking[Date]&lt;=Tracking[[#This Row],[Date]]), (Tracking[Type]&lt;&gt;"Income")* (-1) + (Tracking[Type]="Income"))</f>
        <v>-492</v>
      </c>
      <c r="I131" s="55">
        <f>IF(AND(Tracking[[#This Row],[Type]]="Income", shift_late_income_status="Active", DAY(Tracking[[#This Row],[Date]])&gt;=shift_late_income_starting_date), DATE(YEAR(Tracking[[#This Row],[Date]]), MONTH(Tracking[[#This Row],[Date]])+1, 1), Tracking[[#This Row],[Date]])</f>
        <v>45631</v>
      </c>
    </row>
    <row r="132" spans="3:9" x14ac:dyDescent="0.25">
      <c r="C132" s="37">
        <v>45631</v>
      </c>
      <c r="D132" s="36" t="s">
        <v>23</v>
      </c>
      <c r="E132" s="36" t="s">
        <v>33</v>
      </c>
      <c r="F132" s="38">
        <v>25</v>
      </c>
      <c r="G132" s="39"/>
      <c r="H132" s="56" cm="1">
        <f t="array" ref="H132">SUMPRODUCT(Tracking[Amount], --(Tracking[Date]&lt;=Tracking[[#This Row],[Date]]), (Tracking[Type]&lt;&gt;"Income")* (-1) + (Tracking[Type]="Income"))</f>
        <v>-492</v>
      </c>
      <c r="I132" s="55">
        <f>IF(AND(Tracking[[#This Row],[Type]]="Income", shift_late_income_status="Active", DAY(Tracking[[#This Row],[Date]])&gt;=shift_late_income_starting_date), DATE(YEAR(Tracking[[#This Row],[Date]]), MONTH(Tracking[[#This Row],[Date]])+1, 1), Tracking[[#This Row],[Date]])</f>
        <v>45631</v>
      </c>
    </row>
    <row r="133" spans="3:9" x14ac:dyDescent="0.25">
      <c r="C133" s="37">
        <v>45631</v>
      </c>
      <c r="D133" s="36" t="s">
        <v>23</v>
      </c>
      <c r="E133" s="36" t="s">
        <v>35</v>
      </c>
      <c r="F133" s="38">
        <v>35</v>
      </c>
      <c r="G133" s="39"/>
      <c r="H133" s="56" cm="1">
        <f t="array" ref="H133">SUMPRODUCT(Tracking[Amount], --(Tracking[Date]&lt;=Tracking[[#This Row],[Date]]), (Tracking[Type]&lt;&gt;"Income")* (-1) + (Tracking[Type]="Income"))</f>
        <v>-492</v>
      </c>
      <c r="I133" s="55">
        <f>IF(AND(Tracking[[#This Row],[Type]]="Income", shift_late_income_status="Active", DAY(Tracking[[#This Row],[Date]])&gt;=shift_late_income_starting_date), DATE(YEAR(Tracking[[#This Row],[Date]]), MONTH(Tracking[[#This Row],[Date]])+1, 1), Tracking[[#This Row],[Date]])</f>
        <v>45631</v>
      </c>
    </row>
    <row r="134" spans="3:9" x14ac:dyDescent="0.25">
      <c r="C134" s="37">
        <v>45632</v>
      </c>
      <c r="D134" s="36" t="s">
        <v>23</v>
      </c>
      <c r="E134" s="36" t="s">
        <v>122</v>
      </c>
      <c r="F134" s="38">
        <v>84</v>
      </c>
      <c r="G134" s="39"/>
      <c r="H134" s="56" cm="1">
        <f t="array" ref="H134">SUMPRODUCT(Tracking[Amount], --(Tracking[Date]&lt;=Tracking[[#This Row],[Date]]), (Tracking[Type]&lt;&gt;"Income")* (-1) + (Tracking[Type]="Income"))</f>
        <v>-739</v>
      </c>
      <c r="I134" s="55">
        <f>IF(AND(Tracking[[#This Row],[Type]]="Income", shift_late_income_status="Active", DAY(Tracking[[#This Row],[Date]])&gt;=shift_late_income_starting_date), DATE(YEAR(Tracking[[#This Row],[Date]]), MONTH(Tracking[[#This Row],[Date]])+1, 1), Tracking[[#This Row],[Date]])</f>
        <v>45632</v>
      </c>
    </row>
    <row r="135" spans="3:9" x14ac:dyDescent="0.25">
      <c r="C135" s="37">
        <v>45632</v>
      </c>
      <c r="D135" s="36" t="s">
        <v>23</v>
      </c>
      <c r="E135" s="36" t="s">
        <v>29</v>
      </c>
      <c r="F135" s="38">
        <v>163</v>
      </c>
      <c r="G135" s="39"/>
      <c r="H135" s="56" cm="1">
        <f t="array" ref="H135">SUMPRODUCT(Tracking[Amount], --(Tracking[Date]&lt;=Tracking[[#This Row],[Date]]), (Tracking[Type]&lt;&gt;"Income")* (-1) + (Tracking[Type]="Income"))</f>
        <v>-739</v>
      </c>
      <c r="I135" s="55">
        <f>IF(AND(Tracking[[#This Row],[Type]]="Income", shift_late_income_status="Active", DAY(Tracking[[#This Row],[Date]])&gt;=shift_late_income_starting_date), DATE(YEAR(Tracking[[#This Row],[Date]]), MONTH(Tracking[[#This Row],[Date]])+1, 1), Tracking[[#This Row],[Date]])</f>
        <v>45632</v>
      </c>
    </row>
    <row r="136" spans="3:9" x14ac:dyDescent="0.25">
      <c r="C136" s="37">
        <v>45635</v>
      </c>
      <c r="D136" s="36" t="s">
        <v>16</v>
      </c>
      <c r="E136" s="36" t="s">
        <v>19</v>
      </c>
      <c r="F136" s="38">
        <v>60</v>
      </c>
      <c r="G136" s="39"/>
      <c r="H136" s="56" cm="1">
        <f t="array" ref="H136">SUMPRODUCT(Tracking[Amount], --(Tracking[Date]&lt;=Tracking[[#This Row],[Date]]), (Tracking[Type]&lt;&gt;"Income")* (-1) + (Tracking[Type]="Income"))</f>
        <v>-674</v>
      </c>
      <c r="I136" s="55">
        <f>IF(AND(Tracking[[#This Row],[Type]]="Income", shift_late_income_status="Active", DAY(Tracking[[#This Row],[Date]])&gt;=shift_late_income_starting_date), DATE(YEAR(Tracking[[#This Row],[Date]]), MONTH(Tracking[[#This Row],[Date]])+1, 1), Tracking[[#This Row],[Date]])</f>
        <v>45635</v>
      </c>
    </row>
    <row r="137" spans="3:9" x14ac:dyDescent="0.25">
      <c r="C137" s="37">
        <v>45635</v>
      </c>
      <c r="D137" s="36" t="s">
        <v>16</v>
      </c>
      <c r="E137" s="36" t="s">
        <v>20</v>
      </c>
      <c r="F137" s="38">
        <v>5</v>
      </c>
      <c r="G137" s="39" t="s">
        <v>137</v>
      </c>
      <c r="H137" s="56" cm="1">
        <f t="array" ref="H137">SUMPRODUCT(Tracking[Amount], --(Tracking[Date]&lt;=Tracking[[#This Row],[Date]]), (Tracking[Type]&lt;&gt;"Income")* (-1) + (Tracking[Type]="Income"))</f>
        <v>-674</v>
      </c>
      <c r="I137" s="55">
        <f>IF(AND(Tracking[[#This Row],[Type]]="Income", shift_late_income_status="Active", DAY(Tracking[[#This Row],[Date]])&gt;=shift_late_income_starting_date), DATE(YEAR(Tracking[[#This Row],[Date]]), MONTH(Tracking[[#This Row],[Date]])+1, 1), Tracking[[#This Row],[Date]])</f>
        <v>45635</v>
      </c>
    </row>
    <row r="138" spans="3:9" x14ac:dyDescent="0.25">
      <c r="C138" s="37">
        <v>45636</v>
      </c>
      <c r="D138" s="36" t="s">
        <v>16</v>
      </c>
      <c r="E138" s="36" t="s">
        <v>19</v>
      </c>
      <c r="F138" s="38">
        <v>40</v>
      </c>
      <c r="G138" s="39"/>
      <c r="H138" s="56" cm="1">
        <f t="array" ref="H138">SUMPRODUCT(Tracking[Amount], --(Tracking[Date]&lt;=Tracking[[#This Row],[Date]]), (Tracking[Type]&lt;&gt;"Income")* (-1) + (Tracking[Type]="Income"))</f>
        <v>-648</v>
      </c>
      <c r="I138" s="55">
        <f>IF(AND(Tracking[[#This Row],[Type]]="Income", shift_late_income_status="Active", DAY(Tracking[[#This Row],[Date]])&gt;=shift_late_income_starting_date), DATE(YEAR(Tracking[[#This Row],[Date]]), MONTH(Tracking[[#This Row],[Date]])+1, 1), Tracking[[#This Row],[Date]])</f>
        <v>45636</v>
      </c>
    </row>
    <row r="139" spans="3:9" x14ac:dyDescent="0.25">
      <c r="C139" s="37">
        <v>45637</v>
      </c>
      <c r="D139" s="36" t="s">
        <v>16</v>
      </c>
      <c r="E139" s="36" t="s">
        <v>20</v>
      </c>
      <c r="F139" s="38">
        <v>13</v>
      </c>
      <c r="G139" s="39" t="s">
        <v>38</v>
      </c>
      <c r="H139" s="56" cm="1">
        <f t="array" ref="H139">SUMPRODUCT(Tracking[Amount], --(Tracking[Date]&lt;=Tracking[[#This Row],[Date]]), (Tracking[Type]&lt;&gt;"Income")* (-1) + (Tracking[Type]="Income"))</f>
        <v>-645</v>
      </c>
      <c r="I139" s="55">
        <f>IF(AND(Tracking[[#This Row],[Type]]="Income", shift_late_income_status="Active", DAY(Tracking[[#This Row],[Date]])&gt;=shift_late_income_starting_date), DATE(YEAR(Tracking[[#This Row],[Date]]), MONTH(Tracking[[#This Row],[Date]])+1, 1), Tracking[[#This Row],[Date]])</f>
        <v>45637</v>
      </c>
    </row>
    <row r="140" spans="3:9" x14ac:dyDescent="0.25">
      <c r="C140" s="37">
        <v>45637</v>
      </c>
      <c r="D140" s="36" t="s">
        <v>23</v>
      </c>
      <c r="E140" s="36" t="s">
        <v>37</v>
      </c>
      <c r="F140" s="38">
        <v>9</v>
      </c>
      <c r="G140" s="39" t="s">
        <v>132</v>
      </c>
      <c r="H140" s="56" cm="1">
        <f t="array" ref="H140">SUMPRODUCT(Tracking[Amount], --(Tracking[Date]&lt;=Tracking[[#This Row],[Date]]), (Tracking[Type]&lt;&gt;"Income")* (-1) + (Tracking[Type]="Income"))</f>
        <v>-645</v>
      </c>
      <c r="I140" s="55">
        <f>IF(AND(Tracking[[#This Row],[Type]]="Income", shift_late_income_status="Active", DAY(Tracking[[#This Row],[Date]])&gt;=shift_late_income_starting_date), DATE(YEAR(Tracking[[#This Row],[Date]]), MONTH(Tracking[[#This Row],[Date]])+1, 1), Tracking[[#This Row],[Date]])</f>
        <v>45637</v>
      </c>
    </row>
    <row r="141" spans="3:9" x14ac:dyDescent="0.25">
      <c r="C141" s="37">
        <v>45637</v>
      </c>
      <c r="D141" s="36" t="s">
        <v>23</v>
      </c>
      <c r="E141" s="36" t="s">
        <v>37</v>
      </c>
      <c r="F141" s="38">
        <v>1</v>
      </c>
      <c r="G141" s="39" t="s">
        <v>38</v>
      </c>
      <c r="H141" s="56" cm="1">
        <f t="array" ref="H141">SUMPRODUCT(Tracking[Amount], --(Tracking[Date]&lt;=Tracking[[#This Row],[Date]]), (Tracking[Type]&lt;&gt;"Income")* (-1) + (Tracking[Type]="Income"))</f>
        <v>-645</v>
      </c>
      <c r="I141" s="55">
        <f>IF(AND(Tracking[[#This Row],[Type]]="Income", shift_late_income_status="Active", DAY(Tracking[[#This Row],[Date]])&gt;=shift_late_income_starting_date), DATE(YEAR(Tracking[[#This Row],[Date]]), MONTH(Tracking[[#This Row],[Date]])+1, 1), Tracking[[#This Row],[Date]])</f>
        <v>45637</v>
      </c>
    </row>
    <row r="142" spans="3:9" x14ac:dyDescent="0.25">
      <c r="C142" s="37">
        <v>45639</v>
      </c>
      <c r="D142" s="36" t="s">
        <v>16</v>
      </c>
      <c r="E142" s="36" t="s">
        <v>17</v>
      </c>
      <c r="F142" s="38">
        <v>598</v>
      </c>
      <c r="G142" s="39"/>
      <c r="H142" s="56" cm="1">
        <f t="array" ref="H142">SUMPRODUCT(Tracking[Amount], --(Tracking[Date]&lt;=Tracking[[#This Row],[Date]]), (Tracking[Type]&lt;&gt;"Income")* (-1) + (Tracking[Type]="Income"))</f>
        <v>-278</v>
      </c>
      <c r="I142" s="55">
        <f>IF(AND(Tracking[[#This Row],[Type]]="Income", shift_late_income_status="Active", DAY(Tracking[[#This Row],[Date]])&gt;=shift_late_income_starting_date), DATE(YEAR(Tracking[[#This Row],[Date]]), MONTH(Tracking[[#This Row],[Date]])+1, 1), Tracking[[#This Row],[Date]])</f>
        <v>45639</v>
      </c>
    </row>
    <row r="143" spans="3:9" x14ac:dyDescent="0.25">
      <c r="C143" s="37">
        <v>45639</v>
      </c>
      <c r="D143" s="36" t="s">
        <v>23</v>
      </c>
      <c r="E143" s="36" t="s">
        <v>37</v>
      </c>
      <c r="F143" s="117">
        <v>5</v>
      </c>
      <c r="G143" s="118" t="s">
        <v>132</v>
      </c>
      <c r="H143" s="56" cm="1">
        <f t="array" ref="H143">SUMPRODUCT(Tracking[Amount], --(Tracking[Date]&lt;=Tracking[[#This Row],[Date]]), (Tracking[Type]&lt;&gt;"Income")* (-1) + (Tracking[Type]="Income"))</f>
        <v>-278</v>
      </c>
      <c r="I143" s="55">
        <f>IF(AND(Tracking[[#This Row],[Type]]="Income", shift_late_income_status="Active", DAY(Tracking[[#This Row],[Date]])&gt;=shift_late_income_starting_date), DATE(YEAR(Tracking[[#This Row],[Date]]), MONTH(Tracking[[#This Row],[Date]])+1, 1), Tracking[[#This Row],[Date]])</f>
        <v>45639</v>
      </c>
    </row>
    <row r="144" spans="3:9" x14ac:dyDescent="0.25">
      <c r="C144" s="37">
        <v>45639</v>
      </c>
      <c r="D144" s="36" t="s">
        <v>23</v>
      </c>
      <c r="E144" s="36" t="s">
        <v>36</v>
      </c>
      <c r="F144" s="117">
        <v>22</v>
      </c>
      <c r="G144" s="118"/>
      <c r="H144" s="56" cm="1">
        <f t="array" ref="H144">SUMPRODUCT(Tracking[Amount], --(Tracking[Date]&lt;=Tracking[[#This Row],[Date]]), (Tracking[Type]&lt;&gt;"Income")* (-1) + (Tracking[Type]="Income"))</f>
        <v>-278</v>
      </c>
      <c r="I144" s="55">
        <f>IF(AND(Tracking[[#This Row],[Type]]="Income", shift_late_income_status="Active", DAY(Tracking[[#This Row],[Date]])&gt;=shift_late_income_starting_date), DATE(YEAR(Tracking[[#This Row],[Date]]), MONTH(Tracking[[#This Row],[Date]])+1, 1), Tracking[[#This Row],[Date]])</f>
        <v>45639</v>
      </c>
    </row>
    <row r="145" spans="3:9" x14ac:dyDescent="0.25">
      <c r="C145" s="37">
        <v>45639</v>
      </c>
      <c r="D145" s="36" t="s">
        <v>23</v>
      </c>
      <c r="E145" s="36" t="s">
        <v>27</v>
      </c>
      <c r="F145" s="117">
        <v>481</v>
      </c>
      <c r="G145" s="118"/>
      <c r="H145" s="56" cm="1">
        <f t="array" ref="H145">SUMPRODUCT(Tracking[Amount], --(Tracking[Date]&lt;=Tracking[[#This Row],[Date]]), (Tracking[Type]&lt;&gt;"Income")* (-1) + (Tracking[Type]="Income"))</f>
        <v>-278</v>
      </c>
      <c r="I145" s="55">
        <f>IF(AND(Tracking[[#This Row],[Type]]="Income", shift_late_income_status="Active", DAY(Tracking[[#This Row],[Date]])&gt;=shift_late_income_starting_date), DATE(YEAR(Tracking[[#This Row],[Date]]), MONTH(Tracking[[#This Row],[Date]])+1, 1), Tracking[[#This Row],[Date]])</f>
        <v>45639</v>
      </c>
    </row>
    <row r="146" spans="3:9" x14ac:dyDescent="0.25">
      <c r="C146" s="37">
        <v>45639</v>
      </c>
      <c r="D146" s="36" t="s">
        <v>23</v>
      </c>
      <c r="E146" s="36" t="s">
        <v>37</v>
      </c>
      <c r="F146" s="117">
        <v>1</v>
      </c>
      <c r="G146" s="118" t="s">
        <v>38</v>
      </c>
      <c r="H146" s="56" cm="1">
        <f t="array" ref="H146">SUMPRODUCT(Tracking[Amount], --(Tracking[Date]&lt;=Tracking[[#This Row],[Date]]), (Tracking[Type]&lt;&gt;"Income")* (-1) + (Tracking[Type]="Income"))</f>
        <v>-278</v>
      </c>
      <c r="I146" s="55">
        <f>IF(AND(Tracking[[#This Row],[Type]]="Income", shift_late_income_status="Active", DAY(Tracking[[#This Row],[Date]])&gt;=shift_late_income_starting_date), DATE(YEAR(Tracking[[#This Row],[Date]]), MONTH(Tracking[[#This Row],[Date]])+1, 1), Tracking[[#This Row],[Date]])</f>
        <v>45639</v>
      </c>
    </row>
    <row r="147" spans="3:9" x14ac:dyDescent="0.25">
      <c r="C147" s="37">
        <v>45642</v>
      </c>
      <c r="D147" s="36" t="s">
        <v>16</v>
      </c>
      <c r="E147" s="36" t="s">
        <v>20</v>
      </c>
      <c r="F147" s="38">
        <v>13</v>
      </c>
      <c r="G147" s="39" t="s">
        <v>137</v>
      </c>
      <c r="H147" s="56" cm="1">
        <f t="array" ref="H147">SUMPRODUCT(Tracking[Amount], --(Tracking[Date]&lt;=Tracking[[#This Row],[Date]]), (Tracking[Type]&lt;&gt;"Income")* (-1) + (Tracking[Type]="Income"))</f>
        <v>-468</v>
      </c>
      <c r="I147" s="55">
        <f>IF(AND(Tracking[[#This Row],[Type]]="Income", shift_late_income_status="Active", DAY(Tracking[[#This Row],[Date]])&gt;=shift_late_income_starting_date), DATE(YEAR(Tracking[[#This Row],[Date]]), MONTH(Tracking[[#This Row],[Date]])+1, 1), Tracking[[#This Row],[Date]])</f>
        <v>45642</v>
      </c>
    </row>
    <row r="148" spans="3:9" x14ac:dyDescent="0.25">
      <c r="C148" s="37">
        <v>45642</v>
      </c>
      <c r="D148" s="36" t="s">
        <v>16</v>
      </c>
      <c r="E148" s="36" t="s">
        <v>20</v>
      </c>
      <c r="F148" s="38">
        <v>10</v>
      </c>
      <c r="G148" s="39" t="s">
        <v>38</v>
      </c>
      <c r="H148" s="56" cm="1">
        <f t="array" ref="H148">SUMPRODUCT(Tracking[Amount], --(Tracking[Date]&lt;=Tracking[[#This Row],[Date]]), (Tracking[Type]&lt;&gt;"Income")* (-1) + (Tracking[Type]="Income"))</f>
        <v>-468</v>
      </c>
      <c r="I148" s="55">
        <f>IF(AND(Tracking[[#This Row],[Type]]="Income", shift_late_income_status="Active", DAY(Tracking[[#This Row],[Date]])&gt;=shift_late_income_starting_date), DATE(YEAR(Tracking[[#This Row],[Date]]), MONTH(Tracking[[#This Row],[Date]])+1, 1), Tracking[[#This Row],[Date]])</f>
        <v>45642</v>
      </c>
    </row>
    <row r="149" spans="3:9" x14ac:dyDescent="0.25">
      <c r="C149" s="37">
        <v>45642</v>
      </c>
      <c r="D149" s="36" t="s">
        <v>16</v>
      </c>
      <c r="E149" s="36" t="s">
        <v>20</v>
      </c>
      <c r="F149" s="38">
        <v>3</v>
      </c>
      <c r="G149" s="39" t="s">
        <v>38</v>
      </c>
      <c r="H149" s="56" cm="1">
        <f t="array" ref="H149">SUMPRODUCT(Tracking[Amount], --(Tracking[Date]&lt;=Tracking[[#This Row],[Date]]), (Tracking[Type]&lt;&gt;"Income")* (-1) + (Tracking[Type]="Income"))</f>
        <v>-468</v>
      </c>
      <c r="I149" s="55">
        <f>IF(AND(Tracking[[#This Row],[Type]]="Income", shift_late_income_status="Active", DAY(Tracking[[#This Row],[Date]])&gt;=shift_late_income_starting_date), DATE(YEAR(Tracking[[#This Row],[Date]]), MONTH(Tracking[[#This Row],[Date]])+1, 1), Tracking[[#This Row],[Date]])</f>
        <v>45642</v>
      </c>
    </row>
    <row r="150" spans="3:9" x14ac:dyDescent="0.25">
      <c r="C150" s="37">
        <v>45642</v>
      </c>
      <c r="D150" s="36" t="s">
        <v>23</v>
      </c>
      <c r="E150" s="36" t="s">
        <v>147</v>
      </c>
      <c r="F150" s="38">
        <v>35</v>
      </c>
      <c r="G150" s="39"/>
      <c r="H150" s="56" cm="1">
        <f t="array" ref="H150">SUMPRODUCT(Tracking[Amount], --(Tracking[Date]&lt;=Tracking[[#This Row],[Date]]), (Tracking[Type]&lt;&gt;"Income")* (-1) + (Tracking[Type]="Income"))</f>
        <v>-468</v>
      </c>
      <c r="I150" s="55">
        <f>IF(AND(Tracking[[#This Row],[Type]]="Income", shift_late_income_status="Active", DAY(Tracking[[#This Row],[Date]])&gt;=shift_late_income_starting_date), DATE(YEAR(Tracking[[#This Row],[Date]]), MONTH(Tracking[[#This Row],[Date]])+1, 1), Tracking[[#This Row],[Date]])</f>
        <v>45642</v>
      </c>
    </row>
    <row r="151" spans="3:9" x14ac:dyDescent="0.25">
      <c r="C151" s="37">
        <v>45642</v>
      </c>
      <c r="D151" s="36" t="s">
        <v>23</v>
      </c>
      <c r="E151" s="36" t="s">
        <v>37</v>
      </c>
      <c r="F151" s="38">
        <v>6</v>
      </c>
      <c r="G151" s="39" t="s">
        <v>130</v>
      </c>
      <c r="H151" s="56" cm="1">
        <f t="array" ref="H151">SUMPRODUCT(Tracking[Amount], --(Tracking[Date]&lt;=Tracking[[#This Row],[Date]]), (Tracking[Type]&lt;&gt;"Income")* (-1) + (Tracking[Type]="Income"))</f>
        <v>-468</v>
      </c>
      <c r="I151" s="55">
        <f>IF(AND(Tracking[[#This Row],[Type]]="Income", shift_late_income_status="Active", DAY(Tracking[[#This Row],[Date]])&gt;=shift_late_income_starting_date), DATE(YEAR(Tracking[[#This Row],[Date]]), MONTH(Tracking[[#This Row],[Date]])+1, 1), Tracking[[#This Row],[Date]])</f>
        <v>45642</v>
      </c>
    </row>
    <row r="152" spans="3:9" x14ac:dyDescent="0.25">
      <c r="C152" s="37">
        <v>45642</v>
      </c>
      <c r="D152" s="36" t="s">
        <v>23</v>
      </c>
      <c r="E152" s="36" t="s">
        <v>28</v>
      </c>
      <c r="F152" s="38">
        <v>33</v>
      </c>
      <c r="G152" s="39"/>
      <c r="H152" s="56" cm="1">
        <f t="array" ref="H152">SUMPRODUCT(Tracking[Amount], --(Tracking[Date]&lt;=Tracking[[#This Row],[Date]]), (Tracking[Type]&lt;&gt;"Income")* (-1) + (Tracking[Type]="Income"))</f>
        <v>-468</v>
      </c>
      <c r="I152" s="55">
        <f>IF(AND(Tracking[[#This Row],[Type]]="Income", shift_late_income_status="Active", DAY(Tracking[[#This Row],[Date]])&gt;=shift_late_income_starting_date), DATE(YEAR(Tracking[[#This Row],[Date]]), MONTH(Tracking[[#This Row],[Date]])+1, 1), Tracking[[#This Row],[Date]])</f>
        <v>45642</v>
      </c>
    </row>
    <row r="153" spans="3:9" x14ac:dyDescent="0.25">
      <c r="C153" s="37">
        <v>45642</v>
      </c>
      <c r="D153" s="36" t="s">
        <v>23</v>
      </c>
      <c r="E153" s="36" t="s">
        <v>37</v>
      </c>
      <c r="F153" s="38">
        <v>20</v>
      </c>
      <c r="G153" s="39" t="s">
        <v>160</v>
      </c>
      <c r="H153" s="56" cm="1">
        <f t="array" ref="H153">SUMPRODUCT(Tracking[Amount], --(Tracking[Date]&lt;=Tracking[[#This Row],[Date]]), (Tracking[Type]&lt;&gt;"Income")* (-1) + (Tracking[Type]="Income"))</f>
        <v>-468</v>
      </c>
      <c r="I153" s="55">
        <f>IF(AND(Tracking[[#This Row],[Type]]="Income", shift_late_income_status="Active", DAY(Tracking[[#This Row],[Date]])&gt;=shift_late_income_starting_date), DATE(YEAR(Tracking[[#This Row],[Date]]), MONTH(Tracking[[#This Row],[Date]])+1, 1), Tracking[[#This Row],[Date]])</f>
        <v>45642</v>
      </c>
    </row>
    <row r="154" spans="3:9" x14ac:dyDescent="0.25">
      <c r="C154" s="37">
        <v>45642</v>
      </c>
      <c r="D154" s="36" t="s">
        <v>23</v>
      </c>
      <c r="E154" s="36" t="s">
        <v>37</v>
      </c>
      <c r="F154" s="38">
        <v>5</v>
      </c>
      <c r="G154" s="39" t="s">
        <v>161</v>
      </c>
      <c r="H154" s="56" cm="1">
        <f t="array" ref="H154">SUMPRODUCT(Tracking[Amount], --(Tracking[Date]&lt;=Tracking[[#This Row],[Date]]), (Tracking[Type]&lt;&gt;"Income")* (-1) + (Tracking[Type]="Income"))</f>
        <v>-468</v>
      </c>
      <c r="I154" s="55">
        <f>IF(AND(Tracking[[#This Row],[Type]]="Income", shift_late_income_status="Active", DAY(Tracking[[#This Row],[Date]])&gt;=shift_late_income_starting_date), DATE(YEAR(Tracking[[#This Row],[Date]]), MONTH(Tracking[[#This Row],[Date]])+1, 1), Tracking[[#This Row],[Date]])</f>
        <v>45642</v>
      </c>
    </row>
    <row r="155" spans="3:9" x14ac:dyDescent="0.25">
      <c r="C155" s="37">
        <v>45642</v>
      </c>
      <c r="D155" s="36" t="s">
        <v>23</v>
      </c>
      <c r="E155" s="36" t="s">
        <v>37</v>
      </c>
      <c r="F155" s="38">
        <v>7</v>
      </c>
      <c r="G155" s="39" t="s">
        <v>132</v>
      </c>
      <c r="H155" s="56" cm="1">
        <f t="array" ref="H155">SUMPRODUCT(Tracking[Amount], --(Tracking[Date]&lt;=Tracking[[#This Row],[Date]]), (Tracking[Type]&lt;&gt;"Income")* (-1) + (Tracking[Type]="Income"))</f>
        <v>-468</v>
      </c>
      <c r="I155" s="55">
        <f>IF(AND(Tracking[[#This Row],[Type]]="Income", shift_late_income_status="Active", DAY(Tracking[[#This Row],[Date]])&gt;=shift_late_income_starting_date), DATE(YEAR(Tracking[[#This Row],[Date]]), MONTH(Tracking[[#This Row],[Date]])+1, 1), Tracking[[#This Row],[Date]])</f>
        <v>45642</v>
      </c>
    </row>
    <row r="156" spans="3:9" x14ac:dyDescent="0.25">
      <c r="C156" s="37">
        <v>45642</v>
      </c>
      <c r="D156" s="36" t="s">
        <v>23</v>
      </c>
      <c r="E156" s="36" t="s">
        <v>37</v>
      </c>
      <c r="F156" s="38">
        <v>4</v>
      </c>
      <c r="G156" s="39" t="s">
        <v>38</v>
      </c>
      <c r="H156" s="56" cm="1">
        <f t="array" ref="H156">SUMPRODUCT(Tracking[Amount], --(Tracking[Date]&lt;=Tracking[[#This Row],[Date]]), (Tracking[Type]&lt;&gt;"Income")* (-1) + (Tracking[Type]="Income"))</f>
        <v>-468</v>
      </c>
      <c r="I156" s="55">
        <f>IF(AND(Tracking[[#This Row],[Type]]="Income", shift_late_income_status="Active", DAY(Tracking[[#This Row],[Date]])&gt;=shift_late_income_starting_date), DATE(YEAR(Tracking[[#This Row],[Date]]), MONTH(Tracking[[#This Row],[Date]])+1, 1), Tracking[[#This Row],[Date]])</f>
        <v>45642</v>
      </c>
    </row>
    <row r="157" spans="3:9" x14ac:dyDescent="0.25">
      <c r="C157" s="37">
        <v>45643</v>
      </c>
      <c r="D157" s="36" t="s">
        <v>16</v>
      </c>
      <c r="E157" s="36" t="s">
        <v>20</v>
      </c>
      <c r="F157" s="38">
        <v>5</v>
      </c>
      <c r="G157" s="39"/>
      <c r="H157" s="56" cm="1">
        <f t="array" ref="H157">SUMPRODUCT(Tracking[Amount], --(Tracking[Date]&lt;=Tracking[[#This Row],[Date]]), (Tracking[Type]&lt;&gt;"Income")* (-1) + (Tracking[Type]="Income"))</f>
        <v>-475</v>
      </c>
      <c r="I157" s="55">
        <f>IF(AND(Tracking[[#This Row],[Type]]="Income", shift_late_income_status="Active", DAY(Tracking[[#This Row],[Date]])&gt;=shift_late_income_starting_date), DATE(YEAR(Tracking[[#This Row],[Date]]), MONTH(Tracking[[#This Row],[Date]])+1, 1), Tracking[[#This Row],[Date]])</f>
        <v>45643</v>
      </c>
    </row>
    <row r="158" spans="3:9" x14ac:dyDescent="0.25">
      <c r="C158" s="37">
        <v>45643</v>
      </c>
      <c r="D158" s="36" t="s">
        <v>23</v>
      </c>
      <c r="E158" s="36" t="s">
        <v>126</v>
      </c>
      <c r="F158" s="38">
        <v>2</v>
      </c>
      <c r="G158" s="39"/>
      <c r="H158" s="56" cm="1">
        <f t="array" ref="H158">SUMPRODUCT(Tracking[Amount], --(Tracking[Date]&lt;=Tracking[[#This Row],[Date]]), (Tracking[Type]&lt;&gt;"Income")* (-1) + (Tracking[Type]="Income"))</f>
        <v>-475</v>
      </c>
      <c r="I158" s="55">
        <f>IF(AND(Tracking[[#This Row],[Type]]="Income", shift_late_income_status="Active", DAY(Tracking[[#This Row],[Date]])&gt;=shift_late_income_starting_date), DATE(YEAR(Tracking[[#This Row],[Date]]), MONTH(Tracking[[#This Row],[Date]])+1, 1), Tracking[[#This Row],[Date]])</f>
        <v>45643</v>
      </c>
    </row>
    <row r="159" spans="3:9" x14ac:dyDescent="0.25">
      <c r="C159" s="37">
        <v>45643</v>
      </c>
      <c r="D159" s="36" t="s">
        <v>23</v>
      </c>
      <c r="E159" s="36" t="s">
        <v>37</v>
      </c>
      <c r="F159" s="38">
        <v>9</v>
      </c>
      <c r="G159" s="39" t="s">
        <v>132</v>
      </c>
      <c r="H159" s="56" cm="1">
        <f t="array" ref="H159">SUMPRODUCT(Tracking[Amount], --(Tracking[Date]&lt;=Tracking[[#This Row],[Date]]), (Tracking[Type]&lt;&gt;"Income")* (-1) + (Tracking[Type]="Income"))</f>
        <v>-475</v>
      </c>
      <c r="I159" s="55">
        <f>IF(AND(Tracking[[#This Row],[Type]]="Income", shift_late_income_status="Active", DAY(Tracking[[#This Row],[Date]])&gt;=shift_late_income_starting_date), DATE(YEAR(Tracking[[#This Row],[Date]]), MONTH(Tracking[[#This Row],[Date]])+1, 1), Tracking[[#This Row],[Date]])</f>
        <v>45643</v>
      </c>
    </row>
    <row r="160" spans="3:9" x14ac:dyDescent="0.25">
      <c r="C160" s="37">
        <v>45643</v>
      </c>
      <c r="D160" s="36" t="s">
        <v>23</v>
      </c>
      <c r="E160" s="36" t="s">
        <v>37</v>
      </c>
      <c r="F160" s="38">
        <v>1</v>
      </c>
      <c r="G160" s="39" t="s">
        <v>38</v>
      </c>
      <c r="H160" s="56" cm="1">
        <f t="array" ref="H160">SUMPRODUCT(Tracking[Amount], --(Tracking[Date]&lt;=Tracking[[#This Row],[Date]]), (Tracking[Type]&lt;&gt;"Income")* (-1) + (Tracking[Type]="Income"))</f>
        <v>-475</v>
      </c>
      <c r="I160" s="55">
        <f>IF(AND(Tracking[[#This Row],[Type]]="Income", shift_late_income_status="Active", DAY(Tracking[[#This Row],[Date]])&gt;=shift_late_income_starting_date), DATE(YEAR(Tracking[[#This Row],[Date]]), MONTH(Tracking[[#This Row],[Date]])+1, 1), Tracking[[#This Row],[Date]])</f>
        <v>45643</v>
      </c>
    </row>
    <row r="161" spans="3:9" x14ac:dyDescent="0.25">
      <c r="C161" s="37">
        <v>45644</v>
      </c>
      <c r="D161" s="36" t="s">
        <v>23</v>
      </c>
      <c r="E161" s="36" t="s">
        <v>37</v>
      </c>
      <c r="F161" s="38">
        <v>4</v>
      </c>
      <c r="G161" s="39" t="s">
        <v>130</v>
      </c>
      <c r="H161" s="56" cm="1">
        <f t="array" ref="H161">SUMPRODUCT(Tracking[Amount], --(Tracking[Date]&lt;=Tracking[[#This Row],[Date]]), (Tracking[Type]&lt;&gt;"Income")* (-1) + (Tracking[Type]="Income"))</f>
        <v>-480</v>
      </c>
      <c r="I161" s="55">
        <f>IF(AND(Tracking[[#This Row],[Type]]="Income", shift_late_income_status="Active", DAY(Tracking[[#This Row],[Date]])&gt;=shift_late_income_starting_date), DATE(YEAR(Tracking[[#This Row],[Date]]), MONTH(Tracking[[#This Row],[Date]])+1, 1), Tracking[[#This Row],[Date]])</f>
        <v>45644</v>
      </c>
    </row>
    <row r="162" spans="3:9" x14ac:dyDescent="0.25">
      <c r="C162" s="37">
        <v>45644</v>
      </c>
      <c r="D162" s="36" t="s">
        <v>23</v>
      </c>
      <c r="E162" s="36" t="s">
        <v>37</v>
      </c>
      <c r="F162" s="38">
        <v>1</v>
      </c>
      <c r="G162" s="39" t="s">
        <v>38</v>
      </c>
      <c r="H162" s="56" cm="1">
        <f t="array" ref="H162">SUMPRODUCT(Tracking[Amount], --(Tracking[Date]&lt;=Tracking[[#This Row],[Date]]), (Tracking[Type]&lt;&gt;"Income")* (-1) + (Tracking[Type]="Income"))</f>
        <v>-480</v>
      </c>
      <c r="I162" s="55">
        <f>IF(AND(Tracking[[#This Row],[Type]]="Income", shift_late_income_status="Active", DAY(Tracking[[#This Row],[Date]])&gt;=shift_late_income_starting_date), DATE(YEAR(Tracking[[#This Row],[Date]]), MONTH(Tracking[[#This Row],[Date]])+1, 1), Tracking[[#This Row],[Date]])</f>
        <v>45644</v>
      </c>
    </row>
    <row r="163" spans="3:9" x14ac:dyDescent="0.25">
      <c r="C163" s="37">
        <v>45645</v>
      </c>
      <c r="D163" s="36" t="s">
        <v>16</v>
      </c>
      <c r="E163" s="36" t="s">
        <v>19</v>
      </c>
      <c r="F163" s="38">
        <v>100</v>
      </c>
      <c r="G163" s="39"/>
      <c r="H163" s="56" cm="1">
        <f t="array" ref="H163">SUMPRODUCT(Tracking[Amount], --(Tracking[Date]&lt;=Tracking[[#This Row],[Date]]), (Tracking[Type]&lt;&gt;"Income")* (-1) + (Tracking[Type]="Income"))</f>
        <v>-380</v>
      </c>
      <c r="I163" s="55">
        <f>IF(AND(Tracking[[#This Row],[Type]]="Income", shift_late_income_status="Active", DAY(Tracking[[#This Row],[Date]])&gt;=shift_late_income_starting_date), DATE(YEAR(Tracking[[#This Row],[Date]]), MONTH(Tracking[[#This Row],[Date]])+1, 1), Tracking[[#This Row],[Date]])</f>
        <v>45645</v>
      </c>
    </row>
    <row r="164" spans="3:9" x14ac:dyDescent="0.25">
      <c r="C164" s="37">
        <v>45649</v>
      </c>
      <c r="D164" s="36" t="s">
        <v>23</v>
      </c>
      <c r="E164" s="36" t="s">
        <v>34</v>
      </c>
      <c r="F164" s="38">
        <v>30</v>
      </c>
      <c r="G164" s="39"/>
      <c r="H164" s="56" cm="1">
        <f t="array" ref="H164">SUMPRODUCT(Tracking[Amount], --(Tracking[Date]&lt;=Tracking[[#This Row],[Date]]), (Tracking[Type]&lt;&gt;"Income")* (-1) + (Tracking[Type]="Income"))</f>
        <v>-410</v>
      </c>
      <c r="I164" s="55">
        <f>IF(AND(Tracking[[#This Row],[Type]]="Income", shift_late_income_status="Active", DAY(Tracking[[#This Row],[Date]])&gt;=shift_late_income_starting_date), DATE(YEAR(Tracking[[#This Row],[Date]]), MONTH(Tracking[[#This Row],[Date]])+1, 1), Tracking[[#This Row],[Date]])</f>
        <v>45649</v>
      </c>
    </row>
    <row r="165" spans="3:9" x14ac:dyDescent="0.25">
      <c r="C165" s="37">
        <v>45650</v>
      </c>
      <c r="D165" s="36" t="s">
        <v>23</v>
      </c>
      <c r="E165" s="36" t="s">
        <v>37</v>
      </c>
      <c r="F165" s="38">
        <v>25</v>
      </c>
      <c r="G165" s="39" t="s">
        <v>162</v>
      </c>
      <c r="H165" s="56" cm="1">
        <f t="array" ref="H165">SUMPRODUCT(Tracking[Amount], --(Tracking[Date]&lt;=Tracking[[#This Row],[Date]]), (Tracking[Type]&lt;&gt;"Income")* (-1) + (Tracking[Type]="Income"))</f>
        <v>-435</v>
      </c>
      <c r="I165" s="55">
        <f>IF(AND(Tracking[[#This Row],[Type]]="Income", shift_late_income_status="Active", DAY(Tracking[[#This Row],[Date]])&gt;=shift_late_income_starting_date), DATE(YEAR(Tracking[[#This Row],[Date]]), MONTH(Tracking[[#This Row],[Date]])+1, 1), Tracking[[#This Row],[Date]])</f>
        <v>45650</v>
      </c>
    </row>
    <row r="166" spans="3:9" x14ac:dyDescent="0.25">
      <c r="C166" s="37">
        <v>45638</v>
      </c>
      <c r="D166" s="36" t="s">
        <v>16</v>
      </c>
      <c r="E166" s="36" t="s">
        <v>17</v>
      </c>
      <c r="F166" s="38">
        <v>365</v>
      </c>
      <c r="G166" s="39" t="s">
        <v>135</v>
      </c>
      <c r="H166" s="56" cm="1">
        <f t="array" ref="H166">SUMPRODUCT(Tracking[Amount], --(Tracking[Date]&lt;=Tracking[[#This Row],[Date]]), (Tracking[Type]&lt;&gt;"Income")* (-1) + (Tracking[Type]="Income"))</f>
        <v>-280</v>
      </c>
      <c r="I166" s="55">
        <f>IF(AND(Tracking[[#This Row],[Type]]="Income", shift_late_income_status="Active", DAY(Tracking[[#This Row],[Date]])&gt;=shift_late_income_starting_date), DATE(YEAR(Tracking[[#This Row],[Date]]), MONTH(Tracking[[#This Row],[Date]])+1, 1), Tracking[[#This Row],[Date]])</f>
        <v>45638</v>
      </c>
    </row>
    <row r="167" spans="3:9" x14ac:dyDescent="0.25">
      <c r="C167" s="37">
        <v>45625</v>
      </c>
      <c r="D167" s="36" t="s">
        <v>23</v>
      </c>
      <c r="E167" s="36" t="s">
        <v>28</v>
      </c>
      <c r="F167" s="38">
        <v>5</v>
      </c>
      <c r="G167" s="39" t="s">
        <v>132</v>
      </c>
      <c r="H167" s="56" cm="1">
        <f t="array" ref="H167">SUMPRODUCT(Tracking[Amount], --(Tracking[Date]&lt;=Tracking[[#This Row],[Date]]), (Tracking[Type]&lt;&gt;"Income")* (-1) + (Tracking[Type]="Income"))</f>
        <v>-605</v>
      </c>
      <c r="I167" s="55">
        <f>IF(AND(Tracking[[#This Row],[Type]]="Income", shift_late_income_status="Active", DAY(Tracking[[#This Row],[Date]])&gt;=shift_late_income_starting_date), DATE(YEAR(Tracking[[#This Row],[Date]]), MONTH(Tracking[[#This Row],[Date]])+1, 1), Tracking[[#This Row],[Date]])</f>
        <v>45625</v>
      </c>
    </row>
    <row r="168" spans="3:9" x14ac:dyDescent="0.25">
      <c r="C168" s="37">
        <v>45625</v>
      </c>
      <c r="D168" s="36" t="s">
        <v>23</v>
      </c>
      <c r="E168" s="36" t="s">
        <v>32</v>
      </c>
      <c r="F168" s="38">
        <v>50</v>
      </c>
      <c r="G168" s="39" t="s">
        <v>136</v>
      </c>
      <c r="H168" s="56" cm="1">
        <f t="array" ref="H168">SUMPRODUCT(Tracking[Amount], --(Tracking[Date]&lt;=Tracking[[#This Row],[Date]]), (Tracking[Type]&lt;&gt;"Income")* (-1) + (Tracking[Type]="Income"))</f>
        <v>-605</v>
      </c>
      <c r="I168" s="55">
        <f>IF(AND(Tracking[[#This Row],[Type]]="Income", shift_late_income_status="Active", DAY(Tracking[[#This Row],[Date]])&gt;=shift_late_income_starting_date), DATE(YEAR(Tracking[[#This Row],[Date]]), MONTH(Tracking[[#This Row],[Date]])+1, 1), Tracking[[#This Row],[Date]])</f>
        <v>45625</v>
      </c>
    </row>
    <row r="169" spans="3:9" x14ac:dyDescent="0.25">
      <c r="C169" s="37">
        <v>45625</v>
      </c>
      <c r="D169" s="36" t="s">
        <v>23</v>
      </c>
      <c r="E169" s="36" t="s">
        <v>32</v>
      </c>
      <c r="F169" s="38">
        <v>13</v>
      </c>
      <c r="G169" s="39" t="s">
        <v>163</v>
      </c>
      <c r="H169" s="56" cm="1">
        <f t="array" ref="H169">SUMPRODUCT(Tracking[Amount], --(Tracking[Date]&lt;=Tracking[[#This Row],[Date]]), (Tracking[Type]&lt;&gt;"Income")* (-1) + (Tracking[Type]="Income"))</f>
        <v>-605</v>
      </c>
      <c r="I169" s="55">
        <f>IF(AND(Tracking[[#This Row],[Type]]="Income", shift_late_income_status="Active", DAY(Tracking[[#This Row],[Date]])&gt;=shift_late_income_starting_date), DATE(YEAR(Tracking[[#This Row],[Date]]), MONTH(Tracking[[#This Row],[Date]])+1, 1), Tracking[[#This Row],[Date]])</f>
        <v>45625</v>
      </c>
    </row>
    <row r="170" spans="3:9" x14ac:dyDescent="0.25">
      <c r="C170" s="37">
        <v>45625</v>
      </c>
      <c r="D170" s="36" t="s">
        <v>23</v>
      </c>
      <c r="E170" s="36" t="s">
        <v>32</v>
      </c>
      <c r="F170" s="38">
        <v>11</v>
      </c>
      <c r="G170" s="39" t="s">
        <v>136</v>
      </c>
      <c r="H170" s="56" cm="1">
        <f t="array" ref="H170">SUMPRODUCT(Tracking[Amount], --(Tracking[Date]&lt;=Tracking[[#This Row],[Date]]), (Tracking[Type]&lt;&gt;"Income")* (-1) + (Tracking[Type]="Income"))</f>
        <v>-605</v>
      </c>
      <c r="I170" s="55">
        <f>IF(AND(Tracking[[#This Row],[Type]]="Income", shift_late_income_status="Active", DAY(Tracking[[#This Row],[Date]])&gt;=shift_late_income_starting_date), DATE(YEAR(Tracking[[#This Row],[Date]]), MONTH(Tracking[[#This Row],[Date]])+1, 1), Tracking[[#This Row],[Date]])</f>
        <v>45625</v>
      </c>
    </row>
    <row r="171" spans="3:9" x14ac:dyDescent="0.25">
      <c r="C171" s="37">
        <v>45625</v>
      </c>
      <c r="D171" s="36" t="s">
        <v>23</v>
      </c>
      <c r="E171" s="36" t="s">
        <v>32</v>
      </c>
      <c r="F171" s="38">
        <v>72</v>
      </c>
      <c r="G171" s="39" t="s">
        <v>139</v>
      </c>
      <c r="H171" s="56" cm="1">
        <f t="array" ref="H171">SUMPRODUCT(Tracking[Amount], --(Tracking[Date]&lt;=Tracking[[#This Row],[Date]]), (Tracking[Type]&lt;&gt;"Income")* (-1) + (Tracking[Type]="Income"))</f>
        <v>-605</v>
      </c>
      <c r="I171" s="55">
        <f>IF(AND(Tracking[[#This Row],[Type]]="Income", shift_late_income_status="Active", DAY(Tracking[[#This Row],[Date]])&gt;=shift_late_income_starting_date), DATE(YEAR(Tracking[[#This Row],[Date]]), MONTH(Tracking[[#This Row],[Date]])+1, 1), Tracking[[#This Row],[Date]])</f>
        <v>45625</v>
      </c>
    </row>
    <row r="172" spans="3:9" x14ac:dyDescent="0.25">
      <c r="C172" s="37">
        <v>45626</v>
      </c>
      <c r="D172" s="36" t="s">
        <v>23</v>
      </c>
      <c r="E172" s="36" t="s">
        <v>28</v>
      </c>
      <c r="F172" s="38">
        <v>27</v>
      </c>
      <c r="G172" s="39" t="s">
        <v>132</v>
      </c>
      <c r="H172" s="56" cm="1">
        <f t="array" ref="H172">SUMPRODUCT(Tracking[Amount], --(Tracking[Date]&lt;=Tracking[[#This Row],[Date]]), (Tracking[Type]&lt;&gt;"Income")* (-1) + (Tracking[Type]="Income"))</f>
        <v>-632</v>
      </c>
      <c r="I172" s="55">
        <f>IF(AND(Tracking[[#This Row],[Type]]="Income", shift_late_income_status="Active", DAY(Tracking[[#This Row],[Date]])&gt;=shift_late_income_starting_date), DATE(YEAR(Tracking[[#This Row],[Date]]), MONTH(Tracking[[#This Row],[Date]])+1, 1), Tracking[[#This Row],[Date]])</f>
        <v>45626</v>
      </c>
    </row>
    <row r="173" spans="3:9" x14ac:dyDescent="0.25">
      <c r="C173" s="37">
        <v>45636</v>
      </c>
      <c r="D173" s="36" t="s">
        <v>23</v>
      </c>
      <c r="E173" s="36" t="s">
        <v>37</v>
      </c>
      <c r="F173" s="38">
        <v>12</v>
      </c>
      <c r="G173" s="39" t="s">
        <v>151</v>
      </c>
      <c r="H173" s="56" cm="1">
        <f t="array" ref="H173">SUMPRODUCT(Tracking[Amount], --(Tracking[Date]&lt;=Tracking[[#This Row],[Date]]), (Tracking[Type]&lt;&gt;"Income")* (-1) + (Tracking[Type]="Income"))</f>
        <v>-648</v>
      </c>
      <c r="I173" s="55">
        <f>IF(AND(Tracking[[#This Row],[Type]]="Income", shift_late_income_status="Active", DAY(Tracking[[#This Row],[Date]])&gt;=shift_late_income_starting_date), DATE(YEAR(Tracking[[#This Row],[Date]]), MONTH(Tracking[[#This Row],[Date]])+1, 1), Tracking[[#This Row],[Date]])</f>
        <v>45636</v>
      </c>
    </row>
    <row r="174" spans="3:9" x14ac:dyDescent="0.25">
      <c r="C174" s="37">
        <v>45636</v>
      </c>
      <c r="D174" s="36" t="s">
        <v>23</v>
      </c>
      <c r="E174" s="36" t="s">
        <v>37</v>
      </c>
      <c r="F174" s="38">
        <v>2</v>
      </c>
      <c r="G174" s="39" t="s">
        <v>148</v>
      </c>
      <c r="H174" s="56" cm="1">
        <f t="array" ref="H174">SUMPRODUCT(Tracking[Amount], --(Tracking[Date]&lt;=Tracking[[#This Row],[Date]]), (Tracking[Type]&lt;&gt;"Income")* (-1) + (Tracking[Type]="Income"))</f>
        <v>-648</v>
      </c>
      <c r="I174" s="55">
        <f>IF(AND(Tracking[[#This Row],[Type]]="Income", shift_late_income_status="Active", DAY(Tracking[[#This Row],[Date]])&gt;=shift_late_income_starting_date), DATE(YEAR(Tracking[[#This Row],[Date]]), MONTH(Tracking[[#This Row],[Date]])+1, 1), Tracking[[#This Row],[Date]])</f>
        <v>45636</v>
      </c>
    </row>
    <row r="175" spans="3:9" x14ac:dyDescent="0.25">
      <c r="C175" s="37">
        <v>45639</v>
      </c>
      <c r="D175" s="36" t="s">
        <v>23</v>
      </c>
      <c r="E175" s="36" t="s">
        <v>32</v>
      </c>
      <c r="F175" s="38">
        <v>87</v>
      </c>
      <c r="G175" s="39" t="s">
        <v>136</v>
      </c>
      <c r="H175" s="56" cm="1">
        <f t="array" ref="H175">SUMPRODUCT(Tracking[Amount], --(Tracking[Date]&lt;=Tracking[[#This Row],[Date]]), (Tracking[Type]&lt;&gt;"Income")* (-1) + (Tracking[Type]="Income"))</f>
        <v>-278</v>
      </c>
      <c r="I175" s="55">
        <f>IF(AND(Tracking[[#This Row],[Type]]="Income", shift_late_income_status="Active", DAY(Tracking[[#This Row],[Date]])&gt;=shift_late_income_starting_date), DATE(YEAR(Tracking[[#This Row],[Date]]), MONTH(Tracking[[#This Row],[Date]])+1, 1), Tracking[[#This Row],[Date]])</f>
        <v>45639</v>
      </c>
    </row>
    <row r="176" spans="3:9" x14ac:dyDescent="0.25">
      <c r="C176" s="37">
        <v>45640</v>
      </c>
      <c r="D176" s="36" t="s">
        <v>23</v>
      </c>
      <c r="E176" s="36" t="s">
        <v>32</v>
      </c>
      <c r="F176" s="38">
        <v>5</v>
      </c>
      <c r="G176" s="39" t="s">
        <v>140</v>
      </c>
      <c r="H176" s="56" cm="1">
        <f t="array" ref="H176">SUMPRODUCT(Tracking[Amount], --(Tracking[Date]&lt;=Tracking[[#This Row],[Date]]), (Tracking[Type]&lt;&gt;"Income")* (-1) + (Tracking[Type]="Income"))</f>
        <v>-360</v>
      </c>
      <c r="I176" s="55">
        <f>IF(AND(Tracking[[#This Row],[Type]]="Income", shift_late_income_status="Active", DAY(Tracking[[#This Row],[Date]])&gt;=shift_late_income_starting_date), DATE(YEAR(Tracking[[#This Row],[Date]]), MONTH(Tracking[[#This Row],[Date]])+1, 1), Tracking[[#This Row],[Date]])</f>
        <v>45640</v>
      </c>
    </row>
    <row r="177" spans="3:9" x14ac:dyDescent="0.25">
      <c r="C177" s="37">
        <v>45640</v>
      </c>
      <c r="D177" s="36" t="s">
        <v>23</v>
      </c>
      <c r="E177" s="36" t="s">
        <v>32</v>
      </c>
      <c r="F177" s="38">
        <v>77</v>
      </c>
      <c r="G177" s="39" t="s">
        <v>139</v>
      </c>
      <c r="H177" s="56" cm="1">
        <f t="array" ref="H177">SUMPRODUCT(Tracking[Amount], --(Tracking[Date]&lt;=Tracking[[#This Row],[Date]]), (Tracking[Type]&lt;&gt;"Income")* (-1) + (Tracking[Type]="Income"))</f>
        <v>-360</v>
      </c>
      <c r="I177" s="55">
        <f>IF(AND(Tracking[[#This Row],[Type]]="Income", shift_late_income_status="Active", DAY(Tracking[[#This Row],[Date]])&gt;=shift_late_income_starting_date), DATE(YEAR(Tracking[[#This Row],[Date]]), MONTH(Tracking[[#This Row],[Date]])+1, 1), Tracking[[#This Row],[Date]])</f>
        <v>45640</v>
      </c>
    </row>
    <row r="178" spans="3:9" x14ac:dyDescent="0.25">
      <c r="C178" s="37">
        <v>45641</v>
      </c>
      <c r="D178" s="36" t="s">
        <v>23</v>
      </c>
      <c r="E178" s="36" t="s">
        <v>28</v>
      </c>
      <c r="F178" s="38">
        <v>24</v>
      </c>
      <c r="G178" s="39" t="s">
        <v>132</v>
      </c>
      <c r="H178" s="56" cm="1">
        <f t="array" ref="H178">SUMPRODUCT(Tracking[Amount], --(Tracking[Date]&lt;=Tracking[[#This Row],[Date]]), (Tracking[Type]&lt;&gt;"Income")* (-1) + (Tracking[Type]="Income"))</f>
        <v>-384</v>
      </c>
      <c r="I178" s="55">
        <f>IF(AND(Tracking[[#This Row],[Type]]="Income", shift_late_income_status="Active", DAY(Tracking[[#This Row],[Date]])&gt;=shift_late_income_starting_date), DATE(YEAR(Tracking[[#This Row],[Date]]), MONTH(Tracking[[#This Row],[Date]])+1, 1), Tracking[[#This Row],[Date]])</f>
        <v>45641</v>
      </c>
    </row>
    <row r="179" spans="3:9" x14ac:dyDescent="0.25">
      <c r="C179" s="37">
        <v>45652</v>
      </c>
      <c r="D179" s="36" t="s">
        <v>23</v>
      </c>
      <c r="E179" s="36" t="s">
        <v>37</v>
      </c>
      <c r="F179" s="38">
        <v>6</v>
      </c>
      <c r="G179" s="39" t="s">
        <v>130</v>
      </c>
      <c r="H179" s="56" cm="1">
        <f t="array" ref="H179">SUMPRODUCT(Tracking[Amount], --(Tracking[Date]&lt;=Tracking[[#This Row],[Date]]), (Tracking[Type]&lt;&gt;"Income")* (-1) + (Tracking[Type]="Income"))</f>
        <v>-441</v>
      </c>
      <c r="I179" s="55">
        <f>IF(AND(Tracking[[#This Row],[Type]]="Income", shift_late_income_status="Active", DAY(Tracking[[#This Row],[Date]])&gt;=shift_late_income_starting_date), DATE(YEAR(Tracking[[#This Row],[Date]]), MONTH(Tracking[[#This Row],[Date]])+1, 1), Tracking[[#This Row],[Date]])</f>
        <v>45652</v>
      </c>
    </row>
    <row r="180" spans="3:9" x14ac:dyDescent="0.25">
      <c r="C180" s="37">
        <v>45654</v>
      </c>
      <c r="D180" s="36" t="s">
        <v>23</v>
      </c>
      <c r="E180" s="36" t="s">
        <v>37</v>
      </c>
      <c r="F180" s="38">
        <v>25</v>
      </c>
      <c r="G180" s="39" t="s">
        <v>142</v>
      </c>
      <c r="H180" s="56" cm="1">
        <f t="array" ref="H180">SUMPRODUCT(Tracking[Amount], --(Tracking[Date]&lt;=Tracking[[#This Row],[Date]]), (Tracking[Type]&lt;&gt;"Income")* (-1) + (Tracking[Type]="Income"))</f>
        <v>-466</v>
      </c>
      <c r="I180" s="55">
        <f>IF(AND(Tracking[[#This Row],[Type]]="Income", shift_late_income_status="Active", DAY(Tracking[[#This Row],[Date]])&gt;=shift_late_income_starting_date), DATE(YEAR(Tracking[[#This Row],[Date]]), MONTH(Tracking[[#This Row],[Date]])+1, 1), Tracking[[#This Row],[Date]])</f>
        <v>45654</v>
      </c>
    </row>
  </sheetData>
  <mergeCells count="1">
    <mergeCell ref="A1:XFD2"/>
  </mergeCells>
  <conditionalFormatting sqref="E12:E180">
    <cfRule type="expression" dxfId="73" priority="3">
      <formula>ISNA(MATCH(E12, INDIRECT(D12), 0))</formula>
    </cfRule>
  </conditionalFormatting>
  <conditionalFormatting sqref="F12:F180">
    <cfRule type="expression" dxfId="72" priority="2">
      <formula>D12="Income"</formula>
    </cfRule>
  </conditionalFormatting>
  <conditionalFormatting sqref="I12:I180">
    <cfRule type="expression" dxfId="71" priority="1">
      <formula>AND(D12="Expenses, Income", shift_late_income_status="Active", DAY(C12)&gt;=shift_late_income_starting_date)</formula>
    </cfRule>
  </conditionalFormatting>
  <dataValidations count="4">
    <dataValidation type="date" operator="greaterThan" allowBlank="1" showInputMessage="1" showErrorMessage="1" errorTitle="Invaild Date" error="Please enter a valid date." sqref="C12:C180" xr:uid="{C1488C85-0E7B-4870-976E-E062A3F6F244}">
      <formula1>1</formula1>
    </dataValidation>
    <dataValidation type="list" allowBlank="1" showInputMessage="1" showErrorMessage="1" errorTitle="Invaild Type" error="Please select a valid type from the dropdown list." sqref="D12:D180" xr:uid="{6D91BF87-3B2A-412A-A6E1-1D7365DF3767}">
      <formula1>"Income, Expenses, Savings"</formula1>
    </dataValidation>
    <dataValidation type="custom" allowBlank="1" showInputMessage="1" showErrorMessage="1" errorTitle="Invaild Amount" error="Please enter a valid number." sqref="F12:F180" xr:uid="{C62B074B-0C15-4C0E-A3E2-8AA24EB23350}">
      <formula1>ISNUMBER(F12)</formula1>
    </dataValidation>
    <dataValidation type="list" allowBlank="1" showInputMessage="1" showErrorMessage="1" errorTitle="Invaild Category" error="Please select a vaild category from the dropdown list." sqref="E12:E180" xr:uid="{9F12EB90-2510-4E96-8818-10D5B4B89C90}">
      <formula1>INDIRECT(D12)</formula1>
    </dataValidation>
  </dataValidations>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748C4-6C76-4088-98AC-D7AE9EEDC571}">
  <dimension ref="A1:AR51"/>
  <sheetViews>
    <sheetView tabSelected="1" topLeftCell="A3" workbookViewId="0">
      <selection activeCell="AQ9" sqref="AQ9:AR9"/>
    </sheetView>
  </sheetViews>
  <sheetFormatPr defaultRowHeight="15" x14ac:dyDescent="0.25"/>
  <cols>
    <col min="2" max="2" width="9.140625" customWidth="1"/>
    <col min="3" max="3" width="9.140625" hidden="1" customWidth="1"/>
    <col min="4" max="4" width="10.5703125" hidden="1" customWidth="1"/>
    <col min="5" max="9" width="9.140625" hidden="1" customWidth="1"/>
    <col min="10" max="10" width="15" hidden="1" customWidth="1"/>
    <col min="11" max="11" width="8" hidden="1" customWidth="1"/>
    <col min="12" max="12" width="9.140625" hidden="1" customWidth="1"/>
    <col min="13" max="13" width="9.5703125" hidden="1" customWidth="1"/>
    <col min="14" max="14" width="9.7109375" hidden="1" customWidth="1"/>
    <col min="15" max="15" width="11.85546875" hidden="1" customWidth="1"/>
    <col min="16" max="16" width="9" hidden="1" customWidth="1"/>
    <col min="17" max="17" width="11.28515625" hidden="1" customWidth="1"/>
    <col min="18" max="18" width="8.85546875" hidden="1" customWidth="1"/>
    <col min="19" max="19" width="8.140625" hidden="1" customWidth="1"/>
    <col min="20" max="21" width="12.28515625" hidden="1" customWidth="1"/>
    <col min="22" max="22" width="19.5703125" hidden="1" customWidth="1"/>
    <col min="23" max="23" width="13.42578125" hidden="1" customWidth="1"/>
    <col min="24" max="24" width="15.7109375" hidden="1" customWidth="1"/>
    <col min="25" max="25" width="15" customWidth="1"/>
    <col min="26" max="26" width="11.7109375" customWidth="1"/>
    <col min="27" max="28" width="9.140625" customWidth="1"/>
    <col min="29" max="29" width="10.5703125" bestFit="1" customWidth="1"/>
    <col min="30" max="30" width="7.5703125" bestFit="1" customWidth="1"/>
    <col min="32" max="33" width="13.28515625" customWidth="1"/>
    <col min="34" max="34" width="1.7109375" customWidth="1"/>
    <col min="35" max="35" width="14.42578125" customWidth="1"/>
    <col min="36" max="36" width="9.5703125" style="97" bestFit="1" customWidth="1"/>
    <col min="37" max="37" width="2.140625" customWidth="1"/>
    <col min="38" max="38" width="4.140625" customWidth="1"/>
    <col min="39" max="40" width="13.28515625" customWidth="1"/>
    <col min="41" max="41" width="1.7109375" customWidth="1"/>
    <col min="42" max="42" width="14.42578125" customWidth="1"/>
    <col min="43" max="43" width="9.5703125" bestFit="1" customWidth="1"/>
    <col min="44" max="44" width="2.140625" customWidth="1"/>
  </cols>
  <sheetData>
    <row r="1" spans="1:44" s="125" customFormat="1" ht="26.25" customHeight="1" x14ac:dyDescent="0.25">
      <c r="A1" s="125" t="s">
        <v>50</v>
      </c>
    </row>
    <row r="2" spans="1:44" s="125" customFormat="1" x14ac:dyDescent="0.25"/>
    <row r="5" spans="1:44" x14ac:dyDescent="0.25">
      <c r="AQ5" s="129" t="s">
        <v>51</v>
      </c>
      <c r="AR5" s="130"/>
    </row>
    <row r="6" spans="1:44" x14ac:dyDescent="0.25">
      <c r="AN6" s="132" t="s">
        <v>52</v>
      </c>
      <c r="AO6" s="133"/>
      <c r="AP6" s="133"/>
      <c r="AQ6" s="131">
        <v>2024</v>
      </c>
      <c r="AR6" s="131"/>
    </row>
    <row r="8" spans="1:44" x14ac:dyDescent="0.25">
      <c r="AQ8" s="129" t="s">
        <v>53</v>
      </c>
      <c r="AR8" s="130"/>
    </row>
    <row r="9" spans="1:44" x14ac:dyDescent="0.25">
      <c r="AN9" s="132" t="s">
        <v>54</v>
      </c>
      <c r="AO9" s="133"/>
      <c r="AP9" s="133"/>
      <c r="AQ9" s="134" t="s">
        <v>118</v>
      </c>
      <c r="AR9" s="134"/>
    </row>
    <row r="11" spans="1:44" x14ac:dyDescent="0.25">
      <c r="C11" s="61"/>
      <c r="D11" s="61"/>
      <c r="E11" s="61"/>
      <c r="F11" s="61"/>
      <c r="G11" s="61"/>
      <c r="H11" s="61"/>
      <c r="I11" s="61"/>
      <c r="J11" s="61"/>
      <c r="K11" s="61"/>
      <c r="L11" s="61"/>
      <c r="M11" s="61"/>
      <c r="N11" s="61"/>
      <c r="O11" s="61"/>
      <c r="P11" s="61"/>
      <c r="Q11" s="61"/>
      <c r="R11" s="61"/>
      <c r="S11" s="61"/>
      <c r="T11" s="61"/>
      <c r="U11" s="61"/>
      <c r="V11" s="61"/>
      <c r="W11" s="61"/>
      <c r="X11" s="61"/>
      <c r="Y11" s="126" t="str">
        <f>"Breakdown - "&amp; IF(Selected_period="Total Year", Selected_year &amp; " (Total Year)", selected_period_display &amp; " " &amp; Selected_year)</f>
        <v>Breakdown - December 2024</v>
      </c>
      <c r="Z11" s="126"/>
      <c r="AA11" s="126"/>
      <c r="AB11" s="126"/>
      <c r="AC11" s="126"/>
      <c r="AD11" s="126"/>
      <c r="AF11" s="127" t="str">
        <f>"Summary - "&amp; IF(Selected_period="Total Year", Selected_year &amp; " (Total Year)", selected_period_display &amp; " " &amp; Selected_year)</f>
        <v>Summary - December 2024</v>
      </c>
      <c r="AG11" s="128"/>
      <c r="AH11" s="128"/>
      <c r="AI11" s="128"/>
      <c r="AJ11" s="128"/>
      <c r="AK11" s="128"/>
      <c r="AL11" s="128"/>
      <c r="AM11" s="128"/>
      <c r="AN11" s="128"/>
      <c r="AO11" s="128"/>
      <c r="AP11" s="128"/>
      <c r="AQ11" s="128"/>
      <c r="AR11" s="128"/>
    </row>
    <row r="12" spans="1:44" x14ac:dyDescent="0.25">
      <c r="C12" s="75" t="s">
        <v>55</v>
      </c>
      <c r="D12" s="76" t="s">
        <v>56</v>
      </c>
      <c r="E12" s="75" t="s">
        <v>57</v>
      </c>
      <c r="F12" s="74" t="s">
        <v>58</v>
      </c>
      <c r="G12" s="74" t="s">
        <v>59</v>
      </c>
      <c r="H12" s="76" t="s">
        <v>60</v>
      </c>
      <c r="I12" s="75" t="s">
        <v>61</v>
      </c>
      <c r="J12" s="74" t="s">
        <v>62</v>
      </c>
      <c r="K12" s="74" t="s">
        <v>63</v>
      </c>
      <c r="L12" s="76" t="s">
        <v>64</v>
      </c>
      <c r="M12" s="75" t="s">
        <v>65</v>
      </c>
      <c r="N12" s="76" t="s">
        <v>66</v>
      </c>
      <c r="O12" s="75" t="s">
        <v>67</v>
      </c>
      <c r="P12" s="74" t="s">
        <v>68</v>
      </c>
      <c r="Q12" s="74" t="s">
        <v>69</v>
      </c>
      <c r="R12" s="76" t="s">
        <v>70</v>
      </c>
      <c r="S12" s="75" t="s">
        <v>71</v>
      </c>
      <c r="T12" s="74" t="s">
        <v>72</v>
      </c>
      <c r="U12" s="74" t="s">
        <v>73</v>
      </c>
      <c r="V12" s="74" t="s">
        <v>74</v>
      </c>
      <c r="W12" s="76" t="s">
        <v>75</v>
      </c>
      <c r="X12" s="79" t="s">
        <v>76</v>
      </c>
    </row>
    <row r="13" spans="1:44" x14ac:dyDescent="0.25">
      <c r="C13" s="7" cm="1">
        <f t="array" ref="C13">Income_Header_Row</f>
        <v>10</v>
      </c>
      <c r="D13" s="8">
        <f t="shared" ref="D13:D51" si="0">IF(is_header,row_id, IF(NOT(is_empty), D12,-1))</f>
        <v>10</v>
      </c>
      <c r="E13" s="7" cm="1">
        <f t="array" ref="E13">1*OR(row_id=Income_Header_Row, row_id=expenses_header_row,row_id=savings_header_row)</f>
        <v>1</v>
      </c>
      <c r="F13">
        <f t="shared" ref="F13:F51" si="1">1*NOT(OR(is_header, is_total, is_empty))</f>
        <v>0</v>
      </c>
      <c r="G13" cm="1">
        <f t="array" ref="G13">1*OR(row_id=income_total_row, row_id=expenses_total_row, row_id=savings_total_row)</f>
        <v>0</v>
      </c>
      <c r="H13" s="8">
        <f t="shared" ref="H13:H51" si="2">1*OR(row_id="/1", row_id="/2", row_id=-1)</f>
        <v>0</v>
      </c>
      <c r="I13" s="7" t="str" cm="1">
        <f t="array" ref="I13">IFERROR(INDEX('Budget Planning'!$C:$C, hearder_row_id),"")</f>
        <v>Income</v>
      </c>
      <c r="J13" t="str" cm="1">
        <f t="array" ref="J13">IFERROR(INDEX('Budget Planning'!$C:$C, row_id),"")</f>
        <v>Income</v>
      </c>
      <c r="K13" s="60" t="str" cm="1">
        <f t="array" ref="K13">IF(OR(is_header,is_empty),"",                                                                                                                                                                                          IF(is_total,                                                                                                                                                                                                           IF(Selected_period="Total Year",                                                                                                                                                                                           SUM(Tracking[Amount] * (Tracking[Type]=type)* (YEAR(Tracking[Effective Date])=Selected_year)),                                                                                                                              SUM(Tracking[Amount] * (Tracking[Type]=type)* (YEAR(Tracking[Effective Date])=Selected_year)*(MONTH(Tracking[Effective Date])=Selected_period))),                                                                                                                                  IF(Selected_period="Total Year",                                                                                                                                                                                          SUM(Tracking[Amount] * (Tracking[Type]=type)* (Tracking[Category]=item) * (YEAR(Tracking[Effective Date])=Selected_year)),                                                                                                                                     SUM(Tracking[Amount] * (Tracking[Type]=type)* (Tracking[Category]=item) *(YEAR(Tracking[Effective Date])=Selected_year)*(MONTH(Tracking[Effective Date])=Selected_period)))))</f>
        <v/>
      </c>
      <c r="L13" s="8" t="str" cm="1">
        <f t="array" ref="L13">IF(OR(is_header, is_empty), "", INDEX('Budget Planning'!$E:$FA, row_id,                                                                                                                                                   MATCH(IF(Selected_period="Total Year", Selected_year, DATE(Selected_year, Selected_period,1)), 'Budget Planning'!E$10:FA$10, 0) ))</f>
        <v/>
      </c>
      <c r="M13" s="7"/>
      <c r="N13" s="8" t="str" cm="1">
        <f t="array" ref="N13">IF(is_cat,                                                                                                                                                                                                                                  IF(hearder_row_id=Income_Header_Row,MATCH(Income_Max_Row, $C:$C, 0),                                                                                                                                                       IF(hearder_row_id=expenses_header_row,MATCH(expenses_max_row, $C:$C, 0),                                                                                                                                IF(hearder_row_id=savings_header_row,MATCH(savings_max_row, $C:$C, 0), ""))), "")</f>
        <v/>
      </c>
      <c r="O13" s="7" t="str" cm="1">
        <f t="array" ref="O13">IF(is_cat, ADDRESS(sort_min_row, COLUMN(tracked)) &amp; ":" &amp; ADDRESS(sort_max_row, COLUMN(tracked)), "")</f>
        <v/>
      </c>
      <c r="P13" t="str">
        <f t="shared" ref="P13:P51" ca="1" si="3">IF(is_cat, RANK(tracked, INDIRECT(tracked_range), 0), "")</f>
        <v/>
      </c>
      <c r="Q13" t="str" cm="1">
        <f t="array" ref="Q13">IF(is_cat, ADDRESS(sort_min_row, COLUMN(budget)) &amp; ":" &amp; ADDRESS(sort_max_row, COLUMN(budget)), "")</f>
        <v/>
      </c>
      <c r="R13" s="8" t="str">
        <f t="shared" ref="R13:R51" ca="1" si="4">IF(is_cat, RANK(budget, INDIRECT(budget_range), 0), "")</f>
        <v/>
      </c>
      <c r="S13" s="7" t="str">
        <f t="shared" ref="S13:S51" si="5">IF(is_cat, _xlfn.NUMBERVALUE(tracked_rank &amp; budget_rank), "")</f>
        <v/>
      </c>
      <c r="T13" t="str" cm="1">
        <f t="array" ref="T13">IF(is_cat, ADDRESS(sort_min_row, COLUMN(comb_rank)) &amp; ":" &amp; ADDRESS(sort_max_row, COLUMN(comb_rank)), "")</f>
        <v/>
      </c>
      <c r="U13" t="str">
        <f t="shared" ref="U13:U51" ca="1" si="6">IF(is_cat, RANK(comb_rank, INDIRECT(comb_rank_range), 1), "")</f>
        <v/>
      </c>
      <c r="V13" t="str" cm="1">
        <f t="array" ref="V13">IF(is_cat, ADDRESS(sort_min_row, COLUMN(comb_rank_norm)) &amp; ":" &amp; ADDRESS(ROW(), COLUMN(comb_rank_norm)), "")</f>
        <v/>
      </c>
      <c r="W13" s="8" t="str">
        <f t="shared" ref="W13:W51" ca="1" si="7">IF(is_cat, comb_rank_norm+COUNTIF(INDIRECT(comb_rank_norm_run_range), comb_rank_norm)-1, "")</f>
        <v/>
      </c>
      <c r="X13" s="80">
        <f t="shared" ref="X13:X51" si="8">IF(is_cat, hearder_row_id+comb_rank_unique, row_id)</f>
        <v>10</v>
      </c>
      <c r="Y13" s="81" t="str">
        <f t="shared" ref="Y13:Y50" si="9">IF(is_empty, "", INDEX($J:$J, MATCH(row_id, $X:$X, 0)))</f>
        <v>Income</v>
      </c>
      <c r="Z13" s="83" t="str">
        <f t="shared" ref="Z13:Z50" si="10">IF(is_empty, "", IF(is_header, "Tracked", INDEX($K:$K, MATCH(row_id, $X:$X, 0))))</f>
        <v>Tracked</v>
      </c>
      <c r="AA13" s="83" t="str">
        <f t="shared" ref="AA13:AA51" si="11">IF(is_empty, "", IF(is_header, "Budget", INDEX($L:$L, MATCH(row_id, $X:$X, 0))))</f>
        <v>Budget</v>
      </c>
      <c r="AB13" s="82" t="str">
        <f t="shared" ref="AB13:AB51" si="12">IF(is_empty,"",IF(is_header,"% Compl.",IFERROR(out_tracked/out_budget,"-")))</f>
        <v>% Compl.</v>
      </c>
      <c r="AC13" s="83" t="str">
        <f t="shared" ref="AC13:AC51" si="13">IF(is_empty, "", IF(is_header, "Remaining", IF(out_budget - out_tracked &gt; 0, out_budget - out_tracked, 0)))</f>
        <v>Remaining</v>
      </c>
      <c r="AD13" s="83" t="str">
        <f t="shared" ref="AD13:AD51" si="14">IF(is_empty, "", IF(is_header, "EXCESS", IF(out_budget - out_tracked &lt; 0, out_tracked - out_budget, 0)))</f>
        <v>EXCESS</v>
      </c>
      <c r="AF13" s="84"/>
      <c r="AG13" s="85"/>
      <c r="AH13" s="85"/>
      <c r="AI13" s="85"/>
      <c r="AJ13" s="98"/>
      <c r="AK13" s="86"/>
      <c r="AM13" s="84"/>
      <c r="AN13" s="85"/>
      <c r="AO13" s="85"/>
      <c r="AP13" s="85"/>
      <c r="AQ13" s="85"/>
      <c r="AR13" s="86"/>
    </row>
    <row r="14" spans="1:44" x14ac:dyDescent="0.25">
      <c r="C14" s="7" cm="1">
        <f t="array" ref="C14">IF(C13=-1,-1,                                                                                                                                                                                                              IF(C13&lt;Income_Max_Row,C13+1,                                                                                                                                                                                                   IF(C13=Income_Max_Row,income_total_row,                                                                                                                                                                         IF(C13=income_total_row,"/1",                                                                                                                                                                                          IF(C13="/1", expenses_header_row,                                                                                                                                                                                          IF(C13&lt;expenses_max_row, C13+1,                                                                                                                                                                                  IF(C13=expenses_max_row, expenses_total_row,                                                                                                                                                                                                        IF(C13=expenses_total_row, "/2",                                                                                                                                                                                         IF(C13="/2", savings_header_row,                                                                                                                                                                                        IF(C13&lt;savings_max_row, C13+1,                                                                                                                                                                                           IF(C13=savings_max_row, savings_total_row, -1)))))))))))</f>
        <v>11</v>
      </c>
      <c r="D14" s="8">
        <f t="shared" si="0"/>
        <v>10</v>
      </c>
      <c r="E14" s="7" cm="1">
        <f t="array" ref="E14">1*OR(row_id=Income_Header_Row, row_id=expenses_header_row,row_id=savings_header_row)</f>
        <v>0</v>
      </c>
      <c r="F14">
        <f t="shared" si="1"/>
        <v>1</v>
      </c>
      <c r="G14" cm="1">
        <f t="array" ref="G14">1*OR(row_id=income_total_row, row_id=expenses_total_row, row_id=savings_total_row)</f>
        <v>0</v>
      </c>
      <c r="H14" s="8">
        <f t="shared" si="2"/>
        <v>0</v>
      </c>
      <c r="I14" s="7" t="str" cm="1">
        <f t="array" ref="I14">IFERROR(INDEX('Budget Planning'!$C:$C, hearder_row_id),"")</f>
        <v>Income</v>
      </c>
      <c r="J14" t="str" cm="1">
        <f t="array" ref="J14">IFERROR(INDEX('Budget Planning'!$C:$C, row_id),"")</f>
        <v>My Pay</v>
      </c>
      <c r="K14" s="60" cm="1">
        <f t="array" ref="K14">IF(OR(is_header,is_empty),"",                                                                                                                                                                                          IF(is_total,                                                                                                                                                                                                           IF(Selected_period="Total Year",                                                                                                                                                                                           SUM(Tracking[Amount] * (Tracking[Type]=type)* (YEAR(Tracking[Effective Date])=Selected_year)),                                                                                                                              SUM(Tracking[Amount] * (Tracking[Type]=type)* (YEAR(Tracking[Effective Date])=Selected_year)*(MONTH(Tracking[Effective Date])=Selected_period))),                                                                                                                                  IF(Selected_period="Total Year",                                                                                                                                                                                          SUM(Tracking[Amount] * (Tracking[Type]=type)* (Tracking[Category]=item) * (YEAR(Tracking[Effective Date])=Selected_year)),                                                                                                                                     SUM(Tracking[Amount] * (Tracking[Type]=type)* (Tracking[Category]=item) *(YEAR(Tracking[Effective Date])=Selected_year)*(MONTH(Tracking[Effective Date])=Selected_period)))))</f>
        <v>1639</v>
      </c>
      <c r="L14" s="8" cm="1">
        <f t="array" ref="L14">IF(OR(is_header, is_empty), "", INDEX('Budget Planning'!$E:$FA, row_id,                                                                                                                                                   MATCH(IF(Selected_period="Total Year", Selected_year, DATE(Selected_year, Selected_period,1)), 'Budget Planning'!E$10:FA$10, 0) ))</f>
        <v>1700</v>
      </c>
      <c r="M14" s="7" cm="1">
        <f t="array" ref="M14">IF(is_cat,                                                                                                                                                                                                                                  IF(hearder_row_id=Income_Header_Row,MATCH(income_min_row, $C:$C, 0),                                                                                                                                                       IF(hearder_row_id=expenses_header_row,MATCH(expenses_min_row, $C:$C, 0),                                                                                                                                IF(hearder_row_id=savings_header_row,MATCH(savings_min_row, $C:$C, 0), ""))), "")</f>
        <v>14</v>
      </c>
      <c r="N14" s="8" cm="1">
        <f t="array" ref="N14">IF(is_cat,                                                                                                                                                                                                                                  IF(hearder_row_id=Income_Header_Row,MATCH(Income_Max_Row, $C:$C, 0),                                                                                                                                                       IF(hearder_row_id=expenses_header_row,MATCH(expenses_max_row, $C:$C, 0),                                                                                                                                IF(hearder_row_id=savings_header_row,MATCH(savings_max_row, $C:$C, 0), ""))), "")</f>
        <v>17</v>
      </c>
      <c r="O14" s="7" t="str" cm="1">
        <f t="array" ref="O14">IF(is_cat, ADDRESS(sort_min_row, COLUMN(tracked)) &amp; ":" &amp; ADDRESS(sort_max_row, COLUMN(tracked)), "")</f>
        <v>$K$14:$K$17</v>
      </c>
      <c r="P14">
        <f t="shared" ca="1" si="3"/>
        <v>1</v>
      </c>
      <c r="Q14" t="str" cm="1">
        <f t="array" ref="Q14">IF(is_cat, ADDRESS(sort_min_row, COLUMN(budget)) &amp; ":" &amp; ADDRESS(sort_max_row, COLUMN(budget)), "")</f>
        <v>$L$14:$L$17</v>
      </c>
      <c r="R14" s="8">
        <f t="shared" ca="1" si="4"/>
        <v>2</v>
      </c>
      <c r="S14" s="7">
        <f t="shared" ca="1" si="5"/>
        <v>12</v>
      </c>
      <c r="T14" t="str" cm="1">
        <f t="array" ref="T14">IF(is_cat, ADDRESS(sort_min_row, COLUMN(comb_rank)) &amp; ":" &amp; ADDRESS(sort_max_row, COLUMN(comb_rank)), "")</f>
        <v>$S$14:$S$17</v>
      </c>
      <c r="U14">
        <f t="shared" ca="1" si="6"/>
        <v>1</v>
      </c>
      <c r="V14" t="str" cm="1">
        <f t="array" ref="V14">IF(is_cat, ADDRESS(sort_min_row, COLUMN(comb_rank_norm)) &amp; ":" &amp; ADDRESS(ROW(), COLUMN(comb_rank_norm)), "")</f>
        <v>$U$14:$U$14</v>
      </c>
      <c r="W14" s="8">
        <f t="shared" ca="1" si="7"/>
        <v>1</v>
      </c>
      <c r="X14" s="80">
        <f t="shared" ca="1" si="8"/>
        <v>11</v>
      </c>
      <c r="Y14" s="81" t="str">
        <f t="shared" ca="1" si="9"/>
        <v>My Pay</v>
      </c>
      <c r="Z14" s="83">
        <f t="shared" ca="1" si="10"/>
        <v>1639</v>
      </c>
      <c r="AA14" s="83">
        <f t="shared" ca="1" si="11"/>
        <v>1700</v>
      </c>
      <c r="AB14" s="82">
        <f t="shared" ca="1" si="12"/>
        <v>0.96411764705882352</v>
      </c>
      <c r="AC14" s="83">
        <f t="shared" ca="1" si="13"/>
        <v>61</v>
      </c>
      <c r="AD14" s="83">
        <f t="shared" ca="1" si="14"/>
        <v>0</v>
      </c>
      <c r="AF14" s="44"/>
      <c r="AJ14" s="99"/>
      <c r="AK14" s="45"/>
      <c r="AM14" s="44"/>
      <c r="AR14" s="45"/>
    </row>
    <row r="15" spans="1:44" x14ac:dyDescent="0.25">
      <c r="C15" s="7" cm="1">
        <f t="array" ref="C15">IF(C14=-1,-1,                                                                                                                                                                                                              IF(C14&lt;Income_Max_Row,C14+1,                                                                                                                                                                                                   IF(C14=Income_Max_Row,income_total_row,                                                                                                                                                                         IF(C14=income_total_row,"/1",                                                                                                                                                                                          IF(C14="/1", expenses_header_row,                                                                                                                                                                                          IF(C14&lt;expenses_max_row, C14+1,                                                                                                                                                                                  IF(C14=expenses_max_row, expenses_total_row,                                                                                                                                                                                                        IF(C14=expenses_total_row, "/2",                                                                                                                                                                                         IF(C14="/2", savings_header_row,                                                                                                                                                                                        IF(C14&lt;savings_max_row, C14+1,                                                                                                                                                                                           IF(C14=savings_max_row, savings_total_row, -1)))))))))))</f>
        <v>12</v>
      </c>
      <c r="D15" s="8">
        <f t="shared" si="0"/>
        <v>10</v>
      </c>
      <c r="E15" s="7" cm="1">
        <f t="array" ref="E15">1*OR(row_id=Income_Header_Row, row_id=expenses_header_row,row_id=savings_header_row)</f>
        <v>0</v>
      </c>
      <c r="F15">
        <f t="shared" si="1"/>
        <v>1</v>
      </c>
      <c r="G15" cm="1">
        <f t="array" ref="G15">1*OR(row_id=income_total_row, row_id=expenses_total_row, row_id=savings_total_row)</f>
        <v>0</v>
      </c>
      <c r="H15" s="8">
        <f t="shared" si="2"/>
        <v>0</v>
      </c>
      <c r="I15" s="7" t="str" cm="1">
        <f t="array" ref="I15">IFERROR(INDEX('Budget Planning'!$C:$C, hearder_row_id),"")</f>
        <v>Income</v>
      </c>
      <c r="J15" t="str" cm="1">
        <f t="array" ref="J15">IFERROR(INDEX('Budget Planning'!$C:$C, row_id),"")</f>
        <v>Bebe Pay</v>
      </c>
      <c r="K15" s="60" cm="1">
        <f t="array" ref="K15">IF(OR(is_header,is_empty),"",                                                                                                                                                                                          IF(is_total,                                                                                                                                                                                                           IF(Selected_period="Total Year",                                                                                                                                                                                           SUM(Tracking[Amount] * (Tracking[Type]=type)* (YEAR(Tracking[Effective Date])=Selected_year)),                                                                                                                              SUM(Tracking[Amount] * (Tracking[Type]=type)* (YEAR(Tracking[Effective Date])=Selected_year)*(MONTH(Tracking[Effective Date])=Selected_period))),                                                                                                                                  IF(Selected_period="Total Year",                                                                                                                                                                                          SUM(Tracking[Amount] * (Tracking[Type]=type)* (Tracking[Category]=item) * (YEAR(Tracking[Effective Date])=Selected_year)),                                                                                                                                     SUM(Tracking[Amount] * (Tracking[Type]=type)* (Tracking[Category]=item) *(YEAR(Tracking[Effective Date])=Selected_year)*(MONTH(Tracking[Effective Date])=Selected_period)))))</f>
        <v>0</v>
      </c>
      <c r="L15" s="8" cm="1">
        <f t="array" ref="L15">IF(OR(is_header, is_empty), "", INDEX('Budget Planning'!$E:$FA, row_id,                                                                                                                                                   MATCH(IF(Selected_period="Total Year", Selected_year, DATE(Selected_year, Selected_period,1)), 'Budget Planning'!E$10:FA$10, 0) ))</f>
        <v>3750</v>
      </c>
      <c r="M15" s="7" cm="1">
        <f t="array" ref="M15">IF(is_cat,                                                                                                                                                                                                                                  IF(hearder_row_id=Income_Header_Row,MATCH(income_min_row, $C:$C, 0),                                                                                                                                                       IF(hearder_row_id=expenses_header_row,MATCH(expenses_min_row, $C:$C, 0),                                                                                                                                IF(hearder_row_id=savings_header_row,MATCH(savings_min_row, $C:$C, 0), ""))), "")</f>
        <v>14</v>
      </c>
      <c r="N15" s="8" cm="1">
        <f t="array" ref="N15">IF(is_cat,                                                                                                                                                                                                                                  IF(hearder_row_id=Income_Header_Row,MATCH(Income_Max_Row, $C:$C, 0),                                                                                                                                                       IF(hearder_row_id=expenses_header_row,MATCH(expenses_max_row, $C:$C, 0),                                                                                                                                IF(hearder_row_id=savings_header_row,MATCH(savings_max_row, $C:$C, 0), ""))), "")</f>
        <v>17</v>
      </c>
      <c r="O15" s="7" t="str" cm="1">
        <f t="array" ref="O15">IF(is_cat, ADDRESS(sort_min_row, COLUMN(tracked)) &amp; ":" &amp; ADDRESS(sort_max_row, COLUMN(tracked)), "")</f>
        <v>$K$14:$K$17</v>
      </c>
      <c r="P15">
        <f t="shared" ca="1" si="3"/>
        <v>4</v>
      </c>
      <c r="Q15" t="str" cm="1">
        <f t="array" ref="Q15">IF(is_cat, ADDRESS(sort_min_row, COLUMN(budget)) &amp; ":" &amp; ADDRESS(sort_max_row, COLUMN(budget)), "")</f>
        <v>$L$14:$L$17</v>
      </c>
      <c r="R15" s="8">
        <f t="shared" ca="1" si="4"/>
        <v>1</v>
      </c>
      <c r="S15" s="7">
        <f t="shared" ca="1" si="5"/>
        <v>41</v>
      </c>
      <c r="T15" t="str" cm="1">
        <f t="array" ref="T15">IF(is_cat, ADDRESS(sort_min_row, COLUMN(comb_rank)) &amp; ":" &amp; ADDRESS(sort_max_row, COLUMN(comb_rank)), "")</f>
        <v>$S$14:$S$17</v>
      </c>
      <c r="U15">
        <f t="shared" ca="1" si="6"/>
        <v>4</v>
      </c>
      <c r="V15" t="str" cm="1">
        <f t="array" ref="V15">IF(is_cat, ADDRESS(sort_min_row, COLUMN(comb_rank_norm)) &amp; ":" &amp; ADDRESS(ROW(), COLUMN(comb_rank_norm)), "")</f>
        <v>$U$14:$U$15</v>
      </c>
      <c r="W15" s="8">
        <f t="shared" ca="1" si="7"/>
        <v>4</v>
      </c>
      <c r="X15" s="80">
        <f t="shared" ca="1" si="8"/>
        <v>14</v>
      </c>
      <c r="Y15" s="81" t="str">
        <f t="shared" ca="1" si="9"/>
        <v>Iresreach</v>
      </c>
      <c r="Z15" s="83">
        <f t="shared" ca="1" si="10"/>
        <v>500</v>
      </c>
      <c r="AA15" s="83">
        <f t="shared" ca="1" si="11"/>
        <v>0</v>
      </c>
      <c r="AB15" s="82" t="str">
        <f t="shared" ca="1" si="12"/>
        <v>-</v>
      </c>
      <c r="AC15" s="83">
        <f t="shared" ca="1" si="13"/>
        <v>0</v>
      </c>
      <c r="AD15" s="83">
        <f t="shared" ca="1" si="14"/>
        <v>500</v>
      </c>
      <c r="AF15" s="44"/>
      <c r="AI15" s="101" t="str">
        <f ca="1">Calculations!E35</f>
        <v>My Pay</v>
      </c>
      <c r="AJ15" s="102">
        <f ca="1">Calculations!F35</f>
        <v>1639</v>
      </c>
      <c r="AK15" s="45"/>
      <c r="AM15" s="44"/>
      <c r="AR15" s="45"/>
    </row>
    <row r="16" spans="1:44" x14ac:dyDescent="0.25">
      <c r="C16" s="7" cm="1">
        <f t="array" ref="C16">IF(C15=-1,-1,                                                                                                                                                                                                              IF(C15&lt;Income_Max_Row,C15+1,                                                                                                                                                                                                   IF(C15=Income_Max_Row,income_total_row,                                                                                                                                                                         IF(C15=income_total_row,"/1",                                                                                                                                                                                          IF(C15="/1", expenses_header_row,                                                                                                                                                                                          IF(C15&lt;expenses_max_row, C15+1,                                                                                                                                                                                  IF(C15=expenses_max_row, expenses_total_row,                                                                                                                                                                                                        IF(C15=expenses_total_row, "/2",                                                                                                                                                                                         IF(C15="/2", savings_header_row,                                                                                                                                                                                        IF(C15&lt;savings_max_row, C15+1,                                                                                                                                                                                           IF(C15=savings_max_row, savings_total_row, -1)))))))))))</f>
        <v>13</v>
      </c>
      <c r="D16" s="8">
        <f t="shared" si="0"/>
        <v>10</v>
      </c>
      <c r="E16" s="7" cm="1">
        <f t="array" ref="E16">1*OR(row_id=Income_Header_Row, row_id=expenses_header_row,row_id=savings_header_row)</f>
        <v>0</v>
      </c>
      <c r="F16">
        <f t="shared" si="1"/>
        <v>1</v>
      </c>
      <c r="G16" cm="1">
        <f t="array" ref="G16">1*OR(row_id=income_total_row, row_id=expenses_total_row, row_id=savings_total_row)</f>
        <v>0</v>
      </c>
      <c r="H16" s="8">
        <f t="shared" si="2"/>
        <v>0</v>
      </c>
      <c r="I16" s="7" t="str" cm="1">
        <f t="array" ref="I16">IFERROR(INDEX('Budget Planning'!$C:$C, hearder_row_id),"")</f>
        <v>Income</v>
      </c>
      <c r="J16" t="str" cm="1">
        <f t="array" ref="J16">IFERROR(INDEX('Budget Planning'!$C:$C, row_id),"")</f>
        <v>Iresreach</v>
      </c>
      <c r="K16" s="60" cm="1">
        <f t="array" ref="K16">IF(OR(is_header,is_empty),"",                                                                                                                                                                                          IF(is_total,                                                                                                                                                                                                           IF(Selected_period="Total Year",                                                                                                                                                                                           SUM(Tracking[Amount] * (Tracking[Type]=type)* (YEAR(Tracking[Effective Date])=Selected_year)),                                                                                                                              SUM(Tracking[Amount] * (Tracking[Type]=type)* (YEAR(Tracking[Effective Date])=Selected_year)*(MONTH(Tracking[Effective Date])=Selected_period))),                                                                                                                                  IF(Selected_period="Total Year",                                                                                                                                                                                          SUM(Tracking[Amount] * (Tracking[Type]=type)* (Tracking[Category]=item) * (YEAR(Tracking[Effective Date])=Selected_year)),                                                                                                                                     SUM(Tracking[Amount] * (Tracking[Type]=type)* (Tracking[Category]=item) *(YEAR(Tracking[Effective Date])=Selected_year)*(MONTH(Tracking[Effective Date])=Selected_period)))))</f>
        <v>500</v>
      </c>
      <c r="L16" s="8" cm="1">
        <f t="array" ref="L16">IF(OR(is_header, is_empty), "", INDEX('Budget Planning'!$E:$FA, row_id,                                                                                                                                                   MATCH(IF(Selected_period="Total Year", Selected_year, DATE(Selected_year, Selected_period,1)), 'Budget Planning'!E$10:FA$10, 0) ))</f>
        <v>0</v>
      </c>
      <c r="M16" s="7" cm="1">
        <f t="array" ref="M16">IF(is_cat,                                                                                                                                                                                                                                  IF(hearder_row_id=Income_Header_Row,MATCH(income_min_row, $C:$C, 0),                                                                                                                                                       IF(hearder_row_id=expenses_header_row,MATCH(expenses_min_row, $C:$C, 0),                                                                                                                                IF(hearder_row_id=savings_header_row,MATCH(savings_min_row, $C:$C, 0), ""))), "")</f>
        <v>14</v>
      </c>
      <c r="N16" s="8" cm="1">
        <f t="array" ref="N16">IF(is_cat,                                                                                                                                                                                                                                  IF(hearder_row_id=Income_Header_Row,MATCH(Income_Max_Row, $C:$C, 0),                                                                                                                                                       IF(hearder_row_id=expenses_header_row,MATCH(expenses_max_row, $C:$C, 0),                                                                                                                                IF(hearder_row_id=savings_header_row,MATCH(savings_max_row, $C:$C, 0), ""))), "")</f>
        <v>17</v>
      </c>
      <c r="O16" s="7" t="str" cm="1">
        <f t="array" ref="O16">IF(is_cat, ADDRESS(sort_min_row, COLUMN(tracked)) &amp; ":" &amp; ADDRESS(sort_max_row, COLUMN(tracked)), "")</f>
        <v>$K$14:$K$17</v>
      </c>
      <c r="P16">
        <f t="shared" ca="1" si="3"/>
        <v>2</v>
      </c>
      <c r="Q16" t="str" cm="1">
        <f t="array" ref="Q16">IF(is_cat, ADDRESS(sort_min_row, COLUMN(budget)) &amp; ":" &amp; ADDRESS(sort_max_row, COLUMN(budget)), "")</f>
        <v>$L$14:$L$17</v>
      </c>
      <c r="R16" s="8">
        <f t="shared" ca="1" si="4"/>
        <v>3</v>
      </c>
      <c r="S16" s="7">
        <f t="shared" ca="1" si="5"/>
        <v>23</v>
      </c>
      <c r="T16" t="str" cm="1">
        <f t="array" ref="T16">IF(is_cat, ADDRESS(sort_min_row, COLUMN(comb_rank)) &amp; ":" &amp; ADDRESS(sort_max_row, COLUMN(comb_rank)), "")</f>
        <v>$S$14:$S$17</v>
      </c>
      <c r="U16">
        <f t="shared" ca="1" si="6"/>
        <v>2</v>
      </c>
      <c r="V16" t="str" cm="1">
        <f t="array" ref="V16">IF(is_cat, ADDRESS(sort_min_row, COLUMN(comb_rank_norm)) &amp; ":" &amp; ADDRESS(ROW(), COLUMN(comb_rank_norm)), "")</f>
        <v>$U$14:$U$16</v>
      </c>
      <c r="W16" s="8">
        <f t="shared" ca="1" si="7"/>
        <v>2</v>
      </c>
      <c r="X16" s="80">
        <f t="shared" ca="1" si="8"/>
        <v>12</v>
      </c>
      <c r="Y16" s="81" t="str">
        <f t="shared" ca="1" si="9"/>
        <v>Extra</v>
      </c>
      <c r="Z16" s="83">
        <f t="shared" ca="1" si="10"/>
        <v>75</v>
      </c>
      <c r="AA16" s="83">
        <f t="shared" ca="1" si="11"/>
        <v>0</v>
      </c>
      <c r="AB16" s="82" t="str">
        <f t="shared" ca="1" si="12"/>
        <v>-</v>
      </c>
      <c r="AC16" s="83">
        <f t="shared" ca="1" si="13"/>
        <v>0</v>
      </c>
      <c r="AD16" s="83">
        <f t="shared" ca="1" si="14"/>
        <v>75</v>
      </c>
      <c r="AF16" s="44"/>
      <c r="AI16" s="101" t="str">
        <f ca="1">Calculations!E36</f>
        <v>Iresreach</v>
      </c>
      <c r="AJ16" s="102">
        <f ca="1">Calculations!F36</f>
        <v>500</v>
      </c>
      <c r="AK16" s="45"/>
      <c r="AM16" s="44"/>
      <c r="AR16" s="45"/>
    </row>
    <row r="17" spans="3:44" x14ac:dyDescent="0.25">
      <c r="C17" s="7" cm="1">
        <f t="array" ref="C17">IF(C16=-1,-1,                                                                                                                                                                                                              IF(C16&lt;Income_Max_Row,C16+1,                                                                                                                                                                                                   IF(C16=Income_Max_Row,income_total_row,                                                                                                                                                                         IF(C16=income_total_row,"/1",                                                                                                                                                                                          IF(C16="/1", expenses_header_row,                                                                                                                                                                                          IF(C16&lt;expenses_max_row, C16+1,                                                                                                                                                                                  IF(C16=expenses_max_row, expenses_total_row,                                                                                                                                                                                                        IF(C16=expenses_total_row, "/2",                                                                                                                                                                                         IF(C16="/2", savings_header_row,                                                                                                                                                                                        IF(C16&lt;savings_max_row, C16+1,                                                                                                                                                                                           IF(C16=savings_max_row, savings_total_row, -1)))))))))))</f>
        <v>14</v>
      </c>
      <c r="D17" s="8">
        <f t="shared" si="0"/>
        <v>10</v>
      </c>
      <c r="E17" s="7" cm="1">
        <f t="array" ref="E17">1*OR(row_id=Income_Header_Row, row_id=expenses_header_row,row_id=savings_header_row)</f>
        <v>0</v>
      </c>
      <c r="F17">
        <f t="shared" si="1"/>
        <v>1</v>
      </c>
      <c r="G17" cm="1">
        <f t="array" ref="G17">1*OR(row_id=income_total_row, row_id=expenses_total_row, row_id=savings_total_row)</f>
        <v>0</v>
      </c>
      <c r="H17" s="8">
        <f t="shared" si="2"/>
        <v>0</v>
      </c>
      <c r="I17" s="7" t="str" cm="1">
        <f t="array" ref="I17">IFERROR(INDEX('Budget Planning'!$C:$C, hearder_row_id),"")</f>
        <v>Income</v>
      </c>
      <c r="J17" t="str" cm="1">
        <f t="array" ref="J17">IFERROR(INDEX('Budget Planning'!$C:$C, row_id),"")</f>
        <v>Extra</v>
      </c>
      <c r="K17" s="60" cm="1">
        <f t="array" ref="K17">IF(OR(is_header,is_empty),"",                                                                                                                                                                                          IF(is_total,                                                                                                                                                                                                           IF(Selected_period="Total Year",                                                                                                                                                                                           SUM(Tracking[Amount] * (Tracking[Type]=type)* (YEAR(Tracking[Effective Date])=Selected_year)),                                                                                                                              SUM(Tracking[Amount] * (Tracking[Type]=type)* (YEAR(Tracking[Effective Date])=Selected_year)*(MONTH(Tracking[Effective Date])=Selected_period))),                                                                                                                                  IF(Selected_period="Total Year",                                                                                                                                                                                          SUM(Tracking[Amount] * (Tracking[Type]=type)* (Tracking[Category]=item) * (YEAR(Tracking[Effective Date])=Selected_year)),                                                                                                                                     SUM(Tracking[Amount] * (Tracking[Type]=type)* (Tracking[Category]=item) *(YEAR(Tracking[Effective Date])=Selected_year)*(MONTH(Tracking[Effective Date])=Selected_period)))))</f>
        <v>75</v>
      </c>
      <c r="L17" s="8" cm="1">
        <f t="array" ref="L17">IF(OR(is_header, is_empty), "", INDEX('Budget Planning'!$E:$FA, row_id,                                                                                                                                                   MATCH(IF(Selected_period="Total Year", Selected_year, DATE(Selected_year, Selected_period,1)), 'Budget Planning'!E$10:FA$10, 0) ))</f>
        <v>0</v>
      </c>
      <c r="M17" s="7" cm="1">
        <f t="array" ref="M17">IF(is_cat,                                                                                                                                                                                                                                  IF(hearder_row_id=Income_Header_Row,MATCH(income_min_row, $C:$C, 0),                                                                                                                                                       IF(hearder_row_id=expenses_header_row,MATCH(expenses_min_row, $C:$C, 0),                                                                                                                                IF(hearder_row_id=savings_header_row,MATCH(savings_min_row, $C:$C, 0), ""))), "")</f>
        <v>14</v>
      </c>
      <c r="N17" s="8" cm="1">
        <f t="array" ref="N17">IF(is_cat,                                                                                                                                                                                                                                  IF(hearder_row_id=Income_Header_Row,MATCH(Income_Max_Row, $C:$C, 0),                                                                                                                                                       IF(hearder_row_id=expenses_header_row,MATCH(expenses_max_row, $C:$C, 0),                                                                                                                                IF(hearder_row_id=savings_header_row,MATCH(savings_max_row, $C:$C, 0), ""))), "")</f>
        <v>17</v>
      </c>
      <c r="O17" s="7" t="str" cm="1">
        <f t="array" ref="O17">IF(is_cat, ADDRESS(sort_min_row, COLUMN(tracked)) &amp; ":" &amp; ADDRESS(sort_max_row, COLUMN(tracked)), "")</f>
        <v>$K$14:$K$17</v>
      </c>
      <c r="P17">
        <f t="shared" ca="1" si="3"/>
        <v>3</v>
      </c>
      <c r="Q17" t="str" cm="1">
        <f t="array" ref="Q17">IF(is_cat, ADDRESS(sort_min_row, COLUMN(budget)) &amp; ":" &amp; ADDRESS(sort_max_row, COLUMN(budget)), "")</f>
        <v>$L$14:$L$17</v>
      </c>
      <c r="R17" s="8">
        <f t="shared" ca="1" si="4"/>
        <v>3</v>
      </c>
      <c r="S17" s="7">
        <f t="shared" ca="1" si="5"/>
        <v>33</v>
      </c>
      <c r="T17" t="str" cm="1">
        <f t="array" ref="T17">IF(is_cat, ADDRESS(sort_min_row, COLUMN(comb_rank)) &amp; ":" &amp; ADDRESS(sort_max_row, COLUMN(comb_rank)), "")</f>
        <v>$S$14:$S$17</v>
      </c>
      <c r="U17">
        <f t="shared" ca="1" si="6"/>
        <v>3</v>
      </c>
      <c r="V17" t="str" cm="1">
        <f t="array" ref="V17">IF(is_cat, ADDRESS(sort_min_row, COLUMN(comb_rank_norm)) &amp; ":" &amp; ADDRESS(ROW(), COLUMN(comb_rank_norm)), "")</f>
        <v>$U$14:$U$17</v>
      </c>
      <c r="W17" s="8">
        <f t="shared" ca="1" si="7"/>
        <v>3</v>
      </c>
      <c r="X17" s="80">
        <f t="shared" ca="1" si="8"/>
        <v>13</v>
      </c>
      <c r="Y17" s="81" t="str">
        <f t="shared" ca="1" si="9"/>
        <v>Bebe Pay</v>
      </c>
      <c r="Z17" s="83">
        <f t="shared" ca="1" si="10"/>
        <v>0</v>
      </c>
      <c r="AA17" s="83">
        <f t="shared" ca="1" si="11"/>
        <v>3750</v>
      </c>
      <c r="AB17" s="82">
        <f t="shared" ca="1" si="12"/>
        <v>0</v>
      </c>
      <c r="AC17" s="83">
        <f t="shared" ca="1" si="13"/>
        <v>3750</v>
      </c>
      <c r="AD17" s="83">
        <f t="shared" ca="1" si="14"/>
        <v>0</v>
      </c>
      <c r="AF17" s="44"/>
      <c r="AI17" s="101" t="str">
        <f ca="1">Calculations!E37</f>
        <v>Extra</v>
      </c>
      <c r="AJ17" s="102">
        <f ca="1">Calculations!F37</f>
        <v>75</v>
      </c>
      <c r="AK17" s="45"/>
      <c r="AM17" s="44"/>
      <c r="AR17" s="45"/>
    </row>
    <row r="18" spans="3:44" x14ac:dyDescent="0.25">
      <c r="C18" s="7" cm="1">
        <f t="array" ref="C18">IF(C17=-1,-1,                                                                                                                                                                                                              IF(C17&lt;Income_Max_Row,C17+1,                                                                                                                                                                                                   IF(C17=Income_Max_Row,income_total_row,                                                                                                                                                                         IF(C17=income_total_row,"/1",                                                                                                                                                                                          IF(C17="/1", expenses_header_row,                                                                                                                                                                                          IF(C17&lt;expenses_max_row, C17+1,                                                                                                                                                                                  IF(C17=expenses_max_row, expenses_total_row,                                                                                                                                                                                                        IF(C17=expenses_total_row, "/2",                                                                                                                                                                                         IF(C17="/2", savings_header_row,                                                                                                                                                                                        IF(C17&lt;savings_max_row, C17+1,                                                                                                                                                                                           IF(C17=savings_max_row, savings_total_row, -1)))))))))))</f>
        <v>21</v>
      </c>
      <c r="D18" s="8">
        <f t="shared" si="0"/>
        <v>10</v>
      </c>
      <c r="E18" s="7" cm="1">
        <f t="array" ref="E18">1*OR(row_id=Income_Header_Row, row_id=expenses_header_row,row_id=savings_header_row)</f>
        <v>0</v>
      </c>
      <c r="F18">
        <f t="shared" si="1"/>
        <v>0</v>
      </c>
      <c r="G18" cm="1">
        <f t="array" ref="G18">1*OR(row_id=income_total_row, row_id=expenses_total_row, row_id=savings_total_row)</f>
        <v>1</v>
      </c>
      <c r="H18" s="8">
        <f t="shared" si="2"/>
        <v>0</v>
      </c>
      <c r="I18" s="7" t="str" cm="1">
        <f t="array" ref="I18">IFERROR(INDEX('Budget Planning'!$C:$C, hearder_row_id),"")</f>
        <v>Income</v>
      </c>
      <c r="J18" t="str" cm="1">
        <f t="array" ref="J18">IFERROR(INDEX('Budget Planning'!$C:$C, row_id),"")</f>
        <v>Total</v>
      </c>
      <c r="K18" s="60" cm="1">
        <f t="array" ref="K18">IF(OR(is_header,is_empty),"",                                                                                                                                                                                          IF(is_total,                                                                                                                                                                                                           IF(Selected_period="Total Year",                                                                                                                                                                                           SUM(Tracking[Amount] * (Tracking[Type]=type)* (YEAR(Tracking[Effective Date])=Selected_year)),                                                                                                                              SUM(Tracking[Amount] * (Tracking[Type]=type)* (YEAR(Tracking[Effective Date])=Selected_year)*(MONTH(Tracking[Effective Date])=Selected_period))),                                                                                                                                  IF(Selected_period="Total Year",                                                                                                                                                                                          SUM(Tracking[Amount] * (Tracking[Type]=type)* (Tracking[Category]=item) * (YEAR(Tracking[Effective Date])=Selected_year)),                                                                                                                                     SUM(Tracking[Amount] * (Tracking[Type]=type)* (Tracking[Category]=item) *(YEAR(Tracking[Effective Date])=Selected_year)*(MONTH(Tracking[Effective Date])=Selected_period)))))</f>
        <v>2214</v>
      </c>
      <c r="L18" s="8" cm="1">
        <f t="array" aca="1" ref="L18" ca="1">IF(OR(is_header, is_empty), "", INDEX('Budget Planning'!$E:$FA, row_id,                                                                                                                                                   MATCH(IF(Selected_period="Total Year", Selected_year, DATE(Selected_year, Selected_period,1)), 'Budget Planning'!E$10:FA$10, 0) ))</f>
        <v>5450</v>
      </c>
      <c r="M18" s="7" t="str" cm="1">
        <f t="array" ref="M18">IF(is_cat,                                                                                                                                                                                                                                  IF(hearder_row_id=Income_Header_Row,MATCH(income_min_row, $C:$C, 0),                                                                                                                                                       IF(hearder_row_id=expenses_header_row,MATCH(expenses_min_row, $C:$C, 0),                                                                                                                                IF(hearder_row_id=savings_header_row,MATCH(savings_min_row, $C:$C, 0), ""))), "")</f>
        <v/>
      </c>
      <c r="N18" s="8" t="str" cm="1">
        <f t="array" ref="N18">IF(is_cat,                                                                                                                                                                                                                                  IF(hearder_row_id=Income_Header_Row,MATCH(Income_Max_Row, $C:$C, 0),                                                                                                                                                       IF(hearder_row_id=expenses_header_row,MATCH(expenses_max_row, $C:$C, 0),                                                                                                                                IF(hearder_row_id=savings_header_row,MATCH(savings_max_row, $C:$C, 0), ""))), "")</f>
        <v/>
      </c>
      <c r="O18" s="7" t="str" cm="1">
        <f t="array" ref="O18">IF(is_cat, ADDRESS(sort_min_row, COLUMN(tracked)) &amp; ":" &amp; ADDRESS(sort_max_row, COLUMN(tracked)), "")</f>
        <v/>
      </c>
      <c r="P18" t="str">
        <f t="shared" ca="1" si="3"/>
        <v/>
      </c>
      <c r="Q18" t="str" cm="1">
        <f t="array" ref="Q18">IF(is_cat, ADDRESS(sort_min_row, COLUMN(budget)) &amp; ":" &amp; ADDRESS(sort_max_row, COLUMN(budget)), "")</f>
        <v/>
      </c>
      <c r="R18" s="8" t="str">
        <f t="shared" ca="1" si="4"/>
        <v/>
      </c>
      <c r="S18" s="7" t="str">
        <f t="shared" si="5"/>
        <v/>
      </c>
      <c r="T18" t="str" cm="1">
        <f t="array" ref="T18">IF(is_cat, ADDRESS(sort_min_row, COLUMN(comb_rank)) &amp; ":" &amp; ADDRESS(sort_max_row, COLUMN(comb_rank)), "")</f>
        <v/>
      </c>
      <c r="U18" t="str">
        <f t="shared" ca="1" si="6"/>
        <v/>
      </c>
      <c r="V18" t="str" cm="1">
        <f t="array" ref="V18">IF(is_cat, ADDRESS(sort_min_row, COLUMN(comb_rank_norm)) &amp; ":" &amp; ADDRESS(ROW(), COLUMN(comb_rank_norm)), "")</f>
        <v/>
      </c>
      <c r="W18" s="8" t="str">
        <f t="shared" ca="1" si="7"/>
        <v/>
      </c>
      <c r="X18" s="80">
        <f t="shared" si="8"/>
        <v>21</v>
      </c>
      <c r="Y18" s="81" t="str">
        <f t="shared" ca="1" si="9"/>
        <v>Total</v>
      </c>
      <c r="Z18" s="83">
        <f ca="1">IF(is_empty, "", IF(is_header, "Tracked", INDEX($K:$K, MATCH(row_id, $X:$X, 0))))</f>
        <v>2214</v>
      </c>
      <c r="AA18" s="83">
        <f t="shared" ca="1" si="11"/>
        <v>5450</v>
      </c>
      <c r="AB18" s="82">
        <f t="shared" ca="1" si="12"/>
        <v>0.40623853211009175</v>
      </c>
      <c r="AC18" s="83">
        <f t="shared" ca="1" si="13"/>
        <v>3236</v>
      </c>
      <c r="AD18" s="83">
        <f t="shared" ca="1" si="14"/>
        <v>0</v>
      </c>
      <c r="AF18" s="44"/>
      <c r="AI18" s="101" t="str">
        <f ca="1">Calculations!E38</f>
        <v/>
      </c>
      <c r="AJ18" s="102" t="str">
        <f ca="1">Calculations!F38</f>
        <v/>
      </c>
      <c r="AK18" s="45"/>
      <c r="AM18" s="44"/>
      <c r="AR18" s="45"/>
    </row>
    <row r="19" spans="3:44" x14ac:dyDescent="0.25">
      <c r="C19" s="7" t="str" cm="1">
        <f t="array" ref="C19">IF(C18=-1,-1,                                                                                                                                                                                                              IF(C18&lt;Income_Max_Row,C18+1,                                                                                                                                                                                                   IF(C18=Income_Max_Row,income_total_row,                                                                                                                                                                         IF(C18=income_total_row,"/1",                                                                                                                                                                                          IF(C18="/1", expenses_header_row,                                                                                                                                                                                          IF(C18&lt;expenses_max_row, C18+1,                                                                                                                                                                                  IF(C18=expenses_max_row, expenses_total_row,                                                                                                                                                                                                        IF(C18=expenses_total_row, "/2",                                                                                                                                                                                         IF(C18="/2", savings_header_row,                                                                                                                                                                                        IF(C18&lt;savings_max_row, C18+1,                                                                                                                                                                                           IF(C18=savings_max_row, savings_total_row, -1)))))))))))</f>
        <v>/1</v>
      </c>
      <c r="D19" s="8">
        <f t="shared" si="0"/>
        <v>-1</v>
      </c>
      <c r="E19" s="7" cm="1">
        <f t="array" ref="E19">1*OR(row_id=Income_Header_Row, row_id=expenses_header_row,row_id=savings_header_row)</f>
        <v>0</v>
      </c>
      <c r="F19">
        <f t="shared" si="1"/>
        <v>0</v>
      </c>
      <c r="G19" cm="1">
        <f t="array" ref="G19">1*OR(row_id=income_total_row, row_id=expenses_total_row, row_id=savings_total_row)</f>
        <v>0</v>
      </c>
      <c r="H19" s="8">
        <f t="shared" si="2"/>
        <v>1</v>
      </c>
      <c r="I19" s="7" t="str" cm="1">
        <f t="array" ref="I19">IFERROR(INDEX('Budget Planning'!$C:$C, hearder_row_id),"")</f>
        <v/>
      </c>
      <c r="J19" t="str" cm="1">
        <f t="array" ref="J19">IFERROR(INDEX('Budget Planning'!$C:$C, row_id),"")</f>
        <v/>
      </c>
      <c r="K19" s="60" t="str" cm="1">
        <f t="array" ref="K19">IF(OR(is_header,is_empty),"",                                                                                                                                                                                          IF(is_total,                                                                                                                                                                                                           IF(Selected_period="Total Year",                                                                                                                                                                                           SUM(Tracking[Amount] * (Tracking[Type]=type)* (YEAR(Tracking[Effective Date])=Selected_year)),                                                                                                                              SUM(Tracking[Amount] * (Tracking[Type]=type)* (YEAR(Tracking[Effective Date])=Selected_year)*(MONTH(Tracking[Effective Date])=Selected_period))),                                                                                                                                  IF(Selected_period="Total Year",                                                                                                                                                                                          SUM(Tracking[Amount] * (Tracking[Type]=type)* (Tracking[Category]=item) * (YEAR(Tracking[Effective Date])=Selected_year)),                                                                                                                                     SUM(Tracking[Amount] * (Tracking[Type]=type)* (Tracking[Category]=item) *(YEAR(Tracking[Effective Date])=Selected_year)*(MONTH(Tracking[Effective Date])=Selected_period)))))</f>
        <v/>
      </c>
      <c r="L19" s="8" t="str" cm="1">
        <f t="array" ref="L19">IF(OR(is_header, is_empty), "", INDEX('Budget Planning'!$E:$FA, row_id,                                                                                                                                                   MATCH(IF(Selected_period="Total Year", Selected_year, DATE(Selected_year, Selected_period,1)), 'Budget Planning'!E$10:FA$10, 0) ))</f>
        <v/>
      </c>
      <c r="M19" s="7" t="str" cm="1">
        <f t="array" ref="M19">IF(is_cat,                                                                                                                                                                                                                                  IF(hearder_row_id=Income_Header_Row,MATCH(income_min_row, $C:$C, 0),                                                                                                                                                       IF(hearder_row_id=expenses_header_row,MATCH(expenses_min_row, $C:$C, 0),                                                                                                                                IF(hearder_row_id=savings_header_row,MATCH(savings_min_row, $C:$C, 0), ""))), "")</f>
        <v/>
      </c>
      <c r="N19" s="8" t="str" cm="1">
        <f t="array" ref="N19">IF(is_cat,                                                                                                                                                                                                                                  IF(hearder_row_id=Income_Header_Row,MATCH(Income_Max_Row, $C:$C, 0),                                                                                                                                                       IF(hearder_row_id=expenses_header_row,MATCH(expenses_max_row, $C:$C, 0),                                                                                                                                IF(hearder_row_id=savings_header_row,MATCH(savings_max_row, $C:$C, 0), ""))), "")</f>
        <v/>
      </c>
      <c r="O19" s="7" t="str" cm="1">
        <f t="array" ref="O19">IF(is_cat, ADDRESS(sort_min_row, COLUMN(tracked)) &amp; ":" &amp; ADDRESS(sort_max_row, COLUMN(tracked)), "")</f>
        <v/>
      </c>
      <c r="P19" t="str">
        <f t="shared" ca="1" si="3"/>
        <v/>
      </c>
      <c r="Q19" t="str" cm="1">
        <f t="array" ref="Q19">IF(is_cat, ADDRESS(sort_min_row, COLUMN(budget)) &amp; ":" &amp; ADDRESS(sort_max_row, COLUMN(budget)), "")</f>
        <v/>
      </c>
      <c r="R19" s="8" t="str">
        <f t="shared" ca="1" si="4"/>
        <v/>
      </c>
      <c r="S19" s="7" t="str">
        <f t="shared" si="5"/>
        <v/>
      </c>
      <c r="T19" t="str" cm="1">
        <f t="array" ref="T19">IF(is_cat, ADDRESS(sort_min_row, COLUMN(comb_rank)) &amp; ":" &amp; ADDRESS(sort_max_row, COLUMN(comb_rank)), "")</f>
        <v/>
      </c>
      <c r="U19" t="str">
        <f t="shared" ca="1" si="6"/>
        <v/>
      </c>
      <c r="V19" t="str" cm="1">
        <f t="array" ref="V19">IF(is_cat, ADDRESS(sort_min_row, COLUMN(comb_rank_norm)) &amp; ":" &amp; ADDRESS(ROW(), COLUMN(comb_rank_norm)), "")</f>
        <v/>
      </c>
      <c r="W19" s="8" t="str">
        <f t="shared" ca="1" si="7"/>
        <v/>
      </c>
      <c r="X19" s="80" t="str">
        <f t="shared" si="8"/>
        <v>/1</v>
      </c>
      <c r="Y19" s="81" t="str">
        <f t="shared" si="9"/>
        <v/>
      </c>
      <c r="Z19" s="83" t="str">
        <f t="shared" si="10"/>
        <v/>
      </c>
      <c r="AA19" s="83" t="str">
        <f t="shared" si="11"/>
        <v/>
      </c>
      <c r="AB19" s="82" t="str">
        <f t="shared" si="12"/>
        <v/>
      </c>
      <c r="AC19" s="83" t="str">
        <f t="shared" si="13"/>
        <v/>
      </c>
      <c r="AD19" s="83" t="str">
        <f t="shared" si="14"/>
        <v/>
      </c>
      <c r="AF19" s="44"/>
      <c r="AI19" s="101" t="str">
        <f>Calculations!E39</f>
        <v/>
      </c>
      <c r="AJ19" s="102" t="str">
        <f>Calculations!F39</f>
        <v/>
      </c>
      <c r="AK19" s="45"/>
      <c r="AM19" s="44"/>
      <c r="AR19" s="45"/>
    </row>
    <row r="20" spans="3:44" x14ac:dyDescent="0.25">
      <c r="C20" s="7" cm="1">
        <f t="array" ref="C20">IF(C19=-1,-1,                                                                                                                                                                                                              IF(C19&lt;Income_Max_Row,C19+1,                                                                                                                                                                                                   IF(C19=Income_Max_Row,income_total_row,                                                                                                                                                                         IF(C19=income_total_row,"/1",                                                                                                                                                                                          IF(C19="/1", expenses_header_row,                                                                                                                                                                                          IF(C19&lt;expenses_max_row, C19+1,                                                                                                                                                                                  IF(C19=expenses_max_row, expenses_total_row,                                                                                                                                                                                                        IF(C19=expenses_total_row, "/2",                                                                                                                                                                                         IF(C19="/2", savings_header_row,                                                                                                                                                                                        IF(C19&lt;savings_max_row, C19+1,                                                                                                                                                                                           IF(C19=savings_max_row, savings_total_row, -1)))))))))))</f>
        <v>23</v>
      </c>
      <c r="D20" s="8">
        <f t="shared" si="0"/>
        <v>23</v>
      </c>
      <c r="E20" s="7" cm="1">
        <f t="array" ref="E20">1*OR(row_id=Income_Header_Row, row_id=expenses_header_row,row_id=savings_header_row)</f>
        <v>1</v>
      </c>
      <c r="F20">
        <f t="shared" si="1"/>
        <v>0</v>
      </c>
      <c r="G20" cm="1">
        <f t="array" ref="G20">1*OR(row_id=income_total_row, row_id=expenses_total_row, row_id=savings_total_row)</f>
        <v>0</v>
      </c>
      <c r="H20" s="8">
        <f t="shared" si="2"/>
        <v>0</v>
      </c>
      <c r="I20" s="7" t="str" cm="1">
        <f t="array" ref="I20">IFERROR(INDEX('Budget Planning'!$C:$C, hearder_row_id),"")</f>
        <v>Expenses</v>
      </c>
      <c r="J20" t="str" cm="1">
        <f t="array" ref="J20">IFERROR(INDEX('Budget Planning'!$C:$C, row_id),"")</f>
        <v>Expenses</v>
      </c>
      <c r="K20" s="60" t="str" cm="1">
        <f t="array" ref="K20">IF(OR(is_header,is_empty),"",                                                                                                                                                                                          IF(is_total,                                                                                                                                                                                                           IF(Selected_period="Total Year",                                                                                                                                                                                           SUM(Tracking[Amount] * (Tracking[Type]=type)* (YEAR(Tracking[Effective Date])=Selected_year)),                                                                                                                              SUM(Tracking[Amount] * (Tracking[Type]=type)* (YEAR(Tracking[Effective Date])=Selected_year)*(MONTH(Tracking[Effective Date])=Selected_period))),                                                                                                                                  IF(Selected_period="Total Year",                                                                                                                                                                                          SUM(Tracking[Amount] * (Tracking[Type]=type)* (Tracking[Category]=item) * (YEAR(Tracking[Effective Date])=Selected_year)),                                                                                                                                     SUM(Tracking[Amount] * (Tracking[Type]=type)* (Tracking[Category]=item) *(YEAR(Tracking[Effective Date])=Selected_year)*(MONTH(Tracking[Effective Date])=Selected_period)))))</f>
        <v/>
      </c>
      <c r="L20" s="8" t="str" cm="1">
        <f t="array" ref="L20">IF(OR(is_header, is_empty), "", INDEX('Budget Planning'!$E:$FA, row_id,                                                                                                                                                   MATCH(IF(Selected_period="Total Year", Selected_year, DATE(Selected_year, Selected_period,1)), 'Budget Planning'!E$10:FA$10, 0) ))</f>
        <v/>
      </c>
      <c r="M20" s="7" t="str" cm="1">
        <f t="array" ref="M20">IF(is_cat,                                                                                                                                                                                                                                  IF(hearder_row_id=Income_Header_Row,MATCH(income_min_row, $C:$C, 0),                                                                                                                                                       IF(hearder_row_id=expenses_header_row,MATCH(expenses_min_row, $C:$C, 0),                                                                                                                                IF(hearder_row_id=savings_header_row,MATCH(savings_min_row, $C:$C, 0), ""))), "")</f>
        <v/>
      </c>
      <c r="N20" s="8" t="str" cm="1">
        <f t="array" ref="N20">IF(is_cat,                                                                                                                                                                                                                                  IF(hearder_row_id=Income_Header_Row,MATCH(Income_Max_Row, $C:$C, 0),                                                                                                                                                       IF(hearder_row_id=expenses_header_row,MATCH(expenses_max_row, $C:$C, 0),                                                                                                                                IF(hearder_row_id=savings_header_row,MATCH(savings_max_row, $C:$C, 0), ""))), "")</f>
        <v/>
      </c>
      <c r="O20" s="7" t="str" cm="1">
        <f t="array" ref="O20">IF(is_cat, ADDRESS(sort_min_row, COLUMN(tracked)) &amp; ":" &amp; ADDRESS(sort_max_row, COLUMN(tracked)), "")</f>
        <v/>
      </c>
      <c r="P20" t="str">
        <f t="shared" ca="1" si="3"/>
        <v/>
      </c>
      <c r="Q20" t="str" cm="1">
        <f t="array" ref="Q20">IF(is_cat, ADDRESS(sort_min_row, COLUMN(budget)) &amp; ":" &amp; ADDRESS(sort_max_row, COLUMN(budget)), "")</f>
        <v/>
      </c>
      <c r="R20" s="8" t="str">
        <f t="shared" ca="1" si="4"/>
        <v/>
      </c>
      <c r="S20" s="7" t="str">
        <f t="shared" si="5"/>
        <v/>
      </c>
      <c r="T20" t="str" cm="1">
        <f t="array" ref="T20">IF(is_cat, ADDRESS(sort_min_row, COLUMN(comb_rank)) &amp; ":" &amp; ADDRESS(sort_max_row, COLUMN(comb_rank)), "")</f>
        <v/>
      </c>
      <c r="U20" t="str">
        <f t="shared" ca="1" si="6"/>
        <v/>
      </c>
      <c r="V20" t="str" cm="1">
        <f t="array" ref="V20">IF(is_cat, ADDRESS(sort_min_row, COLUMN(comb_rank_norm)) &amp; ":" &amp; ADDRESS(ROW(), COLUMN(comb_rank_norm)), "")</f>
        <v/>
      </c>
      <c r="W20" s="8" t="str">
        <f t="shared" ca="1" si="7"/>
        <v/>
      </c>
      <c r="X20" s="80">
        <f t="shared" si="8"/>
        <v>23</v>
      </c>
      <c r="Y20" s="81" t="str">
        <f t="shared" ca="1" si="9"/>
        <v>Expenses</v>
      </c>
      <c r="Z20" s="83" t="str">
        <f t="shared" si="10"/>
        <v>Tracked</v>
      </c>
      <c r="AA20" s="83" t="str">
        <f t="shared" si="11"/>
        <v>Budget</v>
      </c>
      <c r="AB20" s="82" t="str">
        <f t="shared" si="12"/>
        <v>% Compl.</v>
      </c>
      <c r="AC20" s="83" t="str">
        <f t="shared" si="13"/>
        <v>Remaining</v>
      </c>
      <c r="AD20" s="83" t="str">
        <f t="shared" si="14"/>
        <v>EXCESS</v>
      </c>
      <c r="AF20" s="44"/>
      <c r="AI20" s="101" t="str">
        <f ca="1">Calculations!E40</f>
        <v/>
      </c>
      <c r="AJ20" s="102" t="str">
        <f ca="1">Calculations!F40</f>
        <v/>
      </c>
      <c r="AK20" s="45"/>
      <c r="AM20" s="44"/>
      <c r="AR20" s="45"/>
    </row>
    <row r="21" spans="3:44" x14ac:dyDescent="0.25">
      <c r="C21" s="7" cm="1">
        <f t="array" ref="C21">IF(C20=-1,-1,                                                                                                                                                                                                              IF(C20&lt;Income_Max_Row,C20+1,                                                                                                                                                                                                   IF(C20=Income_Max_Row,income_total_row,                                                                                                                                                                         IF(C20=income_total_row,"/1",                                                                                                                                                                                          IF(C20="/1", expenses_header_row,                                                                                                                                                                                          IF(C20&lt;expenses_max_row, C20+1,                                                                                                                                                                                  IF(C20=expenses_max_row, expenses_total_row,                                                                                                                                                                                                        IF(C20=expenses_total_row, "/2",                                                                                                                                                                                         IF(C20="/2", savings_header_row,                                                                                                                                                                                        IF(C20&lt;savings_max_row, C20+1,                                                                                                                                                                                           IF(C20=savings_max_row, savings_total_row, -1)))))))))))</f>
        <v>24</v>
      </c>
      <c r="D21" s="8">
        <f t="shared" si="0"/>
        <v>23</v>
      </c>
      <c r="E21" s="7" cm="1">
        <f t="array" ref="E21">1*OR(row_id=Income_Header_Row, row_id=expenses_header_row,row_id=savings_header_row)</f>
        <v>0</v>
      </c>
      <c r="F21">
        <f t="shared" si="1"/>
        <v>1</v>
      </c>
      <c r="G21" cm="1">
        <f t="array" ref="G21">1*OR(row_id=income_total_row, row_id=expenses_total_row, row_id=savings_total_row)</f>
        <v>0</v>
      </c>
      <c r="H21" s="8">
        <f t="shared" si="2"/>
        <v>0</v>
      </c>
      <c r="I21" s="7" t="str" cm="1">
        <f t="array" ref="I21">IFERROR(INDEX('Budget Planning'!$C:$C, hearder_row_id),"")</f>
        <v>Expenses</v>
      </c>
      <c r="J21" t="str" cm="1">
        <f t="array" ref="J21">IFERROR(INDEX('Budget Planning'!$C:$C, row_id),"")</f>
        <v>Rent</v>
      </c>
      <c r="K21" s="60" cm="1">
        <f t="array" ref="K21">IF(OR(is_header,is_empty),"",                                                                                                                                                                                          IF(is_total,                                                                                                                                                                                                           IF(Selected_period="Total Year",                                                                                                                                                                                           SUM(Tracking[Amount] * (Tracking[Type]=type)* (YEAR(Tracking[Effective Date])=Selected_year)),                                                                                                                              SUM(Tracking[Amount] * (Tracking[Type]=type)* (YEAR(Tracking[Effective Date])=Selected_year)*(MONTH(Tracking[Effective Date])=Selected_period))),                                                                                                                                  IF(Selected_period="Total Year",                                                                                                                                                                                          SUM(Tracking[Amount] * (Tracking[Type]=type)* (Tracking[Category]=item) * (YEAR(Tracking[Effective Date])=Selected_year)),                                                                                                                                     SUM(Tracking[Amount] * (Tracking[Type]=type)* (Tracking[Category]=item) *(YEAR(Tracking[Effective Date])=Selected_year)*(MONTH(Tracking[Effective Date])=Selected_period)))))</f>
        <v>0</v>
      </c>
      <c r="L21" s="8" cm="1">
        <f t="array" ref="L21">IF(OR(is_header, is_empty), "", INDEX('Budget Planning'!$E:$FA, row_id,                                                                                                                                                   MATCH(IF(Selected_period="Total Year", Selected_year, DATE(Selected_year, Selected_period,1)), 'Budget Planning'!E$10:FA$10, 0) ))</f>
        <v>525</v>
      </c>
      <c r="M21" s="7" cm="1">
        <f t="array" ref="M21">IF(is_cat,                                                                                                                                                                                                                                  IF(hearder_row_id=Income_Header_Row,MATCH(income_min_row, $C:$C, 0),                                                                                                                                                       IF(hearder_row_id=expenses_header_row,MATCH(expenses_min_row, $C:$C, 0),                                                                                                                                IF(hearder_row_id=savings_header_row,MATCH(savings_min_row, $C:$C, 0), ""))), "")</f>
        <v>21</v>
      </c>
      <c r="N21" s="8" cm="1">
        <f t="array" ref="N21">IF(is_cat,                                                                                                                                                                                                                                  IF(hearder_row_id=Income_Header_Row,MATCH(Income_Max_Row, $C:$C, 0),                                                                                                                                                       IF(hearder_row_id=expenses_header_row,MATCH(expenses_max_row, $C:$C, 0),                                                                                                                                IF(hearder_row_id=savings_header_row,MATCH(savings_max_row, $C:$C, 0), ""))), "")</f>
        <v>44</v>
      </c>
      <c r="O21" s="7" t="str" cm="1">
        <f t="array" ref="O21">IF(is_cat, ADDRESS(sort_min_row, COLUMN(tracked)) &amp; ":" &amp; ADDRESS(sort_max_row, COLUMN(tracked)), "")</f>
        <v>$K$21:$K$44</v>
      </c>
      <c r="P21">
        <f t="shared" ca="1" si="3"/>
        <v>13</v>
      </c>
      <c r="Q21" t="str" cm="1">
        <f t="array" ref="Q21">IF(is_cat, ADDRESS(sort_min_row, COLUMN(budget)) &amp; ":" &amp; ADDRESS(sort_max_row, COLUMN(budget)), "")</f>
        <v>$L$21:$L$44</v>
      </c>
      <c r="R21" s="8">
        <f t="shared" ca="1" si="4"/>
        <v>3</v>
      </c>
      <c r="S21" s="7">
        <f t="shared" ca="1" si="5"/>
        <v>133</v>
      </c>
      <c r="T21" t="str" cm="1">
        <f t="array" ref="T21">IF(is_cat, ADDRESS(sort_min_row, COLUMN(comb_rank)) &amp; ":" &amp; ADDRESS(sort_max_row, COLUMN(comb_rank)), "")</f>
        <v>$S$21:$S$44</v>
      </c>
      <c r="U21">
        <f t="shared" ca="1" si="6"/>
        <v>8</v>
      </c>
      <c r="V21" t="str" cm="1">
        <f t="array" ref="V21">IF(is_cat, ADDRESS(sort_min_row, COLUMN(comb_rank_norm)) &amp; ":" &amp; ADDRESS(ROW(), COLUMN(comb_rank_norm)), "")</f>
        <v>$U$21:$U$21</v>
      </c>
      <c r="W21" s="8">
        <f t="shared" ca="1" si="7"/>
        <v>8</v>
      </c>
      <c r="X21" s="80">
        <f t="shared" ca="1" si="8"/>
        <v>31</v>
      </c>
      <c r="Y21" s="81" t="str">
        <f t="shared" ca="1" si="9"/>
        <v>Bebe Car</v>
      </c>
      <c r="Z21" s="83">
        <f t="shared" ca="1" si="10"/>
        <v>481</v>
      </c>
      <c r="AA21" s="83">
        <f t="shared" ca="1" si="11"/>
        <v>481</v>
      </c>
      <c r="AB21" s="82">
        <f t="shared" ca="1" si="12"/>
        <v>1</v>
      </c>
      <c r="AC21" s="83">
        <f t="shared" ca="1" si="13"/>
        <v>0</v>
      </c>
      <c r="AD21" s="83">
        <f t="shared" ca="1" si="14"/>
        <v>0</v>
      </c>
      <c r="AF21" s="44"/>
      <c r="AI21" s="103" t="str">
        <f>Calculations!E41</f>
        <v>Total</v>
      </c>
      <c r="AJ21" s="104">
        <f ca="1">Calculations!F41</f>
        <v>2214</v>
      </c>
      <c r="AK21" s="45"/>
      <c r="AM21" s="44"/>
      <c r="AR21" s="45"/>
    </row>
    <row r="22" spans="3:44" x14ac:dyDescent="0.25">
      <c r="C22" s="7" cm="1">
        <f t="array" ref="C22">IF(C21=-1,-1,                                                                                                                                                                                                              IF(C21&lt;Income_Max_Row,C21+1,                                                                                                                                                                                                   IF(C21=Income_Max_Row,income_total_row,                                                                                                                                                                         IF(C21=income_total_row,"/1",                                                                                                                                                                                          IF(C21="/1", expenses_header_row,                                                                                                                                                                                          IF(C21&lt;expenses_max_row, C21+1,                                                                                                                                                                                  IF(C21=expenses_max_row, expenses_total_row,                                                                                                                                                                                                        IF(C21=expenses_total_row, "/2",                                                                                                                                                                                         IF(C21="/2", savings_header_row,                                                                                                                                                                                        IF(C21&lt;savings_max_row, C21+1,                                                                                                                                                                                           IF(C21=savings_max_row, savings_total_row, -1)))))))))))</f>
        <v>25</v>
      </c>
      <c r="D22" s="8">
        <f t="shared" si="0"/>
        <v>23</v>
      </c>
      <c r="E22" s="7" cm="1">
        <f t="array" ref="E22">1*OR(row_id=Income_Header_Row, row_id=expenses_header_row,row_id=savings_header_row)</f>
        <v>0</v>
      </c>
      <c r="F22">
        <f t="shared" si="1"/>
        <v>1</v>
      </c>
      <c r="G22" cm="1">
        <f t="array" ref="G22">1*OR(row_id=income_total_row, row_id=expenses_total_row, row_id=savings_total_row)</f>
        <v>0</v>
      </c>
      <c r="H22" s="8">
        <f t="shared" si="2"/>
        <v>0</v>
      </c>
      <c r="I22" s="7" t="str" cm="1">
        <f t="array" ref="I22">IFERROR(INDEX('Budget Planning'!$C:$C, hearder_row_id),"")</f>
        <v>Expenses</v>
      </c>
      <c r="J22" t="str" cm="1">
        <f t="array" ref="J22">IFERROR(INDEX('Budget Planning'!$C:$C, row_id),"")</f>
        <v>Car Insurance</v>
      </c>
      <c r="K22" s="60" cm="1">
        <f t="array" ref="K22">IF(OR(is_header,is_empty),"",                                                                                                                                                                                          IF(is_total,                                                                                                                                                                                                           IF(Selected_period="Total Year",                                                                                                                                                                                           SUM(Tracking[Amount] * (Tracking[Type]=type)* (YEAR(Tracking[Effective Date])=Selected_year)),                                                                                                                              SUM(Tracking[Amount] * (Tracking[Type]=type)* (YEAR(Tracking[Effective Date])=Selected_year)*(MONTH(Tracking[Effective Date])=Selected_period))),                                                                                                                                  IF(Selected_period="Total Year",                                                                                                                                                                                          SUM(Tracking[Amount] * (Tracking[Type]=type)* (Tracking[Category]=item) * (YEAR(Tracking[Effective Date])=Selected_year)),                                                                                                                                     SUM(Tracking[Amount] * (Tracking[Type]=type)* (Tracking[Category]=item) *(YEAR(Tracking[Effective Date])=Selected_year)*(MONTH(Tracking[Effective Date])=Selected_period)))))</f>
        <v>0</v>
      </c>
      <c r="L22" s="8" cm="1">
        <f t="array" ref="L22">IF(OR(is_header, is_empty), "", INDEX('Budget Planning'!$E:$FA, row_id,                                                                                                                                                   MATCH(IF(Selected_period="Total Year", Selected_year, DATE(Selected_year, Selected_period,1)), 'Budget Planning'!E$10:FA$10, 0) ))</f>
        <v>290</v>
      </c>
      <c r="M22" s="7" cm="1">
        <f t="array" ref="M22">IF(is_cat,                                                                                                                                                                                                                                  IF(hearder_row_id=Income_Header_Row,MATCH(income_min_row, $C:$C, 0),                                                                                                                                                       IF(hearder_row_id=expenses_header_row,MATCH(expenses_min_row, $C:$C, 0),                                                                                                                                IF(hearder_row_id=savings_header_row,MATCH(savings_min_row, $C:$C, 0), ""))), "")</f>
        <v>21</v>
      </c>
      <c r="N22" s="8" cm="1">
        <f t="array" ref="N22">IF(is_cat,                                                                                                                                                                                                                                  IF(hearder_row_id=Income_Header_Row,MATCH(Income_Max_Row, $C:$C, 0),                                                                                                                                                       IF(hearder_row_id=expenses_header_row,MATCH(expenses_max_row, $C:$C, 0),                                                                                                                                IF(hearder_row_id=savings_header_row,MATCH(savings_max_row, $C:$C, 0), ""))), "")</f>
        <v>44</v>
      </c>
      <c r="O22" s="7" t="str" cm="1">
        <f t="array" ref="O22">IF(is_cat, ADDRESS(sort_min_row, COLUMN(tracked)) &amp; ":" &amp; ADDRESS(sort_max_row, COLUMN(tracked)), "")</f>
        <v>$K$21:$K$44</v>
      </c>
      <c r="P22">
        <f t="shared" ca="1" si="3"/>
        <v>13</v>
      </c>
      <c r="Q22" t="str" cm="1">
        <f t="array" ref="Q22">IF(is_cat, ADDRESS(sort_min_row, COLUMN(budget)) &amp; ":" &amp; ADDRESS(sort_max_row, COLUMN(budget)), "")</f>
        <v>$L$21:$L$44</v>
      </c>
      <c r="R22" s="8">
        <f t="shared" ca="1" si="4"/>
        <v>5</v>
      </c>
      <c r="S22" s="7">
        <f t="shared" ca="1" si="5"/>
        <v>135</v>
      </c>
      <c r="T22" t="str" cm="1">
        <f t="array" ref="T22">IF(is_cat, ADDRESS(sort_min_row, COLUMN(comb_rank)) &amp; ":" &amp; ADDRESS(sort_max_row, COLUMN(comb_rank)), "")</f>
        <v>$S$21:$S$44</v>
      </c>
      <c r="U22">
        <f t="shared" ca="1" si="6"/>
        <v>9</v>
      </c>
      <c r="V22" t="str" cm="1">
        <f t="array" ref="V22">IF(is_cat, ADDRESS(sort_min_row, COLUMN(comb_rank_norm)) &amp; ":" &amp; ADDRESS(ROW(), COLUMN(comb_rank_norm)), "")</f>
        <v>$U$21:$U$22</v>
      </c>
      <c r="W22" s="8">
        <f t="shared" ca="1" si="7"/>
        <v>9</v>
      </c>
      <c r="X22" s="80">
        <f t="shared" ca="1" si="8"/>
        <v>32</v>
      </c>
      <c r="Y22" s="81" t="str">
        <f t="shared" ca="1" si="9"/>
        <v>Miscellaneous</v>
      </c>
      <c r="Z22" s="83">
        <f t="shared" ca="1" si="10"/>
        <v>231</v>
      </c>
      <c r="AA22" s="83">
        <f t="shared" ca="1" si="11"/>
        <v>200</v>
      </c>
      <c r="AB22" s="82">
        <f t="shared" ca="1" si="12"/>
        <v>1.155</v>
      </c>
      <c r="AC22" s="83">
        <f t="shared" ca="1" si="13"/>
        <v>0</v>
      </c>
      <c r="AD22" s="83">
        <f t="shared" ca="1" si="14"/>
        <v>31</v>
      </c>
      <c r="AF22" s="46"/>
      <c r="AG22" s="47"/>
      <c r="AH22" s="47"/>
      <c r="AI22" s="47"/>
      <c r="AJ22" s="100"/>
      <c r="AK22" s="48"/>
      <c r="AM22" s="46"/>
      <c r="AN22" s="47"/>
      <c r="AO22" s="47"/>
      <c r="AP22" s="47"/>
      <c r="AQ22" s="47"/>
      <c r="AR22" s="48"/>
    </row>
    <row r="23" spans="3:44" x14ac:dyDescent="0.25">
      <c r="C23" s="7" cm="1">
        <f t="array" ref="C23">IF(C22=-1,-1,                                                                                                                                                                                                              IF(C22&lt;Income_Max_Row,C22+1,                                                                                                                                                                                                   IF(C22=Income_Max_Row,income_total_row,                                                                                                                                                                         IF(C22=income_total_row,"/1",                                                                                                                                                                                          IF(C22="/1", expenses_header_row,                                                                                                                                                                                          IF(C22&lt;expenses_max_row, C22+1,                                                                                                                                                                                  IF(C22=expenses_max_row, expenses_total_row,                                                                                                                                                                                                        IF(C22=expenses_total_row, "/2",                                                                                                                                                                                         IF(C22="/2", savings_header_row,                                                                                                                                                                                        IF(C22&lt;savings_max_row, C22+1,                                                                                                                                                                                           IF(C22=savings_max_row, savings_total_row, -1)))))))))))</f>
        <v>26</v>
      </c>
      <c r="D23" s="8">
        <f t="shared" si="0"/>
        <v>23</v>
      </c>
      <c r="E23" s="7" cm="1">
        <f t="array" ref="E23">1*OR(row_id=Income_Header_Row, row_id=expenses_header_row,row_id=savings_header_row)</f>
        <v>0</v>
      </c>
      <c r="F23">
        <f t="shared" si="1"/>
        <v>1</v>
      </c>
      <c r="G23" cm="1">
        <f t="array" ref="G23">1*OR(row_id=income_total_row, row_id=expenses_total_row, row_id=savings_total_row)</f>
        <v>0</v>
      </c>
      <c r="H23" s="8">
        <f t="shared" si="2"/>
        <v>0</v>
      </c>
      <c r="I23" s="7" t="str" cm="1">
        <f t="array" ref="I23">IFERROR(INDEX('Budget Planning'!$C:$C, hearder_row_id),"")</f>
        <v>Expenses</v>
      </c>
      <c r="J23" t="str" cm="1">
        <f t="array" ref="J23">IFERROR(INDEX('Budget Planning'!$C:$C, row_id),"")</f>
        <v>My car</v>
      </c>
      <c r="K23" s="60" cm="1">
        <f t="array" ref="K23">IF(OR(is_header,is_empty),"",                                                                                                                                                                                          IF(is_total,                                                                                                                                                                                                           IF(Selected_period="Total Year",                                                                                                                                                                                           SUM(Tracking[Amount] * (Tracking[Type]=type)* (YEAR(Tracking[Effective Date])=Selected_year)),                                                                                                                              SUM(Tracking[Amount] * (Tracking[Type]=type)* (YEAR(Tracking[Effective Date])=Selected_year)*(MONTH(Tracking[Effective Date])=Selected_period))),                                                                                                                                  IF(Selected_period="Total Year",                                                                                                                                                                                          SUM(Tracking[Amount] * (Tracking[Type]=type)* (Tracking[Category]=item) * (YEAR(Tracking[Effective Date])=Selected_year)),                                                                                                                                     SUM(Tracking[Amount] * (Tracking[Type]=type)* (Tracking[Category]=item) *(YEAR(Tracking[Effective Date])=Selected_year)*(MONTH(Tracking[Effective Date])=Selected_period)))))</f>
        <v>0</v>
      </c>
      <c r="L23" s="8" cm="1">
        <f t="array" ref="L23">IF(OR(is_header, is_empty), "", INDEX('Budget Planning'!$E:$FA, row_id,                                                                                                                                                   MATCH(IF(Selected_period="Total Year", Selected_year, DATE(Selected_year, Selected_period,1)), 'Budget Planning'!E$10:FA$10, 0) ))</f>
        <v>646</v>
      </c>
      <c r="M23" s="7" cm="1">
        <f t="array" ref="M23">IF(is_cat,                                                                                                                                                                                                                                  IF(hearder_row_id=Income_Header_Row,MATCH(income_min_row, $C:$C, 0),                                                                                                                                                       IF(hearder_row_id=expenses_header_row,MATCH(expenses_min_row, $C:$C, 0),                                                                                                                                IF(hearder_row_id=savings_header_row,MATCH(savings_min_row, $C:$C, 0), ""))), "")</f>
        <v>21</v>
      </c>
      <c r="N23" s="8" cm="1">
        <f t="array" ref="N23">IF(is_cat,                                                                                                                                                                                                                                  IF(hearder_row_id=Income_Header_Row,MATCH(Income_Max_Row, $C:$C, 0),                                                                                                                                                       IF(hearder_row_id=expenses_header_row,MATCH(expenses_max_row, $C:$C, 0),                                                                                                                                IF(hearder_row_id=savings_header_row,MATCH(savings_max_row, $C:$C, 0), ""))), "")</f>
        <v>44</v>
      </c>
      <c r="O23" s="7" t="str" cm="1">
        <f t="array" ref="O23">IF(is_cat, ADDRESS(sort_min_row, COLUMN(tracked)) &amp; ":" &amp; ADDRESS(sort_max_row, COLUMN(tracked)), "")</f>
        <v>$K$21:$K$44</v>
      </c>
      <c r="P23">
        <f t="shared" ca="1" si="3"/>
        <v>13</v>
      </c>
      <c r="Q23" t="str" cm="1">
        <f t="array" ref="Q23">IF(is_cat, ADDRESS(sort_min_row, COLUMN(budget)) &amp; ":" &amp; ADDRESS(sort_max_row, COLUMN(budget)), "")</f>
        <v>$L$21:$L$44</v>
      </c>
      <c r="R23" s="8">
        <f t="shared" ca="1" si="4"/>
        <v>1</v>
      </c>
      <c r="S23" s="7">
        <f t="shared" ca="1" si="5"/>
        <v>131</v>
      </c>
      <c r="T23" t="str" cm="1">
        <f t="array" ref="T23">IF(is_cat, ADDRESS(sort_min_row, COLUMN(comb_rank)) &amp; ":" &amp; ADDRESS(sort_max_row, COLUMN(comb_rank)), "")</f>
        <v>$S$21:$S$44</v>
      </c>
      <c r="U23">
        <f t="shared" ca="1" si="6"/>
        <v>7</v>
      </c>
      <c r="V23" t="str" cm="1">
        <f t="array" ref="V23">IF(is_cat, ADDRESS(sort_min_row, COLUMN(comb_rank_norm)) &amp; ":" &amp; ADDRESS(ROW(), COLUMN(comb_rank_norm)), "")</f>
        <v>$U$21:$U$23</v>
      </c>
      <c r="W23" s="8">
        <f t="shared" ca="1" si="7"/>
        <v>7</v>
      </c>
      <c r="X23" s="80">
        <f t="shared" ca="1" si="8"/>
        <v>30</v>
      </c>
      <c r="Y23" s="81" t="str">
        <f t="shared" ca="1" si="9"/>
        <v>Food</v>
      </c>
      <c r="Z23" s="83">
        <f t="shared" ca="1" si="10"/>
        <v>169</v>
      </c>
      <c r="AA23" s="83">
        <f t="shared" ca="1" si="11"/>
        <v>640</v>
      </c>
      <c r="AB23" s="82">
        <f t="shared" ca="1" si="12"/>
        <v>0.26406249999999998</v>
      </c>
      <c r="AC23" s="83">
        <f t="shared" ca="1" si="13"/>
        <v>471</v>
      </c>
      <c r="AD23" s="83">
        <f t="shared" ca="1" si="14"/>
        <v>0</v>
      </c>
      <c r="AF23" s="85"/>
      <c r="AG23" s="85"/>
      <c r="AH23" s="85"/>
      <c r="AI23" s="85"/>
      <c r="AJ23" s="98"/>
      <c r="AK23" s="85"/>
    </row>
    <row r="24" spans="3:44" x14ac:dyDescent="0.25">
      <c r="C24" s="7" cm="1">
        <f t="array" ref="C24">IF(C23=-1,-1,                                                                                                                                                                                                              IF(C23&lt;Income_Max_Row,C23+1,                                                                                                                                                                                                   IF(C23=Income_Max_Row,income_total_row,                                                                                                                                                                         IF(C23=income_total_row,"/1",                                                                                                                                                                                          IF(C23="/1", expenses_header_row,                                                                                                                                                                                          IF(C23&lt;expenses_max_row, C23+1,                                                                                                                                                                                  IF(C23=expenses_max_row, expenses_total_row,                                                                                                                                                                                                        IF(C23=expenses_total_row, "/2",                                                                                                                                                                                         IF(C23="/2", savings_header_row,                                                                                                                                                                                        IF(C23&lt;savings_max_row, C23+1,                                                                                                                                                                                           IF(C23=savings_max_row, savings_total_row, -1)))))))))))</f>
        <v>27</v>
      </c>
      <c r="D24" s="8">
        <f t="shared" si="0"/>
        <v>23</v>
      </c>
      <c r="E24" s="7" cm="1">
        <f t="array" ref="E24">1*OR(row_id=Income_Header_Row, row_id=expenses_header_row,row_id=savings_header_row)</f>
        <v>0</v>
      </c>
      <c r="F24">
        <f t="shared" si="1"/>
        <v>1</v>
      </c>
      <c r="G24" cm="1">
        <f t="array" ref="G24">1*OR(row_id=income_total_row, row_id=expenses_total_row, row_id=savings_total_row)</f>
        <v>0</v>
      </c>
      <c r="H24" s="8">
        <f t="shared" si="2"/>
        <v>0</v>
      </c>
      <c r="I24" s="7" t="str" cm="1">
        <f t="array" ref="I24">IFERROR(INDEX('Budget Planning'!$C:$C, hearder_row_id),"")</f>
        <v>Expenses</v>
      </c>
      <c r="J24" t="str" cm="1">
        <f t="array" ref="J24">IFERROR(INDEX('Budget Planning'!$C:$C, row_id),"")</f>
        <v>Bebe Car</v>
      </c>
      <c r="K24" s="60" cm="1">
        <f t="array" ref="K24">IF(OR(is_header,is_empty),"",                                                                                                                                                                                          IF(is_total,                                                                                                                                                                                                           IF(Selected_period="Total Year",                                                                                                                                                                                           SUM(Tracking[Amount] * (Tracking[Type]=type)* (YEAR(Tracking[Effective Date])=Selected_year)),                                                                                                                              SUM(Tracking[Amount] * (Tracking[Type]=type)* (YEAR(Tracking[Effective Date])=Selected_year)*(MONTH(Tracking[Effective Date])=Selected_period))),                                                                                                                                  IF(Selected_period="Total Year",                                                                                                                                                                                          SUM(Tracking[Amount] * (Tracking[Type]=type)* (Tracking[Category]=item) * (YEAR(Tracking[Effective Date])=Selected_year)),                                                                                                                                     SUM(Tracking[Amount] * (Tracking[Type]=type)* (Tracking[Category]=item) *(YEAR(Tracking[Effective Date])=Selected_year)*(MONTH(Tracking[Effective Date])=Selected_period)))))</f>
        <v>481</v>
      </c>
      <c r="L24" s="8" cm="1">
        <f t="array" ref="L24">IF(OR(is_header, is_empty), "", INDEX('Budget Planning'!$E:$FA, row_id,                                                                                                                                                   MATCH(IF(Selected_period="Total Year", Selected_year, DATE(Selected_year, Selected_period,1)), 'Budget Planning'!E$10:FA$10, 0) ))</f>
        <v>481</v>
      </c>
      <c r="M24" s="7" cm="1">
        <f t="array" ref="M24">IF(is_cat,                                                                                                                                                                                                                                  IF(hearder_row_id=Income_Header_Row,MATCH(income_min_row, $C:$C, 0),                                                                                                                                                       IF(hearder_row_id=expenses_header_row,MATCH(expenses_min_row, $C:$C, 0),                                                                                                                                IF(hearder_row_id=savings_header_row,MATCH(savings_min_row, $C:$C, 0), ""))), "")</f>
        <v>21</v>
      </c>
      <c r="N24" s="8" cm="1">
        <f t="array" ref="N24">IF(is_cat,                                                                                                                                                                                                                                  IF(hearder_row_id=Income_Header_Row,MATCH(Income_Max_Row, $C:$C, 0),                                                                                                                                                       IF(hearder_row_id=expenses_header_row,MATCH(expenses_max_row, $C:$C, 0),                                                                                                                                IF(hearder_row_id=savings_header_row,MATCH(savings_max_row, $C:$C, 0), ""))), "")</f>
        <v>44</v>
      </c>
      <c r="O24" s="7" t="str" cm="1">
        <f t="array" ref="O24">IF(is_cat, ADDRESS(sort_min_row, COLUMN(tracked)) &amp; ":" &amp; ADDRESS(sort_max_row, COLUMN(tracked)), "")</f>
        <v>$K$21:$K$44</v>
      </c>
      <c r="P24">
        <f t="shared" ca="1" si="3"/>
        <v>1</v>
      </c>
      <c r="Q24" t="str" cm="1">
        <f t="array" ref="Q24">IF(is_cat, ADDRESS(sort_min_row, COLUMN(budget)) &amp; ":" &amp; ADDRESS(sort_max_row, COLUMN(budget)), "")</f>
        <v>$L$21:$L$44</v>
      </c>
      <c r="R24" s="8">
        <f t="shared" ca="1" si="4"/>
        <v>4</v>
      </c>
      <c r="S24" s="7">
        <f t="shared" ca="1" si="5"/>
        <v>14</v>
      </c>
      <c r="T24" t="str" cm="1">
        <f t="array" ref="T24">IF(is_cat, ADDRESS(sort_min_row, COLUMN(comb_rank)) &amp; ":" &amp; ADDRESS(sort_max_row, COLUMN(comb_rank)), "")</f>
        <v>$S$21:$S$44</v>
      </c>
      <c r="U24">
        <f t="shared" ca="1" si="6"/>
        <v>1</v>
      </c>
      <c r="V24" t="str" cm="1">
        <f t="array" ref="V24">IF(is_cat, ADDRESS(sort_min_row, COLUMN(comb_rank_norm)) &amp; ":" &amp; ADDRESS(ROW(), COLUMN(comb_rank_norm)), "")</f>
        <v>$U$21:$U$24</v>
      </c>
      <c r="W24" s="8">
        <f t="shared" ca="1" si="7"/>
        <v>1</v>
      </c>
      <c r="X24" s="80">
        <f t="shared" ca="1" si="8"/>
        <v>24</v>
      </c>
      <c r="Y24" s="81" t="str">
        <f t="shared" ca="1" si="9"/>
        <v>Phone</v>
      </c>
      <c r="Z24" s="83">
        <f t="shared" ca="1" si="10"/>
        <v>163</v>
      </c>
      <c r="AA24" s="83">
        <f t="shared" ca="1" si="11"/>
        <v>165</v>
      </c>
      <c r="AB24" s="82">
        <f t="shared" ca="1" si="12"/>
        <v>0.98787878787878791</v>
      </c>
      <c r="AC24" s="83">
        <f t="shared" ca="1" si="13"/>
        <v>2</v>
      </c>
      <c r="AD24" s="83">
        <f t="shared" ca="1" si="14"/>
        <v>0</v>
      </c>
      <c r="AF24" s="84"/>
      <c r="AG24" s="85"/>
      <c r="AH24" s="85"/>
      <c r="AI24" s="85"/>
      <c r="AJ24" s="98"/>
      <c r="AK24" s="86"/>
      <c r="AM24" s="84"/>
      <c r="AN24" s="85"/>
      <c r="AO24" s="85"/>
      <c r="AP24" s="85"/>
      <c r="AQ24" s="98"/>
      <c r="AR24" s="86"/>
    </row>
    <row r="25" spans="3:44" x14ac:dyDescent="0.25">
      <c r="C25" s="7" cm="1">
        <f t="array" ref="C25">IF(C24=-1,-1,                                                                                                                                                                                                              IF(C24&lt;Income_Max_Row,C24+1,                                                                                                                                                                                                   IF(C24=Income_Max_Row,income_total_row,                                                                                                                                                                         IF(C24=income_total_row,"/1",                                                                                                                                                                                          IF(C24="/1", expenses_header_row,                                                                                                                                                                                          IF(C24&lt;expenses_max_row, C24+1,                                                                                                                                                                                  IF(C24=expenses_max_row, expenses_total_row,                                                                                                                                                                                                        IF(C24=expenses_total_row, "/2",                                                                                                                                                                                         IF(C24="/2", savings_header_row,                                                                                                                                                                                        IF(C24&lt;savings_max_row, C24+1,                                                                                                                                                                                           IF(C24=savings_max_row, savings_total_row, -1)))))))))))</f>
        <v>28</v>
      </c>
      <c r="D25" s="8">
        <f t="shared" si="0"/>
        <v>23</v>
      </c>
      <c r="E25" s="7" cm="1">
        <f t="array" ref="E25">1*OR(row_id=Income_Header_Row, row_id=expenses_header_row,row_id=savings_header_row)</f>
        <v>0</v>
      </c>
      <c r="F25">
        <f t="shared" si="1"/>
        <v>1</v>
      </c>
      <c r="G25" cm="1">
        <f t="array" ref="G25">1*OR(row_id=income_total_row, row_id=expenses_total_row, row_id=savings_total_row)</f>
        <v>0</v>
      </c>
      <c r="H25" s="8">
        <f t="shared" si="2"/>
        <v>0</v>
      </c>
      <c r="I25" s="7" t="str" cm="1">
        <f t="array" ref="I25">IFERROR(INDEX('Budget Planning'!$C:$C, hearder_row_id),"")</f>
        <v>Expenses</v>
      </c>
      <c r="J25" t="str" cm="1">
        <f t="array" ref="J25">IFERROR(INDEX('Budget Planning'!$C:$C, row_id),"")</f>
        <v>Gas</v>
      </c>
      <c r="K25" s="60" cm="1">
        <f t="array" ref="K25">IF(OR(is_header,is_empty),"",                                                                                                                                                                                          IF(is_total,                                                                                                                                                                                                           IF(Selected_period="Total Year",                                                                                                                                                                                           SUM(Tracking[Amount] * (Tracking[Type]=type)* (YEAR(Tracking[Effective Date])=Selected_year)),                                                                                                                              SUM(Tracking[Amount] * (Tracking[Type]=type)* (YEAR(Tracking[Effective Date])=Selected_year)*(MONTH(Tracking[Effective Date])=Selected_period))),                                                                                                                                  IF(Selected_period="Total Year",                                                                                                                                                                                          SUM(Tracking[Amount] * (Tracking[Type]=type)* (Tracking[Category]=item) * (YEAR(Tracking[Effective Date])=Selected_year)),                                                                                                                                     SUM(Tracking[Amount] * (Tracking[Type]=type)* (Tracking[Category]=item) *(YEAR(Tracking[Effective Date])=Selected_year)*(MONTH(Tracking[Effective Date])=Selected_period)))))</f>
        <v>90</v>
      </c>
      <c r="L25" s="8" cm="1">
        <f t="array" ref="L25">IF(OR(is_header, is_empty), "", INDEX('Budget Planning'!$E:$FA, row_id,                                                                                                                                                   MATCH(IF(Selected_period="Total Year", Selected_year, DATE(Selected_year, Selected_period,1)), 'Budget Planning'!E$10:FA$10, 0) ))</f>
        <v>290</v>
      </c>
      <c r="M25" s="7" cm="1">
        <f t="array" ref="M25">IF(is_cat,                                                                                                                                                                                                                                  IF(hearder_row_id=Income_Header_Row,MATCH(income_min_row, $C:$C, 0),                                                                                                                                                       IF(hearder_row_id=expenses_header_row,MATCH(expenses_min_row, $C:$C, 0),                                                                                                                                IF(hearder_row_id=savings_header_row,MATCH(savings_min_row, $C:$C, 0), ""))), "")</f>
        <v>21</v>
      </c>
      <c r="N25" s="8" cm="1">
        <f t="array" ref="N25">IF(is_cat,                                                                                                                                                                                                                                  IF(hearder_row_id=Income_Header_Row,MATCH(Income_Max_Row, $C:$C, 0),                                                                                                                                                       IF(hearder_row_id=expenses_header_row,MATCH(expenses_max_row, $C:$C, 0),                                                                                                                                IF(hearder_row_id=savings_header_row,MATCH(savings_max_row, $C:$C, 0), ""))), "")</f>
        <v>44</v>
      </c>
      <c r="O25" s="7" t="str" cm="1">
        <f t="array" ref="O25">IF(is_cat, ADDRESS(sort_min_row, COLUMN(tracked)) &amp; ":" &amp; ADDRESS(sort_max_row, COLUMN(tracked)), "")</f>
        <v>$K$21:$K$44</v>
      </c>
      <c r="P25">
        <f t="shared" ca="1" si="3"/>
        <v>5</v>
      </c>
      <c r="Q25" t="str" cm="1">
        <f t="array" ref="Q25">IF(is_cat, ADDRESS(sort_min_row, COLUMN(budget)) &amp; ":" &amp; ADDRESS(sort_max_row, COLUMN(budget)), "")</f>
        <v>$L$21:$L$44</v>
      </c>
      <c r="R25" s="8">
        <f t="shared" ca="1" si="4"/>
        <v>5</v>
      </c>
      <c r="S25" s="7">
        <f t="shared" ca="1" si="5"/>
        <v>55</v>
      </c>
      <c r="T25" t="str" cm="1">
        <f t="array" ref="T25">IF(is_cat, ADDRESS(sort_min_row, COLUMN(comb_rank)) &amp; ":" &amp; ADDRESS(sort_max_row, COLUMN(comb_rank)), "")</f>
        <v>$S$21:$S$44</v>
      </c>
      <c r="U25">
        <f t="shared" ca="1" si="6"/>
        <v>5</v>
      </c>
      <c r="V25" t="str" cm="1">
        <f t="array" ref="V25">IF(is_cat, ADDRESS(sort_min_row, COLUMN(comb_rank_norm)) &amp; ":" &amp; ADDRESS(ROW(), COLUMN(comb_rank_norm)), "")</f>
        <v>$U$21:$U$25</v>
      </c>
      <c r="W25" s="8">
        <f t="shared" ca="1" si="7"/>
        <v>5</v>
      </c>
      <c r="X25" s="80">
        <f t="shared" ca="1" si="8"/>
        <v>28</v>
      </c>
      <c r="Y25" s="81" t="str">
        <f t="shared" ca="1" si="9"/>
        <v>Gas</v>
      </c>
      <c r="Z25" s="83">
        <f t="shared" ca="1" si="10"/>
        <v>90</v>
      </c>
      <c r="AA25" s="83">
        <f t="shared" ca="1" si="11"/>
        <v>290</v>
      </c>
      <c r="AB25" s="82">
        <f t="shared" ca="1" si="12"/>
        <v>0.31034482758620691</v>
      </c>
      <c r="AC25" s="83">
        <f t="shared" ca="1" si="13"/>
        <v>200</v>
      </c>
      <c r="AD25" s="83">
        <f t="shared" ca="1" si="14"/>
        <v>0</v>
      </c>
      <c r="AF25" s="44"/>
      <c r="AJ25" s="99"/>
      <c r="AK25" s="45"/>
      <c r="AM25" s="44"/>
      <c r="AQ25" s="99"/>
      <c r="AR25" s="45"/>
    </row>
    <row r="26" spans="3:44" x14ac:dyDescent="0.25">
      <c r="C26" s="7" cm="1">
        <f t="array" ref="C26">IF(C25=-1,-1,                                                                                                                                                                                                              IF(C25&lt;Income_Max_Row,C25+1,                                                                                                                                                                                                   IF(C25=Income_Max_Row,income_total_row,                                                                                                                                                                         IF(C25=income_total_row,"/1",                                                                                                                                                                                          IF(C25="/1", expenses_header_row,                                                                                                                                                                                          IF(C25&lt;expenses_max_row, C25+1,                                                                                                                                                                                  IF(C25=expenses_max_row, expenses_total_row,                                                                                                                                                                                                        IF(C25=expenses_total_row, "/2",                                                                                                                                                                                         IF(C25="/2", savings_header_row,                                                                                                                                                                                        IF(C25&lt;savings_max_row, C25+1,                                                                                                                                                                                           IF(C25=savings_max_row, savings_total_row, -1)))))))))))</f>
        <v>29</v>
      </c>
      <c r="D26" s="8">
        <f t="shared" si="0"/>
        <v>23</v>
      </c>
      <c r="E26" s="7" cm="1">
        <f t="array" ref="E26">1*OR(row_id=Income_Header_Row, row_id=expenses_header_row,row_id=savings_header_row)</f>
        <v>0</v>
      </c>
      <c r="F26">
        <f t="shared" si="1"/>
        <v>1</v>
      </c>
      <c r="G26" cm="1">
        <f t="array" ref="G26">1*OR(row_id=income_total_row, row_id=expenses_total_row, row_id=savings_total_row)</f>
        <v>0</v>
      </c>
      <c r="H26" s="8">
        <f t="shared" si="2"/>
        <v>0</v>
      </c>
      <c r="I26" s="7" t="str" cm="1">
        <f t="array" ref="I26">IFERROR(INDEX('Budget Planning'!$C:$C, hearder_row_id),"")</f>
        <v>Expenses</v>
      </c>
      <c r="J26" t="str" cm="1">
        <f t="array" ref="J26">IFERROR(INDEX('Budget Planning'!$C:$C, row_id),"")</f>
        <v>Phone</v>
      </c>
      <c r="K26" s="60" cm="1">
        <f t="array" ref="K26">IF(OR(is_header,is_empty),"",                                                                                                                                                                                          IF(is_total,                                                                                                                                                                                                           IF(Selected_period="Total Year",                                                                                                                                                                                           SUM(Tracking[Amount] * (Tracking[Type]=type)* (YEAR(Tracking[Effective Date])=Selected_year)),                                                                                                                              SUM(Tracking[Amount] * (Tracking[Type]=type)* (YEAR(Tracking[Effective Date])=Selected_year)*(MONTH(Tracking[Effective Date])=Selected_period))),                                                                                                                                  IF(Selected_period="Total Year",                                                                                                                                                                                          SUM(Tracking[Amount] * (Tracking[Type]=type)* (Tracking[Category]=item) * (YEAR(Tracking[Effective Date])=Selected_year)),                                                                                                                                     SUM(Tracking[Amount] * (Tracking[Type]=type)* (Tracking[Category]=item) *(YEAR(Tracking[Effective Date])=Selected_year)*(MONTH(Tracking[Effective Date])=Selected_period)))))</f>
        <v>163</v>
      </c>
      <c r="L26" s="8" cm="1">
        <f t="array" ref="L26">IF(OR(is_header, is_empty), "", INDEX('Budget Planning'!$E:$FA, row_id,                                                                                                                                                   MATCH(IF(Selected_period="Total Year", Selected_year, DATE(Selected_year, Selected_period,1)), 'Budget Planning'!E$10:FA$10, 0) ))</f>
        <v>165</v>
      </c>
      <c r="M26" s="7" cm="1">
        <f t="array" ref="M26">IF(is_cat,                                                                                                                                                                                                                                  IF(hearder_row_id=Income_Header_Row,MATCH(income_min_row, $C:$C, 0),                                                                                                                                                       IF(hearder_row_id=expenses_header_row,MATCH(expenses_min_row, $C:$C, 0),                                                                                                                                IF(hearder_row_id=savings_header_row,MATCH(savings_min_row, $C:$C, 0), ""))), "")</f>
        <v>21</v>
      </c>
      <c r="N26" s="8" cm="1">
        <f t="array" ref="N26">IF(is_cat,                                                                                                                                                                                                                                  IF(hearder_row_id=Income_Header_Row,MATCH(Income_Max_Row, $C:$C, 0),                                                                                                                                                       IF(hearder_row_id=expenses_header_row,MATCH(expenses_max_row, $C:$C, 0),                                                                                                                                IF(hearder_row_id=savings_header_row,MATCH(savings_max_row, $C:$C, 0), ""))), "")</f>
        <v>44</v>
      </c>
      <c r="O26" s="7" t="str" cm="1">
        <f t="array" ref="O26">IF(is_cat, ADDRESS(sort_min_row, COLUMN(tracked)) &amp; ":" &amp; ADDRESS(sort_max_row, COLUMN(tracked)), "")</f>
        <v>$K$21:$K$44</v>
      </c>
      <c r="P26">
        <f t="shared" ca="1" si="3"/>
        <v>4</v>
      </c>
      <c r="Q26" t="str" cm="1">
        <f t="array" ref="Q26">IF(is_cat, ADDRESS(sort_min_row, COLUMN(budget)) &amp; ":" &amp; ADDRESS(sort_max_row, COLUMN(budget)), "")</f>
        <v>$L$21:$L$44</v>
      </c>
      <c r="R26" s="8">
        <f t="shared" ca="1" si="4"/>
        <v>8</v>
      </c>
      <c r="S26" s="7">
        <f t="shared" ca="1" si="5"/>
        <v>48</v>
      </c>
      <c r="T26" t="str" cm="1">
        <f t="array" ref="T26">IF(is_cat, ADDRESS(sort_min_row, COLUMN(comb_rank)) &amp; ":" &amp; ADDRESS(sort_max_row, COLUMN(comb_rank)), "")</f>
        <v>$S$21:$S$44</v>
      </c>
      <c r="U26">
        <f t="shared" ca="1" si="6"/>
        <v>4</v>
      </c>
      <c r="V26" t="str" cm="1">
        <f t="array" ref="V26">IF(is_cat, ADDRESS(sort_min_row, COLUMN(comb_rank_norm)) &amp; ":" &amp; ADDRESS(ROW(), COLUMN(comb_rank_norm)), "")</f>
        <v>$U$21:$U$26</v>
      </c>
      <c r="W26" s="8">
        <f t="shared" ca="1" si="7"/>
        <v>4</v>
      </c>
      <c r="X26" s="80">
        <f t="shared" ca="1" si="8"/>
        <v>27</v>
      </c>
      <c r="Y26" s="81" t="str">
        <f t="shared" ca="1" si="9"/>
        <v>Discover</v>
      </c>
      <c r="Z26" s="83">
        <f t="shared" ca="1" si="10"/>
        <v>84</v>
      </c>
      <c r="AA26" s="83">
        <f t="shared" ca="1" si="11"/>
        <v>85</v>
      </c>
      <c r="AB26" s="82">
        <f t="shared" ca="1" si="12"/>
        <v>0.9882352941176471</v>
      </c>
      <c r="AC26" s="83">
        <f t="shared" ca="1" si="13"/>
        <v>1</v>
      </c>
      <c r="AD26" s="83">
        <f t="shared" ca="1" si="14"/>
        <v>0</v>
      </c>
      <c r="AF26" s="44"/>
      <c r="AI26" s="101" t="str">
        <f ca="1">Calculations!I35</f>
        <v>Bebe Car</v>
      </c>
      <c r="AJ26" s="102">
        <f ca="1">Calculations!J35</f>
        <v>481</v>
      </c>
      <c r="AK26" s="45"/>
      <c r="AM26" s="44"/>
      <c r="AP26" s="101" t="str">
        <f ca="1">Calculations!M35</f>
        <v/>
      </c>
      <c r="AQ26" s="102" t="str">
        <f ca="1">Calculations!N35</f>
        <v/>
      </c>
      <c r="AR26" s="45"/>
    </row>
    <row r="27" spans="3:44" x14ac:dyDescent="0.25">
      <c r="C27" s="7" cm="1">
        <f t="array" ref="C27">IF(C26=-1,-1,                                                                                                                                                                                                              IF(C26&lt;Income_Max_Row,C26+1,                                                                                                                                                                                                   IF(C26=Income_Max_Row,income_total_row,                                                                                                                                                                         IF(C26=income_total_row,"/1",                                                                                                                                                                                          IF(C26="/1", expenses_header_row,                                                                                                                                                                                          IF(C26&lt;expenses_max_row, C26+1,                                                                                                                                                                                  IF(C26=expenses_max_row, expenses_total_row,                                                                                                                                                                                                        IF(C26=expenses_total_row, "/2",                                                                                                                                                                                         IF(C26="/2", savings_header_row,                                                                                                                                                                                        IF(C26&lt;savings_max_row, C26+1,                                                                                                                                                                                           IF(C26=savings_max_row, savings_total_row, -1)))))))))))</f>
        <v>30</v>
      </c>
      <c r="D27" s="8">
        <f t="shared" si="0"/>
        <v>23</v>
      </c>
      <c r="E27" s="7" cm="1">
        <f t="array" ref="E27">1*OR(row_id=Income_Header_Row, row_id=expenses_header_row,row_id=savings_header_row)</f>
        <v>0</v>
      </c>
      <c r="F27">
        <f t="shared" si="1"/>
        <v>1</v>
      </c>
      <c r="G27" cm="1">
        <f t="array" ref="G27">1*OR(row_id=income_total_row, row_id=expenses_total_row, row_id=savings_total_row)</f>
        <v>0</v>
      </c>
      <c r="H27" s="8">
        <f t="shared" si="2"/>
        <v>0</v>
      </c>
      <c r="I27" s="7" t="str" cm="1">
        <f t="array" ref="I27">IFERROR(INDEX('Budget Planning'!$C:$C, hearder_row_id),"")</f>
        <v>Expenses</v>
      </c>
      <c r="J27" t="str" cm="1">
        <f t="array" ref="J27">IFERROR(INDEX('Budget Planning'!$C:$C, row_id),"")</f>
        <v>Lucy</v>
      </c>
      <c r="K27" s="60" cm="1">
        <f t="array" ref="K27">IF(OR(is_header,is_empty),"",                                                                                                                                                                                          IF(is_total,                                                                                                                                                                                                           IF(Selected_period="Total Year",                                                                                                                                                                                           SUM(Tracking[Amount] * (Tracking[Type]=type)* (YEAR(Tracking[Effective Date])=Selected_year)),                                                                                                                              SUM(Tracking[Amount] * (Tracking[Type]=type)* (YEAR(Tracking[Effective Date])=Selected_year)*(MONTH(Tracking[Effective Date])=Selected_period))),                                                                                                                                  IF(Selected_period="Total Year",                                                                                                                                                                                          SUM(Tracking[Amount] * (Tracking[Type]=type)* (Tracking[Category]=item) * (YEAR(Tracking[Effective Date])=Selected_year)),                                                                                                                                     SUM(Tracking[Amount] * (Tracking[Type]=type)* (Tracking[Category]=item) *(YEAR(Tracking[Effective Date])=Selected_year)*(MONTH(Tracking[Effective Date])=Selected_period)))))</f>
        <v>0</v>
      </c>
      <c r="L27" s="8" cm="1">
        <f t="array" ref="L27">IF(OR(is_header, is_empty), "", INDEX('Budget Planning'!$E:$FA, row_id,                                                                                                                                                   MATCH(IF(Selected_period="Total Year", Selected_year, DATE(Selected_year, Selected_period,1)), 'Budget Planning'!E$10:FA$10, 0) ))</f>
        <v>45</v>
      </c>
      <c r="M27" s="7" cm="1">
        <f t="array" ref="M27">IF(is_cat,                                                                                                                                                                                                                                  IF(hearder_row_id=Income_Header_Row,MATCH(income_min_row, $C:$C, 0),                                                                                                                                                       IF(hearder_row_id=expenses_header_row,MATCH(expenses_min_row, $C:$C, 0),                                                                                                                                IF(hearder_row_id=savings_header_row,MATCH(savings_min_row, $C:$C, 0), ""))), "")</f>
        <v>21</v>
      </c>
      <c r="N27" s="8" cm="1">
        <f t="array" ref="N27">IF(is_cat,                                                                                                                                                                                                                                  IF(hearder_row_id=Income_Header_Row,MATCH(Income_Max_Row, $C:$C, 0),                                                                                                                                                       IF(hearder_row_id=expenses_header_row,MATCH(expenses_max_row, $C:$C, 0),                                                                                                                                IF(hearder_row_id=savings_header_row,MATCH(savings_max_row, $C:$C, 0), ""))), "")</f>
        <v>44</v>
      </c>
      <c r="O27" s="7" t="str" cm="1">
        <f t="array" ref="O27">IF(is_cat, ADDRESS(sort_min_row, COLUMN(tracked)) &amp; ":" &amp; ADDRESS(sort_max_row, COLUMN(tracked)), "")</f>
        <v>$K$21:$K$44</v>
      </c>
      <c r="P27">
        <f t="shared" ca="1" si="3"/>
        <v>13</v>
      </c>
      <c r="Q27" t="str" cm="1">
        <f t="array" ref="Q27">IF(is_cat, ADDRESS(sort_min_row, COLUMN(budget)) &amp; ":" &amp; ADDRESS(sort_max_row, COLUMN(budget)), "")</f>
        <v>$L$21:$L$44</v>
      </c>
      <c r="R27" s="8">
        <f t="shared" ca="1" si="4"/>
        <v>11</v>
      </c>
      <c r="S27" s="7">
        <f t="shared" ca="1" si="5"/>
        <v>1311</v>
      </c>
      <c r="T27" t="str" cm="1">
        <f t="array" ref="T27">IF(is_cat, ADDRESS(sort_min_row, COLUMN(comb_rank)) &amp; ":" &amp; ADDRESS(sort_max_row, COLUMN(comb_rank)), "")</f>
        <v>$S$21:$S$44</v>
      </c>
      <c r="U27">
        <f t="shared" ca="1" si="6"/>
        <v>17</v>
      </c>
      <c r="V27" t="str" cm="1">
        <f t="array" ref="V27">IF(is_cat, ADDRESS(sort_min_row, COLUMN(comb_rank_norm)) &amp; ":" &amp; ADDRESS(ROW(), COLUMN(comb_rank_norm)), "")</f>
        <v>$U$21:$U$27</v>
      </c>
      <c r="W27" s="8">
        <f t="shared" ca="1" si="7"/>
        <v>17</v>
      </c>
      <c r="X27" s="80">
        <f t="shared" ca="1" si="8"/>
        <v>40</v>
      </c>
      <c r="Y27" s="81" t="str">
        <f t="shared" ca="1" si="9"/>
        <v>My car</v>
      </c>
      <c r="Z27" s="83">
        <f t="shared" ca="1" si="10"/>
        <v>0</v>
      </c>
      <c r="AA27" s="83">
        <f t="shared" ca="1" si="11"/>
        <v>646</v>
      </c>
      <c r="AB27" s="82">
        <f t="shared" ca="1" si="12"/>
        <v>0</v>
      </c>
      <c r="AC27" s="83">
        <f t="shared" ca="1" si="13"/>
        <v>646</v>
      </c>
      <c r="AD27" s="83">
        <f t="shared" ca="1" si="14"/>
        <v>0</v>
      </c>
      <c r="AF27" s="44"/>
      <c r="AI27" s="101" t="str">
        <f ca="1">Calculations!I36</f>
        <v>Miscellaneous</v>
      </c>
      <c r="AJ27" s="102">
        <f ca="1">Calculations!J36</f>
        <v>231</v>
      </c>
      <c r="AK27" s="45"/>
      <c r="AM27" s="44"/>
      <c r="AP27" s="101" t="str">
        <f ca="1">Calculations!M36</f>
        <v/>
      </c>
      <c r="AQ27" s="102" t="str">
        <f ca="1">Calculations!N36</f>
        <v/>
      </c>
      <c r="AR27" s="45"/>
    </row>
    <row r="28" spans="3:44" x14ac:dyDescent="0.25">
      <c r="C28" s="7" cm="1">
        <f t="array" ref="C28">IF(C27=-1,-1,                                                                                                                                                                                                              IF(C27&lt;Income_Max_Row,C27+1,                                                                                                                                                                                                   IF(C27=Income_Max_Row,income_total_row,                                                                                                                                                                         IF(C27=income_total_row,"/1",                                                                                                                                                                                          IF(C27="/1", expenses_header_row,                                                                                                                                                                                          IF(C27&lt;expenses_max_row, C27+1,                                                                                                                                                                                  IF(C27=expenses_max_row, expenses_total_row,                                                                                                                                                                                                        IF(C27=expenses_total_row, "/2",                                                                                                                                                                                         IF(C27="/2", savings_header_row,                                                                                                                                                                                        IF(C27&lt;savings_max_row, C27+1,                                                                                                                                                                                           IF(C27=savings_max_row, savings_total_row, -1)))))))))))</f>
        <v>31</v>
      </c>
      <c r="D28" s="8">
        <f t="shared" si="0"/>
        <v>23</v>
      </c>
      <c r="E28" s="7" cm="1">
        <f t="array" ref="E28">1*OR(row_id=Income_Header_Row, row_id=expenses_header_row,row_id=savings_header_row)</f>
        <v>0</v>
      </c>
      <c r="F28">
        <f t="shared" si="1"/>
        <v>1</v>
      </c>
      <c r="G28" cm="1">
        <f t="array" ref="G28">1*OR(row_id=income_total_row, row_id=expenses_total_row, row_id=savings_total_row)</f>
        <v>0</v>
      </c>
      <c r="H28" s="8">
        <f t="shared" si="2"/>
        <v>0</v>
      </c>
      <c r="I28" s="7" t="str" cm="1">
        <f t="array" ref="I28">IFERROR(INDEX('Budget Planning'!$C:$C, hearder_row_id),"")</f>
        <v>Expenses</v>
      </c>
      <c r="J28" t="str" cm="1">
        <f t="array" ref="J28">IFERROR(INDEX('Budget Planning'!$C:$C, row_id),"")</f>
        <v>Scratch</v>
      </c>
      <c r="K28" s="60" cm="1">
        <f t="array" ref="K28">IF(OR(is_header,is_empty),"",                                                                                                                                                                                          IF(is_total,                                                                                                                                                                                                           IF(Selected_period="Total Year",                                                                                                                                                                                           SUM(Tracking[Amount] * (Tracking[Type]=type)* (YEAR(Tracking[Effective Date])=Selected_year)),                                                                                                                              SUM(Tracking[Amount] * (Tracking[Type]=type)* (YEAR(Tracking[Effective Date])=Selected_year)*(MONTH(Tracking[Effective Date])=Selected_period))),                                                                                                                                  IF(Selected_period="Total Year",                                                                                                                                                                                          SUM(Tracking[Amount] * (Tracking[Type]=type)* (Tracking[Category]=item) * (YEAR(Tracking[Effective Date])=Selected_year)),                                                                                                                                     SUM(Tracking[Amount] * (Tracking[Type]=type)* (Tracking[Category]=item) *(YEAR(Tracking[Effective Date])=Selected_year)*(MONTH(Tracking[Effective Date])=Selected_period)))))</f>
        <v>0</v>
      </c>
      <c r="L28" s="8" cm="1">
        <f t="array" ref="L28">IF(OR(is_header, is_empty), "", INDEX('Budget Planning'!$E:$FA, row_id,                                                                                                                                                   MATCH(IF(Selected_period="Total Year", Selected_year, DATE(Selected_year, Selected_period,1)), 'Budget Planning'!E$10:FA$10, 0) ))</f>
        <v>40</v>
      </c>
      <c r="M28" s="7" cm="1">
        <f t="array" ref="M28">IF(is_cat,                                                                                                                                                                                                                                  IF(hearder_row_id=Income_Header_Row,MATCH(income_min_row, $C:$C, 0),                                                                                                                                                       IF(hearder_row_id=expenses_header_row,MATCH(expenses_min_row, $C:$C, 0),                                                                                                                                IF(hearder_row_id=savings_header_row,MATCH(savings_min_row, $C:$C, 0), ""))), "")</f>
        <v>21</v>
      </c>
      <c r="N28" s="8" cm="1">
        <f t="array" ref="N28">IF(is_cat,                                                                                                                                                                                                                                  IF(hearder_row_id=Income_Header_Row,MATCH(Income_Max_Row, $C:$C, 0),                                                                                                                                                       IF(hearder_row_id=expenses_header_row,MATCH(expenses_max_row, $C:$C, 0),                                                                                                                                IF(hearder_row_id=savings_header_row,MATCH(savings_max_row, $C:$C, 0), ""))), "")</f>
        <v>44</v>
      </c>
      <c r="O28" s="7" t="str" cm="1">
        <f t="array" ref="O28">IF(is_cat, ADDRESS(sort_min_row, COLUMN(tracked)) &amp; ":" &amp; ADDRESS(sort_max_row, COLUMN(tracked)), "")</f>
        <v>$K$21:$K$44</v>
      </c>
      <c r="P28">
        <f t="shared" ca="1" si="3"/>
        <v>13</v>
      </c>
      <c r="Q28" t="str" cm="1">
        <f t="array" ref="Q28">IF(is_cat, ADDRESS(sort_min_row, COLUMN(budget)) &amp; ":" &amp; ADDRESS(sort_max_row, COLUMN(budget)), "")</f>
        <v>$L$21:$L$44</v>
      </c>
      <c r="R28" s="8">
        <f t="shared" ca="1" si="4"/>
        <v>13</v>
      </c>
      <c r="S28" s="7">
        <f t="shared" ca="1" si="5"/>
        <v>1313</v>
      </c>
      <c r="T28" t="str" cm="1">
        <f t="array" ref="T28">IF(is_cat, ADDRESS(sort_min_row, COLUMN(comb_rank)) &amp; ":" &amp; ADDRESS(sort_max_row, COLUMN(comb_rank)), "")</f>
        <v>$S$21:$S$44</v>
      </c>
      <c r="U28">
        <f t="shared" ca="1" si="6"/>
        <v>18</v>
      </c>
      <c r="V28" t="str" cm="1">
        <f t="array" ref="V28">IF(is_cat, ADDRESS(sort_min_row, COLUMN(comb_rank_norm)) &amp; ":" &amp; ADDRESS(ROW(), COLUMN(comb_rank_norm)), "")</f>
        <v>$U$21:$U$28</v>
      </c>
      <c r="W28" s="8">
        <f t="shared" ca="1" si="7"/>
        <v>18</v>
      </c>
      <c r="X28" s="80">
        <f t="shared" ca="1" si="8"/>
        <v>41</v>
      </c>
      <c r="Y28" s="81" t="str">
        <f t="shared" ca="1" si="9"/>
        <v>Rent</v>
      </c>
      <c r="Z28" s="83">
        <f t="shared" ca="1" si="10"/>
        <v>0</v>
      </c>
      <c r="AA28" s="83">
        <f t="shared" ca="1" si="11"/>
        <v>525</v>
      </c>
      <c r="AB28" s="82">
        <f t="shared" ca="1" si="12"/>
        <v>0</v>
      </c>
      <c r="AC28" s="83">
        <f t="shared" ca="1" si="13"/>
        <v>525</v>
      </c>
      <c r="AD28" s="83">
        <f t="shared" ca="1" si="14"/>
        <v>0</v>
      </c>
      <c r="AF28" s="44"/>
      <c r="AI28" s="101" t="str">
        <f ca="1">Calculations!I37</f>
        <v>Food</v>
      </c>
      <c r="AJ28" s="102">
        <f ca="1">Calculations!J37</f>
        <v>169</v>
      </c>
      <c r="AK28" s="45"/>
      <c r="AM28" s="44"/>
      <c r="AP28" s="101" t="str">
        <f ca="1">Calculations!M37</f>
        <v/>
      </c>
      <c r="AQ28" s="102" t="str">
        <f ca="1">Calculations!N37</f>
        <v/>
      </c>
      <c r="AR28" s="45"/>
    </row>
    <row r="29" spans="3:44" x14ac:dyDescent="0.25">
      <c r="C29" s="7" cm="1">
        <f t="array" ref="C29">IF(C28=-1,-1,                                                                                                                                                                                                              IF(C28&lt;Income_Max_Row,C28+1,                                                                                                                                                                                                   IF(C28=Income_Max_Row,income_total_row,                                                                                                                                                                         IF(C28=income_total_row,"/1",                                                                                                                                                                                          IF(C28="/1", expenses_header_row,                                                                                                                                                                                          IF(C28&lt;expenses_max_row, C28+1,                                                                                                                                                                                  IF(C28=expenses_max_row, expenses_total_row,                                                                                                                                                                                                        IF(C28=expenses_total_row, "/2",                                                                                                                                                                                         IF(C28="/2", savings_header_row,                                                                                                                                                                                        IF(C28&lt;savings_max_row, C28+1,                                                                                                                                                                                           IF(C28=savings_max_row, savings_total_row, -1)))))))))))</f>
        <v>32</v>
      </c>
      <c r="D29" s="8">
        <f t="shared" si="0"/>
        <v>23</v>
      </c>
      <c r="E29" s="7" cm="1">
        <f t="array" ref="E29">1*OR(row_id=Income_Header_Row, row_id=expenses_header_row,row_id=savings_header_row)</f>
        <v>0</v>
      </c>
      <c r="F29">
        <f t="shared" si="1"/>
        <v>1</v>
      </c>
      <c r="G29" cm="1">
        <f t="array" ref="G29">1*OR(row_id=income_total_row, row_id=expenses_total_row, row_id=savings_total_row)</f>
        <v>0</v>
      </c>
      <c r="H29" s="8">
        <f t="shared" si="2"/>
        <v>0</v>
      </c>
      <c r="I29" s="7" t="str" cm="1">
        <f t="array" ref="I29">IFERROR(INDEX('Budget Planning'!$C:$C, hearder_row_id),"")</f>
        <v>Expenses</v>
      </c>
      <c r="J29" t="str" cm="1">
        <f t="array" ref="J29">IFERROR(INDEX('Budget Planning'!$C:$C, row_id),"")</f>
        <v>Food</v>
      </c>
      <c r="K29" s="60" cm="1">
        <f t="array" ref="K29">IF(OR(is_header,is_empty),"",                                                                                                                                                                                          IF(is_total,                                                                                                                                                                                                           IF(Selected_period="Total Year",                                                                                                                                                                                           SUM(Tracking[Amount] * (Tracking[Type]=type)* (YEAR(Tracking[Effective Date])=Selected_year)),                                                                                                                              SUM(Tracking[Amount] * (Tracking[Type]=type)* (YEAR(Tracking[Effective Date])=Selected_year)*(MONTH(Tracking[Effective Date])=Selected_period))),                                                                                                                                  IF(Selected_period="Total Year",                                                                                                                                                                                          SUM(Tracking[Amount] * (Tracking[Type]=type)* (Tracking[Category]=item) * (YEAR(Tracking[Effective Date])=Selected_year)),                                                                                                                                     SUM(Tracking[Amount] * (Tracking[Type]=type)* (Tracking[Category]=item) *(YEAR(Tracking[Effective Date])=Selected_year)*(MONTH(Tracking[Effective Date])=Selected_period)))))</f>
        <v>169</v>
      </c>
      <c r="L29" s="8" cm="1">
        <f t="array" ref="L29">IF(OR(is_header, is_empty), "", INDEX('Budget Planning'!$E:$FA, row_id,                                                                                                                                                   MATCH(IF(Selected_period="Total Year", Selected_year, DATE(Selected_year, Selected_period,1)), 'Budget Planning'!E$10:FA$10, 0) ))</f>
        <v>640</v>
      </c>
      <c r="M29" s="7" cm="1">
        <f t="array" ref="M29">IF(is_cat,                                                                                                                                                                                                                                  IF(hearder_row_id=Income_Header_Row,MATCH(income_min_row, $C:$C, 0),                                                                                                                                                       IF(hearder_row_id=expenses_header_row,MATCH(expenses_min_row, $C:$C, 0),                                                                                                                                IF(hearder_row_id=savings_header_row,MATCH(savings_min_row, $C:$C, 0), ""))), "")</f>
        <v>21</v>
      </c>
      <c r="N29" s="8" cm="1">
        <f t="array" ref="N29">IF(is_cat,                                                                                                                                                                                                                                  IF(hearder_row_id=Income_Header_Row,MATCH(Income_Max_Row, $C:$C, 0),                                                                                                                                                       IF(hearder_row_id=expenses_header_row,MATCH(expenses_max_row, $C:$C, 0),                                                                                                                                IF(hearder_row_id=savings_header_row,MATCH(savings_max_row, $C:$C, 0), ""))), "")</f>
        <v>44</v>
      </c>
      <c r="O29" s="7" t="str" cm="1">
        <f t="array" ref="O29">IF(is_cat, ADDRESS(sort_min_row, COLUMN(tracked)) &amp; ":" &amp; ADDRESS(sort_max_row, COLUMN(tracked)), "")</f>
        <v>$K$21:$K$44</v>
      </c>
      <c r="P29">
        <f t="shared" ca="1" si="3"/>
        <v>3</v>
      </c>
      <c r="Q29" t="str" cm="1">
        <f t="array" ref="Q29">IF(is_cat, ADDRESS(sort_min_row, COLUMN(budget)) &amp; ":" &amp; ADDRESS(sort_max_row, COLUMN(budget)), "")</f>
        <v>$L$21:$L$44</v>
      </c>
      <c r="R29" s="8">
        <f t="shared" ca="1" si="4"/>
        <v>2</v>
      </c>
      <c r="S29" s="7">
        <f t="shared" ca="1" si="5"/>
        <v>32</v>
      </c>
      <c r="T29" t="str" cm="1">
        <f t="array" ref="T29">IF(is_cat, ADDRESS(sort_min_row, COLUMN(comb_rank)) &amp; ":" &amp; ADDRESS(sort_max_row, COLUMN(comb_rank)), "")</f>
        <v>$S$21:$S$44</v>
      </c>
      <c r="U29">
        <f t="shared" ca="1" si="6"/>
        <v>3</v>
      </c>
      <c r="V29" t="str" cm="1">
        <f t="array" ref="V29">IF(is_cat, ADDRESS(sort_min_row, COLUMN(comb_rank_norm)) &amp; ":" &amp; ADDRESS(ROW(), COLUMN(comb_rank_norm)), "")</f>
        <v>$U$21:$U$29</v>
      </c>
      <c r="W29" s="8">
        <f t="shared" ca="1" si="7"/>
        <v>3</v>
      </c>
      <c r="X29" s="80">
        <f t="shared" ca="1" si="8"/>
        <v>26</v>
      </c>
      <c r="Y29" s="81" t="str">
        <f t="shared" ca="1" si="9"/>
        <v>Car Insurance</v>
      </c>
      <c r="Z29" s="83">
        <f t="shared" ca="1" si="10"/>
        <v>0</v>
      </c>
      <c r="AA29" s="83">
        <f t="shared" ca="1" si="11"/>
        <v>290</v>
      </c>
      <c r="AB29" s="82">
        <f t="shared" ca="1" si="12"/>
        <v>0</v>
      </c>
      <c r="AC29" s="83">
        <f t="shared" ca="1" si="13"/>
        <v>290</v>
      </c>
      <c r="AD29" s="83">
        <f t="shared" ca="1" si="14"/>
        <v>0</v>
      </c>
      <c r="AF29" s="44"/>
      <c r="AI29" s="101" t="str">
        <f ca="1">Calculations!I38</f>
        <v>Phone</v>
      </c>
      <c r="AJ29" s="102">
        <f ca="1">Calculations!J38</f>
        <v>163</v>
      </c>
      <c r="AK29" s="45"/>
      <c r="AM29" s="44"/>
      <c r="AP29" s="101" t="str">
        <f>Calculations!M38</f>
        <v/>
      </c>
      <c r="AQ29" s="102" t="str">
        <f>Calculations!N38</f>
        <v/>
      </c>
      <c r="AR29" s="45"/>
    </row>
    <row r="30" spans="3:44" x14ac:dyDescent="0.25">
      <c r="C30" s="7" cm="1">
        <f t="array" ref="C30">IF(C29=-1,-1,                                                                                                                                                                                                              IF(C29&lt;Income_Max_Row,C29+1,                                                                                                                                                                                                   IF(C29=Income_Max_Row,income_total_row,                                                                                                                                                                         IF(C29=income_total_row,"/1",                                                                                                                                                                                          IF(C29="/1", expenses_header_row,                                                                                                                                                                                          IF(C29&lt;expenses_max_row, C29+1,                                                                                                                                                                                  IF(C29=expenses_max_row, expenses_total_row,                                                                                                                                                                                                        IF(C29=expenses_total_row, "/2",                                                                                                                                                                                         IF(C29="/2", savings_header_row,                                                                                                                                                                                        IF(C29&lt;savings_max_row, C29+1,                                                                                                                                                                                           IF(C29=savings_max_row, savings_total_row, -1)))))))))))</f>
        <v>33</v>
      </c>
      <c r="D30" s="8">
        <f t="shared" si="0"/>
        <v>23</v>
      </c>
      <c r="E30" s="7" cm="1">
        <f t="array" ref="E30">1*OR(row_id=Income_Header_Row, row_id=expenses_header_row,row_id=savings_header_row)</f>
        <v>0</v>
      </c>
      <c r="F30">
        <f t="shared" si="1"/>
        <v>1</v>
      </c>
      <c r="G30" cm="1">
        <f t="array" ref="G30">1*OR(row_id=income_total_row, row_id=expenses_total_row, row_id=savings_total_row)</f>
        <v>0</v>
      </c>
      <c r="H30" s="8">
        <f t="shared" si="2"/>
        <v>0</v>
      </c>
      <c r="I30" s="7" t="str" cm="1">
        <f t="array" ref="I30">IFERROR(INDEX('Budget Planning'!$C:$C, hearder_row_id),"")</f>
        <v>Expenses</v>
      </c>
      <c r="J30" t="str" cm="1">
        <f t="array" ref="J30">IFERROR(INDEX('Budget Planning'!$C:$C, row_id),"")</f>
        <v>Mission lane</v>
      </c>
      <c r="K30" s="60" cm="1">
        <f t="array" ref="K30">IF(OR(is_header,is_empty),"",                                                                                                                                                                                          IF(is_total,                                                                                                                                                                                                           IF(Selected_period="Total Year",                                                                                                                                                                                           SUM(Tracking[Amount] * (Tracking[Type]=type)* (YEAR(Tracking[Effective Date])=Selected_year)),                                                                                                                              SUM(Tracking[Amount] * (Tracking[Type]=type)* (YEAR(Tracking[Effective Date])=Selected_year)*(MONTH(Tracking[Effective Date])=Selected_period))),                                                                                                                                  IF(Selected_period="Total Year",                                                                                                                                                                                          SUM(Tracking[Amount] * (Tracking[Type]=type)* (Tracking[Category]=item) * (YEAR(Tracking[Effective Date])=Selected_year)),                                                                                                                                     SUM(Tracking[Amount] * (Tracking[Type]=type)* (Tracking[Category]=item) *(YEAR(Tracking[Effective Date])=Selected_year)*(MONTH(Tracking[Effective Date])=Selected_period)))))</f>
        <v>25</v>
      </c>
      <c r="L30" s="8" cm="1">
        <f t="array" ref="L30">IF(OR(is_header, is_empty), "", INDEX('Budget Planning'!$E:$FA, row_id,                                                                                                                                                   MATCH(IF(Selected_period="Total Year", Selected_year, DATE(Selected_year, Selected_period,1)), 'Budget Planning'!E$10:FA$10, 0) ))</f>
        <v>25</v>
      </c>
      <c r="M30" s="7" cm="1">
        <f t="array" ref="M30">IF(is_cat,                                                                                                                                                                                                                                  IF(hearder_row_id=Income_Header_Row,MATCH(income_min_row, $C:$C, 0),                                                                                                                                                       IF(hearder_row_id=expenses_header_row,MATCH(expenses_min_row, $C:$C, 0),                                                                                                                                IF(hearder_row_id=savings_header_row,MATCH(savings_min_row, $C:$C, 0), ""))), "")</f>
        <v>21</v>
      </c>
      <c r="N30" s="8" cm="1">
        <f t="array" ref="N30">IF(is_cat,                                                                                                                                                                                                                                  IF(hearder_row_id=Income_Header_Row,MATCH(Income_Max_Row, $C:$C, 0),                                                                                                                                                       IF(hearder_row_id=expenses_header_row,MATCH(expenses_max_row, $C:$C, 0),                                                                                                                                IF(hearder_row_id=savings_header_row,MATCH(savings_max_row, $C:$C, 0), ""))), "")</f>
        <v>44</v>
      </c>
      <c r="O30" s="7" t="str" cm="1">
        <f t="array" ref="O30">IF(is_cat, ADDRESS(sort_min_row, COLUMN(tracked)) &amp; ":" &amp; ADDRESS(sort_max_row, COLUMN(tracked)), "")</f>
        <v>$K$21:$K$44</v>
      </c>
      <c r="P30">
        <f t="shared" ca="1" si="3"/>
        <v>10</v>
      </c>
      <c r="Q30" t="str" cm="1">
        <f t="array" ref="Q30">IF(is_cat, ADDRESS(sort_min_row, COLUMN(budget)) &amp; ":" &amp; ADDRESS(sort_max_row, COLUMN(budget)), "")</f>
        <v>$L$21:$L$44</v>
      </c>
      <c r="R30" s="8">
        <f t="shared" ca="1" si="4"/>
        <v>17</v>
      </c>
      <c r="S30" s="7">
        <f t="shared" ca="1" si="5"/>
        <v>1017</v>
      </c>
      <c r="T30" t="str" cm="1">
        <f t="array" ref="T30">IF(is_cat, ADDRESS(sort_min_row, COLUMN(comb_rank)) &amp; ":" &amp; ADDRESS(sort_max_row, COLUMN(comb_rank)), "")</f>
        <v>$S$21:$S$44</v>
      </c>
      <c r="U30">
        <f t="shared" ca="1" si="6"/>
        <v>13</v>
      </c>
      <c r="V30" t="str" cm="1">
        <f t="array" ref="V30">IF(is_cat, ADDRESS(sort_min_row, COLUMN(comb_rank_norm)) &amp; ":" &amp; ADDRESS(ROW(), COLUMN(comb_rank_norm)), "")</f>
        <v>$U$21:$U$30</v>
      </c>
      <c r="W30" s="8">
        <f t="shared" ca="1" si="7"/>
        <v>13</v>
      </c>
      <c r="X30" s="80">
        <f t="shared" ca="1" si="8"/>
        <v>36</v>
      </c>
      <c r="Y30" s="81" t="str">
        <f t="shared" ca="1" si="9"/>
        <v>Bebe Discover</v>
      </c>
      <c r="Z30" s="83">
        <f t="shared" ca="1" si="10"/>
        <v>35</v>
      </c>
      <c r="AA30" s="83">
        <f t="shared" ca="1" si="11"/>
        <v>35</v>
      </c>
      <c r="AB30" s="82">
        <f t="shared" ca="1" si="12"/>
        <v>1</v>
      </c>
      <c r="AC30" s="83">
        <f t="shared" ca="1" si="13"/>
        <v>0</v>
      </c>
      <c r="AD30" s="83">
        <f t="shared" ca="1" si="14"/>
        <v>0</v>
      </c>
      <c r="AF30" s="44"/>
      <c r="AI30" s="101" t="str">
        <f ca="1">Calculations!I39</f>
        <v>Gas</v>
      </c>
      <c r="AJ30" s="102">
        <f ca="1">Calculations!J39</f>
        <v>90</v>
      </c>
      <c r="AK30" s="45"/>
      <c r="AM30" s="44"/>
      <c r="AP30" s="101" t="str">
        <f>Calculations!M39</f>
        <v/>
      </c>
      <c r="AQ30" s="102" t="str">
        <f>Calculations!N39</f>
        <v/>
      </c>
      <c r="AR30" s="45"/>
    </row>
    <row r="31" spans="3:44" x14ac:dyDescent="0.25">
      <c r="C31" s="7" cm="1">
        <f t="array" ref="C31">IF(C30=-1,-1,                                                                                                                                                                                                              IF(C30&lt;Income_Max_Row,C30+1,                                                                                                                                                                                                   IF(C30=Income_Max_Row,income_total_row,                                                                                                                                                                         IF(C30=income_total_row,"/1",                                                                                                                                                                                          IF(C30="/1", expenses_header_row,                                                                                                                                                                                          IF(C30&lt;expenses_max_row, C30+1,                                                                                                                                                                                  IF(C30=expenses_max_row, expenses_total_row,                                                                                                                                                                                                        IF(C30=expenses_total_row, "/2",                                                                                                                                                                                         IF(C30="/2", savings_header_row,                                                                                                                                                                                        IF(C30&lt;savings_max_row, C30+1,                                                                                                                                                                                           IF(C30=savings_max_row, savings_total_row, -1)))))))))))</f>
        <v>34</v>
      </c>
      <c r="D31" s="8">
        <f t="shared" si="0"/>
        <v>23</v>
      </c>
      <c r="E31" s="7" cm="1">
        <f t="array" ref="E31">1*OR(row_id=Income_Header_Row, row_id=expenses_header_row,row_id=savings_header_row)</f>
        <v>0</v>
      </c>
      <c r="F31">
        <f t="shared" si="1"/>
        <v>1</v>
      </c>
      <c r="G31" cm="1">
        <f t="array" ref="G31">1*OR(row_id=income_total_row, row_id=expenses_total_row, row_id=savings_total_row)</f>
        <v>0</v>
      </c>
      <c r="H31" s="8">
        <f t="shared" si="2"/>
        <v>0</v>
      </c>
      <c r="I31" s="7" t="str" cm="1">
        <f t="array" ref="I31">IFERROR(INDEX('Budget Planning'!$C:$C, hearder_row_id),"")</f>
        <v>Expenses</v>
      </c>
      <c r="J31" t="str" cm="1">
        <f t="array" ref="J31">IFERROR(INDEX('Budget Planning'!$C:$C, row_id),"")</f>
        <v>Avant</v>
      </c>
      <c r="K31" s="60" cm="1">
        <f t="array" ref="K31">IF(OR(is_header,is_empty),"",                                                                                                                                                                                          IF(is_total,                                                                                                                                                                                                           IF(Selected_period="Total Year",                                                                                                                                                                                           SUM(Tracking[Amount] * (Tracking[Type]=type)* (YEAR(Tracking[Effective Date])=Selected_year)),                                                                                                                              SUM(Tracking[Amount] * (Tracking[Type]=type)* (YEAR(Tracking[Effective Date])=Selected_year)*(MONTH(Tracking[Effective Date])=Selected_period))),                                                                                                                                  IF(Selected_period="Total Year",                                                                                                                                                                                          SUM(Tracking[Amount] * (Tracking[Type]=type)* (Tracking[Category]=item) * (YEAR(Tracking[Effective Date])=Selected_year)),                                                                                                                                     SUM(Tracking[Amount] * (Tracking[Type]=type)* (Tracking[Category]=item) *(YEAR(Tracking[Effective Date])=Selected_year)*(MONTH(Tracking[Effective Date])=Selected_period)))))</f>
        <v>0</v>
      </c>
      <c r="L31" s="8" cm="1">
        <f t="array" ref="L31">IF(OR(is_header, is_empty), "", INDEX('Budget Planning'!$E:$FA, row_id,                                                                                                                                                   MATCH(IF(Selected_period="Total Year", Selected_year, DATE(Selected_year, Selected_period,1)), 'Budget Planning'!E$10:FA$10, 0) ))</f>
        <v>0</v>
      </c>
      <c r="M31" s="7" cm="1">
        <f t="array" ref="M31">IF(is_cat,                                                                                                                                                                                                                                  IF(hearder_row_id=Income_Header_Row,MATCH(income_min_row, $C:$C, 0),                                                                                                                                                       IF(hearder_row_id=expenses_header_row,MATCH(expenses_min_row, $C:$C, 0),                                                                                                                                IF(hearder_row_id=savings_header_row,MATCH(savings_min_row, $C:$C, 0), ""))), "")</f>
        <v>21</v>
      </c>
      <c r="N31" s="8" cm="1">
        <f t="array" ref="N31">IF(is_cat,                                                                                                                                                                                                                                  IF(hearder_row_id=Income_Header_Row,MATCH(Income_Max_Row, $C:$C, 0),                                                                                                                                                       IF(hearder_row_id=expenses_header_row,MATCH(expenses_max_row, $C:$C, 0),                                                                                                                                IF(hearder_row_id=savings_header_row,MATCH(savings_max_row, $C:$C, 0), ""))), "")</f>
        <v>44</v>
      </c>
      <c r="O31" s="7" t="str" cm="1">
        <f t="array" ref="O31">IF(is_cat, ADDRESS(sort_min_row, COLUMN(tracked)) &amp; ":" &amp; ADDRESS(sort_max_row, COLUMN(tracked)), "")</f>
        <v>$K$21:$K$44</v>
      </c>
      <c r="P31">
        <f t="shared" ca="1" si="3"/>
        <v>13</v>
      </c>
      <c r="Q31" t="str" cm="1">
        <f t="array" ref="Q31">IF(is_cat, ADDRESS(sort_min_row, COLUMN(budget)) &amp; ":" &amp; ADDRESS(sort_max_row, COLUMN(budget)), "")</f>
        <v>$L$21:$L$44</v>
      </c>
      <c r="R31" s="8">
        <f t="shared" ca="1" si="4"/>
        <v>19</v>
      </c>
      <c r="S31" s="7">
        <f t="shared" ca="1" si="5"/>
        <v>1319</v>
      </c>
      <c r="T31" t="str" cm="1">
        <f t="array" ref="T31">IF(is_cat, ADDRESS(sort_min_row, COLUMN(comb_rank)) &amp; ":" &amp; ADDRESS(sort_max_row, COLUMN(comb_rank)), "")</f>
        <v>$S$21:$S$44</v>
      </c>
      <c r="U31">
        <f t="shared" ca="1" si="6"/>
        <v>19</v>
      </c>
      <c r="V31" t="str" cm="1">
        <f t="array" ref="V31">IF(is_cat, ADDRESS(sort_min_row, COLUMN(comb_rank_norm)) &amp; ":" &amp; ADDRESS(ROW(), COLUMN(comb_rank_norm)), "")</f>
        <v>$U$21:$U$31</v>
      </c>
      <c r="W31" s="8">
        <f t="shared" ca="1" si="7"/>
        <v>19</v>
      </c>
      <c r="X31" s="80">
        <f t="shared" ca="1" si="8"/>
        <v>42</v>
      </c>
      <c r="Y31" s="81" t="str">
        <f t="shared" ca="1" si="9"/>
        <v>Trade</v>
      </c>
      <c r="Z31" s="83">
        <f t="shared" ca="1" si="10"/>
        <v>35</v>
      </c>
      <c r="AA31" s="83">
        <f t="shared" ca="1" si="11"/>
        <v>35</v>
      </c>
      <c r="AB31" s="82">
        <f t="shared" ca="1" si="12"/>
        <v>1</v>
      </c>
      <c r="AC31" s="83">
        <f t="shared" ca="1" si="13"/>
        <v>0</v>
      </c>
      <c r="AD31" s="83">
        <f t="shared" ca="1" si="14"/>
        <v>0</v>
      </c>
      <c r="AF31" s="44"/>
      <c r="AI31" s="101" t="str">
        <f ca="1">Calculations!I40</f>
        <v>Other</v>
      </c>
      <c r="AJ31" s="102">
        <f ca="1">Calculations!J40</f>
        <v>233</v>
      </c>
      <c r="AK31" s="45"/>
      <c r="AM31" s="44"/>
      <c r="AP31" s="101" t="str">
        <f ca="1">Calculations!M40</f>
        <v>Other</v>
      </c>
      <c r="AQ31" s="102">
        <f ca="1">Calculations!N40</f>
        <v>233</v>
      </c>
      <c r="AR31" s="45"/>
    </row>
    <row r="32" spans="3:44" x14ac:dyDescent="0.25">
      <c r="C32" s="7" cm="1">
        <f t="array" ref="C32">IF(C31=-1,-1,                                                                                                                                                                                                              IF(C31&lt;Income_Max_Row,C31+1,                                                                                                                                                                                                   IF(C31=Income_Max_Row,income_total_row,                                                                                                                                                                         IF(C31=income_total_row,"/1",                                                                                                                                                                                          IF(C31="/1", expenses_header_row,                                                                                                                                                                                          IF(C31&lt;expenses_max_row, C31+1,                                                                                                                                                                                  IF(C31=expenses_max_row, expenses_total_row,                                                                                                                                                                                                        IF(C31=expenses_total_row, "/2",                                                                                                                                                                                         IF(C31="/2", savings_header_row,                                                                                                                                                                                        IF(C31&lt;savings_max_row, C31+1,                                                                                                                                                                                           IF(C31=savings_max_row, savings_total_row, -1)))))))))))</f>
        <v>35</v>
      </c>
      <c r="D32" s="8">
        <f t="shared" si="0"/>
        <v>23</v>
      </c>
      <c r="E32" s="7" cm="1">
        <f t="array" ref="E32">1*OR(row_id=Income_Header_Row, row_id=expenses_header_row,row_id=savings_header_row)</f>
        <v>0</v>
      </c>
      <c r="F32">
        <f t="shared" si="1"/>
        <v>1</v>
      </c>
      <c r="G32" cm="1">
        <f t="array" ref="G32">1*OR(row_id=income_total_row, row_id=expenses_total_row, row_id=savings_total_row)</f>
        <v>0</v>
      </c>
      <c r="H32" s="8">
        <f t="shared" si="2"/>
        <v>0</v>
      </c>
      <c r="I32" s="7" t="str" cm="1">
        <f t="array" ref="I32">IFERROR(INDEX('Budget Planning'!$C:$C, hearder_row_id),"")</f>
        <v>Expenses</v>
      </c>
      <c r="J32" t="str" cm="1">
        <f t="array" ref="J32">IFERROR(INDEX('Budget Planning'!$C:$C, row_id),"")</f>
        <v>Bebe Discover</v>
      </c>
      <c r="K32" s="60" cm="1">
        <f t="array" ref="K32">IF(OR(is_header,is_empty),"",                                                                                                                                                                                          IF(is_total,                                                                                                                                                                                                           IF(Selected_period="Total Year",                                                                                                                                                                                           SUM(Tracking[Amount] * (Tracking[Type]=type)* (YEAR(Tracking[Effective Date])=Selected_year)),                                                                                                                              SUM(Tracking[Amount] * (Tracking[Type]=type)* (YEAR(Tracking[Effective Date])=Selected_year)*(MONTH(Tracking[Effective Date])=Selected_period))),                                                                                                                                  IF(Selected_period="Total Year",                                                                                                                                                                                          SUM(Tracking[Amount] * (Tracking[Type]=type)* (Tracking[Category]=item) * (YEAR(Tracking[Effective Date])=Selected_year)),                                                                                                                                     SUM(Tracking[Amount] * (Tracking[Type]=type)* (Tracking[Category]=item) *(YEAR(Tracking[Effective Date])=Selected_year)*(MONTH(Tracking[Effective Date])=Selected_period)))))</f>
        <v>35</v>
      </c>
      <c r="L32" s="8" cm="1">
        <f t="array" ref="L32">IF(OR(is_header, is_empty), "", INDEX('Budget Planning'!$E:$FA, row_id,                                                                                                                                                   MATCH(IF(Selected_period="Total Year", Selected_year, DATE(Selected_year, Selected_period,1)), 'Budget Planning'!E$10:FA$10, 0) ))</f>
        <v>35</v>
      </c>
      <c r="M32" s="7" cm="1">
        <f t="array" ref="M32">IF(is_cat,                                                                                                                                                                                                                                  IF(hearder_row_id=Income_Header_Row,MATCH(income_min_row, $C:$C, 0),                                                                                                                                                       IF(hearder_row_id=expenses_header_row,MATCH(expenses_min_row, $C:$C, 0),                                                                                                                                IF(hearder_row_id=savings_header_row,MATCH(savings_min_row, $C:$C, 0), ""))), "")</f>
        <v>21</v>
      </c>
      <c r="N32" s="8" cm="1">
        <f t="array" ref="N32">IF(is_cat,                                                                                                                                                                                                                                  IF(hearder_row_id=Income_Header_Row,MATCH(Income_Max_Row, $C:$C, 0),                                                                                                                                                       IF(hearder_row_id=expenses_header_row,MATCH(expenses_max_row, $C:$C, 0),                                                                                                                                IF(hearder_row_id=savings_header_row,MATCH(savings_max_row, $C:$C, 0), ""))), "")</f>
        <v>44</v>
      </c>
      <c r="O32" s="7" t="str" cm="1">
        <f t="array" ref="O32">IF(is_cat, ADDRESS(sort_min_row, COLUMN(tracked)) &amp; ":" &amp; ADDRESS(sort_max_row, COLUMN(tracked)), "")</f>
        <v>$K$21:$K$44</v>
      </c>
      <c r="P32">
        <f t="shared" ca="1" si="3"/>
        <v>7</v>
      </c>
      <c r="Q32" t="str" cm="1">
        <f t="array" ref="Q32">IF(is_cat, ADDRESS(sort_min_row, COLUMN(budget)) &amp; ":" &amp; ADDRESS(sort_max_row, COLUMN(budget)), "")</f>
        <v>$L$21:$L$44</v>
      </c>
      <c r="R32" s="8">
        <f t="shared" ca="1" si="4"/>
        <v>14</v>
      </c>
      <c r="S32" s="7">
        <f t="shared" ca="1" si="5"/>
        <v>714</v>
      </c>
      <c r="T32" t="str" cm="1">
        <f t="array" ref="T32">IF(is_cat, ADDRESS(sort_min_row, COLUMN(comb_rank)) &amp; ":" &amp; ADDRESS(sort_max_row, COLUMN(comb_rank)), "")</f>
        <v>$S$21:$S$44</v>
      </c>
      <c r="U32">
        <f t="shared" ca="1" si="6"/>
        <v>10</v>
      </c>
      <c r="V32" t="str" cm="1">
        <f t="array" ref="V32">IF(is_cat, ADDRESS(sort_min_row, COLUMN(comb_rank_norm)) &amp; ":" &amp; ADDRESS(ROW(), COLUMN(comb_rank_norm)), "")</f>
        <v>$U$21:$U$32</v>
      </c>
      <c r="W32" s="8">
        <f t="shared" ca="1" si="7"/>
        <v>10</v>
      </c>
      <c r="X32" s="80">
        <f t="shared" ca="1" si="8"/>
        <v>33</v>
      </c>
      <c r="Y32" s="81" t="str">
        <f t="shared" ca="1" si="9"/>
        <v>Amex</v>
      </c>
      <c r="Z32" s="83">
        <f t="shared" ca="1" si="10"/>
        <v>30</v>
      </c>
      <c r="AA32" s="83">
        <f t="shared" ca="1" si="11"/>
        <v>30</v>
      </c>
      <c r="AB32" s="82">
        <f t="shared" ca="1" si="12"/>
        <v>1</v>
      </c>
      <c r="AC32" s="83">
        <f t="shared" ca="1" si="13"/>
        <v>0</v>
      </c>
      <c r="AD32" s="83">
        <f t="shared" ca="1" si="14"/>
        <v>0</v>
      </c>
      <c r="AF32" s="44"/>
      <c r="AI32" s="103" t="str">
        <f>Calculations!I41</f>
        <v>Total</v>
      </c>
      <c r="AJ32" s="104">
        <f ca="1">Calculations!J41</f>
        <v>1367</v>
      </c>
      <c r="AK32" s="45"/>
      <c r="AM32" s="44"/>
      <c r="AP32" s="103" t="str">
        <f>Calculations!M41</f>
        <v>Total</v>
      </c>
      <c r="AQ32" s="104">
        <f ca="1">Calculations!N41</f>
        <v>0</v>
      </c>
      <c r="AR32" s="45"/>
    </row>
    <row r="33" spans="3:44" x14ac:dyDescent="0.25">
      <c r="C33" s="7" cm="1">
        <f t="array" ref="C33">IF(C32=-1,-1,                                                                                                                                                                                                              IF(C32&lt;Income_Max_Row,C32+1,                                                                                                                                                                                                   IF(C32=Income_Max_Row,income_total_row,                                                                                                                                                                         IF(C32=income_total_row,"/1",                                                                                                                                                                                          IF(C32="/1", expenses_header_row,                                                                                                                                                                                          IF(C32&lt;expenses_max_row, C32+1,                                                                                                                                                                                  IF(C32=expenses_max_row, expenses_total_row,                                                                                                                                                                                                        IF(C32=expenses_total_row, "/2",                                                                                                                                                                                         IF(C32="/2", savings_header_row,                                                                                                                                                                                        IF(C32&lt;savings_max_row, C32+1,                                                                                                                                                                                           IF(C32=savings_max_row, savings_total_row, -1)))))))))))</f>
        <v>36</v>
      </c>
      <c r="D33" s="8">
        <f t="shared" si="0"/>
        <v>23</v>
      </c>
      <c r="E33" s="7" cm="1">
        <f t="array" ref="E33">1*OR(row_id=Income_Header_Row, row_id=expenses_header_row,row_id=savings_header_row)</f>
        <v>0</v>
      </c>
      <c r="F33">
        <f t="shared" si="1"/>
        <v>1</v>
      </c>
      <c r="G33" cm="1">
        <f t="array" ref="G33">1*OR(row_id=income_total_row, row_id=expenses_total_row, row_id=savings_total_row)</f>
        <v>0</v>
      </c>
      <c r="H33" s="8">
        <f t="shared" si="2"/>
        <v>0</v>
      </c>
      <c r="I33" s="7" t="str" cm="1">
        <f t="array" ref="I33">IFERROR(INDEX('Budget Planning'!$C:$C, hearder_row_id),"")</f>
        <v>Expenses</v>
      </c>
      <c r="J33" t="str" cm="1">
        <f t="array" ref="J33">IFERROR(INDEX('Budget Planning'!$C:$C, row_id),"")</f>
        <v>Capital One</v>
      </c>
      <c r="K33" s="60" cm="1">
        <f t="array" ref="K33">IF(OR(is_header,is_empty),"",                                                                                                                                                                                          IF(is_total,                                                                                                                                                                                                           IF(Selected_period="Total Year",                                                                                                                                                                                           SUM(Tracking[Amount] * (Tracking[Type]=type)* (YEAR(Tracking[Effective Date])=Selected_year)),                                                                                                                              SUM(Tracking[Amount] * (Tracking[Type]=type)* (YEAR(Tracking[Effective Date])=Selected_year)*(MONTH(Tracking[Effective Date])=Selected_period))),                                                                                                                                  IF(Selected_period="Total Year",                                                                                                                                                                                          SUM(Tracking[Amount] * (Tracking[Type]=type)* (Tracking[Category]=item) * (YEAR(Tracking[Effective Date])=Selected_year)),                                                                                                                                     SUM(Tracking[Amount] * (Tracking[Type]=type)* (Tracking[Category]=item) *(YEAR(Tracking[Effective Date])=Selected_year)*(MONTH(Tracking[Effective Date])=Selected_period)))))</f>
        <v>0</v>
      </c>
      <c r="L33" s="8" cm="1">
        <f t="array" ref="L33">IF(OR(is_header, is_empty), "", INDEX('Budget Planning'!$E:$FA, row_id,                                                                                                                                                   MATCH(IF(Selected_period="Total Year", Selected_year, DATE(Selected_year, Selected_period,1)), 'Budget Planning'!E$10:FA$10, 0) ))</f>
        <v>0</v>
      </c>
      <c r="M33" s="7" cm="1">
        <f t="array" ref="M33">IF(is_cat,                                                                                                                                                                                                                                  IF(hearder_row_id=Income_Header_Row,MATCH(income_min_row, $C:$C, 0),                                                                                                                                                       IF(hearder_row_id=expenses_header_row,MATCH(expenses_min_row, $C:$C, 0),                                                                                                                                IF(hearder_row_id=savings_header_row,MATCH(savings_min_row, $C:$C, 0), ""))), "")</f>
        <v>21</v>
      </c>
      <c r="N33" s="8" cm="1">
        <f t="array" ref="N33">IF(is_cat,                                                                                                                                                                                                                                  IF(hearder_row_id=Income_Header_Row,MATCH(Income_Max_Row, $C:$C, 0),                                                                                                                                                       IF(hearder_row_id=expenses_header_row,MATCH(expenses_max_row, $C:$C, 0),                                                                                                                                IF(hearder_row_id=savings_header_row,MATCH(savings_max_row, $C:$C, 0), ""))), "")</f>
        <v>44</v>
      </c>
      <c r="O33" s="7" t="str" cm="1">
        <f t="array" ref="O33">IF(is_cat, ADDRESS(sort_min_row, COLUMN(tracked)) &amp; ":" &amp; ADDRESS(sort_max_row, COLUMN(tracked)), "")</f>
        <v>$K$21:$K$44</v>
      </c>
      <c r="P33">
        <f t="shared" ca="1" si="3"/>
        <v>13</v>
      </c>
      <c r="Q33" t="str" cm="1">
        <f t="array" ref="Q33">IF(is_cat, ADDRESS(sort_min_row, COLUMN(budget)) &amp; ":" &amp; ADDRESS(sort_max_row, COLUMN(budget)), "")</f>
        <v>$L$21:$L$44</v>
      </c>
      <c r="R33" s="8">
        <f t="shared" ca="1" si="4"/>
        <v>19</v>
      </c>
      <c r="S33" s="7">
        <f t="shared" ca="1" si="5"/>
        <v>1319</v>
      </c>
      <c r="T33" t="str" cm="1">
        <f t="array" ref="T33">IF(is_cat, ADDRESS(sort_min_row, COLUMN(comb_rank)) &amp; ":" &amp; ADDRESS(sort_max_row, COLUMN(comb_rank)), "")</f>
        <v>$S$21:$S$44</v>
      </c>
      <c r="U33">
        <f t="shared" ca="1" si="6"/>
        <v>19</v>
      </c>
      <c r="V33" t="str" cm="1">
        <f t="array" ref="V33">IF(is_cat, ADDRESS(sort_min_row, COLUMN(comb_rank_norm)) &amp; ":" &amp; ADDRESS(ROW(), COLUMN(comb_rank_norm)), "")</f>
        <v>$U$21:$U$33</v>
      </c>
      <c r="W33" s="8">
        <f t="shared" ca="1" si="7"/>
        <v>20</v>
      </c>
      <c r="X33" s="80">
        <f t="shared" ca="1" si="8"/>
        <v>43</v>
      </c>
      <c r="Y33" s="81" t="str">
        <f t="shared" ca="1" si="9"/>
        <v>Mission lane</v>
      </c>
      <c r="Z33" s="83">
        <f t="shared" ca="1" si="10"/>
        <v>25</v>
      </c>
      <c r="AA33" s="83">
        <f t="shared" ca="1" si="11"/>
        <v>25</v>
      </c>
      <c r="AB33" s="82">
        <f t="shared" ca="1" si="12"/>
        <v>1</v>
      </c>
      <c r="AC33" s="83">
        <f t="shared" ca="1" si="13"/>
        <v>0</v>
      </c>
      <c r="AD33" s="83">
        <f t="shared" ca="1" si="14"/>
        <v>0</v>
      </c>
      <c r="AF33" s="46"/>
      <c r="AG33" s="47"/>
      <c r="AH33" s="47"/>
      <c r="AI33" s="47"/>
      <c r="AJ33" s="100"/>
      <c r="AK33" s="48"/>
      <c r="AM33" s="46"/>
      <c r="AN33" s="47"/>
      <c r="AO33" s="47"/>
      <c r="AP33" s="47"/>
      <c r="AQ33" s="100"/>
      <c r="AR33" s="48"/>
    </row>
    <row r="34" spans="3:44" x14ac:dyDescent="0.25">
      <c r="C34" s="7" cm="1">
        <f t="array" ref="C34">IF(C33=-1,-1,                                                                                                                                                                                                              IF(C33&lt;Income_Max_Row,C33+1,                                                                                                                                                                                                   IF(C33=Income_Max_Row,income_total_row,                                                                                                                                                                         IF(C33=income_total_row,"/1",                                                                                                                                                                                          IF(C33="/1", expenses_header_row,                                                                                                                                                                                          IF(C33&lt;expenses_max_row, C33+1,                                                                                                                                                                                  IF(C33=expenses_max_row, expenses_total_row,                                                                                                                                                                                                        IF(C33=expenses_total_row, "/2",                                                                                                                                                                                         IF(C33="/2", savings_header_row,                                                                                                                                                                                        IF(C33&lt;savings_max_row, C33+1,                                                                                                                                                                                           IF(C33=savings_max_row, savings_total_row, -1)))))))))))</f>
        <v>37</v>
      </c>
      <c r="D34" s="8">
        <f t="shared" si="0"/>
        <v>23</v>
      </c>
      <c r="E34" s="7" cm="1">
        <f t="array" ref="E34">1*OR(row_id=Income_Header_Row, row_id=expenses_header_row,row_id=savings_header_row)</f>
        <v>0</v>
      </c>
      <c r="F34">
        <f t="shared" si="1"/>
        <v>1</v>
      </c>
      <c r="G34" cm="1">
        <f t="array" ref="G34">1*OR(row_id=income_total_row, row_id=expenses_total_row, row_id=savings_total_row)</f>
        <v>0</v>
      </c>
      <c r="H34" s="8">
        <f t="shared" si="2"/>
        <v>0</v>
      </c>
      <c r="I34" s="7" t="str" cm="1">
        <f t="array" ref="I34">IFERROR(INDEX('Budget Planning'!$C:$C, hearder_row_id),"")</f>
        <v>Expenses</v>
      </c>
      <c r="J34" t="str" cm="1">
        <f t="array" ref="J34">IFERROR(INDEX('Budget Planning'!$C:$C, row_id),"")</f>
        <v>Amex</v>
      </c>
      <c r="K34" s="60" cm="1">
        <f t="array" ref="K34">IF(OR(is_header,is_empty),"",                                                                                                                                                                                          IF(is_total,                                                                                                                                                                                                           IF(Selected_period="Total Year",                                                                                                                                                                                           SUM(Tracking[Amount] * (Tracking[Type]=type)* (YEAR(Tracking[Effective Date])=Selected_year)),                                                                                                                              SUM(Tracking[Amount] * (Tracking[Type]=type)* (YEAR(Tracking[Effective Date])=Selected_year)*(MONTH(Tracking[Effective Date])=Selected_period))),                                                                                                                                  IF(Selected_period="Total Year",                                                                                                                                                                                          SUM(Tracking[Amount] * (Tracking[Type]=type)* (Tracking[Category]=item) * (YEAR(Tracking[Effective Date])=Selected_year)),                                                                                                                                     SUM(Tracking[Amount] * (Tracking[Type]=type)* (Tracking[Category]=item) *(YEAR(Tracking[Effective Date])=Selected_year)*(MONTH(Tracking[Effective Date])=Selected_period)))))</f>
        <v>30</v>
      </c>
      <c r="L34" s="8" cm="1">
        <f t="array" ref="L34">IF(OR(is_header, is_empty), "", INDEX('Budget Planning'!$E:$FA, row_id,                                                                                                                                                   MATCH(IF(Selected_period="Total Year", Selected_year, DATE(Selected_year, Selected_period,1)), 'Budget Planning'!E$10:FA$10, 0) ))</f>
        <v>30</v>
      </c>
      <c r="M34" s="7" cm="1">
        <f t="array" ref="M34">IF(is_cat,                                                                                                                                                                                                                                  IF(hearder_row_id=Income_Header_Row,MATCH(income_min_row, $C:$C, 0),                                                                                                                                                       IF(hearder_row_id=expenses_header_row,MATCH(expenses_min_row, $C:$C, 0),                                                                                                                                IF(hearder_row_id=savings_header_row,MATCH(savings_min_row, $C:$C, 0), ""))), "")</f>
        <v>21</v>
      </c>
      <c r="N34" s="8" cm="1">
        <f t="array" ref="N34">IF(is_cat,                                                                                                                                                                                                                                  IF(hearder_row_id=Income_Header_Row,MATCH(Income_Max_Row, $C:$C, 0),                                                                                                                                                       IF(hearder_row_id=expenses_header_row,MATCH(expenses_max_row, $C:$C, 0),                                                                                                                                IF(hearder_row_id=savings_header_row,MATCH(savings_max_row, $C:$C, 0), ""))), "")</f>
        <v>44</v>
      </c>
      <c r="O34" s="7" t="str" cm="1">
        <f t="array" ref="O34">IF(is_cat, ADDRESS(sort_min_row, COLUMN(tracked)) &amp; ":" &amp; ADDRESS(sort_max_row, COLUMN(tracked)), "")</f>
        <v>$K$21:$K$44</v>
      </c>
      <c r="P34">
        <f t="shared" ca="1" si="3"/>
        <v>9</v>
      </c>
      <c r="Q34" t="str" cm="1">
        <f t="array" ref="Q34">IF(is_cat, ADDRESS(sort_min_row, COLUMN(budget)) &amp; ":" &amp; ADDRESS(sort_max_row, COLUMN(budget)), "")</f>
        <v>$L$21:$L$44</v>
      </c>
      <c r="R34" s="8">
        <f t="shared" ca="1" si="4"/>
        <v>16</v>
      </c>
      <c r="S34" s="7">
        <f t="shared" ca="1" si="5"/>
        <v>916</v>
      </c>
      <c r="T34" t="str" cm="1">
        <f t="array" ref="T34">IF(is_cat, ADDRESS(sort_min_row, COLUMN(comb_rank)) &amp; ":" &amp; ADDRESS(sort_max_row, COLUMN(comb_rank)), "")</f>
        <v>$S$21:$S$44</v>
      </c>
      <c r="U34">
        <f t="shared" ca="1" si="6"/>
        <v>12</v>
      </c>
      <c r="V34" t="str" cm="1">
        <f t="array" ref="V34">IF(is_cat, ADDRESS(sort_min_row, COLUMN(comb_rank_norm)) &amp; ":" &amp; ADDRESS(ROW(), COLUMN(comb_rank_norm)), "")</f>
        <v>$U$21:$U$34</v>
      </c>
      <c r="W34" s="8">
        <f t="shared" ca="1" si="7"/>
        <v>12</v>
      </c>
      <c r="X34" s="80">
        <f t="shared" ca="1" si="8"/>
        <v>35</v>
      </c>
      <c r="Y34" s="81" t="str">
        <f t="shared" ca="1" si="9"/>
        <v>Best Buy</v>
      </c>
      <c r="Z34" s="83">
        <f t="shared" ca="1" si="10"/>
        <v>22</v>
      </c>
      <c r="AA34" s="83">
        <f t="shared" ca="1" si="11"/>
        <v>44</v>
      </c>
      <c r="AB34" s="82">
        <f t="shared" ca="1" si="12"/>
        <v>0.5</v>
      </c>
      <c r="AC34" s="83">
        <f t="shared" ca="1" si="13"/>
        <v>22</v>
      </c>
      <c r="AD34" s="83">
        <f t="shared" ca="1" si="14"/>
        <v>0</v>
      </c>
    </row>
    <row r="35" spans="3:44" x14ac:dyDescent="0.25">
      <c r="C35" s="7" cm="1">
        <f t="array" ref="C35">IF(C34=-1,-1,                                                                                                                                                                                                              IF(C34&lt;Income_Max_Row,C34+1,                                                                                                                                                                                                   IF(C34=Income_Max_Row,income_total_row,                                                                                                                                                                         IF(C34=income_total_row,"/1",                                                                                                                                                                                          IF(C34="/1", expenses_header_row,                                                                                                                                                                                          IF(C34&lt;expenses_max_row, C34+1,                                                                                                                                                                                  IF(C34=expenses_max_row, expenses_total_row,                                                                                                                                                                                                        IF(C34=expenses_total_row, "/2",                                                                                                                                                                                         IF(C34="/2", savings_header_row,                                                                                                                                                                                        IF(C34&lt;savings_max_row, C34+1,                                                                                                                                                                                           IF(C34=savings_max_row, savings_total_row, -1)))))))))))</f>
        <v>38</v>
      </c>
      <c r="D35" s="8">
        <f t="shared" si="0"/>
        <v>23</v>
      </c>
      <c r="E35" s="7" cm="1">
        <f t="array" ref="E35">1*OR(row_id=Income_Header_Row, row_id=expenses_header_row,row_id=savings_header_row)</f>
        <v>0</v>
      </c>
      <c r="F35">
        <f t="shared" si="1"/>
        <v>1</v>
      </c>
      <c r="G35" cm="1">
        <f t="array" ref="G35">1*OR(row_id=income_total_row, row_id=expenses_total_row, row_id=savings_total_row)</f>
        <v>0</v>
      </c>
      <c r="H35" s="8">
        <f t="shared" si="2"/>
        <v>0</v>
      </c>
      <c r="I35" s="7" t="str" cm="1">
        <f t="array" ref="I35">IFERROR(INDEX('Budget Planning'!$C:$C, hearder_row_id),"")</f>
        <v>Expenses</v>
      </c>
      <c r="J35" t="str" cm="1">
        <f t="array" ref="J35">IFERROR(INDEX('Budget Planning'!$C:$C, row_id),"")</f>
        <v>Care Credit</v>
      </c>
      <c r="K35" s="60" cm="1">
        <f t="array" ref="K35">IF(OR(is_header,is_empty),"",                                                                                                                                                                                          IF(is_total,                                                                                                                                                                                                           IF(Selected_period="Total Year",                                                                                                                                                                                           SUM(Tracking[Amount] * (Tracking[Type]=type)* (YEAR(Tracking[Effective Date])=Selected_year)),                                                                                                                              SUM(Tracking[Amount] * (Tracking[Type]=type)* (YEAR(Tracking[Effective Date])=Selected_year)*(MONTH(Tracking[Effective Date])=Selected_period))),                                                                                                                                  IF(Selected_period="Total Year",                                                                                                                                                                                          SUM(Tracking[Amount] * (Tracking[Type]=type)* (Tracking[Category]=item) * (YEAR(Tracking[Effective Date])=Selected_year)),                                                                                                                                     SUM(Tracking[Amount] * (Tracking[Type]=type)* (Tracking[Category]=item) *(YEAR(Tracking[Effective Date])=Selected_year)*(MONTH(Tracking[Effective Date])=Selected_period)))))</f>
        <v>0</v>
      </c>
      <c r="L35" s="8" cm="1">
        <f t="array" ref="L35">IF(OR(is_header, is_empty), "", INDEX('Budget Planning'!$E:$FA, row_id,                                                                                                                                                   MATCH(IF(Selected_period="Total Year", Selected_year, DATE(Selected_year, Selected_period,1)), 'Budget Planning'!E$10:FA$10, 0) ))</f>
        <v>0</v>
      </c>
      <c r="M35" s="7" cm="1">
        <f t="array" ref="M35">IF(is_cat,                                                                                                                                                                                                                                  IF(hearder_row_id=Income_Header_Row,MATCH(income_min_row, $C:$C, 0),                                                                                                                                                       IF(hearder_row_id=expenses_header_row,MATCH(expenses_min_row, $C:$C, 0),                                                                                                                                IF(hearder_row_id=savings_header_row,MATCH(savings_min_row, $C:$C, 0), ""))), "")</f>
        <v>21</v>
      </c>
      <c r="N35" s="8" cm="1">
        <f t="array" ref="N35">IF(is_cat,                                                                                                                                                                                                                                  IF(hearder_row_id=Income_Header_Row,MATCH(Income_Max_Row, $C:$C, 0),                                                                                                                                                       IF(hearder_row_id=expenses_header_row,MATCH(expenses_max_row, $C:$C, 0),                                                                                                                                IF(hearder_row_id=savings_header_row,MATCH(savings_max_row, $C:$C, 0), ""))), "")</f>
        <v>44</v>
      </c>
      <c r="O35" s="7" t="str" cm="1">
        <f t="array" ref="O35">IF(is_cat, ADDRESS(sort_min_row, COLUMN(tracked)) &amp; ":" &amp; ADDRESS(sort_max_row, COLUMN(tracked)), "")</f>
        <v>$K$21:$K$44</v>
      </c>
      <c r="P35">
        <f t="shared" ca="1" si="3"/>
        <v>13</v>
      </c>
      <c r="Q35" t="str" cm="1">
        <f t="array" ref="Q35">IF(is_cat, ADDRESS(sort_min_row, COLUMN(budget)) &amp; ":" &amp; ADDRESS(sort_max_row, COLUMN(budget)), "")</f>
        <v>$L$21:$L$44</v>
      </c>
      <c r="R35" s="8">
        <f t="shared" ca="1" si="4"/>
        <v>19</v>
      </c>
      <c r="S35" s="7">
        <f t="shared" ca="1" si="5"/>
        <v>1319</v>
      </c>
      <c r="T35" t="str" cm="1">
        <f t="array" ref="T35">IF(is_cat, ADDRESS(sort_min_row, COLUMN(comb_rank)) &amp; ":" &amp; ADDRESS(sort_max_row, COLUMN(comb_rank)), "")</f>
        <v>$S$21:$S$44</v>
      </c>
      <c r="U35">
        <f t="shared" ca="1" si="6"/>
        <v>19</v>
      </c>
      <c r="V35" t="str" cm="1">
        <f t="array" ref="V35">IF(is_cat, ADDRESS(sort_min_row, COLUMN(comb_rank_norm)) &amp; ":" &amp; ADDRESS(ROW(), COLUMN(comb_rank_norm)), "")</f>
        <v>$U$21:$U$35</v>
      </c>
      <c r="W35" s="8">
        <f t="shared" ca="1" si="7"/>
        <v>21</v>
      </c>
      <c r="X35" s="80">
        <f t="shared" ca="1" si="8"/>
        <v>44</v>
      </c>
      <c r="Y35" s="81" t="str">
        <f t="shared" ca="1" si="9"/>
        <v>Google Pay</v>
      </c>
      <c r="Z35" s="83">
        <f t="shared" ca="1" si="10"/>
        <v>2</v>
      </c>
      <c r="AA35" s="83">
        <f t="shared" ca="1" si="11"/>
        <v>2</v>
      </c>
      <c r="AB35" s="82">
        <f t="shared" ca="1" si="12"/>
        <v>1</v>
      </c>
      <c r="AC35" s="83">
        <f t="shared" ca="1" si="13"/>
        <v>0</v>
      </c>
      <c r="AD35" s="83">
        <f t="shared" ca="1" si="14"/>
        <v>0</v>
      </c>
    </row>
    <row r="36" spans="3:44" x14ac:dyDescent="0.25">
      <c r="C36" s="7" cm="1">
        <f t="array" ref="C36">IF(C35=-1,-1,                                                                                                                                                                                                              IF(C35&lt;Income_Max_Row,C35+1,                                                                                                                                                                                                   IF(C35=Income_Max_Row,income_total_row,                                                                                                                                                                         IF(C35=income_total_row,"/1",                                                                                                                                                                                          IF(C35="/1", expenses_header_row,                                                                                                                                                                                          IF(C35&lt;expenses_max_row, C35+1,                                                                                                                                                                                  IF(C35=expenses_max_row, expenses_total_row,                                                                                                                                                                                                        IF(C35=expenses_total_row, "/2",                                                                                                                                                                                         IF(C35="/2", savings_header_row,                                                                                                                                                                                        IF(C35&lt;savings_max_row, C35+1,                                                                                                                                                                                           IF(C35=savings_max_row, savings_total_row, -1)))))))))))</f>
        <v>39</v>
      </c>
      <c r="D36" s="8">
        <f t="shared" si="0"/>
        <v>23</v>
      </c>
      <c r="E36" s="7" cm="1">
        <f t="array" ref="E36">1*OR(row_id=Income_Header_Row, row_id=expenses_header_row,row_id=savings_header_row)</f>
        <v>0</v>
      </c>
      <c r="F36">
        <f t="shared" si="1"/>
        <v>1</v>
      </c>
      <c r="G36" cm="1">
        <f t="array" ref="G36">1*OR(row_id=income_total_row, row_id=expenses_total_row, row_id=savings_total_row)</f>
        <v>0</v>
      </c>
      <c r="H36" s="8">
        <f t="shared" si="2"/>
        <v>0</v>
      </c>
      <c r="I36" s="7" t="str" cm="1">
        <f t="array" ref="I36">IFERROR(INDEX('Budget Planning'!$C:$C, hearder_row_id),"")</f>
        <v>Expenses</v>
      </c>
      <c r="J36" t="str" cm="1">
        <f t="array" ref="J36">IFERROR(INDEX('Budget Planning'!$C:$C, row_id),"")</f>
        <v>Discover</v>
      </c>
      <c r="K36" s="60" cm="1">
        <f t="array" ref="K36">IF(OR(is_header,is_empty),"",                                                                                                                                                                                          IF(is_total,                                                                                                                                                                                                           IF(Selected_period="Total Year",                                                                                                                                                                                           SUM(Tracking[Amount] * (Tracking[Type]=type)* (YEAR(Tracking[Effective Date])=Selected_year)),                                                                                                                              SUM(Tracking[Amount] * (Tracking[Type]=type)* (YEAR(Tracking[Effective Date])=Selected_year)*(MONTH(Tracking[Effective Date])=Selected_period))),                                                                                                                                  IF(Selected_period="Total Year",                                                                                                                                                                                          SUM(Tracking[Amount] * (Tracking[Type]=type)* (Tracking[Category]=item) * (YEAR(Tracking[Effective Date])=Selected_year)),                                                                                                                                     SUM(Tracking[Amount] * (Tracking[Type]=type)* (Tracking[Category]=item) *(YEAR(Tracking[Effective Date])=Selected_year)*(MONTH(Tracking[Effective Date])=Selected_period)))))</f>
        <v>84</v>
      </c>
      <c r="L36" s="8" cm="1">
        <f t="array" ref="L36">IF(OR(is_header, is_empty), "", INDEX('Budget Planning'!$E:$FA, row_id,                                                                                                                                                   MATCH(IF(Selected_period="Total Year", Selected_year, DATE(Selected_year, Selected_period,1)), 'Budget Planning'!E$10:FA$10, 0) ))</f>
        <v>85</v>
      </c>
      <c r="M36" s="7" cm="1">
        <f t="array" ref="M36">IF(is_cat,                                                                                                                                                                                                                                  IF(hearder_row_id=Income_Header_Row,MATCH(income_min_row, $C:$C, 0),                                                                                                                                                       IF(hearder_row_id=expenses_header_row,MATCH(expenses_min_row, $C:$C, 0),                                                                                                                                IF(hearder_row_id=savings_header_row,MATCH(savings_min_row, $C:$C, 0), ""))), "")</f>
        <v>21</v>
      </c>
      <c r="N36" s="8" cm="1">
        <f t="array" ref="N36">IF(is_cat,                                                                                                                                                                                                                                  IF(hearder_row_id=Income_Header_Row,MATCH(Income_Max_Row, $C:$C, 0),                                                                                                                                                       IF(hearder_row_id=expenses_header_row,MATCH(expenses_max_row, $C:$C, 0),                                                                                                                                IF(hearder_row_id=savings_header_row,MATCH(savings_max_row, $C:$C, 0), ""))), "")</f>
        <v>44</v>
      </c>
      <c r="O36" s="7" t="str" cm="1">
        <f t="array" ref="O36">IF(is_cat, ADDRESS(sort_min_row, COLUMN(tracked)) &amp; ":" &amp; ADDRESS(sort_max_row, COLUMN(tracked)), "")</f>
        <v>$K$21:$K$44</v>
      </c>
      <c r="P36">
        <f t="shared" ca="1" si="3"/>
        <v>6</v>
      </c>
      <c r="Q36" t="str" cm="1">
        <f t="array" ref="Q36">IF(is_cat, ADDRESS(sort_min_row, COLUMN(budget)) &amp; ":" &amp; ADDRESS(sort_max_row, COLUMN(budget)), "")</f>
        <v>$L$21:$L$44</v>
      </c>
      <c r="R36" s="8">
        <f t="shared" ca="1" si="4"/>
        <v>9</v>
      </c>
      <c r="S36" s="7">
        <f t="shared" ca="1" si="5"/>
        <v>69</v>
      </c>
      <c r="T36" t="str" cm="1">
        <f t="array" ref="T36">IF(is_cat, ADDRESS(sort_min_row, COLUMN(comb_rank)) &amp; ":" &amp; ADDRESS(sort_max_row, COLUMN(comb_rank)), "")</f>
        <v>$S$21:$S$44</v>
      </c>
      <c r="U36">
        <f t="shared" ca="1" si="6"/>
        <v>6</v>
      </c>
      <c r="V36" t="str" cm="1">
        <f t="array" ref="V36">IF(is_cat, ADDRESS(sort_min_row, COLUMN(comb_rank_norm)) &amp; ":" &amp; ADDRESS(ROW(), COLUMN(comb_rank_norm)), "")</f>
        <v>$U$21:$U$36</v>
      </c>
      <c r="W36" s="8">
        <f t="shared" ca="1" si="7"/>
        <v>6</v>
      </c>
      <c r="X36" s="80">
        <f t="shared" ca="1" si="8"/>
        <v>29</v>
      </c>
      <c r="Y36" s="81" t="str">
        <f t="shared" ca="1" si="9"/>
        <v>Studio Fit</v>
      </c>
      <c r="Z36" s="83">
        <f t="shared" ca="1" si="10"/>
        <v>0</v>
      </c>
      <c r="AA36" s="83">
        <f t="shared" ca="1" si="11"/>
        <v>75</v>
      </c>
      <c r="AB36" s="82">
        <f t="shared" ca="1" si="12"/>
        <v>0</v>
      </c>
      <c r="AC36" s="83">
        <f t="shared" ca="1" si="13"/>
        <v>75</v>
      </c>
      <c r="AD36" s="83">
        <f t="shared" ca="1" si="14"/>
        <v>0</v>
      </c>
    </row>
    <row r="37" spans="3:44" x14ac:dyDescent="0.25">
      <c r="C37" s="7" cm="1">
        <f t="array" ref="C37">IF(C36=-1,-1,                                                                                                                                                                                                              IF(C36&lt;Income_Max_Row,C36+1,                                                                                                                                                                                                   IF(C36=Income_Max_Row,income_total_row,                                                                                                                                                                         IF(C36=income_total_row,"/1",                                                                                                                                                                                          IF(C36="/1", expenses_header_row,                                                                                                                                                                                          IF(C36&lt;expenses_max_row, C36+1,                                                                                                                                                                                  IF(C36=expenses_max_row, expenses_total_row,                                                                                                                                                                                                        IF(C36=expenses_total_row, "/2",                                                                                                                                                                                         IF(C36="/2", savings_header_row,                                                                                                                                                                                        IF(C36&lt;savings_max_row, C36+1,                                                                                                                                                                                           IF(C36=savings_max_row, savings_total_row, -1)))))))))))</f>
        <v>40</v>
      </c>
      <c r="D37" s="8">
        <f t="shared" si="0"/>
        <v>23</v>
      </c>
      <c r="E37" s="7" cm="1">
        <f t="array" ref="E37">1*OR(row_id=Income_Header_Row, row_id=expenses_header_row,row_id=savings_header_row)</f>
        <v>0</v>
      </c>
      <c r="F37">
        <f t="shared" si="1"/>
        <v>1</v>
      </c>
      <c r="G37" cm="1">
        <f t="array" ref="G37">1*OR(row_id=income_total_row, row_id=expenses_total_row, row_id=savings_total_row)</f>
        <v>0</v>
      </c>
      <c r="H37" s="8">
        <f t="shared" si="2"/>
        <v>0</v>
      </c>
      <c r="I37" s="7" t="str" cm="1">
        <f t="array" ref="I37">IFERROR(INDEX('Budget Planning'!$C:$C, hearder_row_id),"")</f>
        <v>Expenses</v>
      </c>
      <c r="J37" t="str" cm="1">
        <f t="array" ref="J37">IFERROR(INDEX('Budget Planning'!$C:$C, row_id),"")</f>
        <v>Best Buy</v>
      </c>
      <c r="K37" s="60" cm="1">
        <f t="array" ref="K37">IF(OR(is_header,is_empty),"",                                                                                                                                                                                          IF(is_total,                                                                                                                                                                                                           IF(Selected_period="Total Year",                                                                                                                                                                                           SUM(Tracking[Amount] * (Tracking[Type]=type)* (YEAR(Tracking[Effective Date])=Selected_year)),                                                                                                                              SUM(Tracking[Amount] * (Tracking[Type]=type)* (YEAR(Tracking[Effective Date])=Selected_year)*(MONTH(Tracking[Effective Date])=Selected_period))),                                                                                                                                  IF(Selected_period="Total Year",                                                                                                                                                                                          SUM(Tracking[Amount] * (Tracking[Type]=type)* (Tracking[Category]=item) * (YEAR(Tracking[Effective Date])=Selected_year)),                                                                                                                                     SUM(Tracking[Amount] * (Tracking[Type]=type)* (Tracking[Category]=item) *(YEAR(Tracking[Effective Date])=Selected_year)*(MONTH(Tracking[Effective Date])=Selected_period)))))</f>
        <v>22</v>
      </c>
      <c r="L37" s="8" cm="1">
        <f t="array" ref="L37">IF(OR(is_header, is_empty), "", INDEX('Budget Planning'!$E:$FA, row_id,                                                                                                                                                   MATCH(IF(Selected_period="Total Year", Selected_year, DATE(Selected_year, Selected_period,1)), 'Budget Planning'!E$10:FA$10, 0) ))</f>
        <v>44</v>
      </c>
      <c r="M37" s="7" cm="1">
        <f t="array" ref="M37">IF(is_cat,                                                                                                                                                                                                                                  IF(hearder_row_id=Income_Header_Row,MATCH(income_min_row, $C:$C, 0),                                                                                                                                                       IF(hearder_row_id=expenses_header_row,MATCH(expenses_min_row, $C:$C, 0),                                                                                                                                IF(hearder_row_id=savings_header_row,MATCH(savings_min_row, $C:$C, 0), ""))), "")</f>
        <v>21</v>
      </c>
      <c r="N37" s="8" cm="1">
        <f t="array" ref="N37">IF(is_cat,                                                                                                                                                                                                                                  IF(hearder_row_id=Income_Header_Row,MATCH(Income_Max_Row, $C:$C, 0),                                                                                                                                                       IF(hearder_row_id=expenses_header_row,MATCH(expenses_max_row, $C:$C, 0),                                                                                                                                IF(hearder_row_id=savings_header_row,MATCH(savings_max_row, $C:$C, 0), ""))), "")</f>
        <v>44</v>
      </c>
      <c r="O37" s="7" t="str" cm="1">
        <f t="array" ref="O37">IF(is_cat, ADDRESS(sort_min_row, COLUMN(tracked)) &amp; ":" &amp; ADDRESS(sort_max_row, COLUMN(tracked)), "")</f>
        <v>$K$21:$K$44</v>
      </c>
      <c r="P37">
        <f t="shared" ca="1" si="3"/>
        <v>11</v>
      </c>
      <c r="Q37" t="str" cm="1">
        <f t="array" ref="Q37">IF(is_cat, ADDRESS(sort_min_row, COLUMN(budget)) &amp; ":" &amp; ADDRESS(sort_max_row, COLUMN(budget)), "")</f>
        <v>$L$21:$L$44</v>
      </c>
      <c r="R37" s="8">
        <f t="shared" ca="1" si="4"/>
        <v>12</v>
      </c>
      <c r="S37" s="7">
        <f t="shared" ca="1" si="5"/>
        <v>1112</v>
      </c>
      <c r="T37" t="str" cm="1">
        <f t="array" ref="T37">IF(is_cat, ADDRESS(sort_min_row, COLUMN(comb_rank)) &amp; ":" &amp; ADDRESS(sort_max_row, COLUMN(comb_rank)), "")</f>
        <v>$S$21:$S$44</v>
      </c>
      <c r="U37">
        <f t="shared" ca="1" si="6"/>
        <v>14</v>
      </c>
      <c r="V37" t="str" cm="1">
        <f t="array" ref="V37">IF(is_cat, ADDRESS(sort_min_row, COLUMN(comb_rank_norm)) &amp; ":" &amp; ADDRESS(ROW(), COLUMN(comb_rank_norm)), "")</f>
        <v>$U$21:$U$37</v>
      </c>
      <c r="W37" s="8">
        <f t="shared" ca="1" si="7"/>
        <v>14</v>
      </c>
      <c r="X37" s="80">
        <f t="shared" ca="1" si="8"/>
        <v>37</v>
      </c>
      <c r="Y37" s="81" t="str">
        <f t="shared" ca="1" si="9"/>
        <v>Lucy</v>
      </c>
      <c r="Z37" s="83">
        <f t="shared" ca="1" si="10"/>
        <v>0</v>
      </c>
      <c r="AA37" s="83">
        <f t="shared" ca="1" si="11"/>
        <v>45</v>
      </c>
      <c r="AB37" s="82">
        <f t="shared" ca="1" si="12"/>
        <v>0</v>
      </c>
      <c r="AC37" s="83">
        <f t="shared" ca="1" si="13"/>
        <v>45</v>
      </c>
      <c r="AD37" s="83">
        <f t="shared" ca="1" si="14"/>
        <v>0</v>
      </c>
    </row>
    <row r="38" spans="3:44" x14ac:dyDescent="0.25">
      <c r="C38" s="7" cm="1">
        <f t="array" ref="C38">IF(C37=-1,-1,                                                                                                                                                                                                              IF(C37&lt;Income_Max_Row,C37+1,                                                                                                                                                                                                   IF(C37=Income_Max_Row,income_total_row,                                                                                                                                                                         IF(C37=income_total_row,"/1",                                                                                                                                                                                          IF(C37="/1", expenses_header_row,                                                                                                                                                                                          IF(C37&lt;expenses_max_row, C37+1,                                                                                                                                                                                  IF(C37=expenses_max_row, expenses_total_row,                                                                                                                                                                                                        IF(C37=expenses_total_row, "/2",                                                                                                                                                                                         IF(C37="/2", savings_header_row,                                                                                                                                                                                        IF(C37&lt;savings_max_row, C37+1,                                                                                                                                                                                           IF(C37=savings_max_row, savings_total_row, -1)))))))))))</f>
        <v>41</v>
      </c>
      <c r="D38" s="8">
        <f t="shared" si="0"/>
        <v>23</v>
      </c>
      <c r="E38" s="7" cm="1">
        <f t="array" ref="E38">1*OR(row_id=Income_Header_Row, row_id=expenses_header_row,row_id=savings_header_row)</f>
        <v>0</v>
      </c>
      <c r="F38">
        <f t="shared" si="1"/>
        <v>1</v>
      </c>
      <c r="G38" cm="1">
        <f t="array" ref="G38">1*OR(row_id=income_total_row, row_id=expenses_total_row, row_id=savings_total_row)</f>
        <v>0</v>
      </c>
      <c r="H38" s="8">
        <f t="shared" si="2"/>
        <v>0</v>
      </c>
      <c r="I38" s="7" t="str" cm="1">
        <f t="array" ref="I38">IFERROR(INDEX('Budget Planning'!$C:$C, hearder_row_id),"")</f>
        <v>Expenses</v>
      </c>
      <c r="J38" t="str" cm="1">
        <f t="array" ref="J38">IFERROR(INDEX('Budget Planning'!$C:$C, row_id),"")</f>
        <v>Affirm</v>
      </c>
      <c r="K38" s="60" cm="1">
        <f t="array" ref="K38">IF(OR(is_header,is_empty),"",                                                                                                                                                                                          IF(is_total,                                                                                                                                                                                                           IF(Selected_period="Total Year",                                                                                                                                                                                           SUM(Tracking[Amount] * (Tracking[Type]=type)* (YEAR(Tracking[Effective Date])=Selected_year)),                                                                                                                              SUM(Tracking[Amount] * (Tracking[Type]=type)* (YEAR(Tracking[Effective Date])=Selected_year)*(MONTH(Tracking[Effective Date])=Selected_period))),                                                                                                                                  IF(Selected_period="Total Year",                                                                                                                                                                                          SUM(Tracking[Amount] * (Tracking[Type]=type)* (Tracking[Category]=item) * (YEAR(Tracking[Effective Date])=Selected_year)),                                                                                                                                     SUM(Tracking[Amount] * (Tracking[Type]=type)* (Tracking[Category]=item) *(YEAR(Tracking[Effective Date])=Selected_year)*(MONTH(Tracking[Effective Date])=Selected_period)))))</f>
        <v>0</v>
      </c>
      <c r="L38" s="8" cm="1">
        <f t="array" ref="L38">IF(OR(is_header, is_empty), "", INDEX('Budget Planning'!$E:$FA, row_id,                                                                                                                                                   MATCH(IF(Selected_period="Total Year", Selected_year, DATE(Selected_year, Selected_period,1)), 'Budget Planning'!E$10:FA$10, 0) ))</f>
        <v>0</v>
      </c>
      <c r="M38" s="7" cm="1">
        <f t="array" ref="M38">IF(is_cat,                                                                                                                                                                                                                                  IF(hearder_row_id=Income_Header_Row,MATCH(income_min_row, $C:$C, 0),                                                                                                                                                       IF(hearder_row_id=expenses_header_row,MATCH(expenses_min_row, $C:$C, 0),                                                                                                                                IF(hearder_row_id=savings_header_row,MATCH(savings_min_row, $C:$C, 0), ""))), "")</f>
        <v>21</v>
      </c>
      <c r="N38" s="8" cm="1">
        <f t="array" ref="N38">IF(is_cat,                                                                                                                                                                                                                                  IF(hearder_row_id=Income_Header_Row,MATCH(Income_Max_Row, $C:$C, 0),                                                                                                                                                       IF(hearder_row_id=expenses_header_row,MATCH(expenses_max_row, $C:$C, 0),                                                                                                                                IF(hearder_row_id=savings_header_row,MATCH(savings_max_row, $C:$C, 0), ""))), "")</f>
        <v>44</v>
      </c>
      <c r="O38" s="7" t="str" cm="1">
        <f t="array" ref="O38">IF(is_cat, ADDRESS(sort_min_row, COLUMN(tracked)) &amp; ":" &amp; ADDRESS(sort_max_row, COLUMN(tracked)), "")</f>
        <v>$K$21:$K$44</v>
      </c>
      <c r="P38">
        <f t="shared" ca="1" si="3"/>
        <v>13</v>
      </c>
      <c r="Q38" t="str" cm="1">
        <f t="array" ref="Q38">IF(is_cat, ADDRESS(sort_min_row, COLUMN(budget)) &amp; ":" &amp; ADDRESS(sort_max_row, COLUMN(budget)), "")</f>
        <v>$L$21:$L$44</v>
      </c>
      <c r="R38" s="8">
        <f t="shared" ca="1" si="4"/>
        <v>19</v>
      </c>
      <c r="S38" s="7">
        <f t="shared" ca="1" si="5"/>
        <v>1319</v>
      </c>
      <c r="T38" t="str" cm="1">
        <f t="array" ref="T38">IF(is_cat, ADDRESS(sort_min_row, COLUMN(comb_rank)) &amp; ":" &amp; ADDRESS(sort_max_row, COLUMN(comb_rank)), "")</f>
        <v>$S$21:$S$44</v>
      </c>
      <c r="U38">
        <f t="shared" ca="1" si="6"/>
        <v>19</v>
      </c>
      <c r="V38" t="str" cm="1">
        <f t="array" ref="V38">IF(is_cat, ADDRESS(sort_min_row, COLUMN(comb_rank_norm)) &amp; ":" &amp; ADDRESS(ROW(), COLUMN(comb_rank_norm)), "")</f>
        <v>$U$21:$U$38</v>
      </c>
      <c r="W38" s="8">
        <f t="shared" ca="1" si="7"/>
        <v>22</v>
      </c>
      <c r="X38" s="80">
        <f t="shared" ca="1" si="8"/>
        <v>45</v>
      </c>
      <c r="Y38" s="81" t="str">
        <f t="shared" ca="1" si="9"/>
        <v>Scratch</v>
      </c>
      <c r="Z38" s="83">
        <f t="shared" ca="1" si="10"/>
        <v>0</v>
      </c>
      <c r="AA38" s="83">
        <f t="shared" ca="1" si="11"/>
        <v>40</v>
      </c>
      <c r="AB38" s="82">
        <f t="shared" ca="1" si="12"/>
        <v>0</v>
      </c>
      <c r="AC38" s="83">
        <f t="shared" ca="1" si="13"/>
        <v>40</v>
      </c>
      <c r="AD38" s="83">
        <f t="shared" ca="1" si="14"/>
        <v>0</v>
      </c>
    </row>
    <row r="39" spans="3:44" x14ac:dyDescent="0.25">
      <c r="C39" s="7" cm="1">
        <f t="array" ref="C39">IF(C38=-1,-1,                                                                                                                                                                                                              IF(C38&lt;Income_Max_Row,C38+1,                                                                                                                                                                                                   IF(C38=Income_Max_Row,income_total_row,                                                                                                                                                                         IF(C38=income_total_row,"/1",                                                                                                                                                                                          IF(C38="/1", expenses_header_row,                                                                                                                                                                                          IF(C38&lt;expenses_max_row, C38+1,                                                                                                                                                                                  IF(C38=expenses_max_row, expenses_total_row,                                                                                                                                                                                                        IF(C38=expenses_total_row, "/2",                                                                                                                                                                                         IF(C38="/2", savings_header_row,                                                                                                                                                                                        IF(C38&lt;savings_max_row, C38+1,                                                                                                                                                                                           IF(C38=savings_max_row, savings_total_row, -1)))))))))))</f>
        <v>42</v>
      </c>
      <c r="D39" s="8">
        <f t="shared" si="0"/>
        <v>23</v>
      </c>
      <c r="E39" s="7" cm="1">
        <f t="array" ref="E39">1*OR(row_id=Income_Header_Row, row_id=expenses_header_row,row_id=savings_header_row)</f>
        <v>0</v>
      </c>
      <c r="F39">
        <f t="shared" si="1"/>
        <v>1</v>
      </c>
      <c r="G39" cm="1">
        <f t="array" ref="G39">1*OR(row_id=income_total_row, row_id=expenses_total_row, row_id=savings_total_row)</f>
        <v>0</v>
      </c>
      <c r="H39" s="8">
        <f t="shared" si="2"/>
        <v>0</v>
      </c>
      <c r="I39" s="7" t="str" cm="1">
        <f t="array" ref="I39">IFERROR(INDEX('Budget Planning'!$C:$C, hearder_row_id),"")</f>
        <v>Expenses</v>
      </c>
      <c r="J39" t="str" cm="1">
        <f t="array" ref="J39">IFERROR(INDEX('Budget Planning'!$C:$C, row_id),"")</f>
        <v>Filmora</v>
      </c>
      <c r="K39" s="60" cm="1">
        <f t="array" ref="K39">IF(OR(is_header,is_empty),"",                                                                                                                                                                                          IF(is_total,                                                                                                                                                                                                           IF(Selected_period="Total Year",                                                                                                                                                                                           SUM(Tracking[Amount] * (Tracking[Type]=type)* (YEAR(Tracking[Effective Date])=Selected_year)),                                                                                                                              SUM(Tracking[Amount] * (Tracking[Type]=type)* (YEAR(Tracking[Effective Date])=Selected_year)*(MONTH(Tracking[Effective Date])=Selected_period))),                                                                                                                                  IF(Selected_period="Total Year",                                                                                                                                                                                          SUM(Tracking[Amount] * (Tracking[Type]=type)* (Tracking[Category]=item) * (YEAR(Tracking[Effective Date])=Selected_year)),                                                                                                                                     SUM(Tracking[Amount] * (Tracking[Type]=type)* (Tracking[Category]=item) *(YEAR(Tracking[Effective Date])=Selected_year)*(MONTH(Tracking[Effective Date])=Selected_period)))))</f>
        <v>0</v>
      </c>
      <c r="L39" s="8" cm="1">
        <f t="array" ref="L39">IF(OR(is_header, is_empty), "", INDEX('Budget Planning'!$E:$FA, row_id,                                                                                                                                                   MATCH(IF(Selected_period="Total Year", Selected_year, DATE(Selected_year, Selected_period,1)), 'Budget Planning'!E$10:FA$10, 0) ))</f>
        <v>0</v>
      </c>
      <c r="M39" s="7" cm="1">
        <f t="array" ref="M39">IF(is_cat,                                                                                                                                                                                                                                  IF(hearder_row_id=Income_Header_Row,MATCH(income_min_row, $C:$C, 0),                                                                                                                                                       IF(hearder_row_id=expenses_header_row,MATCH(expenses_min_row, $C:$C, 0),                                                                                                                                IF(hearder_row_id=savings_header_row,MATCH(savings_min_row, $C:$C, 0), ""))), "")</f>
        <v>21</v>
      </c>
      <c r="N39" s="8" cm="1">
        <f t="array" ref="N39">IF(is_cat,                                                                                                                                                                                                                                  IF(hearder_row_id=Income_Header_Row,MATCH(Income_Max_Row, $C:$C, 0),                                                                                                                                                       IF(hearder_row_id=expenses_header_row,MATCH(expenses_max_row, $C:$C, 0),                                                                                                                                IF(hearder_row_id=savings_header_row,MATCH(savings_max_row, $C:$C, 0), ""))), "")</f>
        <v>44</v>
      </c>
      <c r="O39" s="7" t="str" cm="1">
        <f t="array" ref="O39">IF(is_cat, ADDRESS(sort_min_row, COLUMN(tracked)) &amp; ":" &amp; ADDRESS(sort_max_row, COLUMN(tracked)), "")</f>
        <v>$K$21:$K$44</v>
      </c>
      <c r="P39">
        <f t="shared" ca="1" si="3"/>
        <v>13</v>
      </c>
      <c r="Q39" t="str" cm="1">
        <f t="array" ref="Q39">IF(is_cat, ADDRESS(sort_min_row, COLUMN(budget)) &amp; ":" &amp; ADDRESS(sort_max_row, COLUMN(budget)), "")</f>
        <v>$L$21:$L$44</v>
      </c>
      <c r="R39" s="8">
        <f t="shared" ca="1" si="4"/>
        <v>19</v>
      </c>
      <c r="S39" s="7">
        <f t="shared" ca="1" si="5"/>
        <v>1319</v>
      </c>
      <c r="T39" t="str" cm="1">
        <f t="array" ref="T39">IF(is_cat, ADDRESS(sort_min_row, COLUMN(comb_rank)) &amp; ":" &amp; ADDRESS(sort_max_row, COLUMN(comb_rank)), "")</f>
        <v>$S$21:$S$44</v>
      </c>
      <c r="U39">
        <f t="shared" ca="1" si="6"/>
        <v>19</v>
      </c>
      <c r="V39" t="str" cm="1">
        <f t="array" ref="V39">IF(is_cat, ADDRESS(sort_min_row, COLUMN(comb_rank_norm)) &amp; ":" &amp; ADDRESS(ROW(), COLUMN(comb_rank_norm)), "")</f>
        <v>$U$21:$U$39</v>
      </c>
      <c r="W39" s="8">
        <f t="shared" ca="1" si="7"/>
        <v>23</v>
      </c>
      <c r="X39" s="80">
        <f t="shared" ca="1" si="8"/>
        <v>46</v>
      </c>
      <c r="Y39" s="81" t="str">
        <f t="shared" ca="1" si="9"/>
        <v>Avant</v>
      </c>
      <c r="Z39" s="83">
        <f t="shared" ca="1" si="10"/>
        <v>0</v>
      </c>
      <c r="AA39" s="83">
        <f t="shared" ca="1" si="11"/>
        <v>0</v>
      </c>
      <c r="AB39" s="82" t="str">
        <f t="shared" ca="1" si="12"/>
        <v>-</v>
      </c>
      <c r="AC39" s="83">
        <f t="shared" ca="1" si="13"/>
        <v>0</v>
      </c>
      <c r="AD39" s="83">
        <f t="shared" ca="1" si="14"/>
        <v>0</v>
      </c>
    </row>
    <row r="40" spans="3:44" x14ac:dyDescent="0.25">
      <c r="C40" s="7" cm="1">
        <f t="array" ref="C40">IF(C39=-1,-1,                                                                                                                                                                                                              IF(C39&lt;Income_Max_Row,C39+1,                                                                                                                                                                                                   IF(C39=Income_Max_Row,income_total_row,                                                                                                                                                                         IF(C39=income_total_row,"/1",                                                                                                                                                                                          IF(C39="/1", expenses_header_row,                                                                                                                                                                                          IF(C39&lt;expenses_max_row, C39+1,                                                                                                                                                                                  IF(C39=expenses_max_row, expenses_total_row,                                                                                                                                                                                                        IF(C39=expenses_total_row, "/2",                                                                                                                                                                                         IF(C39="/2", savings_header_row,                                                                                                                                                                                        IF(C39&lt;savings_max_row, C39+1,                                                                                                                                                                                           IF(C39=savings_max_row, savings_total_row, -1)))))))))))</f>
        <v>43</v>
      </c>
      <c r="D40" s="8">
        <f t="shared" si="0"/>
        <v>23</v>
      </c>
      <c r="E40" s="7" cm="1">
        <f t="array" ref="E40">1*OR(row_id=Income_Header_Row, row_id=expenses_header_row,row_id=savings_header_row)</f>
        <v>0</v>
      </c>
      <c r="F40">
        <f t="shared" si="1"/>
        <v>1</v>
      </c>
      <c r="G40" cm="1">
        <f t="array" ref="G40">1*OR(row_id=income_total_row, row_id=expenses_total_row, row_id=savings_total_row)</f>
        <v>0</v>
      </c>
      <c r="H40" s="8">
        <f t="shared" si="2"/>
        <v>0</v>
      </c>
      <c r="I40" s="7" t="str" cm="1">
        <f t="array" ref="I40">IFERROR(INDEX('Budget Planning'!$C:$C, hearder_row_id),"")</f>
        <v>Expenses</v>
      </c>
      <c r="J40" t="str" cm="1">
        <f t="array" ref="J40">IFERROR(INDEX('Budget Planning'!$C:$C, row_id),"")</f>
        <v>Gerber</v>
      </c>
      <c r="K40" s="60" cm="1">
        <f t="array" ref="K40">IF(OR(is_header,is_empty),"",                                                                                                                                                                                          IF(is_total,                                                                                                                                                                                                           IF(Selected_period="Total Year",                                                                                                                                                                                           SUM(Tracking[Amount] * (Tracking[Type]=type)* (YEAR(Tracking[Effective Date])=Selected_year)),                                                                                                                              SUM(Tracking[Amount] * (Tracking[Type]=type)* (YEAR(Tracking[Effective Date])=Selected_year)*(MONTH(Tracking[Effective Date])=Selected_period))),                                                                                                                                  IF(Selected_period="Total Year",                                                                                                                                                                                          SUM(Tracking[Amount] * (Tracking[Type]=type)* (Tracking[Category]=item) * (YEAR(Tracking[Effective Date])=Selected_year)),                                                                                                                                     SUM(Tracking[Amount] * (Tracking[Type]=type)* (Tracking[Category]=item) *(YEAR(Tracking[Effective Date])=Selected_year)*(MONTH(Tracking[Effective Date])=Selected_period)))))</f>
        <v>0</v>
      </c>
      <c r="L40" s="8" cm="1">
        <f t="array" ref="L40">IF(OR(is_header, is_empty), "", INDEX('Budget Planning'!$E:$FA, row_id,                                                                                                                                                   MATCH(IF(Selected_period="Total Year", Selected_year, DATE(Selected_year, Selected_period,1)), 'Budget Planning'!E$10:FA$10, 0) ))</f>
        <v>0</v>
      </c>
      <c r="M40" s="7" cm="1">
        <f t="array" ref="M40">IF(is_cat,                                                                                                                                                                                                                                  IF(hearder_row_id=Income_Header_Row,MATCH(income_min_row, $C:$C, 0),                                                                                                                                                       IF(hearder_row_id=expenses_header_row,MATCH(expenses_min_row, $C:$C, 0),                                                                                                                                IF(hearder_row_id=savings_header_row,MATCH(savings_min_row, $C:$C, 0), ""))), "")</f>
        <v>21</v>
      </c>
      <c r="N40" s="8" cm="1">
        <f t="array" ref="N40">IF(is_cat,                                                                                                                                                                                                                                  IF(hearder_row_id=Income_Header_Row,MATCH(Income_Max_Row, $C:$C, 0),                                                                                                                                                       IF(hearder_row_id=expenses_header_row,MATCH(expenses_max_row, $C:$C, 0),                                                                                                                                IF(hearder_row_id=savings_header_row,MATCH(savings_max_row, $C:$C, 0), ""))), "")</f>
        <v>44</v>
      </c>
      <c r="O40" s="7" t="str" cm="1">
        <f t="array" ref="O40">IF(is_cat, ADDRESS(sort_min_row, COLUMN(tracked)) &amp; ":" &amp; ADDRESS(sort_max_row, COLUMN(tracked)), "")</f>
        <v>$K$21:$K$44</v>
      </c>
      <c r="P40">
        <f t="shared" ca="1" si="3"/>
        <v>13</v>
      </c>
      <c r="Q40" t="str" cm="1">
        <f t="array" ref="Q40">IF(is_cat, ADDRESS(sort_min_row, COLUMN(budget)) &amp; ":" &amp; ADDRESS(sort_max_row, COLUMN(budget)), "")</f>
        <v>$L$21:$L$44</v>
      </c>
      <c r="R40" s="8">
        <f t="shared" ca="1" si="4"/>
        <v>19</v>
      </c>
      <c r="S40" s="7">
        <f t="shared" ca="1" si="5"/>
        <v>1319</v>
      </c>
      <c r="T40" t="str" cm="1">
        <f t="array" ref="T40">IF(is_cat, ADDRESS(sort_min_row, COLUMN(comb_rank)) &amp; ":" &amp; ADDRESS(sort_max_row, COLUMN(comb_rank)), "")</f>
        <v>$S$21:$S$44</v>
      </c>
      <c r="U40">
        <f t="shared" ca="1" si="6"/>
        <v>19</v>
      </c>
      <c r="V40" t="str" cm="1">
        <f t="array" ref="V40">IF(is_cat, ADDRESS(sort_min_row, COLUMN(comb_rank_norm)) &amp; ":" &amp; ADDRESS(ROW(), COLUMN(comb_rank_norm)), "")</f>
        <v>$U$21:$U$40</v>
      </c>
      <c r="W40" s="8">
        <f t="shared" ca="1" si="7"/>
        <v>24</v>
      </c>
      <c r="X40" s="80">
        <f t="shared" ca="1" si="8"/>
        <v>47</v>
      </c>
      <c r="Y40" s="81" t="str">
        <f t="shared" ca="1" si="9"/>
        <v>Capital One</v>
      </c>
      <c r="Z40" s="83">
        <f t="shared" ca="1" si="10"/>
        <v>0</v>
      </c>
      <c r="AA40" s="83">
        <f t="shared" ca="1" si="11"/>
        <v>0</v>
      </c>
      <c r="AB40" s="82" t="str">
        <f t="shared" ca="1" si="12"/>
        <v>-</v>
      </c>
      <c r="AC40" s="83">
        <f t="shared" ca="1" si="13"/>
        <v>0</v>
      </c>
      <c r="AD40" s="83">
        <f t="shared" ca="1" si="14"/>
        <v>0</v>
      </c>
    </row>
    <row r="41" spans="3:44" x14ac:dyDescent="0.25">
      <c r="C41" s="7" cm="1">
        <f t="array" ref="C41">IF(C40=-1,-1,                                                                                                                                                                                                              IF(C40&lt;Income_Max_Row,C40+1,                                                                                                                                                                                                   IF(C40=Income_Max_Row,income_total_row,                                                                                                                                                                         IF(C40=income_total_row,"/1",                                                                                                                                                                                          IF(C40="/1", expenses_header_row,                                                                                                                                                                                          IF(C40&lt;expenses_max_row, C40+1,                                                                                                                                                                                  IF(C40=expenses_max_row, expenses_total_row,                                                                                                                                                                                                        IF(C40=expenses_total_row, "/2",                                                                                                                                                                                         IF(C40="/2", savings_header_row,                                                                                                                                                                                        IF(C40&lt;savings_max_row, C40+1,                                                                                                                                                                                           IF(C40=savings_max_row, savings_total_row, -1)))))))))))</f>
        <v>44</v>
      </c>
      <c r="D41" s="8">
        <f t="shared" si="0"/>
        <v>23</v>
      </c>
      <c r="E41" s="7" cm="1">
        <f t="array" ref="E41">1*OR(row_id=Income_Header_Row, row_id=expenses_header_row,row_id=savings_header_row)</f>
        <v>0</v>
      </c>
      <c r="F41">
        <f t="shared" si="1"/>
        <v>1</v>
      </c>
      <c r="G41" cm="1">
        <f t="array" ref="G41">1*OR(row_id=income_total_row, row_id=expenses_total_row, row_id=savings_total_row)</f>
        <v>0</v>
      </c>
      <c r="H41" s="8">
        <f t="shared" si="2"/>
        <v>0</v>
      </c>
      <c r="I41" s="7" t="str" cm="1">
        <f t="array" ref="I41">IFERROR(INDEX('Budget Planning'!$C:$C, hearder_row_id),"")</f>
        <v>Expenses</v>
      </c>
      <c r="J41" t="str" cm="1">
        <f t="array" ref="J41">IFERROR(INDEX('Budget Planning'!$C:$C, row_id),"")</f>
        <v>Google Pay</v>
      </c>
      <c r="K41" s="60" cm="1">
        <f t="array" ref="K41">IF(OR(is_header,is_empty),"",                                                                                                                                                                                          IF(is_total,                                                                                                                                                                                                           IF(Selected_period="Total Year",                                                                                                                                                                                           SUM(Tracking[Amount] * (Tracking[Type]=type)* (YEAR(Tracking[Effective Date])=Selected_year)),                                                                                                                              SUM(Tracking[Amount] * (Tracking[Type]=type)* (YEAR(Tracking[Effective Date])=Selected_year)*(MONTH(Tracking[Effective Date])=Selected_period))),                                                                                                                                  IF(Selected_period="Total Year",                                                                                                                                                                                          SUM(Tracking[Amount] * (Tracking[Type]=type)* (Tracking[Category]=item) * (YEAR(Tracking[Effective Date])=Selected_year)),                                                                                                                                     SUM(Tracking[Amount] * (Tracking[Type]=type)* (Tracking[Category]=item) *(YEAR(Tracking[Effective Date])=Selected_year)*(MONTH(Tracking[Effective Date])=Selected_period)))))</f>
        <v>2</v>
      </c>
      <c r="L41" s="8" cm="1">
        <f t="array" ref="L41">IF(OR(is_header, is_empty), "", INDEX('Budget Planning'!$E:$FA, row_id,                                                                                                                                                   MATCH(IF(Selected_period="Total Year", Selected_year, DATE(Selected_year, Selected_period,1)), 'Budget Planning'!E$10:FA$10, 0) ))</f>
        <v>2</v>
      </c>
      <c r="M41" s="7" cm="1">
        <f t="array" ref="M41">IF(is_cat,                                                                                                                                                                                                                                  IF(hearder_row_id=Income_Header_Row,MATCH(income_min_row, $C:$C, 0),                                                                                                                                                       IF(hearder_row_id=expenses_header_row,MATCH(expenses_min_row, $C:$C, 0),                                                                                                                                IF(hearder_row_id=savings_header_row,MATCH(savings_min_row, $C:$C, 0), ""))), "")</f>
        <v>21</v>
      </c>
      <c r="N41" s="8" cm="1">
        <f t="array" ref="N41">IF(is_cat,                                                                                                                                                                                                                                  IF(hearder_row_id=Income_Header_Row,MATCH(Income_Max_Row, $C:$C, 0),                                                                                                                                                       IF(hearder_row_id=expenses_header_row,MATCH(expenses_max_row, $C:$C, 0),                                                                                                                                IF(hearder_row_id=savings_header_row,MATCH(savings_max_row, $C:$C, 0), ""))), "")</f>
        <v>44</v>
      </c>
      <c r="O41" s="7" t="str" cm="1">
        <f t="array" ref="O41">IF(is_cat, ADDRESS(sort_min_row, COLUMN(tracked)) &amp; ":" &amp; ADDRESS(sort_max_row, COLUMN(tracked)), "")</f>
        <v>$K$21:$K$44</v>
      </c>
      <c r="P41">
        <f t="shared" ca="1" si="3"/>
        <v>12</v>
      </c>
      <c r="Q41" t="str" cm="1">
        <f t="array" ref="Q41">IF(is_cat, ADDRESS(sort_min_row, COLUMN(budget)) &amp; ":" &amp; ADDRESS(sort_max_row, COLUMN(budget)), "")</f>
        <v>$L$21:$L$44</v>
      </c>
      <c r="R41" s="8">
        <f t="shared" ca="1" si="4"/>
        <v>18</v>
      </c>
      <c r="S41" s="7">
        <f t="shared" ca="1" si="5"/>
        <v>1218</v>
      </c>
      <c r="T41" t="str" cm="1">
        <f t="array" ref="T41">IF(is_cat, ADDRESS(sort_min_row, COLUMN(comb_rank)) &amp; ":" &amp; ADDRESS(sort_max_row, COLUMN(comb_rank)), "")</f>
        <v>$S$21:$S$44</v>
      </c>
      <c r="U41">
        <f t="shared" ca="1" si="6"/>
        <v>15</v>
      </c>
      <c r="V41" t="str" cm="1">
        <f t="array" ref="V41">IF(is_cat, ADDRESS(sort_min_row, COLUMN(comb_rank_norm)) &amp; ":" &amp; ADDRESS(ROW(), COLUMN(comb_rank_norm)), "")</f>
        <v>$U$21:$U$41</v>
      </c>
      <c r="W41" s="8">
        <f t="shared" ca="1" si="7"/>
        <v>15</v>
      </c>
      <c r="X41" s="80">
        <f t="shared" ca="1" si="8"/>
        <v>38</v>
      </c>
      <c r="Y41" s="81" t="str">
        <f t="shared" ca="1" si="9"/>
        <v>Care Credit</v>
      </c>
      <c r="Z41" s="83">
        <f t="shared" ca="1" si="10"/>
        <v>0</v>
      </c>
      <c r="AA41" s="83">
        <f t="shared" ca="1" si="11"/>
        <v>0</v>
      </c>
      <c r="AB41" s="82" t="str">
        <f t="shared" ca="1" si="12"/>
        <v>-</v>
      </c>
      <c r="AC41" s="83">
        <f t="shared" ca="1" si="13"/>
        <v>0</v>
      </c>
      <c r="AD41" s="83">
        <f t="shared" ca="1" si="14"/>
        <v>0</v>
      </c>
    </row>
    <row r="42" spans="3:44" x14ac:dyDescent="0.25">
      <c r="C42" s="7" cm="1">
        <f t="array" ref="C42">IF(C41=-1,-1,                                                                                                                                                                                                              IF(C41&lt;Income_Max_Row,C41+1,                                                                                                                                                                                                   IF(C41=Income_Max_Row,income_total_row,                                                                                                                                                                         IF(C41=income_total_row,"/1",                                                                                                                                                                                          IF(C41="/1", expenses_header_row,                                                                                                                                                                                          IF(C41&lt;expenses_max_row, C41+1,                                                                                                                                                                                  IF(C41=expenses_max_row, expenses_total_row,                                                                                                                                                                                                        IF(C41=expenses_total_row, "/2",                                                                                                                                                                                         IF(C41="/2", savings_header_row,                                                                                                                                                                                        IF(C41&lt;savings_max_row, C41+1,                                                                                                                                                                                           IF(C41=savings_max_row, savings_total_row, -1)))))))))))</f>
        <v>45</v>
      </c>
      <c r="D42" s="8">
        <f t="shared" si="0"/>
        <v>23</v>
      </c>
      <c r="E42" s="7" cm="1">
        <f t="array" ref="E42">1*OR(row_id=Income_Header_Row, row_id=expenses_header_row,row_id=savings_header_row)</f>
        <v>0</v>
      </c>
      <c r="F42">
        <f t="shared" si="1"/>
        <v>1</v>
      </c>
      <c r="G42" cm="1">
        <f t="array" ref="G42">1*OR(row_id=income_total_row, row_id=expenses_total_row, row_id=savings_total_row)</f>
        <v>0</v>
      </c>
      <c r="H42" s="8">
        <f t="shared" si="2"/>
        <v>0</v>
      </c>
      <c r="I42" s="7" t="str" cm="1">
        <f t="array" ref="I42">IFERROR(INDEX('Budget Planning'!$C:$C, hearder_row_id),"")</f>
        <v>Expenses</v>
      </c>
      <c r="J42" t="str" cm="1">
        <f t="array" ref="J42">IFERROR(INDEX('Budget Planning'!$C:$C, row_id),"")</f>
        <v>Studio Fit</v>
      </c>
      <c r="K42" s="60" cm="1">
        <f t="array" ref="K42">IF(OR(is_header,is_empty),"",                                                                                                                                                                                          IF(is_total,                                                                                                                                                                                                           IF(Selected_period="Total Year",                                                                                                                                                                                           SUM(Tracking[Amount] * (Tracking[Type]=type)* (YEAR(Tracking[Effective Date])=Selected_year)),                                                                                                                              SUM(Tracking[Amount] * (Tracking[Type]=type)* (YEAR(Tracking[Effective Date])=Selected_year)*(MONTH(Tracking[Effective Date])=Selected_period))),                                                                                                                                  IF(Selected_period="Total Year",                                                                                                                                                                                          SUM(Tracking[Amount] * (Tracking[Type]=type)* (Tracking[Category]=item) * (YEAR(Tracking[Effective Date])=Selected_year)),                                                                                                                                     SUM(Tracking[Amount] * (Tracking[Type]=type)* (Tracking[Category]=item) *(YEAR(Tracking[Effective Date])=Selected_year)*(MONTH(Tracking[Effective Date])=Selected_period)))))</f>
        <v>0</v>
      </c>
      <c r="L42" s="8" cm="1">
        <f t="array" ref="L42">IF(OR(is_header, is_empty), "", INDEX('Budget Planning'!$E:$FA, row_id,                                                                                                                                                   MATCH(IF(Selected_period="Total Year", Selected_year, DATE(Selected_year, Selected_period,1)), 'Budget Planning'!E$10:FA$10, 0) ))</f>
        <v>75</v>
      </c>
      <c r="M42" s="7" cm="1">
        <f t="array" ref="M42">IF(is_cat,                                                                                                                                                                                                                                  IF(hearder_row_id=Income_Header_Row,MATCH(income_min_row, $C:$C, 0),                                                                                                                                                       IF(hearder_row_id=expenses_header_row,MATCH(expenses_min_row, $C:$C, 0),                                                                                                                                IF(hearder_row_id=savings_header_row,MATCH(savings_min_row, $C:$C, 0), ""))), "")</f>
        <v>21</v>
      </c>
      <c r="N42" s="8" cm="1">
        <f t="array" ref="N42">IF(is_cat,                                                                                                                                                                                                                                  IF(hearder_row_id=Income_Header_Row,MATCH(Income_Max_Row, $C:$C, 0),                                                                                                                                                       IF(hearder_row_id=expenses_header_row,MATCH(expenses_max_row, $C:$C, 0),                                                                                                                                IF(hearder_row_id=savings_header_row,MATCH(savings_max_row, $C:$C, 0), ""))), "")</f>
        <v>44</v>
      </c>
      <c r="O42" s="7" t="str" cm="1">
        <f t="array" ref="O42">IF(is_cat, ADDRESS(sort_min_row, COLUMN(tracked)) &amp; ":" &amp; ADDRESS(sort_max_row, COLUMN(tracked)), "")</f>
        <v>$K$21:$K$44</v>
      </c>
      <c r="P42">
        <f t="shared" ca="1" si="3"/>
        <v>13</v>
      </c>
      <c r="Q42" t="str" cm="1">
        <f t="array" ref="Q42">IF(is_cat, ADDRESS(sort_min_row, COLUMN(budget)) &amp; ":" &amp; ADDRESS(sort_max_row, COLUMN(budget)), "")</f>
        <v>$L$21:$L$44</v>
      </c>
      <c r="R42" s="8">
        <f t="shared" ca="1" si="4"/>
        <v>10</v>
      </c>
      <c r="S42" s="7">
        <f t="shared" ca="1" si="5"/>
        <v>1310</v>
      </c>
      <c r="T42" t="str" cm="1">
        <f t="array" ref="T42">IF(is_cat, ADDRESS(sort_min_row, COLUMN(comb_rank)) &amp; ":" &amp; ADDRESS(sort_max_row, COLUMN(comb_rank)), "")</f>
        <v>$S$21:$S$44</v>
      </c>
      <c r="U42">
        <f t="shared" ca="1" si="6"/>
        <v>16</v>
      </c>
      <c r="V42" t="str" cm="1">
        <f t="array" ref="V42">IF(is_cat, ADDRESS(sort_min_row, COLUMN(comb_rank_norm)) &amp; ":" &amp; ADDRESS(ROW(), COLUMN(comb_rank_norm)), "")</f>
        <v>$U$21:$U$42</v>
      </c>
      <c r="W42" s="8">
        <f t="shared" ca="1" si="7"/>
        <v>16</v>
      </c>
      <c r="X42" s="80">
        <f t="shared" ca="1" si="8"/>
        <v>39</v>
      </c>
      <c r="Y42" s="81" t="str">
        <f t="shared" ca="1" si="9"/>
        <v>Affirm</v>
      </c>
      <c r="Z42" s="83">
        <f t="shared" ca="1" si="10"/>
        <v>0</v>
      </c>
      <c r="AA42" s="83">
        <f t="shared" ca="1" si="11"/>
        <v>0</v>
      </c>
      <c r="AB42" s="82" t="str">
        <f t="shared" ca="1" si="12"/>
        <v>-</v>
      </c>
      <c r="AC42" s="83">
        <f t="shared" ca="1" si="13"/>
        <v>0</v>
      </c>
      <c r="AD42" s="83">
        <f t="shared" ca="1" si="14"/>
        <v>0</v>
      </c>
    </row>
    <row r="43" spans="3:44" x14ac:dyDescent="0.25">
      <c r="C43" s="7" cm="1">
        <f t="array" ref="C43">IF(C42=-1,-1,                                                                                                                                                                                                              IF(C42&lt;Income_Max_Row,C42+1,                                                                                                                                                                                                   IF(C42=Income_Max_Row,income_total_row,                                                                                                                                                                         IF(C42=income_total_row,"/1",                                                                                                                                                                                          IF(C42="/1", expenses_header_row,                                                                                                                                                                                          IF(C42&lt;expenses_max_row, C42+1,                                                                                                                                                                                  IF(C42=expenses_max_row, expenses_total_row,                                                                                                                                                                                                        IF(C42=expenses_total_row, "/2",                                                                                                                                                                                         IF(C42="/2", savings_header_row,                                                                                                                                                                                        IF(C42&lt;savings_max_row, C42+1,                                                                                                                                                                                           IF(C42=savings_max_row, savings_total_row, -1)))))))))))</f>
        <v>46</v>
      </c>
      <c r="D43" s="8">
        <f t="shared" si="0"/>
        <v>23</v>
      </c>
      <c r="E43" s="7" cm="1">
        <f t="array" ref="E43">1*OR(row_id=Income_Header_Row, row_id=expenses_header_row,row_id=savings_header_row)</f>
        <v>0</v>
      </c>
      <c r="F43">
        <f t="shared" si="1"/>
        <v>1</v>
      </c>
      <c r="G43" cm="1">
        <f t="array" ref="G43">1*OR(row_id=income_total_row, row_id=expenses_total_row, row_id=savings_total_row)</f>
        <v>0</v>
      </c>
      <c r="H43" s="8">
        <f t="shared" si="2"/>
        <v>0</v>
      </c>
      <c r="I43" s="7" t="str" cm="1">
        <f t="array" ref="I43">IFERROR(INDEX('Budget Planning'!$C:$C, hearder_row_id),"")</f>
        <v>Expenses</v>
      </c>
      <c r="J43" t="str" cm="1">
        <f t="array" ref="J43">IFERROR(INDEX('Budget Planning'!$C:$C, row_id),"")</f>
        <v>Miscellaneous</v>
      </c>
      <c r="K43" s="60" cm="1">
        <f t="array" ref="K43">IF(OR(is_header,is_empty),"",                                                                                                                                                                                          IF(is_total,                                                                                                                                                                                                           IF(Selected_period="Total Year",                                                                                                                                                                                           SUM(Tracking[Amount] * (Tracking[Type]=type)* (YEAR(Tracking[Effective Date])=Selected_year)),                                                                                                                              SUM(Tracking[Amount] * (Tracking[Type]=type)* (YEAR(Tracking[Effective Date])=Selected_year)*(MONTH(Tracking[Effective Date])=Selected_period))),                                                                                                                                  IF(Selected_period="Total Year",                                                                                                                                                                                          SUM(Tracking[Amount] * (Tracking[Type]=type)* (Tracking[Category]=item) * (YEAR(Tracking[Effective Date])=Selected_year)),                                                                                                                                     SUM(Tracking[Amount] * (Tracking[Type]=type)* (Tracking[Category]=item) *(YEAR(Tracking[Effective Date])=Selected_year)*(MONTH(Tracking[Effective Date])=Selected_period)))))</f>
        <v>231</v>
      </c>
      <c r="L43" s="8" cm="1">
        <f t="array" ref="L43">IF(OR(is_header, is_empty), "", INDEX('Budget Planning'!$E:$FA, row_id,                                                                                                                                                   MATCH(IF(Selected_period="Total Year", Selected_year, DATE(Selected_year, Selected_period,1)), 'Budget Planning'!E$10:FA$10, 0) ))</f>
        <v>200</v>
      </c>
      <c r="M43" s="7" cm="1">
        <f t="array" ref="M43">IF(is_cat,                                                                                                                                                                                                                                  IF(hearder_row_id=Income_Header_Row,MATCH(income_min_row, $C:$C, 0),                                                                                                                                                       IF(hearder_row_id=expenses_header_row,MATCH(expenses_min_row, $C:$C, 0),                                                                                                                                IF(hearder_row_id=savings_header_row,MATCH(savings_min_row, $C:$C, 0), ""))), "")</f>
        <v>21</v>
      </c>
      <c r="N43" s="8" cm="1">
        <f t="array" ref="N43">IF(is_cat,                                                                                                                                                                                                                                  IF(hearder_row_id=Income_Header_Row,MATCH(Income_Max_Row, $C:$C, 0),                                                                                                                                                       IF(hearder_row_id=expenses_header_row,MATCH(expenses_max_row, $C:$C, 0),                                                                                                                                IF(hearder_row_id=savings_header_row,MATCH(savings_max_row, $C:$C, 0), ""))), "")</f>
        <v>44</v>
      </c>
      <c r="O43" s="7" t="str" cm="1">
        <f t="array" ref="O43">IF(is_cat, ADDRESS(sort_min_row, COLUMN(tracked)) &amp; ":" &amp; ADDRESS(sort_max_row, COLUMN(tracked)), "")</f>
        <v>$K$21:$K$44</v>
      </c>
      <c r="P43">
        <f t="shared" ca="1" si="3"/>
        <v>2</v>
      </c>
      <c r="Q43" t="str" cm="1">
        <f t="array" ref="Q43">IF(is_cat, ADDRESS(sort_min_row, COLUMN(budget)) &amp; ":" &amp; ADDRESS(sort_max_row, COLUMN(budget)), "")</f>
        <v>$L$21:$L$44</v>
      </c>
      <c r="R43" s="8">
        <f t="shared" ca="1" si="4"/>
        <v>7</v>
      </c>
      <c r="S43" s="7">
        <f t="shared" ca="1" si="5"/>
        <v>27</v>
      </c>
      <c r="T43" t="str" cm="1">
        <f t="array" ref="T43">IF(is_cat, ADDRESS(sort_min_row, COLUMN(comb_rank)) &amp; ":" &amp; ADDRESS(sort_max_row, COLUMN(comb_rank)), "")</f>
        <v>$S$21:$S$44</v>
      </c>
      <c r="U43">
        <f t="shared" ca="1" si="6"/>
        <v>2</v>
      </c>
      <c r="V43" t="str" cm="1">
        <f t="array" ref="V43">IF(is_cat, ADDRESS(sort_min_row, COLUMN(comb_rank_norm)) &amp; ":" &amp; ADDRESS(ROW(), COLUMN(comb_rank_norm)), "")</f>
        <v>$U$21:$U$43</v>
      </c>
      <c r="W43" s="8">
        <f t="shared" ca="1" si="7"/>
        <v>2</v>
      </c>
      <c r="X43" s="80">
        <f t="shared" ca="1" si="8"/>
        <v>25</v>
      </c>
      <c r="Y43" s="81" t="str">
        <f t="shared" ca="1" si="9"/>
        <v>Filmora</v>
      </c>
      <c r="Z43" s="83">
        <f t="shared" ca="1" si="10"/>
        <v>0</v>
      </c>
      <c r="AA43" s="83">
        <f t="shared" ca="1" si="11"/>
        <v>0</v>
      </c>
      <c r="AB43" s="82" t="str">
        <f t="shared" ca="1" si="12"/>
        <v>-</v>
      </c>
      <c r="AC43" s="83">
        <f t="shared" ca="1" si="13"/>
        <v>0</v>
      </c>
      <c r="AD43" s="83">
        <f t="shared" ca="1" si="14"/>
        <v>0</v>
      </c>
    </row>
    <row r="44" spans="3:44" x14ac:dyDescent="0.25">
      <c r="C44" s="7" cm="1">
        <f t="array" ref="C44">IF(C43=-1,-1,                                                                                                                                                                                                              IF(C43&lt;Income_Max_Row,C43+1,                                                                                                                                                                                                   IF(C43=Income_Max_Row,income_total_row,                                                                                                                                                                         IF(C43=income_total_row,"/1",                                                                                                                                                                                          IF(C43="/1", expenses_header_row,                                                                                                                                                                                          IF(C43&lt;expenses_max_row, C43+1,                                                                                                                                                                                  IF(C43=expenses_max_row, expenses_total_row,                                                                                                                                                                                                        IF(C43=expenses_total_row, "/2",                                                                                                                                                                                         IF(C43="/2", savings_header_row,                                                                                                                                                                                        IF(C43&lt;savings_max_row, C43+1,                                                                                                                                                                                           IF(C43=savings_max_row, savings_total_row, -1)))))))))))</f>
        <v>47</v>
      </c>
      <c r="D44" s="8">
        <f t="shared" si="0"/>
        <v>23</v>
      </c>
      <c r="E44" s="7" cm="1">
        <f t="array" ref="E44">1*OR(row_id=Income_Header_Row, row_id=expenses_header_row,row_id=savings_header_row)</f>
        <v>0</v>
      </c>
      <c r="F44">
        <f t="shared" si="1"/>
        <v>1</v>
      </c>
      <c r="G44" cm="1">
        <f t="array" ref="G44">1*OR(row_id=income_total_row, row_id=expenses_total_row, row_id=savings_total_row)</f>
        <v>0</v>
      </c>
      <c r="H44" s="8">
        <f t="shared" si="2"/>
        <v>0</v>
      </c>
      <c r="I44" s="7" t="str" cm="1">
        <f t="array" ref="I44">IFERROR(INDEX('Budget Planning'!$C:$C, hearder_row_id),"")</f>
        <v>Expenses</v>
      </c>
      <c r="J44" t="str" cm="1">
        <f t="array" ref="J44">IFERROR(INDEX('Budget Planning'!$C:$C, row_id),"")</f>
        <v>Trade</v>
      </c>
      <c r="K44" s="60" cm="1">
        <f t="array" ref="K44">IF(OR(is_header,is_empty),"",                                                                                                                                                                                          IF(is_total,                                                                                                                                                                                                           IF(Selected_period="Total Year",                                                                                                                                                                                           SUM(Tracking[Amount] * (Tracking[Type]=type)* (YEAR(Tracking[Effective Date])=Selected_year)),                                                                                                                              SUM(Tracking[Amount] * (Tracking[Type]=type)* (YEAR(Tracking[Effective Date])=Selected_year)*(MONTH(Tracking[Effective Date])=Selected_period))),                                                                                                                                  IF(Selected_period="Total Year",                                                                                                                                                                                          SUM(Tracking[Amount] * (Tracking[Type]=type)* (Tracking[Category]=item) * (YEAR(Tracking[Effective Date])=Selected_year)),                                                                                                                                     SUM(Tracking[Amount] * (Tracking[Type]=type)* (Tracking[Category]=item) *(YEAR(Tracking[Effective Date])=Selected_year)*(MONTH(Tracking[Effective Date])=Selected_period)))))</f>
        <v>35</v>
      </c>
      <c r="L44" s="8" cm="1">
        <f t="array" ref="L44">IF(OR(is_header, is_empty), "", INDEX('Budget Planning'!$E:$FA, row_id,                                                                                                                                                   MATCH(IF(Selected_period="Total Year", Selected_year, DATE(Selected_year, Selected_period,1)), 'Budget Planning'!E$10:FA$10, 0) ))</f>
        <v>35</v>
      </c>
      <c r="M44" s="7" cm="1">
        <f t="array" ref="M44">IF(is_cat,                                                                                                                                                                                                                                  IF(hearder_row_id=Income_Header_Row,MATCH(income_min_row, $C:$C, 0),                                                                                                                                                       IF(hearder_row_id=expenses_header_row,MATCH(expenses_min_row, $C:$C, 0),                                                                                                                                IF(hearder_row_id=savings_header_row,MATCH(savings_min_row, $C:$C, 0), ""))), "")</f>
        <v>21</v>
      </c>
      <c r="N44" s="8" cm="1">
        <f t="array" ref="N44">IF(is_cat,                                                                                                                                                                                                                                  IF(hearder_row_id=Income_Header_Row,MATCH(Income_Max_Row, $C:$C, 0),                                                                                                                                                       IF(hearder_row_id=expenses_header_row,MATCH(expenses_max_row, $C:$C, 0),                                                                                                                                IF(hearder_row_id=savings_header_row,MATCH(savings_max_row, $C:$C, 0), ""))), "")</f>
        <v>44</v>
      </c>
      <c r="O44" s="7" t="str" cm="1">
        <f t="array" ref="O44">IF(is_cat, ADDRESS(sort_min_row, COLUMN(tracked)) &amp; ":" &amp; ADDRESS(sort_max_row, COLUMN(tracked)), "")</f>
        <v>$K$21:$K$44</v>
      </c>
      <c r="P44">
        <f t="shared" ca="1" si="3"/>
        <v>7</v>
      </c>
      <c r="Q44" t="str" cm="1">
        <f t="array" ref="Q44">IF(is_cat, ADDRESS(sort_min_row, COLUMN(budget)) &amp; ":" &amp; ADDRESS(sort_max_row, COLUMN(budget)), "")</f>
        <v>$L$21:$L$44</v>
      </c>
      <c r="R44" s="8">
        <f t="shared" ca="1" si="4"/>
        <v>14</v>
      </c>
      <c r="S44" s="7">
        <f t="shared" ca="1" si="5"/>
        <v>714</v>
      </c>
      <c r="T44" t="str" cm="1">
        <f t="array" ref="T44">IF(is_cat, ADDRESS(sort_min_row, COLUMN(comb_rank)) &amp; ":" &amp; ADDRESS(sort_max_row, COLUMN(comb_rank)), "")</f>
        <v>$S$21:$S$44</v>
      </c>
      <c r="U44">
        <f t="shared" ca="1" si="6"/>
        <v>10</v>
      </c>
      <c r="V44" t="str" cm="1">
        <f t="array" ref="V44">IF(is_cat, ADDRESS(sort_min_row, COLUMN(comb_rank_norm)) &amp; ":" &amp; ADDRESS(ROW(), COLUMN(comb_rank_norm)), "")</f>
        <v>$U$21:$U$44</v>
      </c>
      <c r="W44" s="8">
        <f t="shared" ca="1" si="7"/>
        <v>11</v>
      </c>
      <c r="X44" s="80">
        <f t="shared" ca="1" si="8"/>
        <v>34</v>
      </c>
      <c r="Y44" s="81" t="str">
        <f t="shared" ca="1" si="9"/>
        <v>Gerber</v>
      </c>
      <c r="Z44" s="83">
        <f t="shared" ca="1" si="10"/>
        <v>0</v>
      </c>
      <c r="AA44" s="83">
        <f t="shared" ca="1" si="11"/>
        <v>0</v>
      </c>
      <c r="AB44" s="82" t="str">
        <f t="shared" ca="1" si="12"/>
        <v>-</v>
      </c>
      <c r="AC44" s="83">
        <f t="shared" ca="1" si="13"/>
        <v>0</v>
      </c>
      <c r="AD44" s="83">
        <f t="shared" ca="1" si="14"/>
        <v>0</v>
      </c>
    </row>
    <row r="45" spans="3:44" x14ac:dyDescent="0.25">
      <c r="C45" s="7" cm="1">
        <f t="array" ref="C45">IF(C44=-1,-1,                                                                                                                                                                                                              IF(C44&lt;Income_Max_Row,C44+1,                                                                                                                                                                                                   IF(C44=Income_Max_Row,income_total_row,                                                                                                                                                                         IF(C44=income_total_row,"/1",                                                                                                                                                                                          IF(C44="/1", expenses_header_row,                                                                                                                                                                                          IF(C44&lt;expenses_max_row, C44+1,                                                                                                                                                                                  IF(C44=expenses_max_row, expenses_total_row,                                                                                                                                                                                                        IF(C44=expenses_total_row, "/2",                                                                                                                                                                                         IF(C44="/2", savings_header_row,                                                                                                                                                                                        IF(C44&lt;savings_max_row, C44+1,                                                                                                                                                                                           IF(C44=savings_max_row, savings_total_row, -1)))))))))))</f>
        <v>50</v>
      </c>
      <c r="D45" s="8">
        <f t="shared" si="0"/>
        <v>23</v>
      </c>
      <c r="E45" s="7" cm="1">
        <f t="array" ref="E45">1*OR(row_id=Income_Header_Row, row_id=expenses_header_row,row_id=savings_header_row)</f>
        <v>0</v>
      </c>
      <c r="F45">
        <f t="shared" si="1"/>
        <v>0</v>
      </c>
      <c r="G45" cm="1">
        <f t="array" ref="G45">1*OR(row_id=income_total_row, row_id=expenses_total_row, row_id=savings_total_row)</f>
        <v>1</v>
      </c>
      <c r="H45" s="8">
        <f t="shared" si="2"/>
        <v>0</v>
      </c>
      <c r="I45" s="7" t="str" cm="1">
        <f t="array" ref="I45">IFERROR(INDEX('Budget Planning'!$C:$C, hearder_row_id),"")</f>
        <v>Expenses</v>
      </c>
      <c r="J45" t="str" cm="1">
        <f t="array" ref="J45">IFERROR(INDEX('Budget Planning'!$C:$C, row_id),"")</f>
        <v>Total</v>
      </c>
      <c r="K45" s="60" cm="1">
        <f t="array" ref="K45">IF(OR(is_header,is_empty),"",                                                                                                                                                                                          IF(is_total,                                                                                                                                                                                                           IF(Selected_period="Total Year",                                                                                                                                                                                           SUM(Tracking[Amount] * (Tracking[Type]=type)* (YEAR(Tracking[Effective Date])=Selected_year)),                                                                                                                              SUM(Tracking[Amount] * (Tracking[Type]=type)* (YEAR(Tracking[Effective Date])=Selected_year)*(MONTH(Tracking[Effective Date])=Selected_period))),                                                                                                                                  IF(Selected_period="Total Year",                                                                                                                                                                                          SUM(Tracking[Amount] * (Tracking[Type]=type)* (Tracking[Category]=item) * (YEAR(Tracking[Effective Date])=Selected_year)),                                                                                                                                     SUM(Tracking[Amount] * (Tracking[Type]=type)* (Tracking[Category]=item) *(YEAR(Tracking[Effective Date])=Selected_year)*(MONTH(Tracking[Effective Date])=Selected_period)))))</f>
        <v>1367</v>
      </c>
      <c r="L45" s="8" cm="1">
        <f t="array" aca="1" ref="L45" ca="1">IF(OR(is_header, is_empty), "", INDEX('Budget Planning'!$E:$FA, row_id,                                                                                                                                                   MATCH(IF(Selected_period="Total Year", Selected_year, DATE(Selected_year, Selected_period,1)), 'Budget Planning'!E$10:FA$10, 0) ))</f>
        <v>3653</v>
      </c>
      <c r="M45" s="7" t="str" cm="1">
        <f t="array" ref="M45">IF(is_cat,                                                                                                                                                                                                                                  IF(hearder_row_id=Income_Header_Row,MATCH(income_min_row, $C:$C, 0),                                                                                                                                                       IF(hearder_row_id=expenses_header_row,MATCH(expenses_min_row, $C:$C, 0),                                                                                                                                IF(hearder_row_id=savings_header_row,MATCH(savings_min_row, $C:$C, 0), ""))), "")</f>
        <v/>
      </c>
      <c r="N45" s="8" t="str" cm="1">
        <f t="array" ref="N45">IF(is_cat,                                                                                                                                                                                                                                  IF(hearder_row_id=Income_Header_Row,MATCH(Income_Max_Row, $C:$C, 0),                                                                                                                                                       IF(hearder_row_id=expenses_header_row,MATCH(expenses_max_row, $C:$C, 0),                                                                                                                                IF(hearder_row_id=savings_header_row,MATCH(savings_max_row, $C:$C, 0), ""))), "")</f>
        <v/>
      </c>
      <c r="O45" s="7" t="str" cm="1">
        <f t="array" ref="O45">IF(is_cat, ADDRESS(sort_min_row, COLUMN(tracked)) &amp; ":" &amp; ADDRESS(sort_max_row, COLUMN(tracked)), "")</f>
        <v/>
      </c>
      <c r="P45" t="str">
        <f t="shared" ca="1" si="3"/>
        <v/>
      </c>
      <c r="Q45" t="str" cm="1">
        <f t="array" ref="Q45">IF(is_cat, ADDRESS(sort_min_row, COLUMN(budget)) &amp; ":" &amp; ADDRESS(sort_max_row, COLUMN(budget)), "")</f>
        <v/>
      </c>
      <c r="R45" s="8" t="str">
        <f t="shared" ca="1" si="4"/>
        <v/>
      </c>
      <c r="S45" s="7" t="str">
        <f t="shared" si="5"/>
        <v/>
      </c>
      <c r="T45" t="str" cm="1">
        <f t="array" ref="T45">IF(is_cat, ADDRESS(sort_min_row, COLUMN(comb_rank)) &amp; ":" &amp; ADDRESS(sort_max_row, COLUMN(comb_rank)), "")</f>
        <v/>
      </c>
      <c r="U45" t="str">
        <f t="shared" ca="1" si="6"/>
        <v/>
      </c>
      <c r="V45" t="str" cm="1">
        <f t="array" ref="V45">IF(is_cat, ADDRESS(sort_min_row, COLUMN(comb_rank_norm)) &amp; ":" &amp; ADDRESS(ROW(), COLUMN(comb_rank_norm)), "")</f>
        <v/>
      </c>
      <c r="W45" s="8" t="str">
        <f t="shared" ca="1" si="7"/>
        <v/>
      </c>
      <c r="X45" s="7">
        <f t="shared" si="8"/>
        <v>50</v>
      </c>
      <c r="Y45" s="81" t="str">
        <f t="shared" ca="1" si="9"/>
        <v>Total</v>
      </c>
      <c r="Z45" s="83">
        <f ca="1">IF(is_empty, "", IF(is_header, "Tracked", INDEX($K:$K, MATCH(row_id, $X:$X, 0))))</f>
        <v>1367</v>
      </c>
      <c r="AA45" s="83">
        <f t="shared" ca="1" si="11"/>
        <v>3653</v>
      </c>
      <c r="AB45" s="82">
        <f t="shared" ca="1" si="12"/>
        <v>0.37421297563646316</v>
      </c>
      <c r="AC45" s="83">
        <f t="shared" ca="1" si="13"/>
        <v>2286</v>
      </c>
      <c r="AD45" s="83">
        <f t="shared" ca="1" si="14"/>
        <v>0</v>
      </c>
    </row>
    <row r="46" spans="3:44" x14ac:dyDescent="0.25">
      <c r="C46" s="7" t="str" cm="1">
        <f t="array" ref="C46">IF(C45=-1,-1,                                                                                                                                                                                                              IF(C45&lt;Income_Max_Row,C45+1,                                                                                                                                                                                                   IF(C45=Income_Max_Row,income_total_row,                                                                                                                                                                         IF(C45=income_total_row,"/1",                                                                                                                                                                                          IF(C45="/1", expenses_header_row,                                                                                                                                                                                          IF(C45&lt;expenses_max_row, C45+1,                                                                                                                                                                                  IF(C45=expenses_max_row, expenses_total_row,                                                                                                                                                                                                        IF(C45=expenses_total_row, "/2",                                                                                                                                                                                         IF(C45="/2", savings_header_row,                                                                                                                                                                                        IF(C45&lt;savings_max_row, C45+1,                                                                                                                                                                                           IF(C45=savings_max_row, savings_total_row, -1)))))))))))</f>
        <v>/2</v>
      </c>
      <c r="D46" s="8">
        <f t="shared" si="0"/>
        <v>-1</v>
      </c>
      <c r="E46" s="7" cm="1">
        <f t="array" ref="E46">1*OR(row_id=Income_Header_Row, row_id=expenses_header_row,row_id=savings_header_row)</f>
        <v>0</v>
      </c>
      <c r="F46">
        <f t="shared" si="1"/>
        <v>0</v>
      </c>
      <c r="G46" cm="1">
        <f t="array" ref="G46">1*OR(row_id=income_total_row, row_id=expenses_total_row, row_id=savings_total_row)</f>
        <v>0</v>
      </c>
      <c r="H46" s="8">
        <f t="shared" si="2"/>
        <v>1</v>
      </c>
      <c r="I46" s="7" t="str" cm="1">
        <f t="array" ref="I46">IFERROR(INDEX('Budget Planning'!$C:$C, hearder_row_id),"")</f>
        <v/>
      </c>
      <c r="J46" t="str" cm="1">
        <f t="array" ref="J46">IFERROR(INDEX('Budget Planning'!$C:$C, row_id),"")</f>
        <v/>
      </c>
      <c r="K46" s="60" t="str" cm="1">
        <f t="array" ref="K46">IF(OR(is_header,is_empty),"",                                                                                                                                                                                          IF(is_total,                                                                                                                                                                                                           IF(Selected_period="Total Year",                                                                                                                                                                                           SUM(Tracking[Amount] * (Tracking[Type]=type)* (YEAR(Tracking[Effective Date])=Selected_year)),                                                                                                                              SUM(Tracking[Amount] * (Tracking[Type]=type)* (YEAR(Tracking[Effective Date])=Selected_year)*(MONTH(Tracking[Effective Date])=Selected_period))),                                                                                                                                  IF(Selected_period="Total Year",                                                                                                                                                                                          SUM(Tracking[Amount] * (Tracking[Type]=type)* (Tracking[Category]=item) * (YEAR(Tracking[Effective Date])=Selected_year)),                                                                                                                                     SUM(Tracking[Amount] * (Tracking[Type]=type)* (Tracking[Category]=item) *(YEAR(Tracking[Effective Date])=Selected_year)*(MONTH(Tracking[Effective Date])=Selected_period)))))</f>
        <v/>
      </c>
      <c r="L46" s="8" t="str" cm="1">
        <f t="array" ref="L46">IF(OR(is_header, is_empty), "", INDEX('Budget Planning'!$E:$FA, row_id,                                                                                                                                                   MATCH(IF(Selected_period="Total Year", Selected_year, DATE(Selected_year, Selected_period,1)), 'Budget Planning'!E$10:FA$10, 0) ))</f>
        <v/>
      </c>
      <c r="M46" s="7" t="str" cm="1">
        <f t="array" ref="M46">IF(is_cat,                                                                                                                                                                                                                                  IF(hearder_row_id=Income_Header_Row,MATCH(income_min_row, $C:$C, 0),                                                                                                                                                       IF(hearder_row_id=expenses_header_row,MATCH(expenses_min_row, $C:$C, 0),                                                                                                                                IF(hearder_row_id=savings_header_row,MATCH(savings_min_row, $C:$C, 0), ""))), "")</f>
        <v/>
      </c>
      <c r="N46" s="8" t="str" cm="1">
        <f t="array" ref="N46">IF(is_cat,                                                                                                                                                                                                                                  IF(hearder_row_id=Income_Header_Row,MATCH(Income_Max_Row, $C:$C, 0),                                                                                                                                                       IF(hearder_row_id=expenses_header_row,MATCH(expenses_max_row, $C:$C, 0),                                                                                                                                IF(hearder_row_id=savings_header_row,MATCH(savings_max_row, $C:$C, 0), ""))), "")</f>
        <v/>
      </c>
      <c r="O46" s="7" t="str" cm="1">
        <f t="array" ref="O46">IF(is_cat, ADDRESS(sort_min_row, COLUMN(tracked)) &amp; ":" &amp; ADDRESS(sort_max_row, COLUMN(tracked)), "")</f>
        <v/>
      </c>
      <c r="P46" t="str">
        <f t="shared" ca="1" si="3"/>
        <v/>
      </c>
      <c r="Q46" t="str" cm="1">
        <f t="array" ref="Q46">IF(is_cat, ADDRESS(sort_min_row, COLUMN(budget)) &amp; ":" &amp; ADDRESS(sort_max_row, COLUMN(budget)), "")</f>
        <v/>
      </c>
      <c r="R46" s="8" t="str">
        <f t="shared" ca="1" si="4"/>
        <v/>
      </c>
      <c r="S46" s="7" t="str">
        <f t="shared" si="5"/>
        <v/>
      </c>
      <c r="T46" t="str" cm="1">
        <f t="array" ref="T46">IF(is_cat, ADDRESS(sort_min_row, COLUMN(comb_rank)) &amp; ":" &amp; ADDRESS(sort_max_row, COLUMN(comb_rank)), "")</f>
        <v/>
      </c>
      <c r="U46" t="str">
        <f t="shared" ca="1" si="6"/>
        <v/>
      </c>
      <c r="V46" t="str" cm="1">
        <f t="array" ref="V46">IF(is_cat, ADDRESS(sort_min_row, COLUMN(comb_rank_norm)) &amp; ":" &amp; ADDRESS(ROW(), COLUMN(comb_rank_norm)), "")</f>
        <v/>
      </c>
      <c r="W46" s="8" t="str">
        <f t="shared" ca="1" si="7"/>
        <v/>
      </c>
      <c r="X46" s="80" t="str">
        <f t="shared" si="8"/>
        <v>/2</v>
      </c>
      <c r="Y46" s="81" t="str">
        <f t="shared" si="9"/>
        <v/>
      </c>
      <c r="Z46" s="83" t="str">
        <f t="shared" si="10"/>
        <v/>
      </c>
      <c r="AA46" s="83" t="str">
        <f t="shared" si="11"/>
        <v/>
      </c>
      <c r="AB46" s="82" t="str">
        <f t="shared" si="12"/>
        <v/>
      </c>
      <c r="AC46" s="83" t="str">
        <f t="shared" si="13"/>
        <v/>
      </c>
      <c r="AD46" s="83" t="str">
        <f t="shared" si="14"/>
        <v/>
      </c>
    </row>
    <row r="47" spans="3:44" x14ac:dyDescent="0.25">
      <c r="C47" s="7" cm="1">
        <f t="array" ref="C47">IF(C46=-1,-1,                                                                                                                                                                                                              IF(C46&lt;Income_Max_Row,C46+1,                                                                                                                                                                                                   IF(C46=Income_Max_Row,income_total_row,                                                                                                                                                                         IF(C46=income_total_row,"/1",                                                                                                                                                                                          IF(C46="/1", expenses_header_row,                                                                                                                                                                                          IF(C46&lt;expenses_max_row, C46+1,                                                                                                                                                                                  IF(C46=expenses_max_row, expenses_total_row,                                                                                                                                                                                                        IF(C46=expenses_total_row, "/2",                                                                                                                                                                                         IF(C46="/2", savings_header_row,                                                                                                                                                                                        IF(C46&lt;savings_max_row, C46+1,                                                                                                                                                                                           IF(C46=savings_max_row, savings_total_row, -1)))))))))))</f>
        <v>52</v>
      </c>
      <c r="D47" s="8">
        <f t="shared" si="0"/>
        <v>52</v>
      </c>
      <c r="E47" s="7" cm="1">
        <f t="array" ref="E47">1*OR(row_id=Income_Header_Row, row_id=expenses_header_row,row_id=savings_header_row)</f>
        <v>1</v>
      </c>
      <c r="F47">
        <f t="shared" si="1"/>
        <v>0</v>
      </c>
      <c r="G47" cm="1">
        <f t="array" ref="G47">1*OR(row_id=income_total_row, row_id=expenses_total_row, row_id=savings_total_row)</f>
        <v>0</v>
      </c>
      <c r="H47" s="8">
        <f t="shared" si="2"/>
        <v>0</v>
      </c>
      <c r="I47" s="7" t="str" cm="1">
        <f t="array" ref="I47">IFERROR(INDEX('Budget Planning'!$C:$C, hearder_row_id),"")</f>
        <v>Savings</v>
      </c>
      <c r="J47" t="str" cm="1">
        <f t="array" ref="J47">IFERROR(INDEX('Budget Planning'!$C:$C, row_id),"")</f>
        <v>Savings</v>
      </c>
      <c r="K47" s="60" t="str" cm="1">
        <f t="array" ref="K47">IF(OR(is_header,is_empty),"",                                                                                                                                                                                          IF(is_total,                                                                                                                                                                                                           IF(Selected_period="Total Year",                                                                                                                                                                                           SUM(Tracking[Amount] * (Tracking[Type]=type)* (YEAR(Tracking[Effective Date])=Selected_year)),                                                                                                                              SUM(Tracking[Amount] * (Tracking[Type]=type)* (YEAR(Tracking[Effective Date])=Selected_year)*(MONTH(Tracking[Effective Date])=Selected_period))),                                                                                                                                  IF(Selected_period="Total Year",                                                                                                                                                                                          SUM(Tracking[Amount] * (Tracking[Type]=type)* (Tracking[Category]=item) * (YEAR(Tracking[Effective Date])=Selected_year)),                                                                                                                                     SUM(Tracking[Amount] * (Tracking[Type]=type)* (Tracking[Category]=item) *(YEAR(Tracking[Effective Date])=Selected_year)*(MONTH(Tracking[Effective Date])=Selected_period)))))</f>
        <v/>
      </c>
      <c r="L47" s="8" t="str" cm="1">
        <f t="array" ref="L47">IF(OR(is_header, is_empty), "", INDEX('Budget Planning'!$E:$FA, row_id,                                                                                                                                                   MATCH(IF(Selected_period="Total Year", Selected_year, DATE(Selected_year, Selected_period,1)), 'Budget Planning'!E$10:FA$10, 0) ))</f>
        <v/>
      </c>
      <c r="M47" s="7" t="str" cm="1">
        <f t="array" ref="M47">IF(is_cat,                                                                                                                                                                                                                                  IF(hearder_row_id=Income_Header_Row,MATCH(income_min_row, $C:$C, 0),                                                                                                                                                       IF(hearder_row_id=expenses_header_row,MATCH(expenses_min_row, $C:$C, 0),                                                                                                                                IF(hearder_row_id=savings_header_row,MATCH(savings_min_row, $C:$C, 0), ""))), "")</f>
        <v/>
      </c>
      <c r="N47" s="8" t="str" cm="1">
        <f t="array" ref="N47">IF(is_cat,                                                                                                                                                                                                                                  IF(hearder_row_id=Income_Header_Row,MATCH(Income_Max_Row, $C:$C, 0),                                                                                                                                                       IF(hearder_row_id=expenses_header_row,MATCH(expenses_max_row, $C:$C, 0),                                                                                                                                IF(hearder_row_id=savings_header_row,MATCH(savings_max_row, $C:$C, 0), ""))), "")</f>
        <v/>
      </c>
      <c r="O47" s="7" t="str" cm="1">
        <f t="array" ref="O47">IF(is_cat, ADDRESS(sort_min_row, COLUMN(tracked)) &amp; ":" &amp; ADDRESS(sort_max_row, COLUMN(tracked)), "")</f>
        <v/>
      </c>
      <c r="P47" t="str">
        <f t="shared" ca="1" si="3"/>
        <v/>
      </c>
      <c r="Q47" t="str" cm="1">
        <f t="array" ref="Q47">IF(is_cat, ADDRESS(sort_min_row, COLUMN(budget)) &amp; ":" &amp; ADDRESS(sort_max_row, COLUMN(budget)), "")</f>
        <v/>
      </c>
      <c r="R47" s="8" t="str">
        <f t="shared" ca="1" si="4"/>
        <v/>
      </c>
      <c r="S47" s="7" t="str">
        <f t="shared" si="5"/>
        <v/>
      </c>
      <c r="T47" t="str" cm="1">
        <f t="array" ref="T47">IF(is_cat, ADDRESS(sort_min_row, COLUMN(comb_rank)) &amp; ":" &amp; ADDRESS(sort_max_row, COLUMN(comb_rank)), "")</f>
        <v/>
      </c>
      <c r="U47" t="str">
        <f t="shared" ca="1" si="6"/>
        <v/>
      </c>
      <c r="V47" t="str" cm="1">
        <f t="array" ref="V47">IF(is_cat, ADDRESS(sort_min_row, COLUMN(comb_rank_norm)) &amp; ":" &amp; ADDRESS(ROW(), COLUMN(comb_rank_norm)), "")</f>
        <v/>
      </c>
      <c r="W47" s="8" t="str">
        <f t="shared" ca="1" si="7"/>
        <v/>
      </c>
      <c r="X47" s="80">
        <f t="shared" si="8"/>
        <v>52</v>
      </c>
      <c r="Y47" s="81" t="str">
        <f t="shared" ca="1" si="9"/>
        <v>Savings</v>
      </c>
      <c r="Z47" s="83" t="str">
        <f t="shared" si="10"/>
        <v>Tracked</v>
      </c>
      <c r="AA47" s="83" t="str">
        <f t="shared" si="11"/>
        <v>Budget</v>
      </c>
      <c r="AB47" s="82" t="str">
        <f t="shared" si="12"/>
        <v>% Compl.</v>
      </c>
      <c r="AC47" s="83" t="str">
        <f t="shared" si="13"/>
        <v>Remaining</v>
      </c>
      <c r="AD47" s="83" t="str">
        <f t="shared" si="14"/>
        <v>EXCESS</v>
      </c>
    </row>
    <row r="48" spans="3:44" x14ac:dyDescent="0.25">
      <c r="C48" s="7" cm="1">
        <f t="array" ref="C48">IF(C47=-1,-1,                                                                                                                                                                                                              IF(C47&lt;Income_Max_Row,C47+1,                                                                                                                                                                                                   IF(C47=Income_Max_Row,income_total_row,                                                                                                                                                                         IF(C47=income_total_row,"/1",                                                                                                                                                                                          IF(C47="/1", expenses_header_row,                                                                                                                                                                                          IF(C47&lt;expenses_max_row, C47+1,                                                                                                                                                                                  IF(C47=expenses_max_row, expenses_total_row,                                                                                                                                                                                                        IF(C47=expenses_total_row, "/2",                                                                                                                                                                                         IF(C47="/2", savings_header_row,                                                                                                                                                                                        IF(C47&lt;savings_max_row, C47+1,                                                                                                                                                                                           IF(C47=savings_max_row, savings_total_row, -1)))))))))))</f>
        <v>53</v>
      </c>
      <c r="D48" s="8">
        <f t="shared" si="0"/>
        <v>52</v>
      </c>
      <c r="E48" s="7" cm="1">
        <f t="array" ref="E48">1*OR(row_id=Income_Header_Row, row_id=expenses_header_row,row_id=savings_header_row)</f>
        <v>0</v>
      </c>
      <c r="F48">
        <f t="shared" si="1"/>
        <v>1</v>
      </c>
      <c r="G48" cm="1">
        <f t="array" ref="G48">1*OR(row_id=income_total_row, row_id=expenses_total_row, row_id=savings_total_row)</f>
        <v>0</v>
      </c>
      <c r="H48" s="8">
        <f t="shared" si="2"/>
        <v>0</v>
      </c>
      <c r="I48" s="7" t="str" cm="1">
        <f t="array" ref="I48">IFERROR(INDEX('Budget Planning'!$C:$C, hearder_row_id),"")</f>
        <v>Savings</v>
      </c>
      <c r="J48" t="str" cm="1">
        <f t="array" ref="J48">IFERROR(INDEX('Budget Planning'!$C:$C, row_id),"")</f>
        <v>Emergency</v>
      </c>
      <c r="K48" s="60" cm="1">
        <f t="array" ref="K48">IF(OR(is_header,is_empty),"",                                                                                                                                                                                          IF(is_total,                                                                                                                                                                                                           IF(Selected_period="Total Year",                                                                                                                                                                                           SUM(Tracking[Amount] * (Tracking[Type]=type)* (YEAR(Tracking[Effective Date])=Selected_year)),                                                                                                                              SUM(Tracking[Amount] * (Tracking[Type]=type)* (YEAR(Tracking[Effective Date])=Selected_year)*(MONTH(Tracking[Effective Date])=Selected_period))),                                                                                                                                  IF(Selected_period="Total Year",                                                                                                                                                                                          SUM(Tracking[Amount] * (Tracking[Type]=type)* (Tracking[Category]=item) * (YEAR(Tracking[Effective Date])=Selected_year)),                                                                                                                                     SUM(Tracking[Amount] * (Tracking[Type]=type)* (Tracking[Category]=item) *(YEAR(Tracking[Effective Date])=Selected_year)*(MONTH(Tracking[Effective Date])=Selected_period)))))</f>
        <v>0</v>
      </c>
      <c r="L48" s="8" cm="1">
        <f t="array" ref="L48">IF(OR(is_header, is_empty), "", INDEX('Budget Planning'!$E:$FA, row_id,                                                                                                                                                   MATCH(IF(Selected_period="Total Year", Selected_year, DATE(Selected_year, Selected_period,1)), 'Budget Planning'!E$10:FA$10, 0) ))</f>
        <v>10</v>
      </c>
      <c r="M48" s="7" cm="1">
        <f t="array" ref="M48">IF(is_cat,                                                                                                                                                                                                                                  IF(hearder_row_id=Income_Header_Row,MATCH(income_min_row, $C:$C, 0),                                                                                                                                                       IF(hearder_row_id=expenses_header_row,MATCH(expenses_min_row, $C:$C, 0),                                                                                                                                IF(hearder_row_id=savings_header_row,MATCH(savings_min_row, $C:$C, 0), ""))), "")</f>
        <v>48</v>
      </c>
      <c r="N48" s="8" cm="1">
        <f t="array" ref="N48">IF(is_cat,                                                                                                                                                                                                                                  IF(hearder_row_id=Income_Header_Row,MATCH(Income_Max_Row, $C:$C, 0),                                                                                                                                                       IF(hearder_row_id=expenses_header_row,MATCH(expenses_max_row, $C:$C, 0),                                                                                                                                IF(hearder_row_id=savings_header_row,MATCH(savings_max_row, $C:$C, 0), ""))), "")</f>
        <v>50</v>
      </c>
      <c r="O48" s="7" t="str" cm="1">
        <f t="array" ref="O48">IF(is_cat, ADDRESS(sort_min_row, COLUMN(tracked)) &amp; ":" &amp; ADDRESS(sort_max_row, COLUMN(tracked)), "")</f>
        <v>$K$48:$K$50</v>
      </c>
      <c r="P48">
        <f t="shared" ca="1" si="3"/>
        <v>1</v>
      </c>
      <c r="Q48" t="str" cm="1">
        <f t="array" ref="Q48">IF(is_cat, ADDRESS(sort_min_row, COLUMN(budget)) &amp; ":" &amp; ADDRESS(sort_max_row, COLUMN(budget)), "")</f>
        <v>$L$48:$L$50</v>
      </c>
      <c r="R48" s="8">
        <f t="shared" ca="1" si="4"/>
        <v>1</v>
      </c>
      <c r="S48" s="7">
        <f t="shared" ca="1" si="5"/>
        <v>11</v>
      </c>
      <c r="T48" t="str" cm="1">
        <f t="array" ref="T48">IF(is_cat, ADDRESS(sort_min_row, COLUMN(comb_rank)) &amp; ":" &amp; ADDRESS(sort_max_row, COLUMN(comb_rank)), "")</f>
        <v>$S$48:$S$50</v>
      </c>
      <c r="U48">
        <f t="shared" ca="1" si="6"/>
        <v>1</v>
      </c>
      <c r="V48" t="str" cm="1">
        <f t="array" ref="V48">IF(is_cat, ADDRESS(sort_min_row, COLUMN(comb_rank_norm)) &amp; ":" &amp; ADDRESS(ROW(), COLUMN(comb_rank_norm)), "")</f>
        <v>$U$48:$U$48</v>
      </c>
      <c r="W48" s="8">
        <f t="shared" ca="1" si="7"/>
        <v>1</v>
      </c>
      <c r="X48" s="80">
        <f t="shared" ca="1" si="8"/>
        <v>53</v>
      </c>
      <c r="Y48" s="81" t="str">
        <f t="shared" ca="1" si="9"/>
        <v>Emergency</v>
      </c>
      <c r="Z48" s="83">
        <f t="shared" ca="1" si="10"/>
        <v>0</v>
      </c>
      <c r="AA48" s="83">
        <f t="shared" ca="1" si="11"/>
        <v>10</v>
      </c>
      <c r="AB48" s="82">
        <f t="shared" ca="1" si="12"/>
        <v>0</v>
      </c>
      <c r="AC48" s="83">
        <f t="shared" ca="1" si="13"/>
        <v>10</v>
      </c>
      <c r="AD48" s="83">
        <f t="shared" ca="1" si="14"/>
        <v>0</v>
      </c>
    </row>
    <row r="49" spans="3:30" x14ac:dyDescent="0.25">
      <c r="C49" s="7" cm="1">
        <f t="array" ref="C49">IF(C48=-1,-1,                                                                                                                                                                                                              IF(C48&lt;Income_Max_Row,C48+1,                                                                                                                                                                                                   IF(C48=Income_Max_Row,income_total_row,                                                                                                                                                                         IF(C48=income_total_row,"/1",                                                                                                                                                                                          IF(C48="/1", expenses_header_row,                                                                                                                                                                                          IF(C48&lt;expenses_max_row, C48+1,                                                                                                                                                                                  IF(C48=expenses_max_row, expenses_total_row,                                                                                                                                                                                                        IF(C48=expenses_total_row, "/2",                                                                                                                                                                                         IF(C48="/2", savings_header_row,                                                                                                                                                                                        IF(C48&lt;savings_max_row, C48+1,                                                                                                                                                                                           IF(C48=savings_max_row, savings_total_row, -1)))))))))))</f>
        <v>54</v>
      </c>
      <c r="D49" s="8">
        <f t="shared" si="0"/>
        <v>52</v>
      </c>
      <c r="E49" s="7" cm="1">
        <f t="array" ref="E49">1*OR(row_id=Income_Header_Row, row_id=expenses_header_row,row_id=savings_header_row)</f>
        <v>0</v>
      </c>
      <c r="F49">
        <f t="shared" si="1"/>
        <v>1</v>
      </c>
      <c r="G49" cm="1">
        <f t="array" ref="G49">1*OR(row_id=income_total_row, row_id=expenses_total_row, row_id=savings_total_row)</f>
        <v>0</v>
      </c>
      <c r="H49" s="8">
        <f t="shared" si="2"/>
        <v>0</v>
      </c>
      <c r="I49" s="7" t="str" cm="1">
        <f t="array" ref="I49">IFERROR(INDEX('Budget Planning'!$C:$C, hearder_row_id),"")</f>
        <v>Savings</v>
      </c>
      <c r="J49" t="str" cm="1">
        <f t="array" ref="J49">IFERROR(INDEX('Budget Planning'!$C:$C, row_id),"")</f>
        <v>Savings Savings</v>
      </c>
      <c r="K49" s="60" cm="1">
        <f t="array" ref="K49">IF(OR(is_header,is_empty),"",                                                                                                                                                                                          IF(is_total,                                                                                                                                                                                                           IF(Selected_period="Total Year",                                                                                                                                                                                           SUM(Tracking[Amount] * (Tracking[Type]=type)* (YEAR(Tracking[Effective Date])=Selected_year)),                                                                                                                              SUM(Tracking[Amount] * (Tracking[Type]=type)* (YEAR(Tracking[Effective Date])=Selected_year)*(MONTH(Tracking[Effective Date])=Selected_period))),                                                                                                                                  IF(Selected_period="Total Year",                                                                                                                                                                                          SUM(Tracking[Amount] * (Tracking[Type]=type)* (Tracking[Category]=item) * (YEAR(Tracking[Effective Date])=Selected_year)),                                                                                                                                     SUM(Tracking[Amount] * (Tracking[Type]=type)* (Tracking[Category]=item) *(YEAR(Tracking[Effective Date])=Selected_year)*(MONTH(Tracking[Effective Date])=Selected_period)))))</f>
        <v>0</v>
      </c>
      <c r="L49" s="8" cm="1">
        <f t="array" ref="L49">IF(OR(is_header, is_empty), "", INDEX('Budget Planning'!$E:$FA, row_id,                                                                                                                                                   MATCH(IF(Selected_period="Total Year", Selected_year, DATE(Selected_year, Selected_period,1)), 'Budget Planning'!E$10:FA$10, 0) ))</f>
        <v>10</v>
      </c>
      <c r="M49" s="7" cm="1">
        <f t="array" ref="M49">IF(is_cat,                                                                                                                                                                                                                                  IF(hearder_row_id=Income_Header_Row,MATCH(income_min_row, $C:$C, 0),                                                                                                                                                       IF(hearder_row_id=expenses_header_row,MATCH(expenses_min_row, $C:$C, 0),                                                                                                                                IF(hearder_row_id=savings_header_row,MATCH(savings_min_row, $C:$C, 0), ""))), "")</f>
        <v>48</v>
      </c>
      <c r="N49" s="8" cm="1">
        <f t="array" ref="N49">IF(is_cat,                                                                                                                                                                                                                                  IF(hearder_row_id=Income_Header_Row,MATCH(Income_Max_Row, $C:$C, 0),                                                                                                                                                       IF(hearder_row_id=expenses_header_row,MATCH(expenses_max_row, $C:$C, 0),                                                                                                                                IF(hearder_row_id=savings_header_row,MATCH(savings_max_row, $C:$C, 0), ""))), "")</f>
        <v>50</v>
      </c>
      <c r="O49" s="7" t="str" cm="1">
        <f t="array" ref="O49">IF(is_cat, ADDRESS(sort_min_row, COLUMN(tracked)) &amp; ":" &amp; ADDRESS(sort_max_row, COLUMN(tracked)), "")</f>
        <v>$K$48:$K$50</v>
      </c>
      <c r="P49">
        <f t="shared" ca="1" si="3"/>
        <v>1</v>
      </c>
      <c r="Q49" t="str" cm="1">
        <f t="array" ref="Q49">IF(is_cat, ADDRESS(sort_min_row, COLUMN(budget)) &amp; ":" &amp; ADDRESS(sort_max_row, COLUMN(budget)), "")</f>
        <v>$L$48:$L$50</v>
      </c>
      <c r="R49" s="8">
        <f t="shared" ca="1" si="4"/>
        <v>1</v>
      </c>
      <c r="S49" s="7">
        <f t="shared" ca="1" si="5"/>
        <v>11</v>
      </c>
      <c r="T49" t="str" cm="1">
        <f t="array" ref="T49">IF(is_cat, ADDRESS(sort_min_row, COLUMN(comb_rank)) &amp; ":" &amp; ADDRESS(sort_max_row, COLUMN(comb_rank)), "")</f>
        <v>$S$48:$S$50</v>
      </c>
      <c r="U49">
        <f t="shared" ca="1" si="6"/>
        <v>1</v>
      </c>
      <c r="V49" t="str" cm="1">
        <f t="array" ref="V49">IF(is_cat, ADDRESS(sort_min_row, COLUMN(comb_rank_norm)) &amp; ":" &amp; ADDRESS(ROW(), COLUMN(comb_rank_norm)), "")</f>
        <v>$U$48:$U$49</v>
      </c>
      <c r="W49" s="8">
        <f t="shared" ca="1" si="7"/>
        <v>2</v>
      </c>
      <c r="X49" s="80">
        <f t="shared" ca="1" si="8"/>
        <v>54</v>
      </c>
      <c r="Y49" s="81" t="str">
        <f t="shared" ca="1" si="9"/>
        <v>Savings Savings</v>
      </c>
      <c r="Z49" s="83">
        <f t="shared" ca="1" si="10"/>
        <v>0</v>
      </c>
      <c r="AA49" s="83">
        <f t="shared" ca="1" si="11"/>
        <v>10</v>
      </c>
      <c r="AB49" s="82">
        <f t="shared" ca="1" si="12"/>
        <v>0</v>
      </c>
      <c r="AC49" s="83">
        <f t="shared" ca="1" si="13"/>
        <v>10</v>
      </c>
      <c r="AD49" s="83">
        <f t="shared" ca="1" si="14"/>
        <v>0</v>
      </c>
    </row>
    <row r="50" spans="3:30" x14ac:dyDescent="0.25">
      <c r="C50" s="7" cm="1">
        <f t="array" ref="C50">IF(C49=-1,-1,                                                                                                                                                                                                              IF(C49&lt;Income_Max_Row,C49+1,                                                                                                                                                                                                   IF(C49=Income_Max_Row,income_total_row,                                                                                                                                                                         IF(C49=income_total_row,"/1",                                                                                                                                                                                          IF(C49="/1", expenses_header_row,                                                                                                                                                                                          IF(C49&lt;expenses_max_row, C49+1,                                                                                                                                                                                  IF(C49=expenses_max_row, expenses_total_row,                                                                                                                                                                                                        IF(C49=expenses_total_row, "/2",                                                                                                                                                                                         IF(C49="/2", savings_header_row,                                                                                                                                                                                        IF(C49&lt;savings_max_row, C49+1,                                                                                                                                                                                           IF(C49=savings_max_row, savings_total_row, -1)))))))))))</f>
        <v>55</v>
      </c>
      <c r="D50" s="8">
        <f t="shared" si="0"/>
        <v>52</v>
      </c>
      <c r="E50" s="7" cm="1">
        <f t="array" ref="E50">1*OR(row_id=Income_Header_Row, row_id=expenses_header_row,row_id=savings_header_row)</f>
        <v>0</v>
      </c>
      <c r="F50">
        <f t="shared" si="1"/>
        <v>1</v>
      </c>
      <c r="G50" cm="1">
        <f t="array" ref="G50">1*OR(row_id=income_total_row, row_id=expenses_total_row, row_id=savings_total_row)</f>
        <v>0</v>
      </c>
      <c r="H50" s="8">
        <f t="shared" si="2"/>
        <v>0</v>
      </c>
      <c r="I50" s="7" t="str" cm="1">
        <f t="array" ref="I50">IFERROR(INDEX('Budget Planning'!$C:$C, hearder_row_id),"")</f>
        <v>Savings</v>
      </c>
      <c r="J50" t="str" cm="1">
        <f t="array" ref="J50">IFERROR(INDEX('Budget Planning'!$C:$C, row_id),"")</f>
        <v>Fun Savings</v>
      </c>
      <c r="K50" s="60" cm="1">
        <f t="array" ref="K50">IF(OR(is_header,is_empty),"",                                                                                                                                                                                          IF(is_total,                                                                                                                                                                                                           IF(Selected_period="Total Year",                                                                                                                                                                                           SUM(Tracking[Amount] * (Tracking[Type]=type)* (YEAR(Tracking[Effective Date])=Selected_year)),                                                                                                                              SUM(Tracking[Amount] * (Tracking[Type]=type)* (YEAR(Tracking[Effective Date])=Selected_year)*(MONTH(Tracking[Effective Date])=Selected_period))),                                                                                                                                  IF(Selected_period="Total Year",                                                                                                                                                                                          SUM(Tracking[Amount] * (Tracking[Type]=type)* (Tracking[Category]=item) * (YEAR(Tracking[Effective Date])=Selected_year)),                                                                                                                                     SUM(Tracking[Amount] * (Tracking[Type]=type)* (Tracking[Category]=item) *(YEAR(Tracking[Effective Date])=Selected_year)*(MONTH(Tracking[Effective Date])=Selected_period)))))</f>
        <v>0</v>
      </c>
      <c r="L50" s="8" cm="1">
        <f t="array" ref="L50">IF(OR(is_header, is_empty), "", INDEX('Budget Planning'!$E:$FA, row_id,                                                                                                                                                   MATCH(IF(Selected_period="Total Year", Selected_year, DATE(Selected_year, Selected_period,1)), 'Budget Planning'!E$10:FA$10, 0) ))</f>
        <v>0</v>
      </c>
      <c r="M50" s="7" cm="1">
        <f t="array" ref="M50">IF(is_cat,                                                                                                                                                                                                                                  IF(hearder_row_id=Income_Header_Row,MATCH(income_min_row, $C:$C, 0),                                                                                                                                                       IF(hearder_row_id=expenses_header_row,MATCH(expenses_min_row, $C:$C, 0),                                                                                                                                IF(hearder_row_id=savings_header_row,MATCH(savings_min_row, $C:$C, 0), ""))), "")</f>
        <v>48</v>
      </c>
      <c r="N50" s="8" cm="1">
        <f t="array" ref="N50">IF(is_cat,                                                                                                                                                                                                                                  IF(hearder_row_id=Income_Header_Row,MATCH(Income_Max_Row, $C:$C, 0),                                                                                                                                                       IF(hearder_row_id=expenses_header_row,MATCH(expenses_max_row, $C:$C, 0),                                                                                                                                IF(hearder_row_id=savings_header_row,MATCH(savings_max_row, $C:$C, 0), ""))), "")</f>
        <v>50</v>
      </c>
      <c r="O50" s="7" t="str" cm="1">
        <f t="array" ref="O50">IF(is_cat, ADDRESS(sort_min_row, COLUMN(tracked)) &amp; ":" &amp; ADDRESS(sort_max_row, COLUMN(tracked)), "")</f>
        <v>$K$48:$K$50</v>
      </c>
      <c r="P50">
        <f t="shared" ca="1" si="3"/>
        <v>1</v>
      </c>
      <c r="Q50" t="str" cm="1">
        <f t="array" ref="Q50">IF(is_cat, ADDRESS(sort_min_row, COLUMN(budget)) &amp; ":" &amp; ADDRESS(sort_max_row, COLUMN(budget)), "")</f>
        <v>$L$48:$L$50</v>
      </c>
      <c r="R50" s="8">
        <f t="shared" ca="1" si="4"/>
        <v>3</v>
      </c>
      <c r="S50" s="7">
        <f t="shared" ca="1" si="5"/>
        <v>13</v>
      </c>
      <c r="T50" t="str" cm="1">
        <f t="array" ref="T50">IF(is_cat, ADDRESS(sort_min_row, COLUMN(comb_rank)) &amp; ":" &amp; ADDRESS(sort_max_row, COLUMN(comb_rank)), "")</f>
        <v>$S$48:$S$50</v>
      </c>
      <c r="U50">
        <f t="shared" ca="1" si="6"/>
        <v>3</v>
      </c>
      <c r="V50" t="str" cm="1">
        <f t="array" ref="V50">IF(is_cat, ADDRESS(sort_min_row, COLUMN(comb_rank_norm)) &amp; ":" &amp; ADDRESS(ROW(), COLUMN(comb_rank_norm)), "")</f>
        <v>$U$48:$U$50</v>
      </c>
      <c r="W50" s="8">
        <f t="shared" ca="1" si="7"/>
        <v>3</v>
      </c>
      <c r="X50" s="80">
        <f t="shared" ca="1" si="8"/>
        <v>55</v>
      </c>
      <c r="Y50" s="81" t="str">
        <f t="shared" ca="1" si="9"/>
        <v>Fun Savings</v>
      </c>
      <c r="Z50" s="83">
        <f t="shared" ca="1" si="10"/>
        <v>0</v>
      </c>
      <c r="AA50" s="83">
        <f t="shared" ca="1" si="11"/>
        <v>0</v>
      </c>
      <c r="AB50" s="82" t="str">
        <f t="shared" ca="1" si="12"/>
        <v>-</v>
      </c>
      <c r="AC50" s="83">
        <f t="shared" ca="1" si="13"/>
        <v>0</v>
      </c>
      <c r="AD50" s="83">
        <f t="shared" ca="1" si="14"/>
        <v>0</v>
      </c>
    </row>
    <row r="51" spans="3:30" x14ac:dyDescent="0.25">
      <c r="C51" s="7" cm="1">
        <f t="array" ref="C51">IF(C50=-1,-1,                                                                                                                                                                                                              IF(C50&lt;Income_Max_Row,C50+1,                                                                                                                                                                                                   IF(C50=Income_Max_Row,income_total_row,                                                                                                                                                                         IF(C50=income_total_row,"/1",                                                                                                                                                                                          IF(C50="/1", expenses_header_row,                                                                                                                                                                                          IF(C50&lt;expenses_max_row, C50+1,                                                                                                                                                                                  IF(C50=expenses_max_row, expenses_total_row,                                                                                                                                                                                                        IF(C50=expenses_total_row, "/2",                                                                                                                                                                                         IF(C50="/2", savings_header_row,                                                                                                                                                                                        IF(C50&lt;savings_max_row, C50+1,                                                                                                                                                                                           IF(C50=savings_max_row, savings_total_row, -1)))))))))))</f>
        <v>63</v>
      </c>
      <c r="D51" s="8">
        <f t="shared" si="0"/>
        <v>52</v>
      </c>
      <c r="E51" s="7" cm="1">
        <f t="array" ref="E51">1*OR(row_id=Income_Header_Row, row_id=expenses_header_row,row_id=savings_header_row)</f>
        <v>0</v>
      </c>
      <c r="F51">
        <f t="shared" si="1"/>
        <v>0</v>
      </c>
      <c r="G51" cm="1">
        <f t="array" ref="G51">1*OR(row_id=income_total_row, row_id=expenses_total_row, row_id=savings_total_row)</f>
        <v>1</v>
      </c>
      <c r="H51" s="8">
        <f t="shared" si="2"/>
        <v>0</v>
      </c>
      <c r="I51" s="7" t="str" cm="1">
        <f t="array" ref="I51">IFERROR(INDEX('Budget Planning'!$C:$C, hearder_row_id),"")</f>
        <v>Savings</v>
      </c>
      <c r="J51" t="str" cm="1">
        <f t="array" ref="J51">IFERROR(INDEX('Budget Planning'!$C:$C, row_id),"")</f>
        <v>Total</v>
      </c>
      <c r="K51" s="60" cm="1">
        <f t="array" ref="K51">IF(OR(is_header,is_empty),"",                                                                                                                                                                                          IF(is_total,                                                                                                                                                                                                           IF(Selected_period="Total Year",                                                                                                                                                                                           SUM(Tracking[Amount] * (Tracking[Type]=type)* (YEAR(Tracking[Effective Date])=Selected_year)),                                                                                                                              SUM(Tracking[Amount] * (Tracking[Type]=type)* (YEAR(Tracking[Effective Date])=Selected_year)*(MONTH(Tracking[Effective Date])=Selected_period))),                                                                                                                                  IF(Selected_period="Total Year",                                                                                                                                                                                          SUM(Tracking[Amount] * (Tracking[Type]=type)* (Tracking[Category]=item) * (YEAR(Tracking[Effective Date])=Selected_year)),                                                                                                                                     SUM(Tracking[Amount] * (Tracking[Type]=type)* (Tracking[Category]=item) *(YEAR(Tracking[Effective Date])=Selected_year)*(MONTH(Tracking[Effective Date])=Selected_period)))))</f>
        <v>0</v>
      </c>
      <c r="L51" s="8" cm="1">
        <f t="array" aca="1" ref="L51" ca="1">IF(OR(is_header, is_empty), "", INDEX('Budget Planning'!$E:$FA, row_id,                                                                                                                                                   MATCH(IF(Selected_period="Total Year", Selected_year, DATE(Selected_year, Selected_period,1)), 'Budget Planning'!E$10:FA$10, 0) ))</f>
        <v>20</v>
      </c>
      <c r="M51" s="7" t="str" cm="1">
        <f t="array" ref="M51">IF(is_cat,                                                                                                                                                                                                                                  IF(hearder_row_id=Income_Header_Row,MATCH(income_min_row, $C:$C, 0),                                                                                                                                                       IF(hearder_row_id=expenses_header_row,MATCH(expenses_min_row, $C:$C, 0),                                                                                                                                IF(hearder_row_id=savings_header_row,MATCH(savings_min_row, $C:$C, 0), ""))), "")</f>
        <v/>
      </c>
      <c r="N51" s="8" t="str" cm="1">
        <f t="array" ref="N51">IF(is_cat,                                                                                                                                                                                                                                  IF(hearder_row_id=Income_Header_Row,MATCH(Income_Max_Row, $C:$C, 0),                                                                                                                                                       IF(hearder_row_id=expenses_header_row,MATCH(expenses_max_row, $C:$C, 0),                                                                                                                                IF(hearder_row_id=savings_header_row,MATCH(savings_max_row, $C:$C, 0), ""))), "")</f>
        <v/>
      </c>
      <c r="O51" s="7" t="str" cm="1">
        <f t="array" ref="O51">IF(is_cat, ADDRESS(sort_min_row, COLUMN(tracked)) &amp; ":" &amp; ADDRESS(sort_max_row, COLUMN(tracked)), "")</f>
        <v/>
      </c>
      <c r="P51" t="str">
        <f t="shared" ca="1" si="3"/>
        <v/>
      </c>
      <c r="Q51" t="str" cm="1">
        <f t="array" ref="Q51">IF(is_cat, ADDRESS(sort_min_row, COLUMN(budget)) &amp; ":" &amp; ADDRESS(sort_max_row, COLUMN(budget)), "")</f>
        <v/>
      </c>
      <c r="R51" s="8" t="str">
        <f t="shared" ca="1" si="4"/>
        <v/>
      </c>
      <c r="S51" s="7" t="str">
        <f t="shared" si="5"/>
        <v/>
      </c>
      <c r="T51" t="str" cm="1">
        <f t="array" ref="T51">IF(is_cat, ADDRESS(sort_min_row, COLUMN(comb_rank)) &amp; ":" &amp; ADDRESS(sort_max_row, COLUMN(comb_rank)), "")</f>
        <v/>
      </c>
      <c r="U51" t="str">
        <f t="shared" ca="1" si="6"/>
        <v/>
      </c>
      <c r="V51" t="str" cm="1">
        <f t="array" ref="V51">IF(is_cat, ADDRESS(sort_min_row, COLUMN(comb_rank_norm)) &amp; ":" &amp; ADDRESS(ROW(), COLUMN(comb_rank_norm)), "")</f>
        <v/>
      </c>
      <c r="W51" s="8" t="str">
        <f t="shared" ca="1" si="7"/>
        <v/>
      </c>
      <c r="X51" s="80">
        <f t="shared" si="8"/>
        <v>63</v>
      </c>
      <c r="Y51" s="81" t="str">
        <f t="shared" ref="Y51" ca="1" si="15">IF(is_empty, "", INDEX($J:$J, MATCH(row_id, $X:$X, 0)))</f>
        <v>Total</v>
      </c>
      <c r="Z51" s="114">
        <f ca="1">IF(is_empty, "", IF(is_header, "Tracked", INDEX($K:$K, MATCH(row_id, $X:$X, 0))))</f>
        <v>0</v>
      </c>
      <c r="AA51" s="114">
        <f t="shared" ca="1" si="11"/>
        <v>20</v>
      </c>
      <c r="AB51" s="115">
        <f t="shared" ca="1" si="12"/>
        <v>0</v>
      </c>
      <c r="AC51" s="114">
        <f t="shared" ca="1" si="13"/>
        <v>20</v>
      </c>
      <c r="AD51" s="114">
        <f t="shared" ca="1" si="14"/>
        <v>0</v>
      </c>
    </row>
  </sheetData>
  <mergeCells count="9">
    <mergeCell ref="A1:XFD2"/>
    <mergeCell ref="Y11:AD11"/>
    <mergeCell ref="AF11:AR11"/>
    <mergeCell ref="AQ5:AR5"/>
    <mergeCell ref="AQ6:AR6"/>
    <mergeCell ref="AN6:AP6"/>
    <mergeCell ref="AQ8:AR8"/>
    <mergeCell ref="AN9:AP9"/>
    <mergeCell ref="AQ9:AR9"/>
  </mergeCells>
  <conditionalFormatting sqref="Y13:AD13 Z14:AD42 Y14:Y51 Z43:AB43 AB43:AD51 Z44:AA51">
    <cfRule type="expression" dxfId="70" priority="1" stopIfTrue="1">
      <formula>row_id=Income_Header_Row</formula>
    </cfRule>
    <cfRule type="expression" dxfId="69" priority="20" stopIfTrue="1">
      <formula>row_id=expenses_header_row</formula>
    </cfRule>
    <cfRule type="expression" dxfId="68" priority="21" stopIfTrue="1">
      <formula>row_id=savings_header_row</formula>
    </cfRule>
    <cfRule type="expression" dxfId="67" priority="22" stopIfTrue="1">
      <formula>is_total</formula>
    </cfRule>
  </conditionalFormatting>
  <conditionalFormatting sqref="AB1:AB1048576">
    <cfRule type="expression" dxfId="66" priority="23" stopIfTrue="1">
      <formula>AND(OR(is_cat, is_total), out_budget &gt; 0, out_percent_completed &gt;=1, hearder_row_id=Income_Header_Row)</formula>
    </cfRule>
    <cfRule type="expression" dxfId="65" priority="24" stopIfTrue="1">
      <formula>AND(OR(is_cat, is_total), out_budget &gt;= 1000, out_percent_completed &gt;=0.1, hearder_row_id=expenses_header_row)</formula>
    </cfRule>
    <cfRule type="expression" dxfId="64" priority="25" stopIfTrue="1">
      <formula>AND(OR(is_cat, is_total), out_budget &gt; 0, out_percent_completed &gt;=1, hearder_row_id=expenses_header_row)</formula>
    </cfRule>
    <cfRule type="expression" dxfId="63" priority="26" stopIfTrue="1">
      <formula>AND(OR(is_cat, is_total), out_budget &gt; 0, out_percent_completed &gt;=1, hearder_row_id=savings_header_row)</formula>
    </cfRule>
    <cfRule type="dataBar" priority="27">
      <dataBar>
        <cfvo type="num" val="0"/>
        <cfvo type="num" val="1"/>
        <color theme="0" tint="-0.14999847407452621"/>
      </dataBar>
      <extLst>
        <ext xmlns:x14="http://schemas.microsoft.com/office/spreadsheetml/2009/9/main" uri="{B025F937-C7B1-47D3-B67F-A62EFF666E3E}">
          <x14:id>{00F2CAD5-2BA1-4CE7-9307-69598220773C}</x14:id>
        </ext>
      </extLst>
    </cfRule>
  </conditionalFormatting>
  <conditionalFormatting sqref="AH15">
    <cfRule type="expression" dxfId="62" priority="14">
      <formula>AI15&lt;&gt;""</formula>
    </cfRule>
  </conditionalFormatting>
  <conditionalFormatting sqref="AH16">
    <cfRule type="expression" dxfId="61" priority="15">
      <formula>AI16&lt;&gt;""</formula>
    </cfRule>
  </conditionalFormatting>
  <conditionalFormatting sqref="AH17">
    <cfRule type="expression" dxfId="60" priority="16">
      <formula>AI17&lt;&gt;""</formula>
    </cfRule>
  </conditionalFormatting>
  <conditionalFormatting sqref="AH18">
    <cfRule type="expression" dxfId="59" priority="17">
      <formula>AI18&lt;&gt;""</formula>
    </cfRule>
  </conditionalFormatting>
  <conditionalFormatting sqref="AH19">
    <cfRule type="expression" dxfId="58" priority="18">
      <formula>AI19&lt;&gt;""</formula>
    </cfRule>
  </conditionalFormatting>
  <conditionalFormatting sqref="AH20">
    <cfRule type="expression" dxfId="57" priority="19">
      <formula>AI20&lt;&gt;""</formula>
    </cfRule>
  </conditionalFormatting>
  <conditionalFormatting sqref="AH26">
    <cfRule type="expression" dxfId="56" priority="8">
      <formula>AI26&lt;&gt;""</formula>
    </cfRule>
  </conditionalFormatting>
  <conditionalFormatting sqref="AH27">
    <cfRule type="expression" dxfId="55" priority="9">
      <formula>AI27&lt;&gt;""</formula>
    </cfRule>
  </conditionalFormatting>
  <conditionalFormatting sqref="AH28">
    <cfRule type="expression" dxfId="54" priority="10">
      <formula>AI28&lt;&gt;""</formula>
    </cfRule>
  </conditionalFormatting>
  <conditionalFormatting sqref="AH29">
    <cfRule type="expression" dxfId="53" priority="11">
      <formula>AI29&lt;&gt;""</formula>
    </cfRule>
  </conditionalFormatting>
  <conditionalFormatting sqref="AH30">
    <cfRule type="expression" dxfId="52" priority="12">
      <formula>AI30&lt;&gt;""</formula>
    </cfRule>
  </conditionalFormatting>
  <conditionalFormatting sqref="AH31">
    <cfRule type="expression" dxfId="51" priority="13">
      <formula>AI31&lt;&gt;""</formula>
    </cfRule>
  </conditionalFormatting>
  <conditionalFormatting sqref="AN6:AP6">
    <cfRule type="iconSet" priority="29">
      <iconSet iconSet="3ArrowsGray">
        <cfvo type="percent" val="0"/>
        <cfvo type="percent" val="33"/>
        <cfvo type="percent" val="67"/>
      </iconSet>
    </cfRule>
  </conditionalFormatting>
  <conditionalFormatting sqref="AN9:AP9">
    <cfRule type="iconSet" priority="28">
      <iconSet iconSet="3ArrowsGray">
        <cfvo type="percent" val="0"/>
        <cfvo type="percent" val="33"/>
        <cfvo type="percent" val="67"/>
      </iconSet>
    </cfRule>
  </conditionalFormatting>
  <conditionalFormatting sqref="AO26">
    <cfRule type="expression" dxfId="50" priority="2">
      <formula>AP26&lt;&gt;""</formula>
    </cfRule>
  </conditionalFormatting>
  <conditionalFormatting sqref="AO27">
    <cfRule type="expression" dxfId="49" priority="3">
      <formula>AP27&lt;&gt;""</formula>
    </cfRule>
  </conditionalFormatting>
  <conditionalFormatting sqref="AO28">
    <cfRule type="expression" dxfId="48" priority="4">
      <formula>AP28&lt;&gt;""</formula>
    </cfRule>
  </conditionalFormatting>
  <conditionalFormatting sqref="AO29">
    <cfRule type="expression" dxfId="47" priority="5">
      <formula>AP29&lt;&gt;""</formula>
    </cfRule>
  </conditionalFormatting>
  <conditionalFormatting sqref="AO30">
    <cfRule type="expression" dxfId="46" priority="6">
      <formula>AP30&lt;&gt;""</formula>
    </cfRule>
  </conditionalFormatting>
  <conditionalFormatting sqref="AO31">
    <cfRule type="expression" dxfId="45" priority="7">
      <formula>AP31&lt;&gt;""</formula>
    </cfRule>
  </conditionalFormatting>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54" r:id="rId3" name="Check Box 6">
              <controlPr defaultSize="0" autoFill="0" autoLine="0" autoPict="0">
                <anchor moveWithCells="1">
                  <from>
                    <xdr:col>41</xdr:col>
                    <xdr:colOff>200025</xdr:colOff>
                    <xdr:row>12</xdr:row>
                    <xdr:rowOff>9525</xdr:rowOff>
                  </from>
                  <to>
                    <xdr:col>41</xdr:col>
                    <xdr:colOff>933450</xdr:colOff>
                    <xdr:row>13</xdr:row>
                    <xdr:rowOff>0</xdr:rowOff>
                  </to>
                </anchor>
              </controlPr>
            </control>
          </mc:Choice>
        </mc:AlternateContent>
        <mc:AlternateContent xmlns:mc="http://schemas.openxmlformats.org/markup-compatibility/2006">
          <mc:Choice Requires="x14">
            <control shapeId="2055" r:id="rId4" name="Check Box 7">
              <controlPr defaultSize="0" autoFill="0" autoLine="0" autoPict="0">
                <anchor moveWithCells="1">
                  <from>
                    <xdr:col>41</xdr:col>
                    <xdr:colOff>190500</xdr:colOff>
                    <xdr:row>13</xdr:row>
                    <xdr:rowOff>28575</xdr:rowOff>
                  </from>
                  <to>
                    <xdr:col>41</xdr:col>
                    <xdr:colOff>923925</xdr:colOff>
                    <xdr:row>14</xdr:row>
                    <xdr:rowOff>19050</xdr:rowOff>
                  </to>
                </anchor>
              </controlPr>
            </control>
          </mc:Choice>
        </mc:AlternateContent>
        <mc:AlternateContent xmlns:mc="http://schemas.openxmlformats.org/markup-compatibility/2006">
          <mc:Choice Requires="x14">
            <control shapeId="2056" r:id="rId5" name="Check Box 8">
              <controlPr defaultSize="0" autoFill="0" autoLine="0" autoPict="0">
                <anchor moveWithCells="1">
                  <from>
                    <xdr:col>42</xdr:col>
                    <xdr:colOff>0</xdr:colOff>
                    <xdr:row>12</xdr:row>
                    <xdr:rowOff>28575</xdr:rowOff>
                  </from>
                  <to>
                    <xdr:col>43</xdr:col>
                    <xdr:colOff>95250</xdr:colOff>
                    <xdr:row>13</xdr:row>
                    <xdr:rowOff>19050</xdr:rowOff>
                  </to>
                </anchor>
              </controlPr>
            </control>
          </mc:Choice>
        </mc:AlternateContent>
        <mc:AlternateContent xmlns:mc="http://schemas.openxmlformats.org/markup-compatibility/2006">
          <mc:Choice Requires="x14">
            <control shapeId="2058" r:id="rId6" name="Check Box 10">
              <controlPr defaultSize="0" autoFill="0" autoLine="0" autoPict="0">
                <anchor moveWithCells="1">
                  <from>
                    <xdr:col>41</xdr:col>
                    <xdr:colOff>952500</xdr:colOff>
                    <xdr:row>13</xdr:row>
                    <xdr:rowOff>47625</xdr:rowOff>
                  </from>
                  <to>
                    <xdr:col>43</xdr:col>
                    <xdr:colOff>85725</xdr:colOff>
                    <xdr:row>14</xdr:row>
                    <xdr:rowOff>38100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00F2CAD5-2BA1-4CE7-9307-69598220773C}">
            <x14:dataBar minLength="0" maxLength="100" gradient="0">
              <x14:cfvo type="num">
                <xm:f>0</xm:f>
              </x14:cfvo>
              <x14:cfvo type="num">
                <xm:f>1</xm:f>
              </x14:cfvo>
              <x14:negativeFillColor rgb="FFFF0000"/>
              <x14:axisColor rgb="FF000000"/>
            </x14:dataBar>
          </x14:cfRule>
          <xm:sqref>AB1:AB1048576</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8C926BBD-E488-4D54-AECA-D23F754391C8}">
          <x14:formula1>
            <xm:f>'Dropdown Data'!$C$8:$C$19</xm:f>
          </x14:formula1>
          <xm:sqref>AQ6:AR6</xm:sqref>
        </x14:dataValidation>
        <x14:dataValidation type="list" allowBlank="1" showInputMessage="1" showErrorMessage="1" xr:uid="{A605F139-D71A-4701-B411-B11A2F8F9765}">
          <x14:formula1>
            <xm:f>'Dropdown Data'!$E$8:$E$21</xm:f>
          </x14:formula1>
          <xm:sqref>AQ9:AR9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20057-6D21-44E5-9103-53FE87DF29ED}">
  <dimension ref="A1:R102"/>
  <sheetViews>
    <sheetView topLeftCell="A15" workbookViewId="0">
      <selection activeCell="H26" sqref="H26"/>
    </sheetView>
  </sheetViews>
  <sheetFormatPr defaultRowHeight="15" x14ac:dyDescent="0.25"/>
  <cols>
    <col min="3" max="3" width="1.5703125" customWidth="1"/>
    <col min="4" max="4" width="27.140625" customWidth="1"/>
    <col min="5" max="5" width="34.140625" style="59" bestFit="1" customWidth="1"/>
    <col min="6" max="6" width="11.140625" customWidth="1"/>
    <col min="7" max="7" width="9.140625" customWidth="1"/>
    <col min="8" max="8" width="27.140625" customWidth="1"/>
    <col min="9" max="9" width="34.140625" customWidth="1"/>
    <col min="10" max="10" width="14.85546875" customWidth="1"/>
    <col min="11" max="11" width="9.140625" customWidth="1"/>
    <col min="12" max="12" width="15.28515625" customWidth="1"/>
    <col min="13" max="13" width="19.85546875" customWidth="1"/>
    <col min="14" max="14" width="13" customWidth="1"/>
    <col min="15" max="15" width="9.5703125" bestFit="1" customWidth="1"/>
    <col min="16" max="16" width="19.85546875" customWidth="1"/>
    <col min="17" max="17" width="13" customWidth="1"/>
    <col min="18" max="18" width="9.5703125" bestFit="1" customWidth="1"/>
  </cols>
  <sheetData>
    <row r="1" spans="1:8" s="139" customFormat="1" x14ac:dyDescent="0.25">
      <c r="A1" s="138" t="s">
        <v>77</v>
      </c>
    </row>
    <row r="2" spans="1:8" s="139" customFormat="1" x14ac:dyDescent="0.25"/>
    <row r="6" spans="1:8" x14ac:dyDescent="0.25">
      <c r="C6" s="140" t="s">
        <v>78</v>
      </c>
      <c r="D6" s="140"/>
      <c r="E6" s="140"/>
      <c r="F6" s="140"/>
    </row>
    <row r="8" spans="1:8" x14ac:dyDescent="0.25">
      <c r="D8" s="14" t="s">
        <v>79</v>
      </c>
      <c r="E8" s="59">
        <v>45657</v>
      </c>
      <c r="H8" s="116"/>
    </row>
    <row r="9" spans="1:8" x14ac:dyDescent="0.25">
      <c r="D9" s="14" t="s">
        <v>80</v>
      </c>
      <c r="E9" s="59">
        <v>45657</v>
      </c>
    </row>
    <row r="10" spans="1:8" x14ac:dyDescent="0.25">
      <c r="D10" s="14" t="s">
        <v>81</v>
      </c>
      <c r="E10" t="str">
        <f>IF(E9=0, "", "("&amp; _xlfn.DAYS(E8,E9) &amp; " days ago)")</f>
        <v>(0 days ago)</v>
      </c>
    </row>
    <row r="11" spans="1:8" x14ac:dyDescent="0.25">
      <c r="D11" s="14" t="s">
        <v>82</v>
      </c>
      <c r="E11">
        <f>COUNT(Tracking[Date])</f>
        <v>169</v>
      </c>
    </row>
    <row r="12" spans="1:8" x14ac:dyDescent="0.25">
      <c r="D12" s="14" t="s">
        <v>83</v>
      </c>
      <c r="E12" t="str" cm="1">
        <f t="array" ref="E12">"(" &amp; SUMPRODUCT(--(YEAR(Tracking[Date])=YEAR(current_date))) &amp; " this year)"</f>
        <v>(167 this year)</v>
      </c>
    </row>
    <row r="13" spans="1:8" x14ac:dyDescent="0.25">
      <c r="D13" s="14" t="s">
        <v>84</v>
      </c>
      <c r="E13" s="60" t="str">
        <f>_xlfn.IFNA(INDEX(Tracking[Balance], MATCH(Calculations!E9, Tracking[Date],0)), "-")</f>
        <v>-</v>
      </c>
    </row>
    <row r="14" spans="1:8" x14ac:dyDescent="0.25">
      <c r="D14" s="14" t="s">
        <v>85</v>
      </c>
      <c r="E14" s="59" t="str">
        <f>IF(E13&gt;=0, "of tracked income left to be allocated", "allocated not covered by income")</f>
        <v>of tracked income left to be allocated</v>
      </c>
    </row>
    <row r="17" spans="3:14" x14ac:dyDescent="0.25">
      <c r="C17" s="140" t="s">
        <v>86</v>
      </c>
      <c r="D17" s="140"/>
      <c r="E17" s="140"/>
      <c r="F17" s="140"/>
    </row>
    <row r="19" spans="3:14" x14ac:dyDescent="0.25">
      <c r="D19" s="14" t="s">
        <v>87</v>
      </c>
      <c r="E19" cm="1">
        <f t="array" ref="E19">IF('Budget Dashboard'!$AQ$6="Current Year", YEAR(current_date), 'Budget Dashboard'!$AQ$6)</f>
        <v>2024</v>
      </c>
    </row>
    <row r="20" spans="3:14" x14ac:dyDescent="0.25">
      <c r="D20" s="71" t="s">
        <v>88</v>
      </c>
      <c r="E20" s="72" cm="1">
        <f t="array" ref="E20">IF('Budget Dashboard'!$AQ$9="Total Year", "Total Year", IF('Budget Dashboard'!$AQ$9="Current Month", MONTH(current_date), MONTH('Budget Dashboard'!$AQ$9)))</f>
        <v>12</v>
      </c>
    </row>
    <row r="21" spans="3:14" x14ac:dyDescent="0.25">
      <c r="D21" s="14" t="s">
        <v>89</v>
      </c>
      <c r="E21" s="73" t="str">
        <f>IF(Selected_period="Total Year", "Total Year", TEXT(DATE(Selected_year, Selected_period,1), "mmmm"))</f>
        <v>December</v>
      </c>
    </row>
    <row r="22" spans="3:14" x14ac:dyDescent="0.25">
      <c r="D22" s="14" t="s">
        <v>90</v>
      </c>
      <c r="E22">
        <f>IF(Selected_period="Total Year",DATE(Selected_year,12,31)-DATE(Selected_year-1,12,31),DAY(EOMONTH(DATE(Selected_year,Selected_period,1),0)))</f>
        <v>31</v>
      </c>
    </row>
    <row r="23" spans="3:14" x14ac:dyDescent="0.25">
      <c r="D23" s="14" t="s">
        <v>91</v>
      </c>
      <c r="E23" cm="1">
        <f t="array" ref="E23">IF(Selected_year=YEAR(current_date),                                                                                                                                                                                                IF(Selected_period="Total Year", current_date-DATE(Selected_year-1, 12, 31),                                                                                                                                                   IF(Selected_period=MONTH(current_date), DAY(current_date),                                                                                                                                                                  IF(Selected_period&lt;MONTH(current_date), E22, 0))),                                                                                                                                                                             IF(Selected_year&lt;YEAR(current_date), E22,0))</f>
        <v>31</v>
      </c>
    </row>
    <row r="24" spans="3:14" x14ac:dyDescent="0.25">
      <c r="D24" s="14" t="s">
        <v>92</v>
      </c>
      <c r="E24" s="113">
        <f>E23/E22</f>
        <v>1</v>
      </c>
    </row>
    <row r="25" spans="3:14" x14ac:dyDescent="0.25">
      <c r="D25" s="14" t="s">
        <v>93</v>
      </c>
      <c r="E25" s="97">
        <f ca="1">F41-(J41+N41)</f>
        <v>847</v>
      </c>
    </row>
    <row r="26" spans="3:14" x14ac:dyDescent="0.25">
      <c r="D26" s="14" t="s">
        <v>85</v>
      </c>
      <c r="E26" s="73" t="str">
        <f ca="1">IF(E25&gt;=0, "of tracked income left to be allocated", "allocated not covered by income")</f>
        <v>of tracked income left to be allocated</v>
      </c>
    </row>
    <row r="27" spans="3:14" x14ac:dyDescent="0.25">
      <c r="D27" s="14" t="s">
        <v>94</v>
      </c>
      <c r="E27" s="113">
        <f ca="1">IFERROR(IF(savings_rate_cal_type="% allocated to Savings", N41/F41, (F41-J41)/F41), "-")</f>
        <v>0</v>
      </c>
    </row>
    <row r="29" spans="3:14" x14ac:dyDescent="0.25">
      <c r="E29"/>
    </row>
    <row r="32" spans="3:14" x14ac:dyDescent="0.25">
      <c r="D32" s="87" t="s">
        <v>95</v>
      </c>
      <c r="E32" s="88"/>
      <c r="F32" s="87"/>
      <c r="G32" s="87"/>
      <c r="H32" s="87"/>
      <c r="I32" s="87"/>
      <c r="J32" s="87"/>
      <c r="K32" s="87"/>
      <c r="L32" s="87"/>
      <c r="M32" s="87"/>
      <c r="N32" s="87"/>
    </row>
    <row r="34" spans="4:14" x14ac:dyDescent="0.25">
      <c r="D34" s="89" t="s">
        <v>16</v>
      </c>
      <c r="E34" s="90" t="s">
        <v>45</v>
      </c>
      <c r="F34" s="89" t="s">
        <v>46</v>
      </c>
      <c r="H34" s="89" t="s">
        <v>23</v>
      </c>
      <c r="I34" s="90" t="s">
        <v>45</v>
      </c>
      <c r="J34" s="89" t="s">
        <v>46</v>
      </c>
      <c r="L34" s="89" t="s">
        <v>38</v>
      </c>
      <c r="M34" s="90" t="s">
        <v>45</v>
      </c>
      <c r="N34" s="89" t="s">
        <v>46</v>
      </c>
    </row>
    <row r="35" spans="4:14" x14ac:dyDescent="0.25">
      <c r="D35" s="62">
        <v>1</v>
      </c>
      <c r="E35" s="66" t="str" cm="1">
        <f t="array" aca="1" ref="E35" ca="1">IF(F35="", "",INDEX('Budget Dashboard'!$J:$J, MATCH(Income_Header_Row + Calculations!D35, 'Budget Dashboard'!$X:$X, 0)))</f>
        <v>My Pay</v>
      </c>
      <c r="F35" s="95" cm="1">
        <f t="array" aca="1" ref="F35" ca="1">IF(D35&gt;COUNTA(Income[]), "", IF(INDEX('Budget Dashboard'!$K:$K, MATCH(Income_Header_Row + Calculations!D35, 'Budget Dashboard'!$X:$X, 0))=0,"",                                                                                                                                                                                        INDEX('Budget Dashboard'!$K:$K, MATCH(Income_Header_Row + Calculations!D35, 'Budget Dashboard'!$X:$X, 0))))</f>
        <v>1639</v>
      </c>
      <c r="H35" s="62">
        <v>1</v>
      </c>
      <c r="I35" s="66" t="str" cm="1">
        <f t="array" aca="1" ref="I35" ca="1">IF(J35="", "",INDEX('Budget Dashboard'!$J:$J, MATCH(expenses_header_row + Calculations!H35, 'Budget Dashboard'!$X:$X, 0)))</f>
        <v>Bebe Car</v>
      </c>
      <c r="J35" s="95" cm="1">
        <f t="array" aca="1" ref="J35" ca="1">IF(H35&gt;COUNTA(Expenses[]), "", IF(INDEX('Budget Dashboard'!$K:$K, MATCH(expenses_header_row + Calculations!H35, 'Budget Dashboard'!$X:$X, 0))=0,"",                                                                                                                                                                                        INDEX('Budget Dashboard'!$K:$K, MATCH(expenses_header_row + Calculations!H35, 'Budget Dashboard'!$X:$X, 0))))</f>
        <v>481</v>
      </c>
      <c r="L35" s="62">
        <v>1</v>
      </c>
      <c r="M35" s="66" t="str" cm="1">
        <f t="array" aca="1" ref="M35" ca="1">IF(N35="", "",INDEX('Budget Dashboard'!$J:$J, MATCH(savings_header_row + Calculations!L35, 'Budget Dashboard'!$X:$X, 0)))</f>
        <v/>
      </c>
      <c r="N35" s="95" t="str" cm="1">
        <f t="array" aca="1" ref="N35" ca="1">IF(L35&gt;COUNTA(Savings[]), "", IF(INDEX('Budget Dashboard'!$K:$K, MATCH(savings_header_row + Calculations!L35, 'Budget Dashboard'!$X:$X, 0))=0,"",                                                                                                                                                                                        INDEX('Budget Dashboard'!$K:$K, MATCH(savings_header_row + Calculations!L35, 'Budget Dashboard'!$X:$X, 0))))</f>
        <v/>
      </c>
    </row>
    <row r="36" spans="4:14" x14ac:dyDescent="0.25">
      <c r="D36" s="62">
        <v>2</v>
      </c>
      <c r="E36" s="66" t="str" cm="1">
        <f t="array" aca="1" ref="E36" ca="1">IF(F36="", "",INDEX('Budget Dashboard'!$J:$J, MATCH(Income_Header_Row + Calculations!D36, 'Budget Dashboard'!$X:$X, 0)))</f>
        <v>Iresreach</v>
      </c>
      <c r="F36" s="95" cm="1">
        <f t="array" aca="1" ref="F36" ca="1">IF(D36&gt;COUNTA(Income[]), "", IF(INDEX('Budget Dashboard'!$K:$K, MATCH(Income_Header_Row + Calculations!D36, 'Budget Dashboard'!$X:$X, 0))=0,"",                                                                                                                                                                                        INDEX('Budget Dashboard'!$K:$K, MATCH(Income_Header_Row + Calculations!D36, 'Budget Dashboard'!$X:$X, 0))))</f>
        <v>500</v>
      </c>
      <c r="H36" s="62">
        <v>2</v>
      </c>
      <c r="I36" s="66" t="str" cm="1">
        <f t="array" aca="1" ref="I36" ca="1">IF(J36="", "",INDEX('Budget Dashboard'!$J:$J, MATCH(expenses_header_row + Calculations!H36, 'Budget Dashboard'!$X:$X, 0)))</f>
        <v>Miscellaneous</v>
      </c>
      <c r="J36" s="95" cm="1">
        <f t="array" aca="1" ref="J36" ca="1">IF(H36&gt;COUNTA(Expenses[]), "", IF(INDEX('Budget Dashboard'!$K:$K, MATCH(expenses_header_row + Calculations!H36, 'Budget Dashboard'!$X:$X, 0))=0,"",                                                                                                                                                                                        INDEX('Budget Dashboard'!$K:$K, MATCH(expenses_header_row + Calculations!H36, 'Budget Dashboard'!$X:$X, 0))))</f>
        <v>231</v>
      </c>
      <c r="L36" s="62">
        <v>2</v>
      </c>
      <c r="M36" s="66" t="str" cm="1">
        <f t="array" aca="1" ref="M36" ca="1">IF(N36="", "",INDEX('Budget Dashboard'!$J:$J, MATCH(savings_header_row + Calculations!L36, 'Budget Dashboard'!$X:$X, 0)))</f>
        <v/>
      </c>
      <c r="N36" s="95" t="str" cm="1">
        <f t="array" aca="1" ref="N36" ca="1">IF(L36&gt;COUNTA(Savings[]), "", IF(INDEX('Budget Dashboard'!$K:$K, MATCH(savings_header_row + Calculations!L36, 'Budget Dashboard'!$X:$X, 0))=0,"",                                                                                                                                                                                        INDEX('Budget Dashboard'!$K:$K, MATCH(savings_header_row + Calculations!L36, 'Budget Dashboard'!$X:$X, 0))))</f>
        <v/>
      </c>
    </row>
    <row r="37" spans="4:14" x14ac:dyDescent="0.25">
      <c r="D37" s="62">
        <v>3</v>
      </c>
      <c r="E37" s="66" t="str" cm="1">
        <f t="array" aca="1" ref="E37" ca="1">IF(F37="", "",INDEX('Budget Dashboard'!$J:$J, MATCH(Income_Header_Row + Calculations!D37, 'Budget Dashboard'!$X:$X, 0)))</f>
        <v>Extra</v>
      </c>
      <c r="F37" s="95" cm="1">
        <f t="array" aca="1" ref="F37" ca="1">IF(D37&gt;COUNTA(Income[]), "", IF(INDEX('Budget Dashboard'!$K:$K, MATCH(Income_Header_Row + Calculations!D37, 'Budget Dashboard'!$X:$X, 0))=0,"",                                                                                                                                                                                        INDEX('Budget Dashboard'!$K:$K, MATCH(Income_Header_Row + Calculations!D37, 'Budget Dashboard'!$X:$X, 0))))</f>
        <v>75</v>
      </c>
      <c r="H37" s="62">
        <v>3</v>
      </c>
      <c r="I37" s="66" t="str" cm="1">
        <f t="array" aca="1" ref="I37" ca="1">IF(J37="", "",INDEX('Budget Dashboard'!$J:$J, MATCH(expenses_header_row + Calculations!H37, 'Budget Dashboard'!$X:$X, 0)))</f>
        <v>Food</v>
      </c>
      <c r="J37" s="95" cm="1">
        <f t="array" aca="1" ref="J37" ca="1">IF(H37&gt;COUNTA(Expenses[]), "", IF(INDEX('Budget Dashboard'!$K:$K, MATCH(expenses_header_row + Calculations!H37, 'Budget Dashboard'!$X:$X, 0))=0,"",                                                                                                                                                                                        INDEX('Budget Dashboard'!$K:$K, MATCH(expenses_header_row + Calculations!H37, 'Budget Dashboard'!$X:$X, 0))))</f>
        <v>169</v>
      </c>
      <c r="L37" s="62">
        <v>3</v>
      </c>
      <c r="M37" s="66" t="str" cm="1">
        <f t="array" aca="1" ref="M37" ca="1">IF(N37="", "",INDEX('Budget Dashboard'!$J:$J, MATCH(savings_header_row + Calculations!L37, 'Budget Dashboard'!$X:$X, 0)))</f>
        <v/>
      </c>
      <c r="N37" s="95" t="str" cm="1">
        <f t="array" aca="1" ref="N37" ca="1">IF(L37&gt;COUNTA(Savings[]), "", IF(INDEX('Budget Dashboard'!$K:$K, MATCH(savings_header_row + Calculations!L37, 'Budget Dashboard'!$X:$X, 0))=0,"",                                                                                                                                                                                        INDEX('Budget Dashboard'!$K:$K, MATCH(savings_header_row + Calculations!L37, 'Budget Dashboard'!$X:$X, 0))))</f>
        <v/>
      </c>
    </row>
    <row r="38" spans="4:14" x14ac:dyDescent="0.25">
      <c r="D38" s="62">
        <v>4</v>
      </c>
      <c r="E38" s="66" t="str" cm="1">
        <f t="array" aca="1" ref="E38" ca="1">IF(F38="", "",INDEX('Budget Dashboard'!$J:$J, MATCH(Income_Header_Row + Calculations!D38, 'Budget Dashboard'!$X:$X, 0)))</f>
        <v/>
      </c>
      <c r="F38" s="95" t="str" cm="1">
        <f t="array" aca="1" ref="F38" ca="1">IF(D38&gt;COUNTA(Income[]), "", IF(INDEX('Budget Dashboard'!$K:$K, MATCH(Income_Header_Row + Calculations!D38, 'Budget Dashboard'!$X:$X, 0))=0,"",                                                                                                                                                                                        INDEX('Budget Dashboard'!$K:$K, MATCH(Income_Header_Row + Calculations!D38, 'Budget Dashboard'!$X:$X, 0))))</f>
        <v/>
      </c>
      <c r="H38" s="62">
        <v>4</v>
      </c>
      <c r="I38" s="66" t="str" cm="1">
        <f t="array" aca="1" ref="I38" ca="1">IF(J38="", "",INDEX('Budget Dashboard'!$J:$J, MATCH(expenses_header_row + Calculations!H38, 'Budget Dashboard'!$X:$X, 0)))</f>
        <v>Phone</v>
      </c>
      <c r="J38" s="95" cm="1">
        <f t="array" aca="1" ref="J38" ca="1">IF(H38&gt;COUNTA(Expenses[]), "", IF(INDEX('Budget Dashboard'!$K:$K, MATCH(expenses_header_row + Calculations!H38, 'Budget Dashboard'!$X:$X, 0))=0,"",                                                                                                                                                                                        INDEX('Budget Dashboard'!$K:$K, MATCH(expenses_header_row + Calculations!H38, 'Budget Dashboard'!$X:$X, 0))))</f>
        <v>163</v>
      </c>
      <c r="L38" s="62">
        <v>4</v>
      </c>
      <c r="M38" s="66" t="str" cm="1">
        <f t="array" ref="M38">IF(N38="", "",INDEX('Budget Dashboard'!$J:$J, MATCH(savings_header_row + Calculations!L38, 'Budget Dashboard'!$X:$X, 0)))</f>
        <v/>
      </c>
      <c r="N38" s="95" t="str" cm="1">
        <f t="array" ref="N38">IF(L38&gt;COUNTA(Savings[]), "", IF(INDEX('Budget Dashboard'!$K:$K, MATCH(savings_header_row + Calculations!L38, 'Budget Dashboard'!$X:$X, 0))=0,"",                                                                                                                                                                                        INDEX('Budget Dashboard'!$K:$K, MATCH(savings_header_row + Calculations!L38, 'Budget Dashboard'!$X:$X, 0))))</f>
        <v/>
      </c>
    </row>
    <row r="39" spans="4:14" x14ac:dyDescent="0.25">
      <c r="D39" s="62">
        <v>5</v>
      </c>
      <c r="E39" s="66" t="str" cm="1">
        <f t="array" ref="E39">IF(F39="", "",INDEX('Budget Dashboard'!$J:$J, MATCH(Income_Header_Row + Calculations!D39, 'Budget Dashboard'!$X:$X, 0)))</f>
        <v/>
      </c>
      <c r="F39" s="95" t="str" cm="1">
        <f t="array" ref="F39">IF(D39&gt;COUNTA(Income[]), "", IF(INDEX('Budget Dashboard'!$K:$K, MATCH(Income_Header_Row + Calculations!D39, 'Budget Dashboard'!$X:$X, 0))=0,"",                                                                                                                                                                                        INDEX('Budget Dashboard'!$K:$K, MATCH(Income_Header_Row + Calculations!D39, 'Budget Dashboard'!$X:$X, 0))))</f>
        <v/>
      </c>
      <c r="H39" s="62">
        <v>5</v>
      </c>
      <c r="I39" s="66" t="str" cm="1">
        <f t="array" aca="1" ref="I39" ca="1">IF(J39="", "",INDEX('Budget Dashboard'!$J:$J, MATCH(expenses_header_row + Calculations!H39, 'Budget Dashboard'!$X:$X, 0)))</f>
        <v>Gas</v>
      </c>
      <c r="J39" s="95" cm="1">
        <f t="array" aca="1" ref="J39" ca="1">IF(H39&gt;COUNTA(Expenses[]), "", IF(INDEX('Budget Dashboard'!$K:$K, MATCH(expenses_header_row + Calculations!H39, 'Budget Dashboard'!$X:$X, 0))=0,"",                                                                                                                                                                                        INDEX('Budget Dashboard'!$K:$K, MATCH(expenses_header_row + Calculations!H39, 'Budget Dashboard'!$X:$X, 0))))</f>
        <v>90</v>
      </c>
      <c r="L39" s="62">
        <v>5</v>
      </c>
      <c r="M39" s="66" t="str" cm="1">
        <f t="array" ref="M39">IF(N39="", "",INDEX('Budget Dashboard'!$J:$J, MATCH(savings_header_row + Calculations!L39, 'Budget Dashboard'!$X:$X, 0)))</f>
        <v/>
      </c>
      <c r="N39" s="95" t="str" cm="1">
        <f t="array" ref="N39">IF(L39&gt;COUNTA(Savings[]), "", IF(INDEX('Budget Dashboard'!$K:$K, MATCH(savings_header_row + Calculations!L39, 'Budget Dashboard'!$X:$X, 0))=0,"",                                                                                                                                                                                        INDEX('Budget Dashboard'!$K:$K, MATCH(savings_header_row + Calculations!L39, 'Budget Dashboard'!$X:$X, 0))))</f>
        <v/>
      </c>
    </row>
    <row r="40" spans="4:14" ht="15.75" thickBot="1" x14ac:dyDescent="0.3">
      <c r="D40" s="91">
        <v>6</v>
      </c>
      <c r="E40" s="92" t="str">
        <f ca="1">IF(F40="", "", "Other")</f>
        <v/>
      </c>
      <c r="F40" s="105" t="str">
        <f ca="1">IF(F41-SUM(F35:F39)=0, "", F41-SUM(F35:F39))</f>
        <v/>
      </c>
      <c r="H40" s="91">
        <v>6</v>
      </c>
      <c r="I40" s="92" t="str">
        <f ca="1">IF(J40="", "", "Other")</f>
        <v>Other</v>
      </c>
      <c r="J40" s="105">
        <f ca="1">IF(J41-SUM(J35:J39)=0, "", J41-SUM(J35:J39))</f>
        <v>233</v>
      </c>
      <c r="L40" s="91">
        <v>6</v>
      </c>
      <c r="M40" s="92" t="str">
        <f ca="1">IF(N40="", "", "Other")</f>
        <v>Other</v>
      </c>
      <c r="N40" s="105">
        <f ca="1">IF(J41-SUM(J35:J39)=0, "", J41-SUM(J35:J39))</f>
        <v>233</v>
      </c>
    </row>
    <row r="41" spans="4:14" ht="15.75" thickTop="1" x14ac:dyDescent="0.25">
      <c r="D41" s="62"/>
      <c r="E41" s="93" t="s">
        <v>22</v>
      </c>
      <c r="F41" s="96" cm="1">
        <f t="array" aca="1" ref="F41" ca="1">INDEX('Budget Dashboard'!$K:$K, MATCH(income_total_row, 'Budget Dashboard'!$X:$X, 0))</f>
        <v>2214</v>
      </c>
      <c r="H41" s="62"/>
      <c r="I41" s="93" t="s">
        <v>22</v>
      </c>
      <c r="J41" s="96" cm="1">
        <f t="array" aca="1" ref="J41" ca="1">INDEX('Budget Dashboard'!$K:$K, MATCH(expenses_total_row, 'Budget Dashboard'!$X:$X, 0))</f>
        <v>1367</v>
      </c>
      <c r="L41" s="62"/>
      <c r="M41" s="93" t="s">
        <v>22</v>
      </c>
      <c r="N41" s="96" cm="1">
        <f t="array" aca="1" ref="N41" ca="1">INDEX('Budget Dashboard'!$K:$K, MATCH(savings_total_row, 'Budget Dashboard'!$X:$X, 0))</f>
        <v>0</v>
      </c>
    </row>
    <row r="47" spans="4:14" x14ac:dyDescent="0.25">
      <c r="D47" s="87" t="s">
        <v>95</v>
      </c>
      <c r="E47" s="88"/>
      <c r="F47" s="87"/>
      <c r="G47" s="87"/>
      <c r="H47" s="87"/>
      <c r="I47" s="87"/>
      <c r="J47" s="87"/>
      <c r="K47" s="87"/>
      <c r="L47" s="87"/>
      <c r="M47" s="87"/>
      <c r="N47" s="87"/>
    </row>
    <row r="49" spans="4:18" x14ac:dyDescent="0.25">
      <c r="D49" s="109" t="s">
        <v>96</v>
      </c>
      <c r="E49" s="59" t="b">
        <v>1</v>
      </c>
    </row>
    <row r="50" spans="4:18" x14ac:dyDescent="0.25">
      <c r="D50" s="109" t="s">
        <v>97</v>
      </c>
      <c r="E50" s="59" t="b">
        <v>1</v>
      </c>
    </row>
    <row r="51" spans="4:18" x14ac:dyDescent="0.25">
      <c r="D51" s="109" t="s">
        <v>98</v>
      </c>
      <c r="E51" s="59" t="b">
        <v>1</v>
      </c>
    </row>
    <row r="52" spans="4:18" x14ac:dyDescent="0.25">
      <c r="D52" s="109" t="s">
        <v>99</v>
      </c>
      <c r="E52" s="59" t="b">
        <v>1</v>
      </c>
    </row>
    <row r="53" spans="4:18" x14ac:dyDescent="0.25">
      <c r="M53" s="141" t="s">
        <v>100</v>
      </c>
      <c r="N53" s="141"/>
      <c r="O53" s="141"/>
      <c r="P53" s="142" t="s">
        <v>101</v>
      </c>
      <c r="Q53" s="142"/>
      <c r="R53" s="142"/>
    </row>
    <row r="54" spans="4:18" s="94" customFormat="1" x14ac:dyDescent="0.25">
      <c r="D54" s="89" t="s">
        <v>102</v>
      </c>
      <c r="E54" s="90" t="s">
        <v>44</v>
      </c>
      <c r="F54" s="89" t="s">
        <v>103</v>
      </c>
      <c r="G54" s="89" t="s">
        <v>104</v>
      </c>
      <c r="H54" s="89" t="s">
        <v>105</v>
      </c>
      <c r="I54" s="89" t="s">
        <v>106</v>
      </c>
      <c r="J54" s="89" t="s">
        <v>107</v>
      </c>
      <c r="K54" s="89" t="s">
        <v>108</v>
      </c>
      <c r="L54" s="89" t="s">
        <v>109</v>
      </c>
      <c r="M54" s="62" t="s">
        <v>110</v>
      </c>
      <c r="N54" s="62" t="s">
        <v>111</v>
      </c>
      <c r="O54" s="62" t="s">
        <v>112</v>
      </c>
      <c r="P54" s="62" t="s">
        <v>110</v>
      </c>
      <c r="Q54" s="62" t="s">
        <v>111</v>
      </c>
      <c r="R54" s="62" t="s">
        <v>112</v>
      </c>
    </row>
    <row r="55" spans="4:18" x14ac:dyDescent="0.25">
      <c r="D55" s="135">
        <f>DATE(Selected_year, 1, 1)</f>
        <v>45292</v>
      </c>
      <c r="E55" s="106" t="s">
        <v>16</v>
      </c>
      <c r="F55" s="110">
        <f>MONTH(D55)</f>
        <v>1</v>
      </c>
      <c r="G55" s="110">
        <f>IF(Selected_period="Total Year", 1, IF(Selected_period=cc_month_number, 1, 0))</f>
        <v>0</v>
      </c>
      <c r="H55" s="110">
        <f>1*$E$49</f>
        <v>1</v>
      </c>
      <c r="I55" s="110">
        <f>1*$E$52</f>
        <v>1</v>
      </c>
      <c r="J55" s="108" cm="1">
        <f t="array" ref="J55">SUM(Tracking[Amount] * (Tracking[Type]=cc_type)* (YEAR(Tracking[Effective Date])=Selected_year)*(MONTH(Tracking[Effective Date])=cc_month_number))</f>
        <v>0</v>
      </c>
      <c r="K55" s="108" cm="1">
        <f t="array" aca="1" ref="K55" ca="1">INDEX('Budget Planning'!$E:$FA,income_total_row, MATCH(DATE(Selected_year, cc_month_number,1), 'Budget Planning'!E$10:FA$10, 0))</f>
        <v>0</v>
      </c>
      <c r="L55" s="108">
        <f ca="1">cc_budget-cc_tracked</f>
        <v>0</v>
      </c>
      <c r="M55" s="108">
        <f ca="1">G55* cc_Show_Type* MIN(cc_tracked, cc_budget)</f>
        <v>0</v>
      </c>
      <c r="N55" s="108">
        <f ca="1">G55* cc_Show_Type* cc_Show_Rem._Budget * IF(cc_Delta&gt;0, cc_Delta, 0)</f>
        <v>0</v>
      </c>
      <c r="O55" s="108">
        <f ca="1">G55* cc_Show_Type* IF(cc_Delta&lt;0, ABS(cc_Delta), 0)</f>
        <v>0</v>
      </c>
      <c r="P55" s="108">
        <f ca="1">NOT(G55) * cc_Show_Type * MIN(cc_tracked, cc_budget)</f>
        <v>0</v>
      </c>
      <c r="Q55" s="108">
        <f ca="1">NOT(G55) * cc_Show_Type * cc_Show_Rem._Budget * IF(cc_Delta&gt;0, cc_Delta, 0)</f>
        <v>0</v>
      </c>
      <c r="R55" s="108">
        <f ca="1">NOT(G55) * cc_Show_Type * IF(cc_Delta&lt;0, ABS(cc_Delta), 0)</f>
        <v>0</v>
      </c>
    </row>
    <row r="56" spans="4:18" x14ac:dyDescent="0.25">
      <c r="D56" s="136"/>
      <c r="E56" s="66" t="s">
        <v>23</v>
      </c>
      <c r="F56" s="62">
        <f>MONTH(D55)</f>
        <v>1</v>
      </c>
      <c r="G56" s="62">
        <f>IF(Selected_period="Total Year", 1, IF(Selected_period=cc_month_number, 1, 0))</f>
        <v>0</v>
      </c>
      <c r="H56" s="62">
        <f>1*$E$50</f>
        <v>1</v>
      </c>
      <c r="I56" s="62">
        <f t="shared" ref="I56:I57" si="0">1*$E$52</f>
        <v>1</v>
      </c>
      <c r="J56" s="99" cm="1">
        <f t="array" ref="J56">SUM(Tracking[Amount] * (Tracking[Type]=cc_type)* (YEAR(Tracking[Effective Date])=Selected_year)*(MONTH(Tracking[Effective Date])=cc_month_number))</f>
        <v>0</v>
      </c>
      <c r="K56" s="99" cm="1">
        <f t="array" aca="1" ref="K56" ca="1">INDEX('Budget Planning'!$E:$FA,expenses_total_row, MATCH(DATE(Selected_year, cc_month_number,1), 'Budget Planning'!E$10:FA$10, 0))</f>
        <v>0</v>
      </c>
      <c r="L56" s="99">
        <f ca="1">cc_budget-cc_tracked</f>
        <v>0</v>
      </c>
      <c r="M56" s="99">
        <f ca="1">G56* cc_Show_Type* MIN(cc_tracked, cc_budget)</f>
        <v>0</v>
      </c>
      <c r="N56" s="99">
        <f ca="1">G56* cc_Show_Type* cc_Show_Rem._Budget * IF(cc_Delta&gt;0, cc_Delta, 0)</f>
        <v>0</v>
      </c>
      <c r="O56" s="99">
        <f ca="1">G56* cc_Show_Type* IF(cc_Delta&lt;0, ABS(cc_Delta), 0)</f>
        <v>0</v>
      </c>
      <c r="P56" s="99">
        <f ca="1">NOT(G56) * cc_Show_Type * MIN(cc_tracked, cc_budget)</f>
        <v>0</v>
      </c>
      <c r="Q56" s="99">
        <f ca="1">NOT(G56) * cc_Show_Type * cc_Show_Rem._Budget * IF(cc_Delta&gt;0, cc_Delta, 0)</f>
        <v>0</v>
      </c>
      <c r="R56" s="99">
        <f ca="1">NOT(G56) * cc_Show_Type * IF(cc_Delta&lt;0, ABS(cc_Delta), 0)</f>
        <v>0</v>
      </c>
    </row>
    <row r="57" spans="4:18" x14ac:dyDescent="0.25">
      <c r="D57" s="136"/>
      <c r="E57" s="66" t="s">
        <v>38</v>
      </c>
      <c r="F57" s="62">
        <f>MONTH(D55)</f>
        <v>1</v>
      </c>
      <c r="G57" s="62">
        <f>IF(Selected_period="Total Year", 1, IF(Selected_period=cc_month_number, 1, 0))</f>
        <v>0</v>
      </c>
      <c r="H57" s="62">
        <f>1*$E$51</f>
        <v>1</v>
      </c>
      <c r="I57" s="62">
        <f t="shared" si="0"/>
        <v>1</v>
      </c>
      <c r="J57" s="99" cm="1">
        <f t="array" ref="J57">SUM(Tracking[Amount] * (Tracking[Type]=cc_type)* (YEAR(Tracking[Effective Date])=Selected_year)*(MONTH(Tracking[Effective Date])=cc_month_number))</f>
        <v>0</v>
      </c>
      <c r="K57" s="99" cm="1">
        <f t="array" aca="1" ref="K57" ca="1">INDEX('Budget Planning'!$E:$FA,savings_total_row, MATCH(DATE(Selected_year, cc_month_number,1), 'Budget Planning'!E$10:FA$10, 0))</f>
        <v>0</v>
      </c>
      <c r="L57" s="99">
        <f ca="1">cc_budget-cc_tracked</f>
        <v>0</v>
      </c>
      <c r="M57" s="99">
        <f ca="1">G57* cc_Show_Type* MIN(cc_tracked, cc_budget)</f>
        <v>0</v>
      </c>
      <c r="N57" s="99">
        <f ca="1">G57* cc_Show_Type* cc_Show_Rem._Budget * IF(cc_Delta&gt;0, cc_Delta, 0)</f>
        <v>0</v>
      </c>
      <c r="O57" s="99">
        <f ca="1">G57* cc_Show_Type* IF(cc_Delta&lt;0, ABS(cc_Delta), 0)</f>
        <v>0</v>
      </c>
      <c r="P57" s="99">
        <f ca="1">NOT(G57) * cc_Show_Type * MIN(cc_tracked, cc_budget)</f>
        <v>0</v>
      </c>
      <c r="Q57" s="99">
        <f ca="1">NOT(G57) * cc_Show_Type * cc_Show_Rem._Budget * IF(cc_Delta&gt;0, cc_Delta, 0)</f>
        <v>0</v>
      </c>
      <c r="R57" s="99">
        <f ca="1">NOT(G57) * cc_Show_Type * IF(cc_Delta&lt;0, ABS(cc_Delta), 0)</f>
        <v>0</v>
      </c>
    </row>
    <row r="58" spans="4:18" x14ac:dyDescent="0.25">
      <c r="D58" s="137"/>
      <c r="E58" s="107"/>
      <c r="F58" s="111"/>
      <c r="G58" s="111"/>
      <c r="H58" s="111"/>
      <c r="I58" s="10"/>
      <c r="J58" s="112"/>
      <c r="K58" s="112"/>
      <c r="L58" s="112"/>
      <c r="M58" s="10"/>
      <c r="N58" s="10"/>
      <c r="O58" s="10"/>
      <c r="P58" s="10"/>
      <c r="Q58" s="10"/>
      <c r="R58" s="10"/>
    </row>
    <row r="59" spans="4:18" x14ac:dyDescent="0.25">
      <c r="D59" s="135">
        <f>DATE(Selected_year, 2, 1)</f>
        <v>45323</v>
      </c>
      <c r="E59" s="106" t="s">
        <v>16</v>
      </c>
      <c r="F59" s="110">
        <f t="shared" ref="F59" si="1">MONTH(D59)</f>
        <v>2</v>
      </c>
      <c r="G59" s="110">
        <f>IF(Selected_period="Total Year", 1, IF(Selected_period=cc_month_number, 1, 0))</f>
        <v>0</v>
      </c>
      <c r="H59" s="110">
        <f t="shared" ref="H59" si="2">1*$E$49</f>
        <v>1</v>
      </c>
      <c r="I59" s="110">
        <f t="shared" ref="I59:I101" si="3">1*$E$52</f>
        <v>1</v>
      </c>
      <c r="J59" s="108" cm="1">
        <f t="array" ref="J59">SUM(Tracking[Amount] * (Tracking[Type]=cc_type)* (YEAR(Tracking[Effective Date])=Selected_year)*(MONTH(Tracking[Effective Date])=cc_month_number))</f>
        <v>0</v>
      </c>
      <c r="K59" s="108" cm="1">
        <f t="array" aca="1" ref="K59" ca="1">INDEX('Budget Planning'!$E:$FA,income_total_row, MATCH(DATE(Selected_year, cc_month_number,1), 'Budget Planning'!E$10:FA$10, 0))</f>
        <v>0</v>
      </c>
      <c r="L59" s="108">
        <f ca="1">cc_budget-cc_tracked</f>
        <v>0</v>
      </c>
      <c r="M59" s="108">
        <f ca="1">G59* cc_Show_Type* MIN(cc_tracked, cc_budget)</f>
        <v>0</v>
      </c>
      <c r="N59" s="108">
        <f ca="1">G59* cc_Show_Type* cc_Show_Rem._Budget * IF(cc_Delta&gt;0, cc_Delta, 0)</f>
        <v>0</v>
      </c>
      <c r="O59" s="108">
        <f ca="1">G59* cc_Show_Type* IF(cc_Delta&lt;0, ABS(cc_Delta), 0)</f>
        <v>0</v>
      </c>
      <c r="P59" s="108">
        <f ca="1">NOT(G59) * cc_Show_Type * MIN(cc_tracked, cc_budget)</f>
        <v>0</v>
      </c>
      <c r="Q59" s="108">
        <f ca="1">NOT(G59) * cc_Show_Type * cc_Show_Rem._Budget * IF(cc_Delta&gt;0, cc_Delta, 0)</f>
        <v>0</v>
      </c>
      <c r="R59" s="108">
        <f ca="1">NOT(G59) * cc_Show_Type * IF(cc_Delta&lt;0, ABS(cc_Delta), 0)</f>
        <v>0</v>
      </c>
    </row>
    <row r="60" spans="4:18" x14ac:dyDescent="0.25">
      <c r="D60" s="136"/>
      <c r="E60" s="66" t="s">
        <v>23</v>
      </c>
      <c r="F60" s="62">
        <f t="shared" ref="F60" si="4">MONTH(D59)</f>
        <v>2</v>
      </c>
      <c r="G60" s="62">
        <f>IF(Selected_period="Total Year", 1, IF(Selected_period=cc_month_number, 1, 0))</f>
        <v>0</v>
      </c>
      <c r="H60" s="62">
        <f t="shared" ref="H60" si="5">1*$E$50</f>
        <v>1</v>
      </c>
      <c r="I60" s="62">
        <f t="shared" si="3"/>
        <v>1</v>
      </c>
      <c r="J60" s="99" cm="1">
        <f t="array" ref="J60">SUM(Tracking[Amount] * (Tracking[Type]=cc_type)* (YEAR(Tracking[Effective Date])=Selected_year)*(MONTH(Tracking[Effective Date])=cc_month_number))</f>
        <v>0</v>
      </c>
      <c r="K60" s="99" cm="1">
        <f t="array" aca="1" ref="K60" ca="1">INDEX('Budget Planning'!$E:$FA,expenses_total_row, MATCH(DATE(Selected_year, cc_month_number,1), 'Budget Planning'!E$10:FA$10, 0))</f>
        <v>0</v>
      </c>
      <c r="L60" s="99">
        <f ca="1">cc_budget-cc_tracked</f>
        <v>0</v>
      </c>
      <c r="M60" s="99">
        <f ca="1">G60* cc_Show_Type* MIN(cc_tracked, cc_budget)</f>
        <v>0</v>
      </c>
      <c r="N60" s="99">
        <f ca="1">G60* cc_Show_Type* cc_Show_Rem._Budget * IF(cc_Delta&gt;0, cc_Delta, 0)</f>
        <v>0</v>
      </c>
      <c r="O60" s="99">
        <f ca="1">G60* cc_Show_Type* IF(cc_Delta&lt;0, ABS(cc_Delta), 0)</f>
        <v>0</v>
      </c>
      <c r="P60" s="99">
        <f ca="1">NOT(G60) * cc_Show_Type * MIN(cc_tracked, cc_budget)</f>
        <v>0</v>
      </c>
      <c r="Q60" s="99">
        <f ca="1">NOT(G60) * cc_Show_Type * cc_Show_Rem._Budget * IF(cc_Delta&gt;0, cc_Delta, 0)</f>
        <v>0</v>
      </c>
      <c r="R60" s="99">
        <f ca="1">NOT(G60) * cc_Show_Type * IF(cc_Delta&lt;0, ABS(cc_Delta), 0)</f>
        <v>0</v>
      </c>
    </row>
    <row r="61" spans="4:18" x14ac:dyDescent="0.25">
      <c r="D61" s="136"/>
      <c r="E61" s="66" t="s">
        <v>38</v>
      </c>
      <c r="F61" s="62">
        <f t="shared" ref="F61" si="6">MONTH(D59)</f>
        <v>2</v>
      </c>
      <c r="G61" s="62">
        <f>IF(Selected_period="Total Year", 1, IF(Selected_period=cc_month_number, 1, 0))</f>
        <v>0</v>
      </c>
      <c r="H61" s="62">
        <f t="shared" ref="H61" si="7">1*$E$51</f>
        <v>1</v>
      </c>
      <c r="I61" s="62">
        <f t="shared" si="3"/>
        <v>1</v>
      </c>
      <c r="J61" s="99" cm="1">
        <f t="array" ref="J61">SUM(Tracking[Amount] * (Tracking[Type]=cc_type)* (YEAR(Tracking[Effective Date])=Selected_year)*(MONTH(Tracking[Effective Date])=cc_month_number))</f>
        <v>0</v>
      </c>
      <c r="K61" s="99" cm="1">
        <f t="array" aca="1" ref="K61" ca="1">INDEX('Budget Planning'!$E:$FA,savings_total_row, MATCH(DATE(Selected_year, cc_month_number,1), 'Budget Planning'!E$10:FA$10, 0))</f>
        <v>0</v>
      </c>
      <c r="L61" s="99">
        <f ca="1">cc_budget-cc_tracked</f>
        <v>0</v>
      </c>
      <c r="M61" s="99">
        <f ca="1">G61* cc_Show_Type* MIN(cc_tracked, cc_budget)</f>
        <v>0</v>
      </c>
      <c r="N61" s="99">
        <f ca="1">G61* cc_Show_Type* cc_Show_Rem._Budget * IF(cc_Delta&gt;0, cc_Delta, 0)</f>
        <v>0</v>
      </c>
      <c r="O61" s="99">
        <f ca="1">G61* cc_Show_Type* IF(cc_Delta&lt;0, ABS(cc_Delta), 0)</f>
        <v>0</v>
      </c>
      <c r="P61" s="99">
        <f ca="1">NOT(G61) * cc_Show_Type * MIN(cc_tracked, cc_budget)</f>
        <v>0</v>
      </c>
      <c r="Q61" s="99">
        <f ca="1">NOT(G61) * cc_Show_Type * cc_Show_Rem._Budget * IF(cc_Delta&gt;0, cc_Delta, 0)</f>
        <v>0</v>
      </c>
      <c r="R61" s="99">
        <f ca="1">NOT(G61) * cc_Show_Type * IF(cc_Delta&lt;0, ABS(cc_Delta), 0)</f>
        <v>0</v>
      </c>
    </row>
    <row r="62" spans="4:18" x14ac:dyDescent="0.25">
      <c r="D62" s="137"/>
      <c r="E62" s="107"/>
      <c r="F62" s="111"/>
      <c r="G62" s="111"/>
      <c r="H62" s="111"/>
      <c r="I62" s="10"/>
      <c r="J62" s="112"/>
      <c r="K62" s="112"/>
      <c r="L62" s="112"/>
      <c r="M62" s="10"/>
      <c r="N62" s="10"/>
      <c r="O62" s="10"/>
      <c r="P62" s="10"/>
      <c r="Q62" s="10"/>
      <c r="R62" s="10"/>
    </row>
    <row r="63" spans="4:18" x14ac:dyDescent="0.25">
      <c r="D63" s="135">
        <f>DATE(Selected_year, 3, 1)</f>
        <v>45352</v>
      </c>
      <c r="E63" s="106" t="s">
        <v>16</v>
      </c>
      <c r="F63" s="110">
        <f t="shared" ref="F63" si="8">MONTH(D63)</f>
        <v>3</v>
      </c>
      <c r="G63" s="110">
        <f>IF(Selected_period="Total Year", 1, IF(Selected_period=cc_month_number, 1, 0))</f>
        <v>0</v>
      </c>
      <c r="H63" s="110">
        <f t="shared" ref="H63" si="9">1*$E$49</f>
        <v>1</v>
      </c>
      <c r="I63" s="110">
        <f t="shared" ref="I63" si="10">1*$E$52</f>
        <v>1</v>
      </c>
      <c r="J63" s="108" cm="1">
        <f t="array" ref="J63">SUM(Tracking[Amount] * (Tracking[Type]=cc_type)* (YEAR(Tracking[Effective Date])=Selected_year)*(MONTH(Tracking[Effective Date])=cc_month_number))</f>
        <v>0</v>
      </c>
      <c r="K63" s="108" cm="1">
        <f t="array" aca="1" ref="K63" ca="1">INDEX('Budget Planning'!$E:$FA,income_total_row, MATCH(DATE(Selected_year, cc_month_number,1), 'Budget Planning'!E$10:FA$10, 0))</f>
        <v>0</v>
      </c>
      <c r="L63" s="108">
        <f ca="1">cc_budget-cc_tracked</f>
        <v>0</v>
      </c>
      <c r="M63" s="108">
        <f ca="1">G63* cc_Show_Type* MIN(cc_tracked, cc_budget)</f>
        <v>0</v>
      </c>
      <c r="N63" s="108">
        <f ca="1">G63* cc_Show_Type* cc_Show_Rem._Budget * IF(cc_Delta&gt;0, cc_Delta, 0)</f>
        <v>0</v>
      </c>
      <c r="O63" s="108">
        <f ca="1">G63* cc_Show_Type* IF(cc_Delta&lt;0, ABS(cc_Delta), 0)</f>
        <v>0</v>
      </c>
      <c r="P63" s="108">
        <f ca="1">NOT(G63) * cc_Show_Type * MIN(cc_tracked, cc_budget)</f>
        <v>0</v>
      </c>
      <c r="Q63" s="108">
        <f ca="1">NOT(G63) * cc_Show_Type * cc_Show_Rem._Budget * IF(cc_Delta&gt;0, cc_Delta, 0)</f>
        <v>0</v>
      </c>
      <c r="R63" s="108">
        <f ca="1">NOT(G63) * cc_Show_Type * IF(cc_Delta&lt;0, ABS(cc_Delta), 0)</f>
        <v>0</v>
      </c>
    </row>
    <row r="64" spans="4:18" x14ac:dyDescent="0.25">
      <c r="D64" s="136"/>
      <c r="E64" s="66" t="s">
        <v>23</v>
      </c>
      <c r="F64" s="62">
        <f t="shared" ref="F64" si="11">MONTH(D63)</f>
        <v>3</v>
      </c>
      <c r="G64" s="62">
        <f>IF(Selected_period="Total Year", 1, IF(Selected_period=cc_month_number, 1, 0))</f>
        <v>0</v>
      </c>
      <c r="H64" s="62">
        <f t="shared" ref="H64" si="12">1*$E$50</f>
        <v>1</v>
      </c>
      <c r="I64" s="62">
        <f t="shared" si="3"/>
        <v>1</v>
      </c>
      <c r="J64" s="99" cm="1">
        <f t="array" ref="J64">SUM(Tracking[Amount] * (Tracking[Type]=cc_type)* (YEAR(Tracking[Effective Date])=Selected_year)*(MONTH(Tracking[Effective Date])=cc_month_number))</f>
        <v>0</v>
      </c>
      <c r="K64" s="99" cm="1">
        <f t="array" aca="1" ref="K64" ca="1">INDEX('Budget Planning'!$E:$FA,expenses_total_row, MATCH(DATE(Selected_year, cc_month_number,1), 'Budget Planning'!E$10:FA$10, 0))</f>
        <v>0</v>
      </c>
      <c r="L64" s="99">
        <f ca="1">cc_budget-cc_tracked</f>
        <v>0</v>
      </c>
      <c r="M64" s="99">
        <f ca="1">G64* cc_Show_Type* MIN(cc_tracked, cc_budget)</f>
        <v>0</v>
      </c>
      <c r="N64" s="99">
        <f ca="1">G64* cc_Show_Type* cc_Show_Rem._Budget * IF(cc_Delta&gt;0, cc_Delta, 0)</f>
        <v>0</v>
      </c>
      <c r="O64" s="99">
        <f ca="1">G64* cc_Show_Type* IF(cc_Delta&lt;0, ABS(cc_Delta), 0)</f>
        <v>0</v>
      </c>
      <c r="P64" s="99">
        <f ca="1">NOT(G64) * cc_Show_Type * MIN(cc_tracked, cc_budget)</f>
        <v>0</v>
      </c>
      <c r="Q64" s="99">
        <f ca="1">NOT(G64) * cc_Show_Type * cc_Show_Rem._Budget * IF(cc_Delta&gt;0, cc_Delta, 0)</f>
        <v>0</v>
      </c>
      <c r="R64" s="99">
        <f ca="1">NOT(G64) * cc_Show_Type * IF(cc_Delta&lt;0, ABS(cc_Delta), 0)</f>
        <v>0</v>
      </c>
    </row>
    <row r="65" spans="4:18" x14ac:dyDescent="0.25">
      <c r="D65" s="136"/>
      <c r="E65" s="66" t="s">
        <v>38</v>
      </c>
      <c r="F65" s="62">
        <f t="shared" ref="F65" si="13">MONTH(D63)</f>
        <v>3</v>
      </c>
      <c r="G65" s="62">
        <f>IF(Selected_period="Total Year", 1, IF(Selected_period=cc_month_number, 1, 0))</f>
        <v>0</v>
      </c>
      <c r="H65" s="62">
        <f t="shared" ref="H65" si="14">1*$E$51</f>
        <v>1</v>
      </c>
      <c r="I65" s="62">
        <f t="shared" si="3"/>
        <v>1</v>
      </c>
      <c r="J65" s="99" cm="1">
        <f t="array" ref="J65">SUM(Tracking[Amount] * (Tracking[Type]=cc_type)* (YEAR(Tracking[Effective Date])=Selected_year)*(MONTH(Tracking[Effective Date])=cc_month_number))</f>
        <v>0</v>
      </c>
      <c r="K65" s="99" cm="1">
        <f t="array" aca="1" ref="K65" ca="1">INDEX('Budget Planning'!$E:$FA,savings_total_row, MATCH(DATE(Selected_year, cc_month_number,1), 'Budget Planning'!E$10:FA$10, 0))</f>
        <v>0</v>
      </c>
      <c r="L65" s="99">
        <f ca="1">cc_budget-cc_tracked</f>
        <v>0</v>
      </c>
      <c r="M65" s="99">
        <f ca="1">G65* cc_Show_Type* MIN(cc_tracked, cc_budget)</f>
        <v>0</v>
      </c>
      <c r="N65" s="99">
        <f ca="1">G65* cc_Show_Type* cc_Show_Rem._Budget * IF(cc_Delta&gt;0, cc_Delta, 0)</f>
        <v>0</v>
      </c>
      <c r="O65" s="99">
        <f ca="1">G65* cc_Show_Type* IF(cc_Delta&lt;0, ABS(cc_Delta), 0)</f>
        <v>0</v>
      </c>
      <c r="P65" s="99">
        <f ca="1">NOT(G65) * cc_Show_Type * MIN(cc_tracked, cc_budget)</f>
        <v>0</v>
      </c>
      <c r="Q65" s="99">
        <f ca="1">NOT(G65) * cc_Show_Type * cc_Show_Rem._Budget * IF(cc_Delta&gt;0, cc_Delta, 0)</f>
        <v>0</v>
      </c>
      <c r="R65" s="99">
        <f ca="1">NOT(G65) * cc_Show_Type * IF(cc_Delta&lt;0, ABS(cc_Delta), 0)</f>
        <v>0</v>
      </c>
    </row>
    <row r="66" spans="4:18" x14ac:dyDescent="0.25">
      <c r="D66" s="137"/>
      <c r="E66" s="107"/>
      <c r="F66" s="111"/>
      <c r="G66" s="111"/>
      <c r="H66" s="111"/>
      <c r="I66" s="10"/>
      <c r="J66" s="112"/>
      <c r="K66" s="112"/>
      <c r="L66" s="112"/>
      <c r="M66" s="10"/>
      <c r="N66" s="10"/>
      <c r="O66" s="10"/>
      <c r="P66" s="10"/>
      <c r="Q66" s="10"/>
      <c r="R66" s="10"/>
    </row>
    <row r="67" spans="4:18" x14ac:dyDescent="0.25">
      <c r="D67" s="135">
        <f>DATE(Selected_year, 4, 1)</f>
        <v>45383</v>
      </c>
      <c r="E67" s="106" t="s">
        <v>16</v>
      </c>
      <c r="F67" s="110">
        <f t="shared" ref="F67" si="15">MONTH(D67)</f>
        <v>4</v>
      </c>
      <c r="G67" s="110">
        <f>IF(Selected_period="Total Year", 1, IF(Selected_period=cc_month_number, 1, 0))</f>
        <v>0</v>
      </c>
      <c r="H67" s="110">
        <f t="shared" ref="H67" si="16">1*$E$49</f>
        <v>1</v>
      </c>
      <c r="I67" s="110">
        <f t="shared" ref="I67" si="17">1*$E$52</f>
        <v>1</v>
      </c>
      <c r="J67" s="108" cm="1">
        <f t="array" ref="J67">SUM(Tracking[Amount] * (Tracking[Type]=cc_type)* (YEAR(Tracking[Effective Date])=Selected_year)*(MONTH(Tracking[Effective Date])=cc_month_number))</f>
        <v>0</v>
      </c>
      <c r="K67" s="108" cm="1">
        <f t="array" aca="1" ref="K67" ca="1">INDEX('Budget Planning'!$E:$FA,income_total_row, MATCH(DATE(Selected_year, cc_month_number,1), 'Budget Planning'!E$10:FA$10, 0))</f>
        <v>0</v>
      </c>
      <c r="L67" s="108">
        <f ca="1">cc_budget-cc_tracked</f>
        <v>0</v>
      </c>
      <c r="M67" s="108">
        <f ca="1">G67* cc_Show_Type* MIN(cc_tracked, cc_budget)</f>
        <v>0</v>
      </c>
      <c r="N67" s="108">
        <f ca="1">G67* cc_Show_Type* cc_Show_Rem._Budget * IF(cc_Delta&gt;0, cc_Delta, 0)</f>
        <v>0</v>
      </c>
      <c r="O67" s="108">
        <f ca="1">G67* cc_Show_Type* IF(cc_Delta&lt;0, ABS(cc_Delta), 0)</f>
        <v>0</v>
      </c>
      <c r="P67" s="108">
        <f ca="1">NOT(G67) * cc_Show_Type * MIN(cc_tracked, cc_budget)</f>
        <v>0</v>
      </c>
      <c r="Q67" s="108">
        <f ca="1">NOT(G67) * cc_Show_Type * cc_Show_Rem._Budget * IF(cc_Delta&gt;0, cc_Delta, 0)</f>
        <v>0</v>
      </c>
      <c r="R67" s="108">
        <f ca="1">NOT(G67) * cc_Show_Type * IF(cc_Delta&lt;0, ABS(cc_Delta), 0)</f>
        <v>0</v>
      </c>
    </row>
    <row r="68" spans="4:18" x14ac:dyDescent="0.25">
      <c r="D68" s="136"/>
      <c r="E68" s="66" t="s">
        <v>23</v>
      </c>
      <c r="F68" s="62">
        <f t="shared" ref="F68" si="18">MONTH(D67)</f>
        <v>4</v>
      </c>
      <c r="G68" s="62">
        <f>IF(Selected_period="Total Year", 1, IF(Selected_period=cc_month_number, 1, 0))</f>
        <v>0</v>
      </c>
      <c r="H68" s="62">
        <f t="shared" ref="H68" si="19">1*$E$50</f>
        <v>1</v>
      </c>
      <c r="I68" s="62">
        <f t="shared" si="3"/>
        <v>1</v>
      </c>
      <c r="J68" s="99" cm="1">
        <f t="array" ref="J68">SUM(Tracking[Amount] * (Tracking[Type]=cc_type)* (YEAR(Tracking[Effective Date])=Selected_year)*(MONTH(Tracking[Effective Date])=cc_month_number))</f>
        <v>0</v>
      </c>
      <c r="K68" s="99" cm="1">
        <f t="array" aca="1" ref="K68" ca="1">INDEX('Budget Planning'!$E:$FA,expenses_total_row, MATCH(DATE(Selected_year, cc_month_number,1), 'Budget Planning'!E$10:FA$10, 0))</f>
        <v>0</v>
      </c>
      <c r="L68" s="99">
        <f ca="1">cc_budget-cc_tracked</f>
        <v>0</v>
      </c>
      <c r="M68" s="99">
        <f ca="1">G68* cc_Show_Type* MIN(cc_tracked, cc_budget)</f>
        <v>0</v>
      </c>
      <c r="N68" s="99">
        <f ca="1">G68* cc_Show_Type* cc_Show_Rem._Budget * IF(cc_Delta&gt;0, cc_Delta, 0)</f>
        <v>0</v>
      </c>
      <c r="O68" s="99">
        <f ca="1">G68* cc_Show_Type* IF(cc_Delta&lt;0, ABS(cc_Delta), 0)</f>
        <v>0</v>
      </c>
      <c r="P68" s="99">
        <f ca="1">NOT(G68) * cc_Show_Type * MIN(cc_tracked, cc_budget)</f>
        <v>0</v>
      </c>
      <c r="Q68" s="99">
        <f ca="1">NOT(G68) * cc_Show_Type * cc_Show_Rem._Budget * IF(cc_Delta&gt;0, cc_Delta, 0)</f>
        <v>0</v>
      </c>
      <c r="R68" s="99">
        <f ca="1">NOT(G68) * cc_Show_Type * IF(cc_Delta&lt;0, ABS(cc_Delta), 0)</f>
        <v>0</v>
      </c>
    </row>
    <row r="69" spans="4:18" x14ac:dyDescent="0.25">
      <c r="D69" s="136"/>
      <c r="E69" s="66" t="s">
        <v>38</v>
      </c>
      <c r="F69" s="62">
        <f t="shared" ref="F69" si="20">MONTH(D67)</f>
        <v>4</v>
      </c>
      <c r="G69" s="62">
        <f>IF(Selected_period="Total Year", 1, IF(Selected_period=cc_month_number, 1, 0))</f>
        <v>0</v>
      </c>
      <c r="H69" s="62">
        <f t="shared" ref="H69" si="21">1*$E$51</f>
        <v>1</v>
      </c>
      <c r="I69" s="62">
        <f t="shared" si="3"/>
        <v>1</v>
      </c>
      <c r="J69" s="99" cm="1">
        <f t="array" ref="J69">SUM(Tracking[Amount] * (Tracking[Type]=cc_type)* (YEAR(Tracking[Effective Date])=Selected_year)*(MONTH(Tracking[Effective Date])=cc_month_number))</f>
        <v>0</v>
      </c>
      <c r="K69" s="99" cm="1">
        <f t="array" aca="1" ref="K69" ca="1">INDEX('Budget Planning'!$E:$FA,savings_total_row, MATCH(DATE(Selected_year, cc_month_number,1), 'Budget Planning'!E$10:FA$10, 0))</f>
        <v>0</v>
      </c>
      <c r="L69" s="99">
        <f ca="1">cc_budget-cc_tracked</f>
        <v>0</v>
      </c>
      <c r="M69" s="99">
        <f ca="1">G69* cc_Show_Type* MIN(cc_tracked, cc_budget)</f>
        <v>0</v>
      </c>
      <c r="N69" s="99">
        <f ca="1">G69* cc_Show_Type* cc_Show_Rem._Budget * IF(cc_Delta&gt;0, cc_Delta, 0)</f>
        <v>0</v>
      </c>
      <c r="O69" s="99">
        <f ca="1">G69* cc_Show_Type* IF(cc_Delta&lt;0, ABS(cc_Delta), 0)</f>
        <v>0</v>
      </c>
      <c r="P69" s="99">
        <f ca="1">NOT(G69) * cc_Show_Type * MIN(cc_tracked, cc_budget)</f>
        <v>0</v>
      </c>
      <c r="Q69" s="99">
        <f ca="1">NOT(G69) * cc_Show_Type * cc_Show_Rem._Budget * IF(cc_Delta&gt;0, cc_Delta, 0)</f>
        <v>0</v>
      </c>
      <c r="R69" s="99">
        <f ca="1">NOT(G69) * cc_Show_Type * IF(cc_Delta&lt;0, ABS(cc_Delta), 0)</f>
        <v>0</v>
      </c>
    </row>
    <row r="70" spans="4:18" x14ac:dyDescent="0.25">
      <c r="D70" s="137"/>
      <c r="E70" s="107"/>
      <c r="F70" s="111"/>
      <c r="G70" s="111"/>
      <c r="H70" s="111"/>
      <c r="I70" s="10"/>
      <c r="J70" s="112"/>
      <c r="K70" s="112"/>
      <c r="L70" s="112"/>
      <c r="M70" s="10"/>
      <c r="N70" s="10"/>
      <c r="O70" s="10"/>
      <c r="P70" s="10"/>
      <c r="Q70" s="10"/>
      <c r="R70" s="10"/>
    </row>
    <row r="71" spans="4:18" x14ac:dyDescent="0.25">
      <c r="D71" s="135">
        <f>DATE(Selected_year, 5, 1)</f>
        <v>45413</v>
      </c>
      <c r="E71" s="106" t="s">
        <v>16</v>
      </c>
      <c r="F71" s="110">
        <f t="shared" ref="F71" si="22">MONTH(D71)</f>
        <v>5</v>
      </c>
      <c r="G71" s="110">
        <f>IF(Selected_period="Total Year", 1, IF(Selected_period=cc_month_number, 1, 0))</f>
        <v>0</v>
      </c>
      <c r="H71" s="110">
        <f t="shared" ref="H71" si="23">1*$E$49</f>
        <v>1</v>
      </c>
      <c r="I71" s="110">
        <f t="shared" ref="I71" si="24">1*$E$52</f>
        <v>1</v>
      </c>
      <c r="J71" s="108" cm="1">
        <f t="array" ref="J71">SUM(Tracking[Amount] * (Tracking[Type]=cc_type)* (YEAR(Tracking[Effective Date])=Selected_year)*(MONTH(Tracking[Effective Date])=cc_month_number))</f>
        <v>0</v>
      </c>
      <c r="K71" s="108" cm="1">
        <f t="array" aca="1" ref="K71" ca="1">INDEX('Budget Planning'!$E:$FA,income_total_row, MATCH(DATE(Selected_year, cc_month_number,1), 'Budget Planning'!E$10:FA$10, 0))</f>
        <v>0</v>
      </c>
      <c r="L71" s="108">
        <f ca="1">cc_budget-cc_tracked</f>
        <v>0</v>
      </c>
      <c r="M71" s="108">
        <f ca="1">G71* cc_Show_Type* MIN(cc_tracked, cc_budget)</f>
        <v>0</v>
      </c>
      <c r="N71" s="108">
        <f ca="1">G71* cc_Show_Type* cc_Show_Rem._Budget * IF(cc_Delta&gt;0, cc_Delta, 0)</f>
        <v>0</v>
      </c>
      <c r="O71" s="108">
        <f ca="1">G71* cc_Show_Type* IF(cc_Delta&lt;0, ABS(cc_Delta), 0)</f>
        <v>0</v>
      </c>
      <c r="P71" s="108">
        <f ca="1">NOT(G71) * cc_Show_Type * MIN(cc_tracked, cc_budget)</f>
        <v>0</v>
      </c>
      <c r="Q71" s="108">
        <f ca="1">NOT(G71) * cc_Show_Type * cc_Show_Rem._Budget * IF(cc_Delta&gt;0, cc_Delta, 0)</f>
        <v>0</v>
      </c>
      <c r="R71" s="108">
        <f ca="1">NOT(G71) * cc_Show_Type * IF(cc_Delta&lt;0, ABS(cc_Delta), 0)</f>
        <v>0</v>
      </c>
    </row>
    <row r="72" spans="4:18" x14ac:dyDescent="0.25">
      <c r="D72" s="136"/>
      <c r="E72" s="66" t="s">
        <v>23</v>
      </c>
      <c r="F72" s="62">
        <f t="shared" ref="F72" si="25">MONTH(D71)</f>
        <v>5</v>
      </c>
      <c r="G72" s="62">
        <f>IF(Selected_period="Total Year", 1, IF(Selected_period=cc_month_number, 1, 0))</f>
        <v>0</v>
      </c>
      <c r="H72" s="62">
        <f t="shared" ref="H72" si="26">1*$E$50</f>
        <v>1</v>
      </c>
      <c r="I72" s="62">
        <f t="shared" si="3"/>
        <v>1</v>
      </c>
      <c r="J72" s="99" cm="1">
        <f t="array" ref="J72">SUM(Tracking[Amount] * (Tracking[Type]=cc_type)* (YEAR(Tracking[Effective Date])=Selected_year)*(MONTH(Tracking[Effective Date])=cc_month_number))</f>
        <v>0</v>
      </c>
      <c r="K72" s="99" cm="1">
        <f t="array" aca="1" ref="K72" ca="1">INDEX('Budget Planning'!$E:$FA,expenses_total_row, MATCH(DATE(Selected_year, cc_month_number,1), 'Budget Planning'!E$10:FA$10, 0))</f>
        <v>0</v>
      </c>
      <c r="L72" s="99">
        <f ca="1">cc_budget-cc_tracked</f>
        <v>0</v>
      </c>
      <c r="M72" s="99">
        <f ca="1">G72* cc_Show_Type* MIN(cc_tracked, cc_budget)</f>
        <v>0</v>
      </c>
      <c r="N72" s="99">
        <f ca="1">G72* cc_Show_Type* cc_Show_Rem._Budget * IF(cc_Delta&gt;0, cc_Delta, 0)</f>
        <v>0</v>
      </c>
      <c r="O72" s="99">
        <f ca="1">G72* cc_Show_Type* IF(cc_Delta&lt;0, ABS(cc_Delta), 0)</f>
        <v>0</v>
      </c>
      <c r="P72" s="99">
        <f ca="1">NOT(G72) * cc_Show_Type * MIN(cc_tracked, cc_budget)</f>
        <v>0</v>
      </c>
      <c r="Q72" s="99">
        <f ca="1">NOT(G72) * cc_Show_Type * cc_Show_Rem._Budget * IF(cc_Delta&gt;0, cc_Delta, 0)</f>
        <v>0</v>
      </c>
      <c r="R72" s="99">
        <f ca="1">NOT(G72) * cc_Show_Type * IF(cc_Delta&lt;0, ABS(cc_Delta), 0)</f>
        <v>0</v>
      </c>
    </row>
    <row r="73" spans="4:18" x14ac:dyDescent="0.25">
      <c r="D73" s="136"/>
      <c r="E73" s="66" t="s">
        <v>38</v>
      </c>
      <c r="F73" s="62">
        <f t="shared" ref="F73" si="27">MONTH(D71)</f>
        <v>5</v>
      </c>
      <c r="G73" s="62">
        <f>IF(Selected_period="Total Year", 1, IF(Selected_period=cc_month_number, 1, 0))</f>
        <v>0</v>
      </c>
      <c r="H73" s="62">
        <f t="shared" ref="H73" si="28">1*$E$51</f>
        <v>1</v>
      </c>
      <c r="I73" s="62">
        <f t="shared" si="3"/>
        <v>1</v>
      </c>
      <c r="J73" s="99" cm="1">
        <f t="array" ref="J73">SUM(Tracking[Amount] * (Tracking[Type]=cc_type)* (YEAR(Tracking[Effective Date])=Selected_year)*(MONTH(Tracking[Effective Date])=cc_month_number))</f>
        <v>0</v>
      </c>
      <c r="K73" s="99" cm="1">
        <f t="array" aca="1" ref="K73" ca="1">INDEX('Budget Planning'!$E:$FA,savings_total_row, MATCH(DATE(Selected_year, cc_month_number,1), 'Budget Planning'!E$10:FA$10, 0))</f>
        <v>0</v>
      </c>
      <c r="L73" s="99">
        <f ca="1">cc_budget-cc_tracked</f>
        <v>0</v>
      </c>
      <c r="M73" s="99">
        <f ca="1">G73* cc_Show_Type* MIN(cc_tracked, cc_budget)</f>
        <v>0</v>
      </c>
      <c r="N73" s="99">
        <f ca="1">G73* cc_Show_Type* cc_Show_Rem._Budget * IF(cc_Delta&gt;0, cc_Delta, 0)</f>
        <v>0</v>
      </c>
      <c r="O73" s="99">
        <f ca="1">G73* cc_Show_Type* IF(cc_Delta&lt;0, ABS(cc_Delta), 0)</f>
        <v>0</v>
      </c>
      <c r="P73" s="99">
        <f ca="1">NOT(G73) * cc_Show_Type * MIN(cc_tracked, cc_budget)</f>
        <v>0</v>
      </c>
      <c r="Q73" s="99">
        <f ca="1">NOT(G73) * cc_Show_Type * cc_Show_Rem._Budget * IF(cc_Delta&gt;0, cc_Delta, 0)</f>
        <v>0</v>
      </c>
      <c r="R73" s="99">
        <f ca="1">NOT(G73) * cc_Show_Type * IF(cc_Delta&lt;0, ABS(cc_Delta), 0)</f>
        <v>0</v>
      </c>
    </row>
    <row r="74" spans="4:18" x14ac:dyDescent="0.25">
      <c r="D74" s="137"/>
      <c r="E74" s="107"/>
      <c r="F74" s="111"/>
      <c r="G74" s="111"/>
      <c r="H74" s="111"/>
      <c r="I74" s="10"/>
      <c r="J74" s="112"/>
      <c r="K74" s="112"/>
      <c r="L74" s="112"/>
      <c r="M74" s="10"/>
      <c r="N74" s="10"/>
      <c r="O74" s="10"/>
      <c r="P74" s="10"/>
      <c r="Q74" s="10"/>
      <c r="R74" s="10"/>
    </row>
    <row r="75" spans="4:18" x14ac:dyDescent="0.25">
      <c r="D75" s="135">
        <f>DATE(Selected_year, 6, 1)</f>
        <v>45444</v>
      </c>
      <c r="E75" s="106" t="s">
        <v>16</v>
      </c>
      <c r="F75" s="110">
        <f t="shared" ref="F75" si="29">MONTH(D75)</f>
        <v>6</v>
      </c>
      <c r="G75" s="110">
        <f>IF(Selected_period="Total Year", 1, IF(Selected_period=cc_month_number, 1, 0))</f>
        <v>0</v>
      </c>
      <c r="H75" s="110">
        <f t="shared" ref="H75" si="30">1*$E$49</f>
        <v>1</v>
      </c>
      <c r="I75" s="110">
        <f t="shared" ref="I75" si="31">1*$E$52</f>
        <v>1</v>
      </c>
      <c r="J75" s="108" cm="1">
        <f t="array" ref="J75">SUM(Tracking[Amount] * (Tracking[Type]=cc_type)* (YEAR(Tracking[Effective Date])=Selected_year)*(MONTH(Tracking[Effective Date])=cc_month_number))</f>
        <v>0</v>
      </c>
      <c r="K75" s="108" cm="1">
        <f t="array" aca="1" ref="K75" ca="1">INDEX('Budget Planning'!$E:$FA,income_total_row, MATCH(DATE(Selected_year, cc_month_number,1), 'Budget Planning'!E$10:FA$10, 0))</f>
        <v>0</v>
      </c>
      <c r="L75" s="108">
        <f ca="1">cc_budget-cc_tracked</f>
        <v>0</v>
      </c>
      <c r="M75" s="108">
        <f ca="1">G75* cc_Show_Type* MIN(cc_tracked, cc_budget)</f>
        <v>0</v>
      </c>
      <c r="N75" s="108">
        <f ca="1">G75* cc_Show_Type* cc_Show_Rem._Budget * IF(cc_Delta&gt;0, cc_Delta, 0)</f>
        <v>0</v>
      </c>
      <c r="O75" s="108">
        <f ca="1">G75* cc_Show_Type* IF(cc_Delta&lt;0, ABS(cc_Delta), 0)</f>
        <v>0</v>
      </c>
      <c r="P75" s="108">
        <f ca="1">NOT(G75) * cc_Show_Type * MIN(cc_tracked, cc_budget)</f>
        <v>0</v>
      </c>
      <c r="Q75" s="108">
        <f ca="1">NOT(G75) * cc_Show_Type * cc_Show_Rem._Budget * IF(cc_Delta&gt;0, cc_Delta, 0)</f>
        <v>0</v>
      </c>
      <c r="R75" s="108">
        <f ca="1">NOT(G75) * cc_Show_Type * IF(cc_Delta&lt;0, ABS(cc_Delta), 0)</f>
        <v>0</v>
      </c>
    </row>
    <row r="76" spans="4:18" x14ac:dyDescent="0.25">
      <c r="D76" s="136"/>
      <c r="E76" s="66" t="s">
        <v>23</v>
      </c>
      <c r="F76" s="62">
        <f t="shared" ref="F76" si="32">MONTH(D75)</f>
        <v>6</v>
      </c>
      <c r="G76" s="62">
        <f>IF(Selected_period="Total Year", 1, IF(Selected_period=cc_month_number, 1, 0))</f>
        <v>0</v>
      </c>
      <c r="H76" s="62">
        <f t="shared" ref="H76" si="33">1*$E$50</f>
        <v>1</v>
      </c>
      <c r="I76" s="62">
        <f t="shared" si="3"/>
        <v>1</v>
      </c>
      <c r="J76" s="99" cm="1">
        <f t="array" ref="J76">SUM(Tracking[Amount] * (Tracking[Type]=cc_type)* (YEAR(Tracking[Effective Date])=Selected_year)*(MONTH(Tracking[Effective Date])=cc_month_number))</f>
        <v>0</v>
      </c>
      <c r="K76" s="99" cm="1">
        <f t="array" aca="1" ref="K76" ca="1">INDEX('Budget Planning'!$E:$FA,expenses_total_row, MATCH(DATE(Selected_year, cc_month_number,1), 'Budget Planning'!E$10:FA$10, 0))</f>
        <v>0</v>
      </c>
      <c r="L76" s="99">
        <f ca="1">cc_budget-cc_tracked</f>
        <v>0</v>
      </c>
      <c r="M76" s="99">
        <f ca="1">G76* cc_Show_Type* MIN(cc_tracked, cc_budget)</f>
        <v>0</v>
      </c>
      <c r="N76" s="99">
        <f ca="1">G76* cc_Show_Type* cc_Show_Rem._Budget * IF(cc_Delta&gt;0, cc_Delta, 0)</f>
        <v>0</v>
      </c>
      <c r="O76" s="99">
        <f ca="1">G76* cc_Show_Type* IF(cc_Delta&lt;0, ABS(cc_Delta), 0)</f>
        <v>0</v>
      </c>
      <c r="P76" s="99">
        <f ca="1">NOT(G76) * cc_Show_Type * MIN(cc_tracked, cc_budget)</f>
        <v>0</v>
      </c>
      <c r="Q76" s="99">
        <f ca="1">NOT(G76) * cc_Show_Type * cc_Show_Rem._Budget * IF(cc_Delta&gt;0, cc_Delta, 0)</f>
        <v>0</v>
      </c>
      <c r="R76" s="99">
        <f ca="1">NOT(G76) * cc_Show_Type * IF(cc_Delta&lt;0, ABS(cc_Delta), 0)</f>
        <v>0</v>
      </c>
    </row>
    <row r="77" spans="4:18" x14ac:dyDescent="0.25">
      <c r="D77" s="136"/>
      <c r="E77" s="66" t="s">
        <v>38</v>
      </c>
      <c r="F77" s="62">
        <f t="shared" ref="F77" si="34">MONTH(D75)</f>
        <v>6</v>
      </c>
      <c r="G77" s="62">
        <f>IF(Selected_period="Total Year", 1, IF(Selected_period=cc_month_number, 1, 0))</f>
        <v>0</v>
      </c>
      <c r="H77" s="62">
        <f t="shared" ref="H77" si="35">1*$E$51</f>
        <v>1</v>
      </c>
      <c r="I77" s="62">
        <f t="shared" si="3"/>
        <v>1</v>
      </c>
      <c r="J77" s="99" cm="1">
        <f t="array" ref="J77">SUM(Tracking[Amount] * (Tracking[Type]=cc_type)* (YEAR(Tracking[Effective Date])=Selected_year)*(MONTH(Tracking[Effective Date])=cc_month_number))</f>
        <v>0</v>
      </c>
      <c r="K77" s="99" cm="1">
        <f t="array" aca="1" ref="K77" ca="1">INDEX('Budget Planning'!$E:$FA,savings_total_row, MATCH(DATE(Selected_year, cc_month_number,1), 'Budget Planning'!E$10:FA$10, 0))</f>
        <v>0</v>
      </c>
      <c r="L77" s="99">
        <f ca="1">cc_budget-cc_tracked</f>
        <v>0</v>
      </c>
      <c r="M77" s="99">
        <f ca="1">G77* cc_Show_Type* MIN(cc_tracked, cc_budget)</f>
        <v>0</v>
      </c>
      <c r="N77" s="99">
        <f ca="1">G77* cc_Show_Type* cc_Show_Rem._Budget * IF(cc_Delta&gt;0, cc_Delta, 0)</f>
        <v>0</v>
      </c>
      <c r="O77" s="99">
        <f ca="1">G77* cc_Show_Type* IF(cc_Delta&lt;0, ABS(cc_Delta), 0)</f>
        <v>0</v>
      </c>
      <c r="P77" s="99">
        <f ca="1">NOT(G77) * cc_Show_Type * MIN(cc_tracked, cc_budget)</f>
        <v>0</v>
      </c>
      <c r="Q77" s="99">
        <f ca="1">NOT(G77) * cc_Show_Type * cc_Show_Rem._Budget * IF(cc_Delta&gt;0, cc_Delta, 0)</f>
        <v>0</v>
      </c>
      <c r="R77" s="99">
        <f ca="1">NOT(G77) * cc_Show_Type * IF(cc_Delta&lt;0, ABS(cc_Delta), 0)</f>
        <v>0</v>
      </c>
    </row>
    <row r="78" spans="4:18" x14ac:dyDescent="0.25">
      <c r="D78" s="137"/>
      <c r="E78" s="107"/>
      <c r="F78" s="111"/>
      <c r="G78" s="111"/>
      <c r="H78" s="111"/>
      <c r="I78" s="10"/>
      <c r="J78" s="112"/>
      <c r="K78" s="112"/>
      <c r="L78" s="112"/>
      <c r="M78" s="10"/>
      <c r="N78" s="10"/>
      <c r="O78" s="10"/>
      <c r="P78" s="10"/>
      <c r="Q78" s="10"/>
      <c r="R78" s="10"/>
    </row>
    <row r="79" spans="4:18" x14ac:dyDescent="0.25">
      <c r="D79" s="135">
        <f>DATE(Selected_year, 7, 1)</f>
        <v>45474</v>
      </c>
      <c r="E79" s="106" t="s">
        <v>16</v>
      </c>
      <c r="F79" s="110">
        <f t="shared" ref="F79" si="36">MONTH(D79)</f>
        <v>7</v>
      </c>
      <c r="G79" s="110">
        <f>IF(Selected_period="Total Year", 1, IF(Selected_period=cc_month_number, 1, 0))</f>
        <v>0</v>
      </c>
      <c r="H79" s="110">
        <f t="shared" ref="H79" si="37">1*$E$49</f>
        <v>1</v>
      </c>
      <c r="I79" s="110">
        <f t="shared" ref="I79" si="38">1*$E$52</f>
        <v>1</v>
      </c>
      <c r="J79" s="108" cm="1">
        <f t="array" ref="J79">SUM(Tracking[Amount] * (Tracking[Type]=cc_type)* (YEAR(Tracking[Effective Date])=Selected_year)*(MONTH(Tracking[Effective Date])=cc_month_number))</f>
        <v>0</v>
      </c>
      <c r="K79" s="108" cm="1">
        <f t="array" aca="1" ref="K79" ca="1">INDEX('Budget Planning'!$E:$FA,income_total_row, MATCH(DATE(Selected_year, cc_month_number,1), 'Budget Planning'!E$10:FA$10, 0))</f>
        <v>0</v>
      </c>
      <c r="L79" s="108">
        <f ca="1">cc_budget-cc_tracked</f>
        <v>0</v>
      </c>
      <c r="M79" s="108">
        <f ca="1">G79* cc_Show_Type* MIN(cc_tracked, cc_budget)</f>
        <v>0</v>
      </c>
      <c r="N79" s="108">
        <f ca="1">G79* cc_Show_Type* cc_Show_Rem._Budget * IF(cc_Delta&gt;0, cc_Delta, 0)</f>
        <v>0</v>
      </c>
      <c r="O79" s="108">
        <f ca="1">G79* cc_Show_Type* IF(cc_Delta&lt;0, ABS(cc_Delta), 0)</f>
        <v>0</v>
      </c>
      <c r="P79" s="108">
        <f ca="1">NOT(G79) * cc_Show_Type * MIN(cc_tracked, cc_budget)</f>
        <v>0</v>
      </c>
      <c r="Q79" s="108">
        <f ca="1">NOT(G79) * cc_Show_Type * cc_Show_Rem._Budget * IF(cc_Delta&gt;0, cc_Delta, 0)</f>
        <v>0</v>
      </c>
      <c r="R79" s="108">
        <f ca="1">NOT(G79) * cc_Show_Type * IF(cc_Delta&lt;0, ABS(cc_Delta), 0)</f>
        <v>0</v>
      </c>
    </row>
    <row r="80" spans="4:18" x14ac:dyDescent="0.25">
      <c r="D80" s="136"/>
      <c r="E80" s="66" t="s">
        <v>23</v>
      </c>
      <c r="F80" s="62">
        <f t="shared" ref="F80" si="39">MONTH(D79)</f>
        <v>7</v>
      </c>
      <c r="G80" s="62">
        <f>IF(Selected_period="Total Year", 1, IF(Selected_period=cc_month_number, 1, 0))</f>
        <v>0</v>
      </c>
      <c r="H80" s="62">
        <f t="shared" ref="H80" si="40">1*$E$50</f>
        <v>1</v>
      </c>
      <c r="I80" s="62">
        <f t="shared" si="3"/>
        <v>1</v>
      </c>
      <c r="J80" s="99" cm="1">
        <f t="array" ref="J80">SUM(Tracking[Amount] * (Tracking[Type]=cc_type)* (YEAR(Tracking[Effective Date])=Selected_year)*(MONTH(Tracking[Effective Date])=cc_month_number))</f>
        <v>0</v>
      </c>
      <c r="K80" s="99" cm="1">
        <f t="array" aca="1" ref="K80" ca="1">INDEX('Budget Planning'!$E:$FA,expenses_total_row, MATCH(DATE(Selected_year, cc_month_number,1), 'Budget Planning'!E$10:FA$10, 0))</f>
        <v>0</v>
      </c>
      <c r="L80" s="99">
        <f ca="1">cc_budget-cc_tracked</f>
        <v>0</v>
      </c>
      <c r="M80" s="99">
        <f ca="1">G80* cc_Show_Type* MIN(cc_tracked, cc_budget)</f>
        <v>0</v>
      </c>
      <c r="N80" s="99">
        <f ca="1">G80* cc_Show_Type* cc_Show_Rem._Budget * IF(cc_Delta&gt;0, cc_Delta, 0)</f>
        <v>0</v>
      </c>
      <c r="O80" s="99">
        <f ca="1">G80* cc_Show_Type* IF(cc_Delta&lt;0, ABS(cc_Delta), 0)</f>
        <v>0</v>
      </c>
      <c r="P80" s="99">
        <f ca="1">NOT(G80) * cc_Show_Type * MIN(cc_tracked, cc_budget)</f>
        <v>0</v>
      </c>
      <c r="Q80" s="99">
        <f ca="1">NOT(G80) * cc_Show_Type * cc_Show_Rem._Budget * IF(cc_Delta&gt;0, cc_Delta, 0)</f>
        <v>0</v>
      </c>
      <c r="R80" s="99">
        <f ca="1">NOT(G80) * cc_Show_Type * IF(cc_Delta&lt;0, ABS(cc_Delta), 0)</f>
        <v>0</v>
      </c>
    </row>
    <row r="81" spans="4:18" x14ac:dyDescent="0.25">
      <c r="D81" s="136"/>
      <c r="E81" s="66" t="s">
        <v>38</v>
      </c>
      <c r="F81" s="62">
        <f t="shared" ref="F81" si="41">MONTH(D79)</f>
        <v>7</v>
      </c>
      <c r="G81" s="62">
        <f>IF(Selected_period="Total Year", 1, IF(Selected_period=cc_month_number, 1, 0))</f>
        <v>0</v>
      </c>
      <c r="H81" s="62">
        <f t="shared" ref="H81" si="42">1*$E$51</f>
        <v>1</v>
      </c>
      <c r="I81" s="62">
        <f t="shared" si="3"/>
        <v>1</v>
      </c>
      <c r="J81" s="99" cm="1">
        <f t="array" ref="J81">SUM(Tracking[Amount] * (Tracking[Type]=cc_type)* (YEAR(Tracking[Effective Date])=Selected_year)*(MONTH(Tracking[Effective Date])=cc_month_number))</f>
        <v>0</v>
      </c>
      <c r="K81" s="99" cm="1">
        <f t="array" aca="1" ref="K81" ca="1">INDEX('Budget Planning'!$E:$FA,savings_total_row, MATCH(DATE(Selected_year, cc_month_number,1), 'Budget Planning'!E$10:FA$10, 0))</f>
        <v>0</v>
      </c>
      <c r="L81" s="99">
        <f ca="1">cc_budget-cc_tracked</f>
        <v>0</v>
      </c>
      <c r="M81" s="99">
        <f ca="1">G81* cc_Show_Type* MIN(cc_tracked, cc_budget)</f>
        <v>0</v>
      </c>
      <c r="N81" s="99">
        <f ca="1">G81* cc_Show_Type* cc_Show_Rem._Budget * IF(cc_Delta&gt;0, cc_Delta, 0)</f>
        <v>0</v>
      </c>
      <c r="O81" s="99">
        <f ca="1">G81* cc_Show_Type* IF(cc_Delta&lt;0, ABS(cc_Delta), 0)</f>
        <v>0</v>
      </c>
      <c r="P81" s="99">
        <f ca="1">NOT(G81) * cc_Show_Type * MIN(cc_tracked, cc_budget)</f>
        <v>0</v>
      </c>
      <c r="Q81" s="99">
        <f ca="1">NOT(G81) * cc_Show_Type * cc_Show_Rem._Budget * IF(cc_Delta&gt;0, cc_Delta, 0)</f>
        <v>0</v>
      </c>
      <c r="R81" s="99">
        <f ca="1">NOT(G81) * cc_Show_Type * IF(cc_Delta&lt;0, ABS(cc_Delta), 0)</f>
        <v>0</v>
      </c>
    </row>
    <row r="82" spans="4:18" x14ac:dyDescent="0.25">
      <c r="D82" s="137"/>
      <c r="E82" s="107"/>
      <c r="F82" s="111"/>
      <c r="G82" s="111"/>
      <c r="H82" s="111"/>
      <c r="I82" s="10"/>
      <c r="J82" s="112"/>
      <c r="K82" s="112"/>
      <c r="L82" s="112"/>
      <c r="M82" s="10"/>
      <c r="N82" s="10"/>
      <c r="O82" s="10"/>
      <c r="P82" s="10"/>
      <c r="Q82" s="10"/>
      <c r="R82" s="10"/>
    </row>
    <row r="83" spans="4:18" x14ac:dyDescent="0.25">
      <c r="D83" s="135">
        <f>DATE(Selected_year, 8, 1)</f>
        <v>45505</v>
      </c>
      <c r="E83" s="106" t="s">
        <v>16</v>
      </c>
      <c r="F83" s="110">
        <f t="shared" ref="F83" si="43">MONTH(D83)</f>
        <v>8</v>
      </c>
      <c r="G83" s="110">
        <f>IF(Selected_period="Total Year", 1, IF(Selected_period=cc_month_number, 1, 0))</f>
        <v>0</v>
      </c>
      <c r="H83" s="110">
        <f t="shared" ref="H83" si="44">1*$E$49</f>
        <v>1</v>
      </c>
      <c r="I83" s="110">
        <f t="shared" ref="I83" si="45">1*$E$52</f>
        <v>1</v>
      </c>
      <c r="J83" s="108" cm="1">
        <f t="array" ref="J83">SUM(Tracking[Amount] * (Tracking[Type]=cc_type)* (YEAR(Tracking[Effective Date])=Selected_year)*(MONTH(Tracking[Effective Date])=cc_month_number))</f>
        <v>0</v>
      </c>
      <c r="K83" s="108" cm="1">
        <f t="array" aca="1" ref="K83" ca="1">INDEX('Budget Planning'!$E:$FA,income_total_row, MATCH(DATE(Selected_year, cc_month_number,1), 'Budget Planning'!E$10:FA$10, 0))</f>
        <v>0</v>
      </c>
      <c r="L83" s="108">
        <f ca="1">cc_budget-cc_tracked</f>
        <v>0</v>
      </c>
      <c r="M83" s="108">
        <f ca="1">G83* cc_Show_Type* MIN(cc_tracked, cc_budget)</f>
        <v>0</v>
      </c>
      <c r="N83" s="108">
        <f ca="1">G83* cc_Show_Type* cc_Show_Rem._Budget * IF(cc_Delta&gt;0, cc_Delta, 0)</f>
        <v>0</v>
      </c>
      <c r="O83" s="108">
        <f ca="1">G83* cc_Show_Type* IF(cc_Delta&lt;0, ABS(cc_Delta), 0)</f>
        <v>0</v>
      </c>
      <c r="P83" s="108">
        <f ca="1">NOT(G83) * cc_Show_Type * MIN(cc_tracked, cc_budget)</f>
        <v>0</v>
      </c>
      <c r="Q83" s="108">
        <f ca="1">NOT(G83) * cc_Show_Type * cc_Show_Rem._Budget * IF(cc_Delta&gt;0, cc_Delta, 0)</f>
        <v>0</v>
      </c>
      <c r="R83" s="108">
        <f ca="1">NOT(G83) * cc_Show_Type * IF(cc_Delta&lt;0, ABS(cc_Delta), 0)</f>
        <v>0</v>
      </c>
    </row>
    <row r="84" spans="4:18" x14ac:dyDescent="0.25">
      <c r="D84" s="136"/>
      <c r="E84" s="66" t="s">
        <v>23</v>
      </c>
      <c r="F84" s="62">
        <f t="shared" ref="F84" si="46">MONTH(D83)</f>
        <v>8</v>
      </c>
      <c r="G84" s="62">
        <f>IF(Selected_period="Total Year", 1, IF(Selected_period=cc_month_number, 1, 0))</f>
        <v>0</v>
      </c>
      <c r="H84" s="62">
        <f t="shared" ref="H84" si="47">1*$E$50</f>
        <v>1</v>
      </c>
      <c r="I84" s="62">
        <f t="shared" si="3"/>
        <v>1</v>
      </c>
      <c r="J84" s="99" cm="1">
        <f t="array" ref="J84">SUM(Tracking[Amount] * (Tracking[Type]=cc_type)* (YEAR(Tracking[Effective Date])=Selected_year)*(MONTH(Tracking[Effective Date])=cc_month_number))</f>
        <v>0</v>
      </c>
      <c r="K84" s="99" cm="1">
        <f t="array" aca="1" ref="K84" ca="1">INDEX('Budget Planning'!$E:$FA,expenses_total_row, MATCH(DATE(Selected_year, cc_month_number,1), 'Budget Planning'!E$10:FA$10, 0))</f>
        <v>0</v>
      </c>
      <c r="L84" s="99">
        <f ca="1">cc_budget-cc_tracked</f>
        <v>0</v>
      </c>
      <c r="M84" s="99">
        <f ca="1">G84* cc_Show_Type* MIN(cc_tracked, cc_budget)</f>
        <v>0</v>
      </c>
      <c r="N84" s="99">
        <f ca="1">G84* cc_Show_Type* cc_Show_Rem._Budget * IF(cc_Delta&gt;0, cc_Delta, 0)</f>
        <v>0</v>
      </c>
      <c r="O84" s="99">
        <f ca="1">G84* cc_Show_Type* IF(cc_Delta&lt;0, ABS(cc_Delta), 0)</f>
        <v>0</v>
      </c>
      <c r="P84" s="99">
        <f ca="1">NOT(G84) * cc_Show_Type * MIN(cc_tracked, cc_budget)</f>
        <v>0</v>
      </c>
      <c r="Q84" s="99">
        <f ca="1">NOT(G84) * cc_Show_Type * cc_Show_Rem._Budget * IF(cc_Delta&gt;0, cc_Delta, 0)</f>
        <v>0</v>
      </c>
      <c r="R84" s="99">
        <f ca="1">NOT(G84) * cc_Show_Type * IF(cc_Delta&lt;0, ABS(cc_Delta), 0)</f>
        <v>0</v>
      </c>
    </row>
    <row r="85" spans="4:18" x14ac:dyDescent="0.25">
      <c r="D85" s="136"/>
      <c r="E85" s="66" t="s">
        <v>38</v>
      </c>
      <c r="F85" s="62">
        <f t="shared" ref="F85" si="48">MONTH(D83)</f>
        <v>8</v>
      </c>
      <c r="G85" s="62">
        <f>IF(Selected_period="Total Year", 1, IF(Selected_period=cc_month_number, 1, 0))</f>
        <v>0</v>
      </c>
      <c r="H85" s="62">
        <f t="shared" ref="H85" si="49">1*$E$51</f>
        <v>1</v>
      </c>
      <c r="I85" s="62">
        <f t="shared" si="3"/>
        <v>1</v>
      </c>
      <c r="J85" s="99" cm="1">
        <f t="array" ref="J85">SUM(Tracking[Amount] * (Tracking[Type]=cc_type)* (YEAR(Tracking[Effective Date])=Selected_year)*(MONTH(Tracking[Effective Date])=cc_month_number))</f>
        <v>0</v>
      </c>
      <c r="K85" s="99" cm="1">
        <f t="array" aca="1" ref="K85" ca="1">INDEX('Budget Planning'!$E:$FA,savings_total_row, MATCH(DATE(Selected_year, cc_month_number,1), 'Budget Planning'!E$10:FA$10, 0))</f>
        <v>0</v>
      </c>
      <c r="L85" s="99">
        <f ca="1">cc_budget-cc_tracked</f>
        <v>0</v>
      </c>
      <c r="M85" s="99">
        <f ca="1">G85* cc_Show_Type* MIN(cc_tracked, cc_budget)</f>
        <v>0</v>
      </c>
      <c r="N85" s="99">
        <f ca="1">G85* cc_Show_Type* cc_Show_Rem._Budget * IF(cc_Delta&gt;0, cc_Delta, 0)</f>
        <v>0</v>
      </c>
      <c r="O85" s="99">
        <f ca="1">G85* cc_Show_Type* IF(cc_Delta&lt;0, ABS(cc_Delta), 0)</f>
        <v>0</v>
      </c>
      <c r="P85" s="99">
        <f ca="1">NOT(G85) * cc_Show_Type * MIN(cc_tracked, cc_budget)</f>
        <v>0</v>
      </c>
      <c r="Q85" s="99">
        <f ca="1">NOT(G85) * cc_Show_Type * cc_Show_Rem._Budget * IF(cc_Delta&gt;0, cc_Delta, 0)</f>
        <v>0</v>
      </c>
      <c r="R85" s="99">
        <f ca="1">NOT(G85) * cc_Show_Type * IF(cc_Delta&lt;0, ABS(cc_Delta), 0)</f>
        <v>0</v>
      </c>
    </row>
    <row r="86" spans="4:18" x14ac:dyDescent="0.25">
      <c r="D86" s="137"/>
      <c r="E86" s="107"/>
      <c r="F86" s="111"/>
      <c r="G86" s="111"/>
      <c r="H86" s="111"/>
      <c r="I86" s="10"/>
      <c r="J86" s="112"/>
      <c r="K86" s="112"/>
      <c r="L86" s="112"/>
      <c r="M86" s="10"/>
      <c r="N86" s="10"/>
      <c r="O86" s="10"/>
      <c r="P86" s="10"/>
      <c r="Q86" s="10"/>
      <c r="R86" s="10"/>
    </row>
    <row r="87" spans="4:18" x14ac:dyDescent="0.25">
      <c r="D87" s="135">
        <f>DATE(Selected_year, 9, 1)</f>
        <v>45536</v>
      </c>
      <c r="E87" s="106" t="s">
        <v>16</v>
      </c>
      <c r="F87" s="110">
        <f t="shared" ref="F87" si="50">MONTH(D87)</f>
        <v>9</v>
      </c>
      <c r="G87" s="110">
        <f>IF(Selected_period="Total Year", 1, IF(Selected_period=cc_month_number, 1, 0))</f>
        <v>0</v>
      </c>
      <c r="H87" s="110">
        <f t="shared" ref="H87" si="51">1*$E$49</f>
        <v>1</v>
      </c>
      <c r="I87" s="110">
        <f t="shared" ref="I87" si="52">1*$E$52</f>
        <v>1</v>
      </c>
      <c r="J87" s="108" cm="1">
        <f t="array" ref="J87">SUM(Tracking[Amount] * (Tracking[Type]=cc_type)* (YEAR(Tracking[Effective Date])=Selected_year)*(MONTH(Tracking[Effective Date])=cc_month_number))</f>
        <v>0</v>
      </c>
      <c r="K87" s="108" cm="1">
        <f t="array" aca="1" ref="K87" ca="1">INDEX('Budget Planning'!$E:$FA,income_total_row, MATCH(DATE(Selected_year, cc_month_number,1), 'Budget Planning'!E$10:FA$10, 0))</f>
        <v>0</v>
      </c>
      <c r="L87" s="108">
        <f ca="1">cc_budget-cc_tracked</f>
        <v>0</v>
      </c>
      <c r="M87" s="108">
        <f ca="1">G87* cc_Show_Type* MIN(cc_tracked, cc_budget)</f>
        <v>0</v>
      </c>
      <c r="N87" s="108">
        <f ca="1">G87* cc_Show_Type* cc_Show_Rem._Budget * IF(cc_Delta&gt;0, cc_Delta, 0)</f>
        <v>0</v>
      </c>
      <c r="O87" s="108">
        <f ca="1">G87* cc_Show_Type* IF(cc_Delta&lt;0, ABS(cc_Delta), 0)</f>
        <v>0</v>
      </c>
      <c r="P87" s="108">
        <f ca="1">NOT(G87) * cc_Show_Type * MIN(cc_tracked, cc_budget)</f>
        <v>0</v>
      </c>
      <c r="Q87" s="108">
        <f ca="1">NOT(G87) * cc_Show_Type * cc_Show_Rem._Budget * IF(cc_Delta&gt;0, cc_Delta, 0)</f>
        <v>0</v>
      </c>
      <c r="R87" s="108">
        <f ca="1">NOT(G87) * cc_Show_Type * IF(cc_Delta&lt;0, ABS(cc_Delta), 0)</f>
        <v>0</v>
      </c>
    </row>
    <row r="88" spans="4:18" x14ac:dyDescent="0.25">
      <c r="D88" s="136"/>
      <c r="E88" s="66" t="s">
        <v>23</v>
      </c>
      <c r="F88" s="62">
        <f t="shared" ref="F88" si="53">MONTH(D87)</f>
        <v>9</v>
      </c>
      <c r="G88" s="62">
        <f>IF(Selected_period="Total Year", 1, IF(Selected_period=cc_month_number, 1, 0))</f>
        <v>0</v>
      </c>
      <c r="H88" s="62">
        <f t="shared" ref="H88" si="54">1*$E$50</f>
        <v>1</v>
      </c>
      <c r="I88" s="62">
        <f t="shared" si="3"/>
        <v>1</v>
      </c>
      <c r="J88" s="99" cm="1">
        <f t="array" ref="J88">SUM(Tracking[Amount] * (Tracking[Type]=cc_type)* (YEAR(Tracking[Effective Date])=Selected_year)*(MONTH(Tracking[Effective Date])=cc_month_number))</f>
        <v>0</v>
      </c>
      <c r="K88" s="99" cm="1">
        <f t="array" aca="1" ref="K88" ca="1">INDEX('Budget Planning'!$E:$FA,expenses_total_row, MATCH(DATE(Selected_year, cc_month_number,1), 'Budget Planning'!E$10:FA$10, 0))</f>
        <v>0</v>
      </c>
      <c r="L88" s="99">
        <f ca="1">cc_budget-cc_tracked</f>
        <v>0</v>
      </c>
      <c r="M88" s="99">
        <f ca="1">G88* cc_Show_Type* MIN(cc_tracked, cc_budget)</f>
        <v>0</v>
      </c>
      <c r="N88" s="99">
        <f ca="1">G88* cc_Show_Type* cc_Show_Rem._Budget * IF(cc_Delta&gt;0, cc_Delta, 0)</f>
        <v>0</v>
      </c>
      <c r="O88" s="99">
        <f ca="1">G88* cc_Show_Type* IF(cc_Delta&lt;0, ABS(cc_Delta), 0)</f>
        <v>0</v>
      </c>
      <c r="P88" s="99">
        <f ca="1">NOT(G88) * cc_Show_Type * MIN(cc_tracked, cc_budget)</f>
        <v>0</v>
      </c>
      <c r="Q88" s="99">
        <f ca="1">NOT(G88) * cc_Show_Type * cc_Show_Rem._Budget * IF(cc_Delta&gt;0, cc_Delta, 0)</f>
        <v>0</v>
      </c>
      <c r="R88" s="99">
        <f ca="1">NOT(G88) * cc_Show_Type * IF(cc_Delta&lt;0, ABS(cc_Delta), 0)</f>
        <v>0</v>
      </c>
    </row>
    <row r="89" spans="4:18" x14ac:dyDescent="0.25">
      <c r="D89" s="136"/>
      <c r="E89" s="66" t="s">
        <v>38</v>
      </c>
      <c r="F89" s="62">
        <f t="shared" ref="F89" si="55">MONTH(D87)</f>
        <v>9</v>
      </c>
      <c r="G89" s="62">
        <f>IF(Selected_period="Total Year", 1, IF(Selected_period=cc_month_number, 1, 0))</f>
        <v>0</v>
      </c>
      <c r="H89" s="62">
        <f t="shared" ref="H89" si="56">1*$E$51</f>
        <v>1</v>
      </c>
      <c r="I89" s="62">
        <f t="shared" si="3"/>
        <v>1</v>
      </c>
      <c r="J89" s="99" cm="1">
        <f t="array" ref="J89">SUM(Tracking[Amount] * (Tracking[Type]=cc_type)* (YEAR(Tracking[Effective Date])=Selected_year)*(MONTH(Tracking[Effective Date])=cc_month_number))</f>
        <v>0</v>
      </c>
      <c r="K89" s="99" cm="1">
        <f t="array" aca="1" ref="K89" ca="1">INDEX('Budget Planning'!$E:$FA,savings_total_row, MATCH(DATE(Selected_year, cc_month_number,1), 'Budget Planning'!E$10:FA$10, 0))</f>
        <v>0</v>
      </c>
      <c r="L89" s="99">
        <f ca="1">cc_budget-cc_tracked</f>
        <v>0</v>
      </c>
      <c r="M89" s="99">
        <f ca="1">G89* cc_Show_Type* MIN(cc_tracked, cc_budget)</f>
        <v>0</v>
      </c>
      <c r="N89" s="99">
        <f ca="1">G89* cc_Show_Type* cc_Show_Rem._Budget * IF(cc_Delta&gt;0, cc_Delta, 0)</f>
        <v>0</v>
      </c>
      <c r="O89" s="99">
        <f ca="1">G89* cc_Show_Type* IF(cc_Delta&lt;0, ABS(cc_Delta), 0)</f>
        <v>0</v>
      </c>
      <c r="P89" s="99">
        <f ca="1">NOT(G89) * cc_Show_Type * MIN(cc_tracked, cc_budget)</f>
        <v>0</v>
      </c>
      <c r="Q89" s="99">
        <f ca="1">NOT(G89) * cc_Show_Type * cc_Show_Rem._Budget * IF(cc_Delta&gt;0, cc_Delta, 0)</f>
        <v>0</v>
      </c>
      <c r="R89" s="99">
        <f ca="1">NOT(G89) * cc_Show_Type * IF(cc_Delta&lt;0, ABS(cc_Delta), 0)</f>
        <v>0</v>
      </c>
    </row>
    <row r="90" spans="4:18" x14ac:dyDescent="0.25">
      <c r="D90" s="137"/>
      <c r="E90" s="107"/>
      <c r="F90" s="111"/>
      <c r="G90" s="111"/>
      <c r="H90" s="111"/>
      <c r="I90" s="10"/>
      <c r="J90" s="112"/>
      <c r="K90" s="112"/>
      <c r="L90" s="112"/>
      <c r="M90" s="10"/>
      <c r="N90" s="10"/>
      <c r="O90" s="10"/>
      <c r="P90" s="10"/>
      <c r="Q90" s="10"/>
      <c r="R90" s="10"/>
    </row>
    <row r="91" spans="4:18" x14ac:dyDescent="0.25">
      <c r="D91" s="135">
        <f>DATE(Selected_year, 10, 1)</f>
        <v>45566</v>
      </c>
      <c r="E91" s="106" t="s">
        <v>16</v>
      </c>
      <c r="F91" s="110">
        <f t="shared" ref="F91" si="57">MONTH(D91)</f>
        <v>10</v>
      </c>
      <c r="G91" s="110">
        <f>IF(Selected_period="Total Year", 1, IF(Selected_period=cc_month_number, 1, 0))</f>
        <v>0</v>
      </c>
      <c r="H91" s="110">
        <f t="shared" ref="H91" si="58">1*$E$49</f>
        <v>1</v>
      </c>
      <c r="I91" s="110">
        <f t="shared" ref="I91" si="59">1*$E$52</f>
        <v>1</v>
      </c>
      <c r="J91" s="108" cm="1">
        <f t="array" ref="J91">SUM(Tracking[Amount] * (Tracking[Type]=cc_type)* (YEAR(Tracking[Effective Date])=Selected_year)*(MONTH(Tracking[Effective Date])=cc_month_number))</f>
        <v>0</v>
      </c>
      <c r="K91" s="108" cm="1">
        <f t="array" aca="1" ref="K91" ca="1">INDEX('Budget Planning'!$E:$FA,income_total_row, MATCH(DATE(Selected_year, cc_month_number,1), 'Budget Planning'!E$10:FA$10, 0))</f>
        <v>0</v>
      </c>
      <c r="L91" s="108">
        <f ca="1">cc_budget-cc_tracked</f>
        <v>0</v>
      </c>
      <c r="M91" s="108">
        <f ca="1">G91* cc_Show_Type* MIN(cc_tracked, cc_budget)</f>
        <v>0</v>
      </c>
      <c r="N91" s="108">
        <f ca="1">G91* cc_Show_Type* cc_Show_Rem._Budget * IF(cc_Delta&gt;0, cc_Delta, 0)</f>
        <v>0</v>
      </c>
      <c r="O91" s="108">
        <f ca="1">G91* cc_Show_Type* IF(cc_Delta&lt;0, ABS(cc_Delta), 0)</f>
        <v>0</v>
      </c>
      <c r="P91" s="108">
        <f ca="1">NOT(G91) * cc_Show_Type * MIN(cc_tracked, cc_budget)</f>
        <v>0</v>
      </c>
      <c r="Q91" s="108">
        <f ca="1">NOT(G91) * cc_Show_Type * cc_Show_Rem._Budget * IF(cc_Delta&gt;0, cc_Delta, 0)</f>
        <v>0</v>
      </c>
      <c r="R91" s="108">
        <f ca="1">NOT(G91) * cc_Show_Type * IF(cc_Delta&lt;0, ABS(cc_Delta), 0)</f>
        <v>0</v>
      </c>
    </row>
    <row r="92" spans="4:18" x14ac:dyDescent="0.25">
      <c r="D92" s="136"/>
      <c r="E92" s="66" t="s">
        <v>23</v>
      </c>
      <c r="F92" s="62">
        <f t="shared" ref="F92" si="60">MONTH(D91)</f>
        <v>10</v>
      </c>
      <c r="G92" s="62">
        <f>IF(Selected_period="Total Year", 1, IF(Selected_period=cc_month_number, 1, 0))</f>
        <v>0</v>
      </c>
      <c r="H92" s="62">
        <f t="shared" ref="H92" si="61">1*$E$50</f>
        <v>1</v>
      </c>
      <c r="I92" s="62">
        <f t="shared" si="3"/>
        <v>1</v>
      </c>
      <c r="J92" s="99" cm="1">
        <f t="array" ref="J92">SUM(Tracking[Amount] * (Tracking[Type]=cc_type)* (YEAR(Tracking[Effective Date])=Selected_year)*(MONTH(Tracking[Effective Date])=cc_month_number))</f>
        <v>67</v>
      </c>
      <c r="K92" s="99" cm="1">
        <f t="array" aca="1" ref="K92" ca="1">INDEX('Budget Planning'!$E:$FA,expenses_total_row, MATCH(DATE(Selected_year, cc_month_number,1), 'Budget Planning'!E$10:FA$10, 0))</f>
        <v>0</v>
      </c>
      <c r="L92" s="99">
        <f ca="1">cc_budget-cc_tracked</f>
        <v>-67</v>
      </c>
      <c r="M92" s="99">
        <f ca="1">G92* cc_Show_Type* MIN(cc_tracked, cc_budget)</f>
        <v>0</v>
      </c>
      <c r="N92" s="99">
        <f ca="1">G92* cc_Show_Type* cc_Show_Rem._Budget * IF(cc_Delta&gt;0, cc_Delta, 0)</f>
        <v>0</v>
      </c>
      <c r="O92" s="99">
        <f ca="1">G92* cc_Show_Type* IF(cc_Delta&lt;0, ABS(cc_Delta), 0)</f>
        <v>0</v>
      </c>
      <c r="P92" s="99">
        <f ca="1">NOT(G92) * cc_Show_Type * MIN(cc_tracked, cc_budget)</f>
        <v>0</v>
      </c>
      <c r="Q92" s="99">
        <f ca="1">NOT(G92) * cc_Show_Type * cc_Show_Rem._Budget * IF(cc_Delta&gt;0, cc_Delta, 0)</f>
        <v>0</v>
      </c>
      <c r="R92" s="99">
        <f ca="1">NOT(G92) * cc_Show_Type * IF(cc_Delta&lt;0, ABS(cc_Delta), 0)</f>
        <v>67</v>
      </c>
    </row>
    <row r="93" spans="4:18" x14ac:dyDescent="0.25">
      <c r="D93" s="136"/>
      <c r="E93" s="66" t="s">
        <v>38</v>
      </c>
      <c r="F93" s="62">
        <f t="shared" ref="F93" si="62">MONTH(D91)</f>
        <v>10</v>
      </c>
      <c r="G93" s="62">
        <f>IF(Selected_period="Total Year", 1, IF(Selected_period=cc_month_number, 1, 0))</f>
        <v>0</v>
      </c>
      <c r="H93" s="62">
        <f t="shared" ref="H93" si="63">1*$E$51</f>
        <v>1</v>
      </c>
      <c r="I93" s="62">
        <f t="shared" si="3"/>
        <v>1</v>
      </c>
      <c r="J93" s="99" cm="1">
        <f t="array" ref="J93">SUM(Tracking[Amount] * (Tracking[Type]=cc_type)* (YEAR(Tracking[Effective Date])=Selected_year)*(MONTH(Tracking[Effective Date])=cc_month_number))</f>
        <v>0</v>
      </c>
      <c r="K93" s="99" cm="1">
        <f t="array" aca="1" ref="K93" ca="1">INDEX('Budget Planning'!$E:$FA,savings_total_row, MATCH(DATE(Selected_year, cc_month_number,1), 'Budget Planning'!E$10:FA$10, 0))</f>
        <v>0</v>
      </c>
      <c r="L93" s="99">
        <f ca="1">cc_budget-cc_tracked</f>
        <v>0</v>
      </c>
      <c r="M93" s="99">
        <f ca="1">G93* cc_Show_Type* MIN(cc_tracked, cc_budget)</f>
        <v>0</v>
      </c>
      <c r="N93" s="99">
        <f ca="1">G93* cc_Show_Type* cc_Show_Rem._Budget * IF(cc_Delta&gt;0, cc_Delta, 0)</f>
        <v>0</v>
      </c>
      <c r="O93" s="99">
        <f ca="1">G93* cc_Show_Type* IF(cc_Delta&lt;0, ABS(cc_Delta), 0)</f>
        <v>0</v>
      </c>
      <c r="P93" s="99">
        <f ca="1">NOT(G93) * cc_Show_Type * MIN(cc_tracked, cc_budget)</f>
        <v>0</v>
      </c>
      <c r="Q93" s="99">
        <f ca="1">NOT(G93) * cc_Show_Type * cc_Show_Rem._Budget * IF(cc_Delta&gt;0, cc_Delta, 0)</f>
        <v>0</v>
      </c>
      <c r="R93" s="99">
        <f ca="1">NOT(G93) * cc_Show_Type * IF(cc_Delta&lt;0, ABS(cc_Delta), 0)</f>
        <v>0</v>
      </c>
    </row>
    <row r="94" spans="4:18" x14ac:dyDescent="0.25">
      <c r="D94" s="137"/>
      <c r="E94" s="107"/>
      <c r="F94" s="111"/>
      <c r="G94" s="111"/>
      <c r="H94" s="111"/>
      <c r="I94" s="10"/>
      <c r="J94" s="112"/>
      <c r="K94" s="112"/>
      <c r="L94" s="112"/>
      <c r="M94" s="10"/>
      <c r="N94" s="10"/>
      <c r="O94" s="10"/>
      <c r="P94" s="10"/>
      <c r="Q94" s="10"/>
      <c r="R94" s="10"/>
    </row>
    <row r="95" spans="4:18" x14ac:dyDescent="0.25">
      <c r="D95" s="135">
        <f>DATE(Selected_year, 11, 1)</f>
        <v>45597</v>
      </c>
      <c r="E95" s="106" t="s">
        <v>16</v>
      </c>
      <c r="F95" s="110">
        <f t="shared" ref="F95" si="64">MONTH(D95)</f>
        <v>11</v>
      </c>
      <c r="G95" s="110">
        <f>IF(Selected_period="Total Year", 1, IF(Selected_period=cc_month_number, 1, 0))</f>
        <v>0</v>
      </c>
      <c r="H95" s="110">
        <f t="shared" ref="H95" si="65">1*$E$49</f>
        <v>1</v>
      </c>
      <c r="I95" s="110">
        <f t="shared" ref="I95" si="66">1*$E$52</f>
        <v>1</v>
      </c>
      <c r="J95" s="108" cm="1">
        <f t="array" ref="J95">SUM(Tracking[Amount] * (Tracking[Type]=cc_type)* (YEAR(Tracking[Effective Date])=Selected_year)*(MONTH(Tracking[Effective Date])=cc_month_number))</f>
        <v>4547</v>
      </c>
      <c r="K95" s="108" cm="1">
        <f t="array" aca="1" ref="K95" ca="1">INDEX('Budget Planning'!$E:$FA,income_total_row, MATCH(DATE(Selected_year, cc_month_number,1), 'Budget Planning'!E$10:FA$10, 0))</f>
        <v>4547</v>
      </c>
      <c r="L95" s="108">
        <f ca="1">cc_budget-cc_tracked</f>
        <v>0</v>
      </c>
      <c r="M95" s="108">
        <f ca="1">G95* cc_Show_Type* MIN(cc_tracked, cc_budget)</f>
        <v>0</v>
      </c>
      <c r="N95" s="108">
        <f ca="1">G95* cc_Show_Type* cc_Show_Rem._Budget * IF(cc_Delta&gt;0, cc_Delta, 0)</f>
        <v>0</v>
      </c>
      <c r="O95" s="108">
        <f ca="1">G95* cc_Show_Type* IF(cc_Delta&lt;0, ABS(cc_Delta), 0)</f>
        <v>0</v>
      </c>
      <c r="P95" s="108">
        <f ca="1">NOT(G95) * cc_Show_Type * MIN(cc_tracked, cc_budget)</f>
        <v>4547</v>
      </c>
      <c r="Q95" s="108">
        <f ca="1">NOT(G95) * cc_Show_Type * cc_Show_Rem._Budget * IF(cc_Delta&gt;0, cc_Delta, 0)</f>
        <v>0</v>
      </c>
      <c r="R95" s="108">
        <f ca="1">NOT(G95) * cc_Show_Type * IF(cc_Delta&lt;0, ABS(cc_Delta), 0)</f>
        <v>0</v>
      </c>
    </row>
    <row r="96" spans="4:18" x14ac:dyDescent="0.25">
      <c r="D96" s="136"/>
      <c r="E96" s="66" t="s">
        <v>23</v>
      </c>
      <c r="F96" s="62">
        <f t="shared" ref="F96" si="67">MONTH(D95)</f>
        <v>11</v>
      </c>
      <c r="G96" s="62">
        <f>IF(Selected_period="Total Year", 1, IF(Selected_period=cc_month_number, 1, 0))</f>
        <v>0</v>
      </c>
      <c r="H96" s="62">
        <f t="shared" ref="H96" si="68">1*$E$50</f>
        <v>1</v>
      </c>
      <c r="I96" s="62">
        <f t="shared" si="3"/>
        <v>1</v>
      </c>
      <c r="J96" s="99" cm="1">
        <f t="array" ref="J96">SUM(Tracking[Amount] * (Tracking[Type]=cc_type)* (YEAR(Tracking[Effective Date])=Selected_year)*(MONTH(Tracking[Effective Date])=cc_month_number))</f>
        <v>5720</v>
      </c>
      <c r="K96" s="99" cm="1">
        <f t="array" aca="1" ref="K96" ca="1">INDEX('Budget Planning'!$E:$FA,expenses_total_row, MATCH(DATE(Selected_year, cc_month_number,1), 'Budget Planning'!E$10:FA$10, 0))</f>
        <v>4013</v>
      </c>
      <c r="L96" s="99">
        <f ca="1">cc_budget-cc_tracked</f>
        <v>-1707</v>
      </c>
      <c r="M96" s="99">
        <f ca="1">G96* cc_Show_Type* MIN(cc_tracked, cc_budget)</f>
        <v>0</v>
      </c>
      <c r="N96" s="99">
        <f ca="1">G96* cc_Show_Type* cc_Show_Rem._Budget * IF(cc_Delta&gt;0, cc_Delta, 0)</f>
        <v>0</v>
      </c>
      <c r="O96" s="99">
        <f ca="1">G96* cc_Show_Type* IF(cc_Delta&lt;0, ABS(cc_Delta), 0)</f>
        <v>0</v>
      </c>
      <c r="P96" s="99">
        <f ca="1">NOT(G96) * cc_Show_Type * MIN(cc_tracked, cc_budget)</f>
        <v>4013</v>
      </c>
      <c r="Q96" s="99">
        <f ca="1">NOT(G96) * cc_Show_Type * cc_Show_Rem._Budget * IF(cc_Delta&gt;0, cc_Delta, 0)</f>
        <v>0</v>
      </c>
      <c r="R96" s="99">
        <f ca="1">NOT(G96) * cc_Show_Type * IF(cc_Delta&lt;0, ABS(cc_Delta), 0)</f>
        <v>1707</v>
      </c>
    </row>
    <row r="97" spans="4:18" x14ac:dyDescent="0.25">
      <c r="D97" s="136"/>
      <c r="E97" s="66" t="s">
        <v>38</v>
      </c>
      <c r="F97" s="62">
        <f t="shared" ref="F97" si="69">MONTH(D95)</f>
        <v>11</v>
      </c>
      <c r="G97" s="62">
        <f>IF(Selected_period="Total Year", 1, IF(Selected_period=cc_month_number, 1, 0))</f>
        <v>0</v>
      </c>
      <c r="H97" s="62">
        <f t="shared" ref="H97" si="70">1*$E$51</f>
        <v>1</v>
      </c>
      <c r="I97" s="62">
        <f t="shared" si="3"/>
        <v>1</v>
      </c>
      <c r="J97" s="99" cm="1">
        <f t="array" ref="J97">SUM(Tracking[Amount] * (Tracking[Type]=cc_type)* (YEAR(Tracking[Effective Date])=Selected_year)*(MONTH(Tracking[Effective Date])=cc_month_number))</f>
        <v>39</v>
      </c>
      <c r="K97" s="99" cm="1">
        <f t="array" aca="1" ref="K97" ca="1">INDEX('Budget Planning'!$E:$FA,savings_total_row, MATCH(DATE(Selected_year, cc_month_number,1), 'Budget Planning'!E$10:FA$10, 0))</f>
        <v>20</v>
      </c>
      <c r="L97" s="99">
        <f ca="1">cc_budget-cc_tracked</f>
        <v>-19</v>
      </c>
      <c r="M97" s="99">
        <f ca="1">G97* cc_Show_Type* MIN(cc_tracked, cc_budget)</f>
        <v>0</v>
      </c>
      <c r="N97" s="99">
        <f ca="1">G97* cc_Show_Type* cc_Show_Rem._Budget * IF(cc_Delta&gt;0, cc_Delta, 0)</f>
        <v>0</v>
      </c>
      <c r="O97" s="99">
        <f ca="1">G97* cc_Show_Type* IF(cc_Delta&lt;0, ABS(cc_Delta), 0)</f>
        <v>0</v>
      </c>
      <c r="P97" s="99">
        <f ca="1">NOT(G97) * cc_Show_Type * MIN(cc_tracked, cc_budget)</f>
        <v>20</v>
      </c>
      <c r="Q97" s="99">
        <f ca="1">NOT(G97) * cc_Show_Type * cc_Show_Rem._Budget * IF(cc_Delta&gt;0, cc_Delta, 0)</f>
        <v>0</v>
      </c>
      <c r="R97" s="99">
        <f ca="1">NOT(G97) * cc_Show_Type * IF(cc_Delta&lt;0, ABS(cc_Delta), 0)</f>
        <v>19</v>
      </c>
    </row>
    <row r="98" spans="4:18" x14ac:dyDescent="0.25">
      <c r="D98" s="137"/>
      <c r="E98" s="107"/>
      <c r="F98" s="111"/>
      <c r="G98" s="111"/>
      <c r="H98" s="111"/>
      <c r="I98" s="10"/>
      <c r="J98" s="112"/>
      <c r="K98" s="112"/>
      <c r="L98" s="112"/>
      <c r="M98" s="10"/>
      <c r="N98" s="10"/>
      <c r="O98" s="10"/>
      <c r="P98" s="10"/>
      <c r="Q98" s="10"/>
      <c r="R98" s="10"/>
    </row>
    <row r="99" spans="4:18" x14ac:dyDescent="0.25">
      <c r="D99" s="135">
        <f>DATE(Selected_year, 12, 1)</f>
        <v>45627</v>
      </c>
      <c r="E99" s="106" t="s">
        <v>16</v>
      </c>
      <c r="F99" s="110">
        <f t="shared" ref="F99" si="71">MONTH(D99)</f>
        <v>12</v>
      </c>
      <c r="G99" s="110">
        <f>IF(Selected_period="Total Year", 1, IF(Selected_period=cc_month_number, 1, 0))</f>
        <v>1</v>
      </c>
      <c r="H99" s="110">
        <f t="shared" ref="H99" si="72">1*$E$49</f>
        <v>1</v>
      </c>
      <c r="I99" s="110">
        <f t="shared" ref="I99" si="73">1*$E$52</f>
        <v>1</v>
      </c>
      <c r="J99" s="108" cm="1">
        <f t="array" ref="J99">SUM(Tracking[Amount] * (Tracking[Type]=cc_type)* (YEAR(Tracking[Effective Date])=Selected_year)*(MONTH(Tracking[Effective Date])=cc_month_number))</f>
        <v>2214</v>
      </c>
      <c r="K99" s="108" cm="1">
        <f t="array" aca="1" ref="K99" ca="1">INDEX('Budget Planning'!$E:$FA,income_total_row, MATCH(DATE(Selected_year, cc_month_number,1), 'Budget Planning'!E$10:FA$10, 0))</f>
        <v>5450</v>
      </c>
      <c r="L99" s="108">
        <f ca="1">cc_budget-cc_tracked</f>
        <v>3236</v>
      </c>
      <c r="M99" s="108">
        <f ca="1">G99* cc_Show_Type* MIN(cc_tracked, cc_budget)</f>
        <v>2214</v>
      </c>
      <c r="N99" s="108">
        <f ca="1">G99* cc_Show_Type* cc_Show_Rem._Budget * IF(cc_Delta&gt;0, cc_Delta, 0)</f>
        <v>3236</v>
      </c>
      <c r="O99" s="108">
        <f ca="1">G99* cc_Show_Type* IF(cc_Delta&lt;0, ABS(cc_Delta), 0)</f>
        <v>0</v>
      </c>
      <c r="P99" s="108">
        <f ca="1">NOT(G99) * cc_Show_Type * MIN(cc_tracked, cc_budget)</f>
        <v>0</v>
      </c>
      <c r="Q99" s="108">
        <f ca="1">NOT(G99) * cc_Show_Type * cc_Show_Rem._Budget * IF(cc_Delta&gt;0, cc_Delta, 0)</f>
        <v>0</v>
      </c>
      <c r="R99" s="108">
        <f ca="1">NOT(G99) * cc_Show_Type * IF(cc_Delta&lt;0, ABS(cc_Delta), 0)</f>
        <v>0</v>
      </c>
    </row>
    <row r="100" spans="4:18" x14ac:dyDescent="0.25">
      <c r="D100" s="136"/>
      <c r="E100" s="66" t="s">
        <v>23</v>
      </c>
      <c r="F100" s="62">
        <f t="shared" ref="F100" si="74">MONTH(D99)</f>
        <v>12</v>
      </c>
      <c r="G100" s="62">
        <f>IF(Selected_period="Total Year", 1, IF(Selected_period=cc_month_number, 1, 0))</f>
        <v>1</v>
      </c>
      <c r="H100" s="62">
        <f t="shared" ref="H100" si="75">1*$E$50</f>
        <v>1</v>
      </c>
      <c r="I100" s="62">
        <f t="shared" si="3"/>
        <v>1</v>
      </c>
      <c r="J100" s="99" cm="1">
        <f t="array" ref="J100">SUM(Tracking[Amount] * (Tracking[Type]=cc_type)* (YEAR(Tracking[Effective Date])=Selected_year)*(MONTH(Tracking[Effective Date])=cc_month_number))</f>
        <v>1367</v>
      </c>
      <c r="K100" s="99" cm="1">
        <f t="array" aca="1" ref="K100" ca="1">INDEX('Budget Planning'!$E:$FA,expenses_total_row, MATCH(DATE(Selected_year, cc_month_number,1), 'Budget Planning'!E$10:FA$10, 0))</f>
        <v>3653</v>
      </c>
      <c r="L100" s="99">
        <f ca="1">cc_budget-cc_tracked</f>
        <v>2286</v>
      </c>
      <c r="M100" s="99">
        <f ca="1">G100* cc_Show_Type* MIN(cc_tracked, cc_budget)</f>
        <v>1367</v>
      </c>
      <c r="N100" s="99">
        <f ca="1">G100* cc_Show_Type* cc_Show_Rem._Budget * IF(cc_Delta&gt;0, cc_Delta, 0)</f>
        <v>2286</v>
      </c>
      <c r="O100" s="99">
        <f ca="1">G100* cc_Show_Type* IF(cc_Delta&lt;0, ABS(cc_Delta), 0)</f>
        <v>0</v>
      </c>
      <c r="P100" s="99">
        <f ca="1">NOT(G100) * cc_Show_Type * MIN(cc_tracked, cc_budget)</f>
        <v>0</v>
      </c>
      <c r="Q100" s="99">
        <f ca="1">NOT(G100) * cc_Show_Type * cc_Show_Rem._Budget * IF(cc_Delta&gt;0, cc_Delta, 0)</f>
        <v>0</v>
      </c>
      <c r="R100" s="99">
        <f ca="1">NOT(G100) * cc_Show_Type * IF(cc_Delta&lt;0, ABS(cc_Delta), 0)</f>
        <v>0</v>
      </c>
    </row>
    <row r="101" spans="4:18" x14ac:dyDescent="0.25">
      <c r="D101" s="136"/>
      <c r="E101" s="66" t="s">
        <v>38</v>
      </c>
      <c r="F101" s="62">
        <f t="shared" ref="F101" si="76">MONTH(D99)</f>
        <v>12</v>
      </c>
      <c r="G101" s="62">
        <f>IF(Selected_period="Total Year", 1, IF(Selected_period=cc_month_number, 1, 0))</f>
        <v>1</v>
      </c>
      <c r="H101" s="62">
        <f t="shared" ref="H101" si="77">1*$E$51</f>
        <v>1</v>
      </c>
      <c r="I101" s="62">
        <f t="shared" si="3"/>
        <v>1</v>
      </c>
      <c r="J101" s="99" cm="1">
        <f t="array" ref="J101">SUM(Tracking[Amount] * (Tracking[Type]=cc_type)* (YEAR(Tracking[Effective Date])=Selected_year)*(MONTH(Tracking[Effective Date])=cc_month_number))</f>
        <v>0</v>
      </c>
      <c r="K101" s="99" cm="1">
        <f t="array" aca="1" ref="K101" ca="1">INDEX('Budget Planning'!$E:$FA,savings_total_row, MATCH(DATE(Selected_year, cc_month_number,1), 'Budget Planning'!E$10:FA$10, 0))</f>
        <v>20</v>
      </c>
      <c r="L101" s="99">
        <f ca="1">cc_budget-cc_tracked</f>
        <v>20</v>
      </c>
      <c r="M101" s="99">
        <f ca="1">G101* cc_Show_Type* MIN(cc_tracked, cc_budget)</f>
        <v>0</v>
      </c>
      <c r="N101" s="99">
        <f ca="1">G101* cc_Show_Type* cc_Show_Rem._Budget * IF(cc_Delta&gt;0, cc_Delta, 0)</f>
        <v>20</v>
      </c>
      <c r="O101" s="99">
        <f ca="1">G101* cc_Show_Type* IF(cc_Delta&lt;0, ABS(cc_Delta), 0)</f>
        <v>0</v>
      </c>
      <c r="P101" s="99">
        <f ca="1">NOT(G101) * cc_Show_Type * MIN(cc_tracked, cc_budget)</f>
        <v>0</v>
      </c>
      <c r="Q101" s="99">
        <f ca="1">NOT(G101) * cc_Show_Type * cc_Show_Rem._Budget * IF(cc_Delta&gt;0, cc_Delta, 0)</f>
        <v>0</v>
      </c>
      <c r="R101" s="99">
        <f ca="1">NOT(G101) * cc_Show_Type * IF(cc_Delta&lt;0, ABS(cc_Delta), 0)</f>
        <v>0</v>
      </c>
    </row>
    <row r="102" spans="4:18" x14ac:dyDescent="0.25">
      <c r="D102" s="137"/>
      <c r="E102" s="107"/>
      <c r="F102" s="111"/>
      <c r="G102" s="111"/>
      <c r="H102" s="111"/>
      <c r="I102" s="10"/>
      <c r="J102" s="112"/>
      <c r="K102" s="112"/>
      <c r="L102" s="112"/>
      <c r="M102" s="10"/>
      <c r="N102" s="10"/>
      <c r="O102" s="10"/>
      <c r="P102" s="10"/>
      <c r="Q102" s="10"/>
      <c r="R102" s="10"/>
    </row>
  </sheetData>
  <mergeCells count="17">
    <mergeCell ref="A1:XFD2"/>
    <mergeCell ref="C6:F6"/>
    <mergeCell ref="C17:F17"/>
    <mergeCell ref="M53:O53"/>
    <mergeCell ref="P53:R53"/>
    <mergeCell ref="D55:D58"/>
    <mergeCell ref="D59:D62"/>
    <mergeCell ref="D63:D66"/>
    <mergeCell ref="D67:D70"/>
    <mergeCell ref="D71:D74"/>
    <mergeCell ref="D95:D98"/>
    <mergeCell ref="D99:D102"/>
    <mergeCell ref="D75:D78"/>
    <mergeCell ref="D79:D82"/>
    <mergeCell ref="D83:D86"/>
    <mergeCell ref="D87:D90"/>
    <mergeCell ref="D91:D94"/>
  </mergeCells>
  <phoneticPr fontId="36"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E19E4-3D68-4670-A5BA-C1CE149D50E2}">
  <dimension ref="A1:E28"/>
  <sheetViews>
    <sheetView workbookViewId="0">
      <selection activeCell="I31" sqref="I31"/>
    </sheetView>
  </sheetViews>
  <sheetFormatPr defaultRowHeight="15" x14ac:dyDescent="0.25"/>
  <cols>
    <col min="3" max="3" width="18" style="62" customWidth="1"/>
    <col min="5" max="5" width="16" style="62" bestFit="1" customWidth="1"/>
  </cols>
  <sheetData>
    <row r="1" spans="1:5" s="143" customFormat="1" x14ac:dyDescent="0.25">
      <c r="A1" s="143" t="s">
        <v>113</v>
      </c>
    </row>
    <row r="2" spans="1:5" s="143" customFormat="1" x14ac:dyDescent="0.25"/>
    <row r="7" spans="1:5" x14ac:dyDescent="0.25">
      <c r="C7" s="58" t="s">
        <v>114</v>
      </c>
      <c r="E7" s="58" t="s">
        <v>115</v>
      </c>
    </row>
    <row r="8" spans="1:5" x14ac:dyDescent="0.25">
      <c r="C8" s="63" t="s">
        <v>116</v>
      </c>
      <c r="E8" s="67" t="s">
        <v>117</v>
      </c>
    </row>
    <row r="9" spans="1:5" x14ac:dyDescent="0.25">
      <c r="C9" s="64" cm="1">
        <f t="array" ref="C9">starting_year</f>
        <v>2024</v>
      </c>
      <c r="E9" s="68" t="s">
        <v>118</v>
      </c>
    </row>
    <row r="10" spans="1:5" x14ac:dyDescent="0.25">
      <c r="C10" s="64">
        <f>C9+1</f>
        <v>2025</v>
      </c>
      <c r="E10" s="69">
        <v>36526</v>
      </c>
    </row>
    <row r="11" spans="1:5" x14ac:dyDescent="0.25">
      <c r="C11" s="64">
        <f t="shared" ref="C11:C19" si="0">C10+1</f>
        <v>2026</v>
      </c>
      <c r="E11" s="69">
        <v>36557</v>
      </c>
    </row>
    <row r="12" spans="1:5" x14ac:dyDescent="0.25">
      <c r="C12" s="64">
        <f t="shared" si="0"/>
        <v>2027</v>
      </c>
      <c r="E12" s="69">
        <v>36586</v>
      </c>
    </row>
    <row r="13" spans="1:5" x14ac:dyDescent="0.25">
      <c r="C13" s="64">
        <f t="shared" si="0"/>
        <v>2028</v>
      </c>
      <c r="E13" s="69">
        <v>36617</v>
      </c>
    </row>
    <row r="14" spans="1:5" x14ac:dyDescent="0.25">
      <c r="C14" s="64">
        <f t="shared" si="0"/>
        <v>2029</v>
      </c>
      <c r="E14" s="69">
        <v>36647</v>
      </c>
    </row>
    <row r="15" spans="1:5" x14ac:dyDescent="0.25">
      <c r="C15" s="64">
        <f t="shared" si="0"/>
        <v>2030</v>
      </c>
      <c r="E15" s="69">
        <v>36678</v>
      </c>
    </row>
    <row r="16" spans="1:5" x14ac:dyDescent="0.25">
      <c r="C16" s="64">
        <f t="shared" si="0"/>
        <v>2031</v>
      </c>
      <c r="E16" s="69">
        <v>36708</v>
      </c>
    </row>
    <row r="17" spans="3:5" x14ac:dyDescent="0.25">
      <c r="C17" s="64">
        <f t="shared" si="0"/>
        <v>2032</v>
      </c>
      <c r="E17" s="69">
        <v>36739</v>
      </c>
    </row>
    <row r="18" spans="3:5" x14ac:dyDescent="0.25">
      <c r="C18" s="64">
        <f t="shared" si="0"/>
        <v>2033</v>
      </c>
      <c r="E18" s="69">
        <v>36770</v>
      </c>
    </row>
    <row r="19" spans="3:5" x14ac:dyDescent="0.25">
      <c r="C19" s="65">
        <f t="shared" si="0"/>
        <v>2034</v>
      </c>
      <c r="E19" s="69">
        <v>36800</v>
      </c>
    </row>
    <row r="20" spans="3:5" x14ac:dyDescent="0.25">
      <c r="E20" s="69">
        <v>36831</v>
      </c>
    </row>
    <row r="21" spans="3:5" x14ac:dyDescent="0.25">
      <c r="E21" s="70">
        <v>36861</v>
      </c>
    </row>
    <row r="22" spans="3:5" x14ac:dyDescent="0.25">
      <c r="E22" s="66"/>
    </row>
    <row r="23" spans="3:5" x14ac:dyDescent="0.25">
      <c r="E23" s="66"/>
    </row>
    <row r="24" spans="3:5" x14ac:dyDescent="0.25">
      <c r="E24" s="66"/>
    </row>
    <row r="25" spans="3:5" x14ac:dyDescent="0.25">
      <c r="E25" s="66"/>
    </row>
    <row r="26" spans="3:5" x14ac:dyDescent="0.25">
      <c r="E26" s="66"/>
    </row>
    <row r="27" spans="3:5" x14ac:dyDescent="0.25">
      <c r="E27" s="66"/>
    </row>
    <row r="28" spans="3:5" x14ac:dyDescent="0.25">
      <c r="E28" s="66"/>
    </row>
  </sheetData>
  <mergeCells count="1">
    <mergeCell ref="A1:XFD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82A6D23DF77844E97924FFE41812A90" ma:contentTypeVersion="5" ma:contentTypeDescription="Create a new document." ma:contentTypeScope="" ma:versionID="1c5bda8f11651a22c5694f40147f594c">
  <xsd:schema xmlns:xsd="http://www.w3.org/2001/XMLSchema" xmlns:xs="http://www.w3.org/2001/XMLSchema" xmlns:p="http://schemas.microsoft.com/office/2006/metadata/properties" xmlns:ns3="aa5cc446-e0f3-4a9f-b919-1cfa34795d3a" targetNamespace="http://schemas.microsoft.com/office/2006/metadata/properties" ma:root="true" ma:fieldsID="5f1a19b26c5f38ecc29d242c8b7baf28" ns3:_="">
    <xsd:import namespace="aa5cc446-e0f3-4a9f-b919-1cfa34795d3a"/>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MediaServiceSearchPropertie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5cc446-e0f3-4a9f-b919-1cfa34795d3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E538C59-5424-40E0-B238-75DB65B8A261}">
  <ds:schemaRefs>
    <ds:schemaRef ds:uri="http://schemas.microsoft.com/sharepoint/v3/contenttype/forms"/>
  </ds:schemaRefs>
</ds:datastoreItem>
</file>

<file path=customXml/itemProps2.xml><?xml version="1.0" encoding="utf-8"?>
<ds:datastoreItem xmlns:ds="http://schemas.openxmlformats.org/officeDocument/2006/customXml" ds:itemID="{B11F89E8-0039-4876-801F-AC0ED0486FFD}">
  <ds:schemaRefs>
    <ds:schemaRef ds:uri="aa5cc446-e0f3-4a9f-b919-1cfa34795d3a"/>
    <ds:schemaRef ds:uri="http://schemas.microsoft.com/office/2006/metadata/properties"/>
    <ds:schemaRef ds:uri="http://schemas.microsoft.com/office/2006/documentManagement/types"/>
    <ds:schemaRef ds:uri="http://purl.org/dc/dcmitype/"/>
    <ds:schemaRef ds:uri="http://schemas.openxmlformats.org/package/2006/metadata/core-properties"/>
    <ds:schemaRef ds:uri="http://purl.org/dc/elements/1.1/"/>
    <ds:schemaRef ds:uri="http://schemas.microsoft.com/office/infopath/2007/PartnerControls"/>
    <ds:schemaRef ds:uri="http://www.w3.org/XML/1998/namespace"/>
    <ds:schemaRef ds:uri="http://purl.org/dc/terms/"/>
  </ds:schemaRefs>
</ds:datastoreItem>
</file>

<file path=customXml/itemProps3.xml><?xml version="1.0" encoding="utf-8"?>
<ds:datastoreItem xmlns:ds="http://schemas.openxmlformats.org/officeDocument/2006/customXml" ds:itemID="{FD90A6D3-4614-4B33-AAF9-A5252817A7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a5cc446-e0f3-4a9f-b919-1cfa34795d3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cfa792cf-7768-4341-8857-81754c2afa1f}" enabled="0" method="" siteId="{cfa792cf-7768-4341-8857-81754c2afa1f}"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39</vt:i4>
      </vt:variant>
    </vt:vector>
  </HeadingPairs>
  <TitlesOfParts>
    <vt:vector size="45" baseType="lpstr">
      <vt:lpstr>Settings</vt:lpstr>
      <vt:lpstr>Budget Planning</vt:lpstr>
      <vt:lpstr>Budget Tracking</vt:lpstr>
      <vt:lpstr>Budget Dashboard</vt:lpstr>
      <vt:lpstr>Calculations</vt:lpstr>
      <vt:lpstr>Dropdown Data</vt:lpstr>
      <vt:lpstr>'Budget Dashboard'!budget</vt:lpstr>
      <vt:lpstr>'Budget Dashboard'!budget_range</vt:lpstr>
      <vt:lpstr>'Budget Dashboard'!budget_rank</vt:lpstr>
      <vt:lpstr>Calculations!cc_budget</vt:lpstr>
      <vt:lpstr>Calculations!cc_Delta</vt:lpstr>
      <vt:lpstr>Calculations!cc_in_focus</vt:lpstr>
      <vt:lpstr>Calculations!cc_month_number</vt:lpstr>
      <vt:lpstr>Calculations!cc_Show_Rem._Budget</vt:lpstr>
      <vt:lpstr>Calculations!cc_Show_Type</vt:lpstr>
      <vt:lpstr>Calculations!cc_tracked</vt:lpstr>
      <vt:lpstr>Calculations!cc_type</vt:lpstr>
      <vt:lpstr>'Budget Dashboard'!comb_rank</vt:lpstr>
      <vt:lpstr>'Budget Dashboard'!comb_rank_norm</vt:lpstr>
      <vt:lpstr>'Budget Dashboard'!comb_rank_norm_run_range</vt:lpstr>
      <vt:lpstr>'Budget Dashboard'!comb_rank_range</vt:lpstr>
      <vt:lpstr>'Budget Dashboard'!comb_rank_unique</vt:lpstr>
      <vt:lpstr>current_date</vt:lpstr>
      <vt:lpstr>'Budget Dashboard'!hearder_row_id</vt:lpstr>
      <vt:lpstr>'Budget Dashboard'!is_cat</vt:lpstr>
      <vt:lpstr>'Budget Dashboard'!is_empty</vt:lpstr>
      <vt:lpstr>'Budget Dashboard'!is_header</vt:lpstr>
      <vt:lpstr>'Budget Dashboard'!is_total</vt:lpstr>
      <vt:lpstr>'Budget Dashboard'!item</vt:lpstr>
      <vt:lpstr>'Budget Dashboard'!out_budget</vt:lpstr>
      <vt:lpstr>'Budget Dashboard'!out_percent_completed</vt:lpstr>
      <vt:lpstr>'Budget Dashboard'!out_tracked</vt:lpstr>
      <vt:lpstr>'Budget Dashboard'!row_id</vt:lpstr>
      <vt:lpstr>savings_rate_cal_type</vt:lpstr>
      <vt:lpstr>Selected_period</vt:lpstr>
      <vt:lpstr>selected_period_display</vt:lpstr>
      <vt:lpstr>Selected_year</vt:lpstr>
      <vt:lpstr>shift_late_income_starting_date</vt:lpstr>
      <vt:lpstr>shift_late_income_status</vt:lpstr>
      <vt:lpstr>'Budget Dashboard'!sort_max_row</vt:lpstr>
      <vt:lpstr>starting_year</vt:lpstr>
      <vt:lpstr>'Budget Dashboard'!tracked</vt:lpstr>
      <vt:lpstr>'Budget Dashboard'!tracked_range</vt:lpstr>
      <vt:lpstr>'Budget Dashboard'!tracked_rank</vt:lpstr>
      <vt:lpstr>'Budget Dashboard'!type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Cheyenne Waller</dc:creator>
  <cp:keywords/>
  <dc:description/>
  <cp:lastModifiedBy>Cheyenne Waller</cp:lastModifiedBy>
  <cp:revision/>
  <dcterms:created xsi:type="dcterms:W3CDTF">2024-12-15T17:32:26Z</dcterms:created>
  <dcterms:modified xsi:type="dcterms:W3CDTF">2024-12-31T22:46:07Z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0x010100E82A6D23DF77844E97924FFE41812A90</vt:lpwstr>
  </property>
</Properties>
</file>