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astern\Documents\Recovery-Funds-Dashboard\data\"/>
    </mc:Choice>
  </mc:AlternateContent>
  <xr:revisionPtr revIDLastSave="0" documentId="13_ncr:1_{043BDAC6-3C7C-4B8A-B050-FE6B3679F867}" xr6:coauthVersionLast="45" xr6:coauthVersionMax="45" xr10:uidLastSave="{00000000-0000-0000-0000-000000000000}"/>
  <bookViews>
    <workbookView xWindow="-120" yWindow="-120" windowWidth="29040" windowHeight="15840" xr2:uid="{5301DB1E-4EB4-43A9-A264-684AD5BC06BF}"/>
  </bookViews>
  <sheets>
    <sheet name="Programs" sheetId="1" r:id="rId1"/>
    <sheet name="Dropdown Menus" sheetId="2" r:id="rId2"/>
    <sheet name="Illinois Expenditures" sheetId="3" state="hidden"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3" l="1"/>
  <c r="I29" i="1"/>
  <c r="G14" i="3"/>
  <c r="H14" i="3"/>
  <c r="K122" i="1"/>
  <c r="C20" i="3"/>
  <c r="C19" i="3"/>
  <c r="H19" i="3"/>
  <c r="K104" i="1"/>
  <c r="C18" i="3"/>
  <c r="H18" i="3"/>
  <c r="G17" i="3"/>
  <c r="H17" i="3"/>
  <c r="G16" i="3"/>
  <c r="H16" i="3"/>
  <c r="G15" i="3"/>
  <c r="H15" i="3"/>
  <c r="H13" i="3"/>
  <c r="G12" i="3"/>
  <c r="H12" i="3"/>
  <c r="G11" i="3"/>
  <c r="H11" i="3"/>
  <c r="G10" i="3"/>
  <c r="C10" i="3"/>
  <c r="H10" i="3"/>
  <c r="K18" i="1"/>
  <c r="G9" i="3"/>
  <c r="C9" i="3"/>
  <c r="H9" i="3"/>
  <c r="K128" i="1"/>
  <c r="G7" i="3"/>
  <c r="C7" i="3"/>
  <c r="H7" i="3"/>
  <c r="K96" i="1"/>
  <c r="G6" i="3"/>
  <c r="H6" i="3"/>
  <c r="G5" i="3"/>
  <c r="C5" i="3"/>
  <c r="H5" i="3"/>
  <c r="K16" i="1"/>
  <c r="I68" i="1"/>
  <c r="I67" i="1"/>
  <c r="I66" i="1"/>
  <c r="I47" i="1"/>
  <c r="I62" i="1"/>
  <c r="I61" i="1"/>
  <c r="I60" i="1"/>
  <c r="I59" i="1"/>
  <c r="I58" i="1"/>
  <c r="I51" i="1"/>
  <c r="I53" i="1"/>
  <c r="I54" i="1"/>
  <c r="I55" i="1"/>
  <c r="I56" i="1"/>
  <c r="I52" i="1"/>
  <c r="I86" i="1"/>
  <c r="I85" i="1"/>
  <c r="I84" i="1"/>
  <c r="I83" i="1"/>
  <c r="I82" i="1"/>
  <c r="I81" i="1"/>
  <c r="I79" i="1"/>
  <c r="I80" i="1"/>
  <c r="I3" i="1"/>
  <c r="I12" i="1"/>
  <c r="I74" i="1"/>
  <c r="I70" i="1"/>
  <c r="I71" i="1"/>
  <c r="I78" i="1"/>
  <c r="I50" i="1"/>
  <c r="I49" i="1"/>
  <c r="I65" i="1"/>
  <c r="I69" i="1"/>
  <c r="I76" i="1"/>
  <c r="I77" i="1"/>
  <c r="I48" i="1"/>
  <c r="I46" i="1"/>
  <c r="I75" i="1"/>
  <c r="I73" i="1"/>
  <c r="I72" i="1"/>
  <c r="I57" i="1"/>
  <c r="I64" i="1"/>
  <c r="I63" i="1"/>
  <c r="C97" i="1"/>
  <c r="I100" i="1"/>
  <c r="I99" i="1"/>
  <c r="I98" i="1"/>
  <c r="I108" i="1"/>
  <c r="I87" i="1"/>
  <c r="I88" i="1"/>
  <c r="I111" i="1"/>
  <c r="L97" i="1"/>
  <c r="I1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tc={D4BDB470-DE8F-4A22-9D89-FA69FA13338E}</author>
  </authors>
  <commentList>
    <comment ref="E20" authorId="0" shapeId="0" xr:uid="{D4BDB470-DE8F-4A22-9D89-FA69FA13338E}">
      <text>
        <t>[Threaded comment]
Your version of Excel allows you to read this threaded comment; however, any edits to it will get removed if the file is opened in a newer version of Excel. Learn more: https://go.microsoft.com/fwlink/?linkid=870924
Comment:
    How to capture this? The federal award amount is $118m, but they appropriated $429m and have spent $423m</t>
      </text>
    </comment>
  </commentList>
</comments>
</file>

<file path=xl/sharedStrings.xml><?xml version="1.0" encoding="utf-8"?>
<sst xmlns="http://schemas.openxmlformats.org/spreadsheetml/2006/main" count="1848" uniqueCount="522">
  <si>
    <t>Geography</t>
  </si>
  <si>
    <t>Funding Source (e.g. ARPA, CARES etc.)</t>
  </si>
  <si>
    <t>Topic</t>
  </si>
  <si>
    <t>Subtopic</t>
  </si>
  <si>
    <t>Flexible Fund?</t>
  </si>
  <si>
    <t>Program</t>
  </si>
  <si>
    <t>Summary Description</t>
  </si>
  <si>
    <t>Program Description</t>
  </si>
  <si>
    <t>Amount Allocated</t>
  </si>
  <si>
    <t>Amount Exact?</t>
  </si>
  <si>
    <t>% Spent</t>
  </si>
  <si>
    <t>Agency</t>
  </si>
  <si>
    <t>Source</t>
  </si>
  <si>
    <t>source_url</t>
  </si>
  <si>
    <t>Current As Of</t>
  </si>
  <si>
    <t>Expiration</t>
  </si>
  <si>
    <t>Chicago</t>
  </si>
  <si>
    <t>ARPA</t>
  </si>
  <si>
    <t>Housing</t>
  </si>
  <si>
    <t>Emergency Rental Assistance</t>
  </si>
  <si>
    <t>No</t>
  </si>
  <si>
    <t>Emergency Rental Assistance (ERA2)</t>
  </si>
  <si>
    <t>Rental and utility assistance</t>
  </si>
  <si>
    <t>These funds can be used for rental and utility assistance to states, territories, counties, and cities to help stabilize renters during the pandemic and help rental property owners continue to cover their costs.</t>
  </si>
  <si>
    <t>Yes</t>
  </si>
  <si>
    <t xml:space="preserve">U.S. Department of the Treasury </t>
  </si>
  <si>
    <t>U.S. Department of the Treasury</t>
  </si>
  <si>
    <t>https://home.treasury.gov/policy-issues/coronavirus/assistance-for-state-local-and-tribal-governments/emergency-rental-assistance-program/allocations-and-payments</t>
  </si>
  <si>
    <t>Workforce Development</t>
  </si>
  <si>
    <t>Workforce Recovery</t>
  </si>
  <si>
    <t>Expanding the Public Health Workforce</t>
  </si>
  <si>
    <t>Funds for establishing, expanding, and sustaining public health workforces</t>
  </si>
  <si>
    <t>These funds can be used to carry out activities related to establishing, expanding, and sustaining a public health workforce employed by state or local public health departments or non-profit, private, or public organizations with demonstrated expertise in implementing public health programs. Public health departments employ contact tracers, nurses, epidemiologists, community health workers.</t>
  </si>
  <si>
    <t>Centers for Disease Control and Prevention</t>
  </si>
  <si>
    <t>CDC Disease Intervention Specialists Workforce Development Funding</t>
  </si>
  <si>
    <t>https://www.chicago.gov/content/dam/city/depts/obm/supp_info/2022Budget/ChicagoRecoveryPlan.pdf</t>
  </si>
  <si>
    <t>Community Investment</t>
  </si>
  <si>
    <t>Transportation</t>
  </si>
  <si>
    <t>Funds for public transit agencies to avoid layoffs and service reductions</t>
  </si>
  <si>
    <t xml:space="preserve">These funds help public transit agencies avoid layoffs and service reductions. These new resources, when combined with previous allocations through 2020, equal 132% of an urbanized area's 2018 public transit operating costs. In addition, this is available at a 100 percent federal share for operating expenses related to the response to Covid-19 (except for Capital Investment Grant funds). </t>
  </si>
  <si>
    <t>U.S. Department of Transportation</t>
  </si>
  <si>
    <t>U.S. Department of Transportation ARPA 2021 Allocations and Apportionments</t>
  </si>
  <si>
    <t>https://www.transit.dot.gov/funding/apportionments/table-1-american-rescue-plan-act-2021-appropriations-and-apportionments</t>
  </si>
  <si>
    <t>Homelessness Support</t>
  </si>
  <si>
    <t>Homelessness Assistance &amp; Supportive Services (aka HOME-ARP program)</t>
  </si>
  <si>
    <t>Supportive services, affordable housing, and homeless shelters</t>
  </si>
  <si>
    <t>These funds can be used to finance supportive services and construct new affordable housing, and for the acquisition of non-congregate shelter spaces for people experiencing homelessness</t>
  </si>
  <si>
    <t>U.S. Department of Housing and Urban Development</t>
  </si>
  <si>
    <t>https://www.hud.gov/sites/dfiles/CPD/documents/HOME-ARP.pdf</t>
  </si>
  <si>
    <t>All</t>
  </si>
  <si>
    <t>Local Fiscal Relief</t>
  </si>
  <si>
    <t>Broad funds for cities and localities to respond to Covid-19</t>
  </si>
  <si>
    <t xml:space="preserve">These funds: (1) respond to the COVID-19 public health emergency and its negative economic impacts; (2) assist essential workers by providing premium pay to those eligible or by providing grants to employers of essential workers; (3) provide government services in a way such that the revenue gaps created by the COVID-19 emergency are covered, or; (4) make necessary investments into water, sewer, or broadband infrastructure. Cities cannot deposit funds into any pension funds. </t>
  </si>
  <si>
    <t>https://home.treasury.gov/policy-issues/coronavirus/assistance-for-state-local-and-tribal-governments/state-and-local-fiscal-recovery-funds</t>
  </si>
  <si>
    <t>Cook County</t>
  </si>
  <si>
    <t>County Fiscal Relief</t>
  </si>
  <si>
    <t>Broad funds for counties to respond to Covid-19</t>
  </si>
  <si>
    <t xml:space="preserve">These funds: (1) respond to COVID-19 and its negative economic impacts; (2) assist essential workers by providing premium pay to those eligible or by providing grants to employers of essential workers; (3) provide government services in a way such that the revenue gaps created by the COVID-19 emergency are covered, or; (4) make necessary investments into water, sewer, or broadband infrastructure. Cities cannot deposit funds into any pension funds. </t>
  </si>
  <si>
    <t>These funds can be used for rental and utility assistance to states, territories, counties, and cities to help stabilize renters during the pandemic and help rental property owners continue to cover their costs</t>
  </si>
  <si>
    <t>Funds to finance supportive services and construct new affordable housing, and for the acquisition of non-congregate shelter spaces for people experiencing homelessness</t>
  </si>
  <si>
    <t>Illinois</t>
  </si>
  <si>
    <t>Infrastructure</t>
  </si>
  <si>
    <t>Capital Projects Fund</t>
  </si>
  <si>
    <t>Capital projects related to work, education, and health monitoring</t>
  </si>
  <si>
    <t>Funds for capital projects directly enabling work, education, and health monitoring, including remote options, in response to the Covid-19 pandemic</t>
  </si>
  <si>
    <t>https://home.treasury.gov/system/files/136/Allocations-States.pdf</t>
  </si>
  <si>
    <t>Illinois Housing Development Authority</t>
  </si>
  <si>
    <t>Illinois ARPA Fiscal Year 2022 Appropriations</t>
  </si>
  <si>
    <t>https://www2.illinois.gov/sites/budget/Documents/Budget Book/FY2022-Budget-Book/FY22_Enacted_ARPA_Summary_6.21.21.pdf</t>
  </si>
  <si>
    <t>These funds can be used to carry out activities related to establishing, expanding, and sustaining a public health workforce employed by state or local public health departments or non-profit, private, or public organizations with demonstrated expertise in implementing public health programs. Public health departments employ contact tracers, nurses, epidemiologists, community health workers</t>
  </si>
  <si>
    <t>Grants in Aid for Airports</t>
  </si>
  <si>
    <t>Funds for airports for broad Covid-19 recovery</t>
  </si>
  <si>
    <t>These funds provide economic relief to eligible U.S. airports affected by the prevention of, preparation for, and response to the Covid-19 pandemic.</t>
  </si>
  <si>
    <t>Federal Aviation Administration</t>
  </si>
  <si>
    <t>Federal Aviation Administration Airport Rescue Grants Allocations</t>
  </si>
  <si>
    <t>https://www.faa.gov/airports/airport_rescue_grants/media/20210622_ARP_Allocations.pdf</t>
  </si>
  <si>
    <t>Homeowner Assistance</t>
  </si>
  <si>
    <t>Homeowner Assistance Fund</t>
  </si>
  <si>
    <t>Funds to assist homeowners with delinquent mortgage payments</t>
  </si>
  <si>
    <t xml:space="preserve">This program provides relief for vulnerable homeowners. The law prioritizes homeowners who have experienced the greatest hardships, leveraging local and national income indicators to maximize intended impact. Funds can be used to make delinquent mortgage payments. States must request funds and will receive funds based on their unemployment rate, number of mortgages in foreclosure, and number of mortgages that are past due. </t>
  </si>
  <si>
    <t>U.S. Department of Treasury Homeowner Assistance Fund Allocations</t>
  </si>
  <si>
    <t>https://home.treasury.gov/system/files/136/HAF-state-territory-data-and-allocations.pdf</t>
  </si>
  <si>
    <t>State &amp; Territorial Fiscal Relief</t>
  </si>
  <si>
    <t>Broad funds for states and territories to respond to Covid-19</t>
  </si>
  <si>
    <t>Small Business</t>
  </si>
  <si>
    <t>State Small Business Credit Initiative</t>
  </si>
  <si>
    <t>Programs supporting businesses owned by socially and economically disadvantaged entrepreneurs</t>
  </si>
  <si>
    <t>This program includes: $1.5 billion for states to support businesses owned by socially and economically disadvantaged entrepreneurs; $1 billion for an incentive program to boost funding tranches for states that show robust support for these businesses; and $500 million to support very small businesses with fewer than 10 employees. This law will inject capital into state small business support and capital access programs, provide collateral support, facilitate loan participation, and enable credit guarantee programs.</t>
  </si>
  <si>
    <t>Illinois Department of Commerce and Economic Opportunity</t>
  </si>
  <si>
    <t>ARPA State and Local Fiscal Recovery Funds</t>
  </si>
  <si>
    <t>Community Safety</t>
  </si>
  <si>
    <t>Resources</t>
  </si>
  <si>
    <t>911 Alternative Response</t>
  </si>
  <si>
    <t>Piloting new approaches to 911 call diversion</t>
  </si>
  <si>
    <t>Improves the City's response to 911 calls by piloting new approaches to 911 call diversion, alternate response models, and establishing alternate destinations for patient transport</t>
  </si>
  <si>
    <t>Chicago Department of Public Health</t>
  </si>
  <si>
    <t>City of Chicago ARPA Recovery Plan</t>
  </si>
  <si>
    <t>Household Investment</t>
  </si>
  <si>
    <t>Access and awareness for public support services</t>
  </si>
  <si>
    <t>Community-based navigation resources for public services</t>
  </si>
  <si>
    <t>Provides community-based navigation resources to ensure residents are aware of and have access to public services, including the creation of a 211 system</t>
  </si>
  <si>
    <t>Chicago Department of Public Health; Department of Family and Support Services</t>
  </si>
  <si>
    <t>Aid for Chicago's vulnerable students</t>
  </si>
  <si>
    <t>Grants for students and households to cover school supplies</t>
  </si>
  <si>
    <t>Provides flexible grants for Chicago students/households to cover school supplies, food, and other essentials that are required for student support</t>
  </si>
  <si>
    <t>Chicago Office of Budget and Management</t>
  </si>
  <si>
    <t>Artist relief and works fund</t>
  </si>
  <si>
    <t>Targeted relief for individual artists and cultural organizations not eligible for other federal relief programs</t>
  </si>
  <si>
    <t>Chicago Department of Cultural Affairs and Special Events</t>
  </si>
  <si>
    <t>Broadband</t>
  </si>
  <si>
    <t>Neighborhood-scale broadband investments</t>
  </si>
  <si>
    <t>Expands Chicago Connected by funding neighborhood-scale broadband and leverage City assets to increase broadband affordability in communities</t>
  </si>
  <si>
    <t>Office of Budget and Management</t>
  </si>
  <si>
    <t>Commercial corridors and responsive neighborhood activation investments</t>
  </si>
  <si>
    <t>Grants and business support services to revitalize commercial corridors</t>
  </si>
  <si>
    <t>Grants and business support services to revitalize commercial corridors and support new small business owners and local artists involved in beautification projects; also includes community programs to drive local participation in the planning process and workforce participation in community-driven development projects</t>
  </si>
  <si>
    <t>Department of Planning and Development; Department of Business Affairs and Consumer Protection</t>
  </si>
  <si>
    <t>Community wealth building pilot</t>
  </si>
  <si>
    <t>Economic development program promoting local ownership of community assets</t>
  </si>
  <si>
    <t>Creates a new economic development program to promote local, democratic, and shared ownership and control of community assets; pilot investments in shared-equity models (e.g. worker cooperatives, housing cooperatives, community land trusts), giving historiclaly disinvested communities more accessible and sustainable pathways to building wealth</t>
  </si>
  <si>
    <t>Department of Planning and Development</t>
  </si>
  <si>
    <t>Emergency Rental Housing Assistance</t>
  </si>
  <si>
    <t>Assistance for households that are unable to pay rent or utilities</t>
  </si>
  <si>
    <t>Provides funding to assist households that are unable to pay rent or utilities</t>
  </si>
  <si>
    <t>Chicago Department of Housing</t>
  </si>
  <si>
    <t>Environmental justice/hazard reduction program</t>
  </si>
  <si>
    <t>Pollution and industrial health assessments</t>
  </si>
  <si>
    <t>Invest in impact assessment capabilities for pollution and residential and industrial hazards in communities that drive inequitable health outcomes for residents</t>
  </si>
  <si>
    <t>Equitable Transit Oriented Development (ETOD) program</t>
  </si>
  <si>
    <t>Community-driven development near transit</t>
  </si>
  <si>
    <t>Advance local housing, public health, climate resiliency and economic recovery goals by supporting community-driven development near transit to foster healthy, walkable, affordable, and accessible communities</t>
  </si>
  <si>
    <t>Federal Aviation Administration Grants-in-Aid for Airports</t>
  </si>
  <si>
    <t>Airport capital expenditures and operating expenses</t>
  </si>
  <si>
    <t>Funds for airport capital expenditures, airport operating expenses including payroll and utilities, and airport debt payments</t>
  </si>
  <si>
    <t>Safety initiatives</t>
  </si>
  <si>
    <t>Gender-based violence reduction</t>
  </si>
  <si>
    <t>Emergency funds and legal assistance for survivors of gender-based violence</t>
  </si>
  <si>
    <t>Assists survivors of gender-based violence through emergency funds, legal assistance, prevention education, housing and other care coordination services</t>
  </si>
  <si>
    <t>Department of Family and Support Services</t>
  </si>
  <si>
    <t>High utilizer diversion housing</t>
  </si>
  <si>
    <t>Behavioral health services to support stable housing for high utilizers of emergency services</t>
  </si>
  <si>
    <t>Provides behavioral health services to support stable housing for high utilizers of emergency services</t>
  </si>
  <si>
    <t>HOME Investment Partnership</t>
  </si>
  <si>
    <t>Assistance for individuals experiencing or at risk of homelessness</t>
  </si>
  <si>
    <t>Assists individuals or households who are homeless, at risk of homelessness, and other vulnerable populations by providing housing, rental assistance, supportive services, and non-congregate shelter to reduce homelessness and increase housing stability across the country</t>
  </si>
  <si>
    <t>Chicago Department of Family and Support Services</t>
  </si>
  <si>
    <t>Rapid rehousing program</t>
  </si>
  <si>
    <t xml:space="preserve">Rehousing and wraparound services for people at risk of homelessness and domestic violence </t>
  </si>
  <si>
    <t>Provides funds for people at risk of homelessness, including those at risk of domestic violence, to access rehousing services and wraparound services en route to permanent housing solutions</t>
  </si>
  <si>
    <t>Re-entry workforce program</t>
  </si>
  <si>
    <t>Expands workforce training opportunities for formerly incarcerated individuals</t>
  </si>
  <si>
    <t>Expands workforce training opportunities for formerly incarcerated individuals to attain employment and other stabilization services</t>
  </si>
  <si>
    <t>Resources for initiatives and violence reduction initiatives</t>
  </si>
  <si>
    <t>Violence reduction and community safety programs</t>
  </si>
  <si>
    <t>Funds a comprehensive set of programs including operational support and staffing for the CSCC, communications and marketing for violence prevention and reduction, expansion of resources for violence intervention programming and support for community groups</t>
  </si>
  <si>
    <t>Shuttered Venue Grant</t>
  </si>
  <si>
    <t>Emergency assistance funds for eligible venues affected by Covid-19</t>
  </si>
  <si>
    <t>Department of Cultural Affairs and Special Events</t>
  </si>
  <si>
    <t>Sobering Center</t>
  </si>
  <si>
    <t>Creates a new sobering center facility as an alternative to emergency rooms and jails for publicly intoxicated individuals</t>
  </si>
  <si>
    <t>Creates a new facility to enhance public safety and health outcomes by providing an alternative to emergency rooms and jails for publicly intoxicated individuals to initiate recovery</t>
  </si>
  <si>
    <t>Corridors</t>
  </si>
  <si>
    <t>Street ambassador program</t>
  </si>
  <si>
    <t>Workforce opportunities in commercial development</t>
  </si>
  <si>
    <t>Creates workforce opportunities for engagement along corridors to ensure safety, cleanliness, and local participation in commercial development processes</t>
  </si>
  <si>
    <t>Chicago Department of Planning and Development; Department of Business Affiairs and Consumer Protection</t>
  </si>
  <si>
    <t>Targeted financial and legal assistance for underserved residents</t>
  </si>
  <si>
    <t>Financial assistance programs for underserved communities, including monthly cash assistance</t>
  </si>
  <si>
    <t>Creates immediate financial assistance programs for underserved communities such as undocumented residents, domestic workers, and small community-based nonprofits providing safety net services; pilot a monthly cash assistance program for hard-hit, low-income households in need of additional economic stability; expand legal assistance programs through the Legal Protection Fund and Community Justice Initiative</t>
  </si>
  <si>
    <t>Chicago Department of Family and Support Services; Department of Business Affairs and Consumer Protection</t>
  </si>
  <si>
    <t>Vacant land reduction strategy</t>
  </si>
  <si>
    <t>A wealth-building program transferring ownership of City-owned land to neighborhood residents</t>
  </si>
  <si>
    <t>Reactivates vacant City-owned land and build community wealth by streamlining environmental reviews and transferring ownership to neighborhood residents for community benefit</t>
  </si>
  <si>
    <t>Victim supporting fund</t>
  </si>
  <si>
    <t>Services and supports for victims of violent crime</t>
  </si>
  <si>
    <t>Services and supports for victims of violent crime and their families, including mental health supports, crisis intervention, support with accessing crime victim compensation, housing, food, and more</t>
  </si>
  <si>
    <t>Training</t>
  </si>
  <si>
    <t>Workforce development program</t>
  </si>
  <si>
    <t>Workforce development programming and wraparound services</t>
  </si>
  <si>
    <t>Provides workforce development programming, including apprenticeship, career services, and other wraparound support for those entering the workforce or new industries</t>
  </si>
  <si>
    <t>Youth</t>
  </si>
  <si>
    <t>Youth intervention programs</t>
  </si>
  <si>
    <t>Interventions for young people involved in violent crime, both victims and perpetrators</t>
  </si>
  <si>
    <t>Expands interventions for young people with violence involvement--both victims and perpetrators--that will include case management and services such as mental health, employment support, and other wraparound services</t>
  </si>
  <si>
    <t>Youth justice diversion program</t>
  </si>
  <si>
    <t>Implementation of a new youth diversion model</t>
  </si>
  <si>
    <t>Implementation of a new youth deflection and diversion model, including facility/space needs and social services</t>
  </si>
  <si>
    <t>Youth programs</t>
  </si>
  <si>
    <t>Creates and expands youth career programs</t>
  </si>
  <si>
    <t>Creates and expands a comprehensive portfolio of programs to connect Chicago youth with early career opportunities, as well as an expansion of the My CHI. My Future. Program to increase opportunities for out-of-school programming and education</t>
  </si>
  <si>
    <t>911 Alternative Model Study and Strategic Plan</t>
  </si>
  <si>
    <t>Develop a strategic plan on 911 alternative response models</t>
  </si>
  <si>
    <t>The Justice Advisory Council will engage consultants to develop a report and strategic plan on 911 alternative response models for Cook County. This includes 1) a comprehensive analysis of Cook County's current 911 system, 2) best and emerging practices in putting in place alternative responses, and 3) recommendations and a strategic plan on how Cook County may move forward with a new model. The goal of this project is to develop a plan for a response system that both better responds with mental health and other emergency services that do not require a traditional law enforcement response, needs which have been exacerbated during the lengthy pandemic, and to prevent unnecessary involvement of individuals in the criminal justice system.</t>
  </si>
  <si>
    <t>Cook County Justice Advisory Council</t>
  </si>
  <si>
    <t>Cook County ARPA Recovery Plan</t>
  </si>
  <si>
    <t>https://www.cookcountyil.gov/sites/g/files/ywwepo161/files/documents/2022-02/ARPA%20At%20A%20Glance%20-%202-10-22.pdf</t>
  </si>
  <si>
    <t>Justice Reinvesment Plan</t>
  </si>
  <si>
    <t>Develop a criminal justice report outlining strategies to minimize overspending</t>
  </si>
  <si>
    <t>The Justice Advisory Council will engage consultants to review Cook County's criminal justice budgets and develop a report with 1) an overview of current spending; 2) an outline of duplicative efforts or overspending; 3) a strategy to make reductions in criminal justice spending and invest in community; and 4) best practices from jurisdictions that have successfully reinvested criminal justice dollars into public health and community resources.</t>
  </si>
  <si>
    <t>Advancing equitable recovery in the Southland/building capacity in the Southland</t>
  </si>
  <si>
    <t>Small business growth programs</t>
  </si>
  <si>
    <t>The Southland Development Authority (SDA) drives comprehensive, transformative and inclusive economic growth in Cook County’s South Suburbs. Funding will allow the SDA to continue to support the small business growth programs to advance key sectors.</t>
  </si>
  <si>
    <t>Southland Development Authority</t>
  </si>
  <si>
    <t>Chicago Southland Fiber Network Expansion</t>
  </si>
  <si>
    <t>Extension of broadband infrastructure into south suburban communities</t>
  </si>
  <si>
    <t>The Chicago Southland Fiber Network provides gigabit broadband to government, education, healthcare, and businesses. Cook County will support the extension of the broadband infrastructure into south suburban communities with the highest Social Vulnerability Index (SVI) scores in the State of Illinois. Cook County will also add public WiFi access in certain anchor institutions, education institutions and government institutions that serve vulnerable communities.</t>
  </si>
  <si>
    <t>Agency lead not specified</t>
  </si>
  <si>
    <t>Broadband Expansion at HACC Properties</t>
  </si>
  <si>
    <t>Upgrade broadband infrastructure at all Housing Authority of Cook County (HACC) properties</t>
  </si>
  <si>
    <t>This initiative will upgrade broadband infrastructure at all Housing Authority of Cook Countyowned (HACC) properties. Current network infrastructure can only support 2-3 users at a time and is inadequate to meet the needs of both staff and residents who use the communal computers. This upgrade responds to the increased need for Internet access among HACC residents and staff due to COVID-19 restrictions and will additionally address the digital divide by providing low-income residents access to high-speed Internet.</t>
  </si>
  <si>
    <t>Digital equity planning</t>
  </si>
  <si>
    <t>Development of an action plan on digital divide in suburban Cook County</t>
  </si>
  <si>
    <t xml:space="preserve">To coordinate long-term digital equity work, Cook County will develop an action plan to evaluate where suburban Cook’s digital divide exists and outline solutions to cover gaps in broadband access, physical connectivity infrastructure, and financial barriers residents face when accessing digital devices and connections. </t>
  </si>
  <si>
    <t>Emergency Mortgage Assistance</t>
  </si>
  <si>
    <t>Support for residents behind on mortgage payments</t>
  </si>
  <si>
    <t xml:space="preserve">The Emergency Mortgage Assistance Program will provide funds to support residents who are behind on mortgage, insurance escrow, and residential real estate tax escrow payments. The program will also fund additional housing services supports to offset foreclosure and further increase household stability. </t>
  </si>
  <si>
    <t>Housing Authority of Cook County</t>
  </si>
  <si>
    <t>Rental and utility assistance, as well as housing services to offset evictions</t>
  </si>
  <si>
    <t>The Emergency Rental Assistance Program will provide funds to support residents who are behind on rent, utilities, and household expenses and will cover forward rent to support renter household stability. The program will also fund additional housing services and supports to offset evictions and further increase household stability. Cook County will administer this program in partnership with the Housing Authority of Cook County.</t>
  </si>
  <si>
    <t>Fixed-Site Emergency Shelter for People Experiencing Homelessness</t>
  </si>
  <si>
    <t>Shelter services for people experiencing homelessness</t>
  </si>
  <si>
    <t>The Bureau of Economic Development will support organizations within the Cook County Continuum of Care to stand up fixed-site shelter in 5-7 locations to provide health and safety to people in a housing crisis who cannot be diverted from homelessness. These organizations will also provide shelter services to ensure their experience of homelessness is short by reconnecting them to housing and other supports.</t>
  </si>
  <si>
    <t>The Bureau of Economic Development</t>
  </si>
  <si>
    <t>Hotel-Based Sheltering</t>
  </si>
  <si>
    <t>Hotel-based sheltering for people experiencing homelessness</t>
  </si>
  <si>
    <t>The Bureau of Economic Development will continue the hotel-based sheltering approach implemented during the pandemic, when the existing PADS model of shelter with congregate shelter in rotating church basements was no longer viable</t>
  </si>
  <si>
    <t>Permanent Supportive Housing for People Experiencing Homelessness</t>
  </si>
  <si>
    <t>Creation of 250 permanent supportive housing units</t>
  </si>
  <si>
    <t>Cook County will create 250 new units of permanent supportive housing, a nationally recognized best practice for ending homelessness. Permanent supportive housing is a housing model that pairs non-time-limited rental subsidies with individualized, intensive, supportive services to help households maintain independent living and housing stability.</t>
  </si>
  <si>
    <t>Emergency Re-entry Vouchers</t>
  </si>
  <si>
    <t>Emergency re-entry voucher program for people leaving Cook County jail and transitioning into housing</t>
  </si>
  <si>
    <t>The Justice Advisory Council will administer emergency re-entry vouchers to assist people leaving Cook County Jail in securing safe housing. Currently, approximately 1,100 people in Cook County are kept behind bars after their release date because they cannot find affordable housing.</t>
  </si>
  <si>
    <t>State's Attorney's Office Crime Investigations</t>
  </si>
  <si>
    <t>Funding for violent gun crime investigation and prosecution</t>
  </si>
  <si>
    <t>This request will assist the Cook County State's Attorney's Office in investigating and prosecuting violent gun crimes. The State’s Attorney’s Office will use funding to add Investigators to the unit to work with prosecutors (state and federal, law enforcement agencies, etc.) and other stakeholders to help ensure public safety in communities across Cook County.</t>
  </si>
  <si>
    <t>Cook County State Attorney's Office</t>
  </si>
  <si>
    <t>Strengthening Chicago's youth juvenile justice collaborative expansion</t>
  </si>
  <si>
    <t>Violence-reduction and juvenile justice programming for youth at high risk of exposure to violence</t>
  </si>
  <si>
    <t>This project aims to reduce violence and minimize justice involvement of youth who have experienced violence or trauma or are at high risk of exposure to violence. Services include trauma-informed care coordination for 500 justice-involved youth per year over three years, including youth on diversion (arrested for a felony or violent misdemeanor) or youth granted deferred prosecution. Services include intake, assessment, connection to evidence-based programming and pro-social services, emergency assistance, family support services, and postdischarge monitoring. In addition to providing care coordination and direct services for youth and their families, funds will support data tracking and analysis, continuous quality improvement, and developing an evaluation plan.</t>
  </si>
  <si>
    <t>Supporting education and employment development</t>
  </si>
  <si>
    <t>Funds for the Supporting Education and Employment Development (SEED) Program, a plea-diversion and case management program</t>
  </si>
  <si>
    <t>The Justice Advisory Council will provide funds to sustain and expand the Supporting Education and Employment Development (SEED) Program, a 13-month pre-plea diversion program for individuals aged 18 to 30, charged with possession with intent to deliver or manufacturing/delivery of a substance. The program provides case management, educational services, trauma-informed and cognitive behavioral interventions, job readiness training, job development and placement, supported employment, and restorative justice activities. The successful completion of the program results in case dismissal and expungement at graduation.</t>
  </si>
  <si>
    <t>Violence prevention and reduction grant portfolio</t>
  </si>
  <si>
    <t>Community-based services supporting justice-involved adults and youth</t>
  </si>
  <si>
    <t>The Justice Advisory Council (JAC) will expand funding for community-based services supporting justice-involved adults or youth, and those at high risk of experiencing violence as either a victim or perpetrator. Services include direct street-level intervention, mentoring, basic needs assistance, educational and vocational programming, and behavioral health and wellness support.</t>
  </si>
  <si>
    <t>Behavioral health expansion</t>
  </si>
  <si>
    <t>Expanding existing mental health and substance use services, and treatment and prevention programs</t>
  </si>
  <si>
    <t>Expands existing mental health and substance use services, treatment, and prevention programs in priority communities in suburban Cook County in part through a community-based grants program in partnership with the Justice Advisory Council. Key areas of focus will include suicide prevention (including school-based screening), counseling and treatment, behavioral health workforce development, and youth-focused programs, including restorative justice and school discipline reform</t>
  </si>
  <si>
    <t>Cook County Department of Public Health</t>
  </si>
  <si>
    <t>Gun Crimes Strategy Unit</t>
  </si>
  <si>
    <t>Expanding the Gun Crimes Strategy Unit's outreach efforts</t>
  </si>
  <si>
    <t>The Gun Crimes Strategies Unit (GCSU) embeds Assistant State's Attorneys in six of the most violent police districts in Chicago. Expansion of the Gun Crimes Strategies Unit will allow the Cook County State's Attorney's Office to expand the reach and efforts of the GCSU in order to help combat the rise in violence and shootings within the City and the South Suburbs.</t>
  </si>
  <si>
    <t>Cook County State's Attorney's Office Gun Crimes Strategies Unit</t>
  </si>
  <si>
    <t>Healing Hurt People Chicago</t>
  </si>
  <si>
    <t>Funding for Healing Hurt People, a trauma-informed violence intervention program</t>
  </si>
  <si>
    <t>Healing Hurt People (HHP) is a trauma-informed violence intervention program for survivors of urban intentional violence. HHP works to advance the notion that unaddressed psychological trauma is a key driver of the cycle of violence, fueled by the structural violence of racism and stigma. HHP Chicago's goals are to reduce re-injury, retaliation, and criminal justice involvement by having a positive impact on trauma recovery, mental health, and drug use, and help participants achieve independence, work, education, and create a strong future.</t>
  </si>
  <si>
    <t>Cook County Health</t>
  </si>
  <si>
    <t>Invest in Cook expansion</t>
  </si>
  <si>
    <t>Expanding a grant program for transportation infrastructure projects</t>
  </si>
  <si>
    <t>Invest in Cook is an existing grant program that annually awards $8.5 million to communities to advance local transportation infrastructure projects that implement the priorities of the County's long-range transportation plan and support economic outcomes</t>
  </si>
  <si>
    <t>Cook County Department of Transportation and Highways</t>
  </si>
  <si>
    <t>Electric vehicle charging stations</t>
  </si>
  <si>
    <t>Funding for electric vehicle charging stations, especially in areas with large service gaps</t>
  </si>
  <si>
    <t>This initiative involves four components related to increasing access to electric vehicle charging stations throughout Cook County, focusing on where there are currently large gaps in service areas, primarily in the south and west suburbs, through installing 50 Level 2 charging stations, 10 DC fast chargers, 10 Level 2 streetlight charging stations and purchasing one allelectric bus and wireless charger installation to pilot at the Department of Corrections Campus.</t>
  </si>
  <si>
    <t>Support</t>
  </si>
  <si>
    <t>Community Conservation Corps</t>
  </si>
  <si>
    <t>Community conservation projects in local forest preserves</t>
  </si>
  <si>
    <t>The Forest Preserves along with corps partners will recruit and hire up to 282 adult corps members per year from Cook County who are currently unemployed or under-employed to conduct meaningful conservation work in their local Forest Preserve. Corps members will be deployed in teams of 6 to 10 participants and supervised by experienced Field Leaders who have the technical skills to train and supervise conservation work while providing soft job skills for those new to the work force. A minimum of 75% of participants will gain at least three advanced industry skill certifications.</t>
  </si>
  <si>
    <t>Forest Preserves of Cook County within the Office of the President</t>
  </si>
  <si>
    <t>Supporting apprenticeships in suburban Cook</t>
  </si>
  <si>
    <t>Establishing and expanding apprenticeship programs</t>
  </si>
  <si>
    <t>As a designated Apprenticeship Navigator by the Illinois Department of Commerce and Economic Opportunity, Cook County will support the establishment of new apprenticeships or expansions of existing apprenticeships in suburban Cook County. The Bureau of Economic Development will fund eligible partners and Illinois Department of Commerce and Economic Opportunity intermediaries to sponsor and manage apprenticeship programs, conduct industry engagement, provide technical assistance to businesses, and support apprentices' progress.</t>
  </si>
  <si>
    <t>Bureau of Economic Development</t>
  </si>
  <si>
    <t>Investing in families and youth</t>
  </si>
  <si>
    <t>Workforce developpment and community service programming in suburban Cook County</t>
  </si>
  <si>
    <t>Cook County will provide support to workforce and training programs that offer young adults quality paid work experiences to explore career pathways in target sectors or provide opportunities for a “community service corps”. The County will also support the expansion of workforce development programs that serve hard to engage populations including people without stable housing, youth in care and graduates of foster care system, people with disabilities, returning residents, and pregnant and parenting youth. Program resources will support residents of suburban Cook County.</t>
  </si>
  <si>
    <t>Lead pipe removal at Vera Yates Homes and Richard Flowers Home</t>
  </si>
  <si>
    <t>Removal of remaining lead water pipes at two Housing Authority of Cook County (HACC) affordable family housing properties</t>
  </si>
  <si>
    <t>This initiative will remove remaining lead water pipes at two Housing Authority of Cook County (HACC) affordable family housing properties: the Vera Yates Homes in Ford Heights and the Richard Flowers Homes in Robbins. This funding will allow HACC to remove all lead pipes at each of these properties, preventing children living at these sites from suffering irreparable, life-long neurological damage associated with lead exposure, and provide all residents of these developments a healthier, safer living environment.</t>
  </si>
  <si>
    <t>Department of Transportation and Highways</t>
  </si>
  <si>
    <t>Lead, leaking, and obsolete service line replacement pilot program</t>
  </si>
  <si>
    <t>Management for lead, leaking, and obsolete service line replacements in high-risk communities</t>
  </si>
  <si>
    <t>Cook County will work in partnership with municipal water utilities to oversee and manage lead, leaking, and obsolete service line replacement across Cook County. This program will target high-risk communities, including improvements to individual homes, and high-risk facilities, including preschools, daycare centers, home daycare providers, group daycare homes, parks, playgrounds, hospitals and clinics.</t>
  </si>
  <si>
    <t>Cook County Bureau of Economic Development</t>
  </si>
  <si>
    <t>Programs and services for domestic violence victims and survivors</t>
  </si>
  <si>
    <t>Grants for providers serving domestic violence survivors</t>
  </si>
  <si>
    <t>The Offices Under the President will administer grants to providers that serve survivors of domestic violence. Domestic violence advocates have requested this funding to support legal resources, mental health resources, and rapid housing resources for domestic violence victims and survivors.</t>
  </si>
  <si>
    <t>Cook County Offices Under the President</t>
  </si>
  <si>
    <t>Public Defender Community Defense Center</t>
  </si>
  <si>
    <t>Legal services for the Roseland/South Chicago and West Garfield Park/Humboldt Park communities</t>
  </si>
  <si>
    <t xml:space="preserve">Provides robust legal services to two Cook County communities that have been disproportionately affected by COVID-19, incarceration, and gun violence--greater Roseland/South Chicago and greater West Garfield Park/Humboldt Park. The Community Defense Center will work predominantly with African American and Latinx communities, providing legal services, community empowerment, advocacy and education. </t>
  </si>
  <si>
    <t>Law Office of the Cook County Public Defender</t>
  </si>
  <si>
    <t>Rain Ready Plan implementation</t>
  </si>
  <si>
    <t>Stormwater management programs in high flood-risk communities</t>
  </si>
  <si>
    <t>Cook County partnered with the Center for Neighborhood Technology to create a Rain Ready plan for the Calumet Corridor, which includes Blue Island, Calumet City, Calumet Park, Dolton, Riverdale, and Robbins and has a history of both disinvestment and flooding. The Department of Environment and Sustainability will put these six communities on a path towards greater resilience by implementing many of the recommended projects to improve stormwater management through green infrastructure and sustainable economic development.</t>
  </si>
  <si>
    <t>Re-entry housing resources</t>
  </si>
  <si>
    <t>Funding for community-based organizations to provide rental and security deposit assistance</t>
  </si>
  <si>
    <t>The Justice Advisory Council will fund Cook County community-based organizations to provide rental assistance, security deposit assistance, and outreach counseling to justice-involved individuals. The initiative will also explore more effective housing strategies, partnerships and supports to connect these individuals to stable and permanent housing thus helping to reduce recidivism.</t>
  </si>
  <si>
    <t>Small Business Assistance Program &amp; One Stop Shop</t>
  </si>
  <si>
    <t>Advising services, webinars, and recovery grants for small businesses</t>
  </si>
  <si>
    <t>The Small Business Assistance Program supports a coordinated network of over 30 partners that provide one-on-one business advising, webinars, and recovery grants. New funding will further build the capacity of partners to deliver services, increase availability of services in suburban Cook, and support the establishment of a Cook County “One-Stop Small Business Service Center.”</t>
  </si>
  <si>
    <t>Small Business Grant Program</t>
  </si>
  <si>
    <t>Grants to small businesses with less than 20 employees and early-stage businesses impacted by Covid-19</t>
  </si>
  <si>
    <t xml:space="preserve">Grants to small businesses with less than 20 employees that continue to suffer from the impacts of COVID-19, as well as early-stage businesses formed since the onset of COVID-19. The grants will position businesses for growth and a sustainable path forward. </t>
  </si>
  <si>
    <t>Stormwater management project implementation</t>
  </si>
  <si>
    <t xml:space="preserve">Cook County will provide funding to the Metropolitan Water Reclamation District of Greater Chicago (MWRD) to support stormwater management in communities that experience significant flooding. This funding will allow MWRD to expand beyond funding to include overall responsibility for stormwater management project implementation since local capacity constraints currently limit the existing program's impact. </t>
  </si>
  <si>
    <t>Transforming Places</t>
  </si>
  <si>
    <t>Economic and community development planning</t>
  </si>
  <si>
    <t xml:space="preserve">Cook County will identify high vulnerability communities and co-design a process to meet community-defined needs for economic development, community building, community safety, public health, education or social services. The County will support communities over a sustained period to ensure implementation and capacity-building, as well as helping attract additional public, private, and philanthropic resources. </t>
  </si>
  <si>
    <t>Cook County Bureau of Economic Development; Cook County Equity Fund Taskforce</t>
  </si>
  <si>
    <t>Veteran Grant Program</t>
  </si>
  <si>
    <t>Establishing a fund to provide grants for community-based veteran service organizations and veteran-owned businesses</t>
  </si>
  <si>
    <t>The Department of Veterans Affairs will establish a fund to provide grants to community-based veteran service organizations and veteran-owned businesses. The Veteran Grant Program will begin with a seed of $5 million for grants in the following areas: Program Enhancement; Capital Improvements; and Small Business Development.</t>
  </si>
  <si>
    <t>Cook County Department of Veterans Affairs</t>
  </si>
  <si>
    <t>Guaranteed Income Program</t>
  </si>
  <si>
    <t>Recurring monthly unrestricted payments to a to-be-defined set of residents for at least 12 months to improve participants’ long-term economic stability</t>
  </si>
  <si>
    <t>The Cook County Guaranteed Income Program will provide recurring monthly unrestricted payments to a to-be-defined set of residents for at least 12 months to improve participants’ long-term economic stability. The Guaranteed Income Program builds on the demonstrated success of guaranteed income programs in other jurisdictions in increasing residents’ financial stability and improving their health outcomes. Cook County’s program will include a research evaluation component to help the County better understand participant impacts.</t>
  </si>
  <si>
    <t>Cook County Residential Water Conservation and Energy Efficiency Program</t>
  </si>
  <si>
    <t>Utility bill cost reduction program</t>
  </si>
  <si>
    <t>The program will increase housing affordability for residents by reducing utility costs. Specifically, the project identifies residents for home energy and water assessments and implement energy efficiency improvements and water conservation measures (such as window replacement, roof repairs, insulation, air sealing, HVAC improvements, LED lighting, energyefficient windows and doors, installing low-flow water appliances and repairing leaks).</t>
  </si>
  <si>
    <t>Cook County Water Affordability Program</t>
  </si>
  <si>
    <t>Water utility bill payment assistance</t>
  </si>
  <si>
    <t>The Cook County Water Affordability Program will provide water utility bill payment assistance to help households suffering from income loss and mounting bills during the pandemic. The program will reduce uncollectable debt for municipal water utilities. The anticipated focus of the program is on communities with a high-water burden, meaning that the household spends a significantly larger portion of their income on the water and sewer bill.</t>
  </si>
  <si>
    <t>Community Information Exchange</t>
  </si>
  <si>
    <t>Development of a Community Information Exchange (CIE) to enhance in-development 211 system</t>
  </si>
  <si>
    <t>Cook County Legal Aid for Housing and Debt (CCLAHD) helps residents resolve eviction, foreclosure, consumer debt, and tax deed issues pre-court and during the court process. CCLAHD provides free legal aid, mediation services, case management, and connections for tenants and landlords dealing with evictions, property owners who are behind on their mortgage payments or property taxes, and creditors and debtors with issues related to consumer debt.</t>
  </si>
  <si>
    <t>Cook County Legal Aid for Housing and Debt</t>
  </si>
  <si>
    <t>Legal aid and case management services for residents facing eviction, foreclosure, consumer debt, and tax deed issues</t>
  </si>
  <si>
    <t>The program will increase housing affordability for residents by reducing utility costs. Specifically, the project identifies residents for home energy and water assessments and implement energy efficiency improvements and water conservation measures (such as window replacement, roof repairs, insulation, air sealing, HVAC improvements, LED lighting, energyefficient windows and doors, installing low-flow water appliances and repairing leaks). This program will also serve as a jobs program by employing local residents.</t>
  </si>
  <si>
    <t>Abolish Medical Debt</t>
  </si>
  <si>
    <t>Purchasing and retiring medical debt of income-eligible patients in Cook County hospitals</t>
  </si>
  <si>
    <t>Cook County will support the development of a Community Information Exchange (CIE) for suburban Cook County and the City of Chicago to enhance the 211 system already being collaboratively developed by Cook County, the City of Chicago and a range of partners. A CIE is an interconnected and linked network of health, behavioral health, human, and social service providers that share information and coordinate services so that an individual receives the whole person care they need to be healthy and thrive, regardless of how they initially enter services, creating a “no wrong door” access to the social and health services system.</t>
  </si>
  <si>
    <t>American Rescue Plan Capital Assets Program</t>
  </si>
  <si>
    <t>Support improvements and investments in commecial corridors and downtowns</t>
  </si>
  <si>
    <t>To support improvements and encourage investment in commercial corridors and downtowns that have experienced disinvestment, particularly in communities hardest hit by COVID-19. Through this program, DCEO can fund projects that make these areas more attractive for private investment, generate short-term and long-term employment opportunities, and improve quality of life in the community through high-quality infrastructure and amenities.</t>
  </si>
  <si>
    <t>Back to Business Grant Program</t>
  </si>
  <si>
    <t>Funds for businesses for revenue loss recovery</t>
  </si>
  <si>
    <t>For general business recovery and to offset losses during the pandemic, including a set aside for businesses that applied but did not receive funding under the Business Interruption Grant Program (BIG) and a set aside for business regrowth and renewal</t>
  </si>
  <si>
    <t>Child Advocacy Centers</t>
  </si>
  <si>
    <t>Support for child advocacy centers managed by the Department of Children and Family Services</t>
  </si>
  <si>
    <t>Illinois Department of Children and Family Services</t>
  </si>
  <si>
    <t>COVID-19 Affordable Housing Grant Program</t>
  </si>
  <si>
    <t>Creates new financing programs and tax incentives for affordable housing</t>
  </si>
  <si>
    <t>Creates new financing programs and tax incentives to support the creation and preservation of affordable housing in communities across Illinois</t>
  </si>
  <si>
    <t>Fifth Street Renaissance</t>
  </si>
  <si>
    <t xml:space="preserve">Funding for Fifth Street Renaissance, a community organization providing education and outreach programs </t>
  </si>
  <si>
    <t>Fifth Street Renaissance provides a variety of education and outreach programs, including HIV positive support groups, active street and community outreach, prison outreach, drug addiction outreach, and local school district outreach</t>
  </si>
  <si>
    <t>Illinois Department of Human Services</t>
  </si>
  <si>
    <t>Grant to the Black and Gold Initiative</t>
  </si>
  <si>
    <t>The Black and Gold Initiative provides mentoring, educational programming, and violence prevention programming for Black male high school students</t>
  </si>
  <si>
    <t>The Black and Gold Initiative provides mentoring, educational programming, and violence prevention for black male high school students to attain educational excellence in the Champaign-Urbana area. The grant will support mentoring, education programing, and violence prevention.</t>
  </si>
  <si>
    <t>Illinois State Board of Education</t>
  </si>
  <si>
    <t>Grants for violence prevention programs</t>
  </si>
  <si>
    <t>Violence prevention programs</t>
  </si>
  <si>
    <t>These funds support violence prevention programs</t>
  </si>
  <si>
    <t>Illinois Criminal Justice Information Authority</t>
  </si>
  <si>
    <t>Homeless Youth Services</t>
  </si>
  <si>
    <t>Programs supporting youth experiencing homelessness</t>
  </si>
  <si>
    <t>Funding to help prevent mortgage delinquency, defaults, foreclosures, loss of utilities or home energy services, or homeowner displacement</t>
  </si>
  <si>
    <t>Provides funding to help prevent mortgage delinquency, defaults, foreclosures, loss of utilities or home energy services, or the displacement of homeowners experiencing financial hardships</t>
  </si>
  <si>
    <t>Direct Household Assistance</t>
  </si>
  <si>
    <t>Low Income Home Energy Assistance Program</t>
  </si>
  <si>
    <t>Provides home energy bill assistance</t>
  </si>
  <si>
    <t>The Low-Income Home Energy Assistance Program (LIHEAP) provides assistance in managing costs associated with home energy bills, energy crises, weatherization and energy-related minor home repairs</t>
  </si>
  <si>
    <t>Assists low-income households with affordable drinking water and wastewater services</t>
  </si>
  <si>
    <t xml:space="preserve">Other Impacted Industries and Agencies </t>
  </si>
  <si>
    <t>Assistance for convention centers and visitors bureaus</t>
  </si>
  <si>
    <t>Funds for convention centers and visitors bureaus</t>
  </si>
  <si>
    <t>Funds supporting recovery efforts for the Metropolitan Pier and Exposition Authority</t>
  </si>
  <si>
    <t>Funds supporting recovery efforts for Navy Pier</t>
  </si>
  <si>
    <t>Funds supporting recovery efforts for the Rosemont Convention Center</t>
  </si>
  <si>
    <t>General grants and funds for alleviating financial impacts on agencies and industries</t>
  </si>
  <si>
    <t>Other grants and funds for agencies and industries impacted financially by the Covid-19 pandemic</t>
  </si>
  <si>
    <t>Other Violence Prevention Grants</t>
  </si>
  <si>
    <t>Summer Youth Employment</t>
  </si>
  <si>
    <t>Youth workforce development programs</t>
  </si>
  <si>
    <t>Progams that support youth in developing workplace skills and gaining employment experience</t>
  </si>
  <si>
    <t>Supportive Housing Services</t>
  </si>
  <si>
    <t>Increasing affordable and supportive housing supply</t>
  </si>
  <si>
    <t>Increasing the supply of affordable housing and supportive housing and addressing homelessness to build stronger communities</t>
  </si>
  <si>
    <t>Teen Reach</t>
  </si>
  <si>
    <t>After school programs for high-risk youth between ages 6 and 17</t>
  </si>
  <si>
    <t>Teen REACH is a comprehensive development initiative providing afterschool program services to high-risk youth between the ages of 6 and 17</t>
  </si>
  <si>
    <t>Tourism Attraction Development Grant Program</t>
  </si>
  <si>
    <t>Tourism programming</t>
  </si>
  <si>
    <t>Funds supporting the Illinois Department of Commerce and Economic Opportunity's tourism grants, including the Main Street Festival Grant</t>
  </si>
  <si>
    <t>Unemployment Insurance Extension Implementation Grants</t>
  </si>
  <si>
    <t>Implementation of extended unemployment insurance</t>
  </si>
  <si>
    <t>These funds support implementation of extended unemployment insurance</t>
  </si>
  <si>
    <t>Illinois Department of Employment Security</t>
  </si>
  <si>
    <t>United Power</t>
  </si>
  <si>
    <t>Funding for United Power, a non-partisan community group</t>
  </si>
  <si>
    <t>United Power is a non-partisan community organization composed of 40 religious congregations, not-for-profit groups, hospitals, health centers and civic organizations from across Cook County</t>
  </si>
  <si>
    <t>Workforce recovery</t>
  </si>
  <si>
    <t>Workforce programs for displaced wokers and underrepresented populations</t>
  </si>
  <si>
    <t>Connects displaced workers, with an emphasis on underrepresented populations, with new opportunities and reinvigorated efforts to reach unemployed and underemployed populations at all skill levels</t>
  </si>
  <si>
    <t>CARES</t>
  </si>
  <si>
    <t xml:space="preserve">Community Development Block Grant </t>
  </si>
  <si>
    <t>Funds available to states, metropolitan cities, urban counties, and insular areas to respond to the Covid-19 pandemic. At least 70 percent of every grant must be expended for activities that benefit low- and moderate-income persons</t>
  </si>
  <si>
    <t>Funds available to states, metropolitan cities, urban counties, and insular areas to respond to the Covid-19 pandemic. At least 70 percent of every grant must be expended for activities that benefit low- and moderate-income persons by providing housing, a permanent job, a public service, or access to new or significantly improved infrastructure. The remaining 30 percent may be used to eliminate slum or blighted conditions, or to address an urgent need for which the grantee certifies it has no other funding.</t>
  </si>
  <si>
    <t>U.S. Department of Housing and Urban Development CARES Act Supplemental Funding</t>
  </si>
  <si>
    <t>https://www.hud.gov/program_offices/comm_planning/budget/fy20</t>
  </si>
  <si>
    <t>Coronavirus Relief Fund</t>
  </si>
  <si>
    <t>Broad Covid-19 relief funds for state, local, and Tribal governments</t>
  </si>
  <si>
    <t>This fund includes payments to State, Local, and Tribal governments navigating the impact of the Covid-19 pandemic</t>
  </si>
  <si>
    <t>https://home.treasury.gov/policy-issues/coronavirus/assistance-for-state-local-and-tribal-governments/coronavirus-relief-fund</t>
  </si>
  <si>
    <t>Homeless Assistance Grants (Emergency Solution Grants)</t>
  </si>
  <si>
    <t>Homelessness assistance and prevention</t>
  </si>
  <si>
    <t>These funds are designated to prevent, prepare for, and respond to the Covid-19 pandemic among individuals and families who are homeless or receiving homeless asssitance, and to support additional homelessness assistance and prevention activities</t>
  </si>
  <si>
    <t>U.S. Department of Housing and Urban Development CARES Act Emergency Solutions Grant (ESG) Appropriations</t>
  </si>
  <si>
    <t>https://www.hud.gov/sites/dfiles/CPD/documents/ESG_CARES_Act_Round_2_Allocation_Methodology_rev.pdf</t>
  </si>
  <si>
    <t>These funds are designated to prevent, prepare for, and respond to the Covid-19 pandemic among individuals and families who are homeless or receiving homeless asssitance, and to support additional homelessness assistance and prevention activities.</t>
  </si>
  <si>
    <t>Child Care and Development Block Grant</t>
  </si>
  <si>
    <t>Child assistance for low-income families</t>
  </si>
  <si>
    <t>These funds supplement general revenue funds for child care assistance for low-income families. The supplemental funding must be used for activities authorized under the CCDBG Act that prevent, prepare for, and respond to the Covid-19 pandemic.</t>
  </si>
  <si>
    <t>U.S. Department of Health and Human Services</t>
  </si>
  <si>
    <t>U.S. Department of Health and Human Services 2020 CARES Act CCDBG Supplemental Allocations</t>
  </si>
  <si>
    <t>https://www.acf.hhs.gov/occ/data/2020-cares-act-ccdbg-supplemental-funding-allocations-states-and-territories</t>
  </si>
  <si>
    <t>Supplemental funds for existing Federal Transit Administration programs</t>
  </si>
  <si>
    <t>Funds for airports for general Covid-19 response</t>
  </si>
  <si>
    <t>Funding distributed to airports to prevent, prepare for, and respond to the impacts of the Covid-19 pandemic</t>
  </si>
  <si>
    <t>CRRSAA</t>
  </si>
  <si>
    <t>Emergency Rental Assistance (ERA1)</t>
  </si>
  <si>
    <t>Funds for emergency rental housing, including rent and utility assistance and case management</t>
  </si>
  <si>
    <t>These funds support emergency rental housing. At least 90 percent of awarded funds must be used for direct financial assistance, including rent, rental arrears, utilities and home energy costs, utilities and home energy costs arrears, and other expenses related to housing. Remaining funds are available for housing stability services, including case management and other services intended to keep households stably housed.</t>
  </si>
  <si>
    <t>U.S. Department of the Treasury Emergency Rental Assistance Program Payments</t>
  </si>
  <si>
    <t>https://home.treasury.gov/system/files/136/Emergency-Rental-Assistance-Payments-to-States-and-Eligible-Units-of-Local-Government.pdf</t>
  </si>
  <si>
    <t>These funds are supplemental appropriations to a number of existing (some lapsed) FTA programs</t>
  </si>
  <si>
    <t>U.S. Department of Transportation Fiscal Year 2021 CRRSAA Act Supplemental Allocations</t>
  </si>
  <si>
    <t>https://www.transit.dot.gov/funding/apportionments/fiscal-year-2021-crrsaa-act-supplemental-public-transportation</t>
  </si>
  <si>
    <t>Surface Transportation Block Grant Program (STBGP)</t>
  </si>
  <si>
    <t>Supplemental appropriations to existing highway infrastructure programs</t>
  </si>
  <si>
    <t>U.S. Department of Transportation Apportionment of Highway Infrastructure Program Funds</t>
  </si>
  <si>
    <t>https://www.fhwa.dot.gov/legsregs/directives/notices/n4510851/</t>
  </si>
  <si>
    <t>These funds are for capital projects directly enabling work, education, and health monitoring, including remote options, in response to the Covid-19 pandemic.</t>
  </si>
  <si>
    <t>These funds are supplemental appropriations to existing highway infrastructure programs</t>
  </si>
  <si>
    <t>IIJA</t>
  </si>
  <si>
    <t>Bridge Investment Program Formula Grants</t>
  </si>
  <si>
    <t>Funds to replace, rehabilitate, preserve or protect bridges on the National Bridge Inventory</t>
  </si>
  <si>
    <t>Projects to replace, rehabilitate, preserve or protect one or more bridges on the National Bridge Inventory. Projects to replace or rehabilitate culverts to improve flood control and improve habitat connectivity for aquatic species</t>
  </si>
  <si>
    <t>U.S. Department of Transportation Federal Highway Administration</t>
  </si>
  <si>
    <t>https://www.fhwa.dot.gov/legsregs/directives/notices/n4510858/n4510858_t1.cfm</t>
  </si>
  <si>
    <t>Carbon Reduction (Section 175)</t>
  </si>
  <si>
    <t>Carbon emission reduction projects</t>
  </si>
  <si>
    <t>Supports projects reducing transportation emissions or the development of carbon reduction strategies</t>
  </si>
  <si>
    <t>Congestion Mitigation and Air Quality Improvement Program</t>
  </si>
  <si>
    <t>Funds for transportation programs to help meet requirements of the Clean Air Act</t>
  </si>
  <si>
    <t>Funds for transportation projects and programs to help meet the requirements of the Clean Air Act. Funding is available to reduce congestion and improve air quality for areas that do not meet the National Ambient Air Quality Standards for ozone, carbon monoxide, or particulate matter (nonattainment areas) and for former nonattainment areas that are now in compliance (maintenance areas).</t>
  </si>
  <si>
    <t>Highway Safety Improvement Program</t>
  </si>
  <si>
    <t>Funds for programs that prevent serious injuries on public roads</t>
  </si>
  <si>
    <t>Funds for programs that prevent serious injuries on public roads. The program is based on a performance-driven process that identifies and analyzes highway safety problems and improvement projects that have the greatest potential to reduce fatalities and serious injuries.</t>
  </si>
  <si>
    <t>Metropolitan Planning (FAST Act - FHWA)</t>
  </si>
  <si>
    <t>Multimodal transportation planning and programming in metropolitan areas</t>
  </si>
  <si>
    <t>Funds for multimodal transportation planning and programming inmetropolitan areas</t>
  </si>
  <si>
    <t>National Electric Vehicle Infrastructure Formula Program</t>
  </si>
  <si>
    <t>Electric vehicle infrastructure and data capacity</t>
  </si>
  <si>
    <t>Supports electric vehicle charging infrastructure and establishment of an interconnected network to facilitate data collection, access, and reliability</t>
  </si>
  <si>
    <t>https://www.fhwa.dot.gov/legsregs/directives/notices/n4510863.cfm</t>
  </si>
  <si>
    <t>National Highway Freight Program</t>
  </si>
  <si>
    <t>Funds to improve the efficient movement of freight on the National Highway Freight Network</t>
  </si>
  <si>
    <t>Provides funds to improve the efficient movement of freight on the National Highway Freight Network.</t>
  </si>
  <si>
    <t>National Highway Performance Program</t>
  </si>
  <si>
    <t>Supports the National Highway System, including new facilities construction and maintenance</t>
  </si>
  <si>
    <t>Supports the National Highway System, including new facilities construction, maintenance, meeting performance targets as set by each state, and increasing climate resiliency</t>
  </si>
  <si>
    <t>PROTECT (Promoting Resilient Operations for Transformative, Efficient, and Cost Saving Transportation) Formula Program</t>
  </si>
  <si>
    <t>Construction projects that improve weather and natural disaster resiliency</t>
  </si>
  <si>
    <t>Funds for construction activities that improve weather and natural disaster resiliency, recovery of surface transportation systems that serve critical needs during a disaster, protect coastal infrastructure at risk from sea level rise, and assess vulnerabilities and plan emergency response strategies.</t>
  </si>
  <si>
    <t>Railway-Highway Crossings Program</t>
  </si>
  <si>
    <t>Supports projects reducing the number of fatalities, injuries, and crashes at public railway-highway grade crossings</t>
  </si>
  <si>
    <t>Supports projects with the goal of reducing the number of fatalities, injuries, and crashes at public railway-highway grade crossings</t>
  </si>
  <si>
    <t>Surface Transportation Block Grant Program</t>
  </si>
  <si>
    <t>Flexible funds to address state transportation needs, including highways, bridges, and transit capital projects</t>
  </si>
  <si>
    <t>Flexible funds to address state transportation needs on federal-aid highways, bridges on public roads, and transit capital projects</t>
  </si>
  <si>
    <t>Wide-ranging financial assistance for Covid-19 recovery</t>
  </si>
  <si>
    <t>U.S. Department of Commerce</t>
  </si>
  <si>
    <t>Head Start</t>
  </si>
  <si>
    <t>Head Start promotes school readiness of infants, toddlers, and pre-school-aged children from low-income families</t>
  </si>
  <si>
    <t>City of Chicago Office of Mayor Lori Lightfoot</t>
  </si>
  <si>
    <t>https://www.chicago.gov/city/en/depts/mayor/press_room/press_releases/2021/july/HeadStartEarlyStartAwards.html</t>
  </si>
  <si>
    <t>USASpending</t>
  </si>
  <si>
    <t>https://www.usaspending.gov/award/ASST_NON_ED22CHI3070001_1325</t>
  </si>
  <si>
    <t>Funding Source</t>
  </si>
  <si>
    <t>Award Amount</t>
  </si>
  <si>
    <t>Total Appropriation</t>
  </si>
  <si>
    <t>FY21 Expenditures</t>
  </si>
  <si>
    <t>FY22 Expenditures</t>
  </si>
  <si>
    <t>Total Expenditures To Date</t>
  </si>
  <si>
    <t>% Expended</t>
  </si>
  <si>
    <t>ERA 2</t>
  </si>
  <si>
    <t>LIHEAP</t>
  </si>
  <si>
    <t>ERA 1</t>
  </si>
  <si>
    <t>Transit Infrastructure Grant</t>
  </si>
  <si>
    <t>Grants-in-Aid for Airports</t>
  </si>
  <si>
    <t>Low Income Household Water Assistance Program</t>
  </si>
  <si>
    <t>ARPA SLRF</t>
  </si>
  <si>
    <t>Child Care Development Block Grant</t>
  </si>
  <si>
    <t>Topics</t>
  </si>
  <si>
    <t>Subtopics</t>
  </si>
  <si>
    <t>Wealth-building</t>
  </si>
  <si>
    <t>Re-entry</t>
  </si>
  <si>
    <t>Safety Initiatives</t>
  </si>
  <si>
    <t>Victim Supporting Fund</t>
  </si>
  <si>
    <t>Geographies</t>
  </si>
  <si>
    <t>Funding Sources</t>
  </si>
  <si>
    <t>https://www2.illinois.gov/sites/budget/Documents/LBOC/LBOC-Report-May-2022%20.pdf</t>
  </si>
  <si>
    <t>As of June 15, 2022 (updated monthly here under "Reports to the Legislative Budget Oversight Commission" https://www2.illinois.gov/sites/budget/Pages/default.aspx)</t>
  </si>
  <si>
    <t>https://www.cdc.gov/std/funding/pchd/CDC-DIS-Workforce-Development-Funding.pdf</t>
  </si>
  <si>
    <t>https://www.usaspending.gov/award/ASST_NON_067906356_1325</t>
  </si>
  <si>
    <t>Broad funding for statewide economic development planning</t>
  </si>
  <si>
    <t>This funding supports statewide planning efforts to boost economic development, combat the climate crisis, and recover from the pandemic</t>
  </si>
  <si>
    <t>This funding supports marketing, infrastructure, workforce, and other project support to rejuvenate safe leisure, business, and international travel as part of the EDA's travel, tourism, and outdoor recreation program</t>
  </si>
  <si>
    <t>Funding for state tourism efforts</t>
  </si>
  <si>
    <t>https://www.usaspending.gov/award/ASST_NON_067906339_1325</t>
  </si>
  <si>
    <t>This investment will support Chicago in establishing the Kostner Avenue veritcal clearance improvement project to enhance industrial development potential for open space in North Lawndale, one of the city's most economically distressed neighborhoods</t>
  </si>
  <si>
    <t>State of Illinois Executive Office of the Governor Governor's Office of Management and Budget</t>
  </si>
  <si>
    <t>Federal Transit Administration (FTA) Grants</t>
  </si>
  <si>
    <t>Economic Development Assistance Grant</t>
  </si>
  <si>
    <t>Economic Adjustment Assistance</t>
  </si>
  <si>
    <t>Economic Adjustment Assistance Travel, Tourism, and Outdoor Recreation Program</t>
  </si>
  <si>
    <t>The Low Income Household Water Assistance Program will assist low-income households, particularly those with the lowest incomes and that pay a high proportion of household income for drinking water and wastewater services, by providing funds to owners or operators of public water systems or treatment works to reduce arrearages of and rates charged to low-income households for water and wastewater services.</t>
  </si>
  <si>
    <t xml:space="preserve">These funds help public transit agencies avoid layoffs and service reductions. </t>
  </si>
  <si>
    <t>The Low Income Home Energy Assistance Program (LIHEAP) provides assistance in managing costs associated with home energy bills, energy crises, weatherization and energy-related minor home repairs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</si>
</sst>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quot;$&quot;* #,##0_);_(&quot;$&quot;* \(#,##0\);_(&quot;$&quot;* &quot;-&quot;??_);_(@_)"/>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rgb="FF000000"/>
      <name val="Calibri"/>
      <family val="2"/>
      <scheme val="minor"/>
    </font>
    <font>
      <sz val="11"/>
      <color rgb="FF333333"/>
      <name val="Calibri"/>
      <family val="2"/>
      <scheme val="minor"/>
    </font>
    <font>
      <sz val="11"/>
      <name val="Calibri"/>
      <family val="2"/>
      <scheme val="minor"/>
    </font>
    <font>
      <sz val="11"/>
      <color theme="1"/>
      <name val="Calibri"/>
      <family val="2"/>
    </font>
    <font>
      <sz val="11"/>
      <color rgb="FF21212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8" tint="0.79998168889431442"/>
        <bgColor indexed="64"/>
      </patternFill>
    </fill>
  </fills>
  <borders count="2">
    <border>
      <left/>
      <right/>
      <top/>
      <bottom/>
      <diagonal/>
    </border>
    <border>
      <left/>
      <right/>
      <top style="thin">
        <color theme="8"/>
      </top>
      <bottom/>
      <diagonal/>
    </border>
  </borders>
  <cellStyleXfs count="4">
    <xf numFmtId="0" fontId="0" fillId="0" borderId="0"/>
    <xf numFmtId="44" fontId="2" fillId="0" borderId="0" applyFont="0" applyFill="0" applyBorder="0" applyAlignment="0" applyProtection="0"/>
    <xf numFmtId="0" fontId="4" fillId="0" borderId="0" applyNumberFormat="0" applyFill="0" applyBorder="0" applyAlignment="0" applyProtection="0"/>
    <xf numFmtId="9" fontId="2" fillId="0" borderId="0" applyFont="0" applyFill="0" applyBorder="0" applyAlignment="0" applyProtection="0"/>
  </cellStyleXfs>
  <cellXfs count="90">
    <xf numFmtId="0" fontId="0" fillId="0" borderId="0" xfId="0"/>
    <xf numFmtId="0" fontId="0" fillId="0" borderId="0" xfId="0" applyFont="1" applyAlignment="1">
      <alignment horizontal="left" vertical="top"/>
    </xf>
    <xf numFmtId="0" fontId="0" fillId="0" borderId="0" xfId="0" applyFont="1" applyAlignment="1">
      <alignment horizontal="left" vertical="top" wrapText="1"/>
    </xf>
    <xf numFmtId="14" fontId="0" fillId="0" borderId="0" xfId="0" applyNumberFormat="1" applyFont="1" applyAlignment="1">
      <alignment horizontal="left" vertical="top"/>
    </xf>
    <xf numFmtId="0" fontId="1" fillId="0" borderId="0" xfId="0" applyFont="1" applyAlignment="1">
      <alignment horizontal="left" vertical="top"/>
    </xf>
    <xf numFmtId="9" fontId="0" fillId="0" borderId="0" xfId="0" applyNumberFormat="1" applyFont="1" applyAlignment="1">
      <alignment horizontal="left" vertical="top"/>
    </xf>
    <xf numFmtId="0" fontId="0" fillId="0" borderId="0" xfId="0" applyAlignment="1">
      <alignment horizontal="left" vertical="top"/>
    </xf>
    <xf numFmtId="0" fontId="0" fillId="0" borderId="0" xfId="0" applyFont="1" applyFill="1" applyAlignment="1">
      <alignment horizontal="left" vertical="top"/>
    </xf>
    <xf numFmtId="0" fontId="0" fillId="0" borderId="0" xfId="0"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xf>
    <xf numFmtId="0" fontId="4" fillId="0" borderId="0" xfId="2"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2" fillId="0" borderId="0" xfId="0" applyFont="1" applyAlignment="1">
      <alignment horizontal="left" vertical="top" wrapText="1"/>
    </xf>
    <xf numFmtId="0" fontId="0" fillId="0" borderId="0" xfId="0" applyFill="1" applyAlignment="1">
      <alignment horizontal="left" vertical="top"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Fill="1" applyAlignment="1">
      <alignment horizontal="left" vertical="center"/>
    </xf>
    <xf numFmtId="0" fontId="0" fillId="0" borderId="0" xfId="0" applyFill="1" applyAlignment="1">
      <alignment horizontal="left" vertical="top"/>
    </xf>
    <xf numFmtId="14" fontId="0" fillId="0" borderId="0" xfId="0" applyNumberFormat="1" applyFill="1" applyAlignment="1">
      <alignment vertical="top"/>
    </xf>
    <xf numFmtId="14" fontId="0" fillId="0" borderId="0" xfId="0" applyNumberFormat="1" applyFill="1" applyAlignment="1">
      <alignment horizontal="left" vertical="top" wrapText="1"/>
    </xf>
    <xf numFmtId="0" fontId="4" fillId="0" borderId="0" xfId="2" applyFill="1" applyAlignment="1">
      <alignment horizontal="left" vertical="top" wrapText="1"/>
    </xf>
    <xf numFmtId="14" fontId="0" fillId="0" borderId="0" xfId="0" applyNumberFormat="1" applyAlignment="1">
      <alignment horizontal="left" vertical="top" wrapText="1"/>
    </xf>
    <xf numFmtId="0" fontId="0" fillId="0" borderId="0" xfId="0" applyFont="1" applyFill="1" applyBorder="1" applyAlignment="1">
      <alignment horizontal="left" vertical="top"/>
    </xf>
    <xf numFmtId="0" fontId="0" fillId="2" borderId="0" xfId="0" applyFont="1" applyFill="1" applyAlignment="1">
      <alignment horizontal="left" vertical="top"/>
    </xf>
    <xf numFmtId="0" fontId="0" fillId="0" borderId="0" xfId="0" applyFont="1" applyFill="1" applyAlignment="1">
      <alignment horizontal="left" vertical="top" wrapText="1"/>
    </xf>
    <xf numFmtId="9" fontId="0" fillId="0" borderId="0" xfId="0" applyNumberFormat="1" applyFont="1" applyFill="1" applyAlignment="1">
      <alignment horizontal="left" vertical="top"/>
    </xf>
    <xf numFmtId="0" fontId="4" fillId="0" borderId="0" xfId="2" applyFill="1" applyAlignment="1">
      <alignment horizontal="left" vertical="top"/>
    </xf>
    <xf numFmtId="14" fontId="0" fillId="0" borderId="0" xfId="0" applyNumberFormat="1" applyFont="1" applyFill="1" applyAlignment="1">
      <alignment horizontal="left" vertical="top"/>
    </xf>
    <xf numFmtId="14" fontId="0" fillId="0" borderId="0" xfId="0" applyNumberFormat="1" applyFont="1" applyAlignment="1">
      <alignment horizontal="left" vertical="top" wrapText="1"/>
    </xf>
    <xf numFmtId="0" fontId="2" fillId="0" borderId="0" xfId="2" applyFont="1" applyFill="1" applyAlignment="1">
      <alignment horizontal="left" vertical="top" wrapText="1"/>
    </xf>
    <xf numFmtId="0" fontId="0" fillId="0" borderId="0" xfId="0" applyBorder="1"/>
    <xf numFmtId="0" fontId="0" fillId="4" borderId="0" xfId="0" applyFont="1" applyFill="1" applyBorder="1" applyAlignment="1">
      <alignment horizontal="left" vertical="top"/>
    </xf>
    <xf numFmtId="0" fontId="0" fillId="4" borderId="0" xfId="0" applyFill="1" applyBorder="1" applyAlignment="1">
      <alignment horizontal="center" vertical="center"/>
    </xf>
    <xf numFmtId="0" fontId="0" fillId="4" borderId="0" xfId="0" applyFill="1" applyBorder="1"/>
    <xf numFmtId="0" fontId="1" fillId="5" borderId="0" xfId="0" applyFont="1" applyFill="1" applyAlignment="1">
      <alignment horizontal="center"/>
    </xf>
    <xf numFmtId="0" fontId="0" fillId="0" borderId="0" xfId="0" applyFill="1"/>
    <xf numFmtId="0" fontId="4" fillId="0" borderId="0" xfId="2"/>
    <xf numFmtId="3" fontId="0" fillId="0" borderId="0" xfId="0" applyNumberFormat="1"/>
    <xf numFmtId="44" fontId="0" fillId="0" borderId="0" xfId="0" applyNumberFormat="1"/>
    <xf numFmtId="0" fontId="8" fillId="0" borderId="0" xfId="0" applyFont="1" applyAlignment="1">
      <alignment horizontal="left" vertical="top" wrapText="1"/>
    </xf>
    <xf numFmtId="0" fontId="7" fillId="0" borderId="0" xfId="0" applyFont="1" applyAlignment="1">
      <alignment horizontal="left" vertical="top" wrapText="1"/>
    </xf>
    <xf numFmtId="14" fontId="1" fillId="0" borderId="0" xfId="0" applyNumberFormat="1" applyFont="1" applyFill="1" applyAlignment="1">
      <alignment vertical="top"/>
    </xf>
    <xf numFmtId="14" fontId="0" fillId="0" borderId="0" xfId="0" applyNumberFormat="1" applyAlignment="1">
      <alignment horizontal="left" vertical="top"/>
    </xf>
    <xf numFmtId="9" fontId="0" fillId="0" borderId="0" xfId="3" applyFont="1"/>
    <xf numFmtId="44" fontId="0" fillId="0" borderId="0" xfId="1" applyFont="1"/>
    <xf numFmtId="44" fontId="0" fillId="0" borderId="1" xfId="1" applyFont="1" applyBorder="1" applyAlignment="1">
      <alignment horizontal="left" vertical="top"/>
    </xf>
    <xf numFmtId="164" fontId="0" fillId="2" borderId="0" xfId="0" applyNumberFormat="1" applyFill="1"/>
    <xf numFmtId="6" fontId="0" fillId="2" borderId="0" xfId="0" applyNumberFormat="1" applyFill="1"/>
    <xf numFmtId="14" fontId="0" fillId="0" borderId="0" xfId="0" applyNumberFormat="1" applyFill="1" applyAlignment="1">
      <alignment horizontal="left" vertical="top"/>
    </xf>
    <xf numFmtId="44" fontId="0" fillId="0" borderId="0" xfId="1" applyFont="1" applyAlignment="1">
      <alignment vertical="top"/>
    </xf>
    <xf numFmtId="44" fontId="5" fillId="0" borderId="0" xfId="1" applyFont="1" applyAlignment="1">
      <alignment vertical="top"/>
    </xf>
    <xf numFmtId="44" fontId="5" fillId="3" borderId="0" xfId="1" applyFont="1" applyFill="1" applyAlignment="1">
      <alignment vertical="top" wrapText="1"/>
    </xf>
    <xf numFmtId="0" fontId="0" fillId="4" borderId="0" xfId="0" applyFont="1" applyFill="1" applyBorder="1" applyAlignment="1">
      <alignment horizontal="center" vertical="center"/>
    </xf>
    <xf numFmtId="0" fontId="1" fillId="5" borderId="0" xfId="0" applyFont="1" applyFill="1"/>
    <xf numFmtId="0" fontId="1" fillId="0" borderId="0" xfId="0" applyFont="1" applyFill="1"/>
    <xf numFmtId="0" fontId="0" fillId="0" borderId="0" xfId="0" applyFont="1" applyBorder="1" applyAlignment="1">
      <alignment horizontal="left" vertical="top"/>
    </xf>
    <xf numFmtId="44" fontId="0" fillId="0" borderId="0" xfId="0" applyNumberFormat="1" applyFont="1" applyFill="1" applyAlignment="1">
      <alignment vertical="top"/>
    </xf>
    <xf numFmtId="44" fontId="0" fillId="0" borderId="0" xfId="1" applyNumberFormat="1" applyFont="1" applyFill="1" applyAlignment="1">
      <alignment vertical="top"/>
    </xf>
    <xf numFmtId="44" fontId="0" fillId="0" borderId="0" xfId="0" applyNumberFormat="1" applyAlignment="1">
      <alignment vertical="top"/>
    </xf>
    <xf numFmtId="44" fontId="0" fillId="0" borderId="0" xfId="0" applyNumberFormat="1" applyFont="1" applyFill="1" applyAlignment="1">
      <alignment vertical="top" wrapText="1"/>
    </xf>
    <xf numFmtId="44" fontId="0" fillId="0" borderId="0" xfId="1" applyNumberFormat="1" applyFont="1" applyAlignment="1">
      <alignment vertical="top"/>
    </xf>
    <xf numFmtId="44" fontId="5" fillId="0" borderId="0" xfId="1" applyNumberFormat="1" applyFont="1" applyAlignment="1">
      <alignment vertical="top" wrapText="1"/>
    </xf>
    <xf numFmtId="44" fontId="0" fillId="0" borderId="0" xfId="1" applyNumberFormat="1" applyFont="1" applyFill="1" applyAlignment="1">
      <alignment vertical="top" wrapText="1"/>
    </xf>
    <xf numFmtId="44" fontId="2" fillId="0" borderId="0" xfId="1" applyNumberFormat="1" applyFont="1" applyAlignment="1">
      <alignment vertical="top" wrapText="1"/>
    </xf>
    <xf numFmtId="44" fontId="0" fillId="0" borderId="0" xfId="1" applyNumberFormat="1" applyFont="1" applyAlignment="1">
      <alignment vertical="top" wrapText="1"/>
    </xf>
    <xf numFmtId="44" fontId="2" fillId="0" borderId="0" xfId="1" applyNumberFormat="1" applyFont="1" applyAlignment="1">
      <alignment vertical="top"/>
    </xf>
    <xf numFmtId="44" fontId="0" fillId="0" borderId="0" xfId="0" applyNumberFormat="1" applyFont="1" applyFill="1" applyAlignment="1">
      <alignment horizontal="left" vertical="top"/>
    </xf>
    <xf numFmtId="0" fontId="4" fillId="0" borderId="0" xfId="2" applyFont="1" applyFill="1" applyAlignment="1">
      <alignment horizontal="left" vertical="top"/>
    </xf>
    <xf numFmtId="0" fontId="0" fillId="0" borderId="0" xfId="0" applyFont="1" applyFill="1"/>
    <xf numFmtId="44" fontId="9" fillId="0" borderId="0" xfId="0" applyNumberFormat="1" applyFont="1" applyFill="1" applyAlignment="1">
      <alignment vertical="top"/>
    </xf>
    <xf numFmtId="0" fontId="0" fillId="0" borderId="0" xfId="0" applyFont="1" applyFill="1" applyAlignment="1">
      <alignment vertical="top"/>
    </xf>
    <xf numFmtId="0" fontId="0" fillId="0" borderId="0" xfId="0" applyAlignment="1">
      <alignment wrapText="1"/>
    </xf>
    <xf numFmtId="0" fontId="0" fillId="0" borderId="1" xfId="0" applyFont="1" applyBorder="1" applyAlignment="1">
      <alignment horizontal="left" vertical="top" wrapText="1"/>
    </xf>
    <xf numFmtId="44" fontId="0" fillId="0" borderId="0" xfId="0" applyNumberFormat="1" applyFill="1"/>
    <xf numFmtId="0" fontId="7" fillId="0" borderId="0" xfId="2" applyFont="1" applyAlignment="1">
      <alignment horizontal="left" vertical="top" wrapText="1"/>
    </xf>
    <xf numFmtId="0" fontId="7" fillId="0" borderId="0" xfId="2" applyFont="1" applyFill="1" applyAlignment="1">
      <alignment horizontal="left" vertical="top" wrapText="1"/>
    </xf>
    <xf numFmtId="0" fontId="7" fillId="0" borderId="0" xfId="0" applyFont="1" applyFill="1" applyAlignment="1">
      <alignment vertical="top" wrapText="1"/>
    </xf>
    <xf numFmtId="14" fontId="0" fillId="0" borderId="1" xfId="0" applyNumberFormat="1" applyFont="1" applyBorder="1" applyAlignment="1">
      <alignment horizontal="left" vertical="top"/>
    </xf>
    <xf numFmtId="0" fontId="7" fillId="0" borderId="1" xfId="0" applyFont="1" applyBorder="1" applyAlignment="1">
      <alignment horizontal="left" vertical="top" wrapText="1"/>
    </xf>
    <xf numFmtId="3" fontId="0" fillId="0" borderId="0" xfId="0" applyNumberFormat="1" applyFill="1"/>
    <xf numFmtId="9" fontId="0" fillId="0" borderId="0" xfId="3" applyFont="1" applyFill="1"/>
    <xf numFmtId="44" fontId="0" fillId="0" borderId="0" xfId="1" applyFont="1" applyFill="1"/>
    <xf numFmtId="44" fontId="0" fillId="0" borderId="1" xfId="1" applyNumberFormat="1" applyFont="1" applyFill="1" applyBorder="1" applyAlignment="1">
      <alignment horizontal="left" vertical="top"/>
    </xf>
    <xf numFmtId="44" fontId="0" fillId="0" borderId="1" xfId="1" applyFont="1" applyFill="1" applyBorder="1" applyAlignment="1">
      <alignment horizontal="left" vertical="top"/>
    </xf>
    <xf numFmtId="44" fontId="0" fillId="0" borderId="1" xfId="1" applyFont="1" applyFill="1" applyBorder="1" applyAlignment="1">
      <alignment horizontal="left" vertical="top" wrapText="1"/>
    </xf>
    <xf numFmtId="0" fontId="0" fillId="0" borderId="0" xfId="0" applyAlignment="1">
      <alignment vertical="top"/>
    </xf>
    <xf numFmtId="0" fontId="0" fillId="0" borderId="0" xfId="0" applyFont="1" applyBorder="1" applyAlignment="1">
      <alignment horizontal="center" vertical="center"/>
    </xf>
    <xf numFmtId="0" fontId="0" fillId="4" borderId="0" xfId="0" applyFont="1" applyFill="1" applyBorder="1" applyAlignment="1">
      <alignment horizontal="center" vertical="center"/>
    </xf>
  </cellXfs>
  <cellStyles count="4">
    <cellStyle name="Currency" xfId="1" builtinId="4"/>
    <cellStyle name="Hyperlink" xfId="2" builtinId="8"/>
    <cellStyle name="Normal" xfId="0" builtinId="0"/>
    <cellStyle name="Percent" xfId="3" builtinId="5"/>
  </cellStyles>
  <dxfs count="34">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ramos/AppData/Local/Box/Box%20Edit/Documents/KkJ4tBt5nk2XxywkstUK2w==/CCT%20Dashboard%20-%20Program%20Tracker%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s"/>
      <sheetName val="Illinois Expenditures"/>
      <sheetName val="TBD Allocations"/>
      <sheetName val="Topics &amp; Subtopics"/>
      <sheetName val="CCT Dashboard - Program Tracker"/>
    </sheetNames>
    <sheetDataSet>
      <sheetData sheetId="0">
        <row r="2">
          <cell r="I2">
            <v>281892497</v>
          </cell>
        </row>
        <row r="33">
          <cell r="I33">
            <v>566275814.89999998</v>
          </cell>
        </row>
        <row r="108">
          <cell r="I108">
            <v>10000000</v>
          </cell>
        </row>
        <row r="109">
          <cell r="I109">
            <v>60000000</v>
          </cell>
        </row>
        <row r="112">
          <cell r="I112">
            <v>252788881</v>
          </cell>
        </row>
        <row r="121">
          <cell r="I121">
            <v>386903117</v>
          </cell>
        </row>
      </sheetData>
      <sheetData sheetId="1"/>
      <sheetData sheetId="2"/>
      <sheetData sheetId="3"/>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Ramos, Karolina" id="{83AA8F1D-F381-4B42-B568-3A4BFFD8F24A}" userId="S::KRamos@urban.org::0c78fdc8-34fe-4aea-9fac-d58eea11921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EBAA83-D7D4-4349-A2CD-CC4BCC444021}" name="Table1" displayName="Table1" ref="A1:P142" totalsRowShown="0" headerRowDxfId="17" dataDxfId="16">
  <autoFilter ref="A1:P142" xr:uid="{17A4BC42-017A-4DBC-914E-50227A05AD49}"/>
  <sortState xmlns:xlrd2="http://schemas.microsoft.com/office/spreadsheetml/2017/richdata2" ref="A2:P142">
    <sortCondition ref="B1"/>
  </sortState>
  <tableColumns count="16">
    <tableColumn id="1" xr3:uid="{B3AD7024-4BF8-4076-AE50-733A755B74A7}" name="Geography" dataDxfId="15"/>
    <tableColumn id="2" xr3:uid="{34822CF1-7926-4208-903A-53D94EF60C70}" name="Funding Source (e.g. ARPA, CARES etc.)" dataDxfId="14"/>
    <tableColumn id="3" xr3:uid="{9E5B621A-2DE1-455A-A149-5EAD25A33F76}" name="Topic" dataDxfId="13"/>
    <tableColumn id="4" xr3:uid="{855506F8-ED51-474A-9F55-A65D80E36CBB}" name="Subtopic" dataDxfId="12"/>
    <tableColumn id="13" xr3:uid="{003FFAF1-CC9F-4198-8B2F-C78595795365}" name="Flexible Fund?" dataDxfId="11"/>
    <tableColumn id="5" xr3:uid="{C537D5EC-6AFD-461D-B4D1-90DCCE80BA83}" name="Program" dataDxfId="10"/>
    <tableColumn id="16" xr3:uid="{7F5D922A-0F67-4849-B91A-8ADAD9A5C6A0}" name="Summary Description" dataDxfId="9"/>
    <tableColumn id="6" xr3:uid="{1628F524-C03A-4A4A-830B-3B21533B3EAD}" name="Program Description" dataDxfId="8"/>
    <tableColumn id="7" xr3:uid="{7D98A1FE-07ED-4E39-93D9-515C8844A1F9}" name="Amount Allocated" dataDxfId="7"/>
    <tableColumn id="12" xr3:uid="{7E072655-6335-43B0-BA1D-59D9EF665238}" name="Amount Exact?" dataDxfId="6"/>
    <tableColumn id="11" xr3:uid="{3981273D-F083-4B23-A2A2-2A4F9FFE414C}" name="% Spent" dataDxfId="5"/>
    <tableColumn id="8" xr3:uid="{E205EEEA-E526-487E-B8CE-43902C25AF3B}" name="Agency" dataDxfId="4"/>
    <tableColumn id="10" xr3:uid="{009D7AC0-320A-46A1-9391-52F8348C1241}" name="Source" dataDxfId="3"/>
    <tableColumn id="15" xr3:uid="{EA4356FD-56D1-4333-94DE-37B9ECB42568}" name="source_url" dataDxfId="2" dataCellStyle="Hyperlink"/>
    <tableColumn id="14" xr3:uid="{19525966-130C-4AD4-834F-CC2A03AFFB42}" name="Current As Of" dataDxfId="1"/>
    <tableColumn id="9" xr3:uid="{C875792D-4034-46AB-AFFB-08D6D7EFFA65}" name="Expiration"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 dT="2022-03-31T16:40:10.37" personId="{83AA8F1D-F381-4B42-B568-3A4BFFD8F24A}" id="{D4BDB470-DE8F-4A22-9D89-FA69FA13338E}">
    <text>How to capture this? The federal award amount is $118m, but they appropriated $429m and have spent $423m</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hicago.gov/city/en/depts/mayor/press_room/press_releases/2021/july/HeadStartEarlyStartAwards.html" TargetMode="External"/><Relationship Id="rId7" Type="http://schemas.openxmlformats.org/officeDocument/2006/relationships/hyperlink" Target="https://www.transit.dot.gov/funding/apportionments/fiscal-year-2021-crrsaa-act-supplemental-public-transportation" TargetMode="External"/><Relationship Id="rId2" Type="http://schemas.openxmlformats.org/officeDocument/2006/relationships/hyperlink" Target="https://www.usaspending.gov/award/ASST_NON_ED22CHI3070001_1325" TargetMode="External"/><Relationship Id="rId1" Type="http://schemas.openxmlformats.org/officeDocument/2006/relationships/hyperlink" Target="https://www.cookcountyil.gov/sites/g/files/ywwepo161/files/documents/2021-12/ARPA%20At%20A%20Glance.pdf" TargetMode="External"/><Relationship Id="rId6" Type="http://schemas.openxmlformats.org/officeDocument/2006/relationships/hyperlink" Target="https://www2.illinois.gov/sites/budget/Documents/Budget%20Book/FY2022-Budget-Book/FY22_Enacted_ARPA_Summary_6.21.21.pdf" TargetMode="External"/><Relationship Id="rId5" Type="http://schemas.openxmlformats.org/officeDocument/2006/relationships/hyperlink" Target="https://www2.illinois.gov/sites/budget/Documents/Budget%20Book/FY2022-Budget-Book/FY22_Enacted_ARPA_Summary_6.21.21.pdf" TargetMode="External"/><Relationship Id="rId4" Type="http://schemas.openxmlformats.org/officeDocument/2006/relationships/hyperlink" Target="https://www.cookcountyil.gov/sites/g/files/ywwepo161/files/documents/2021-12/ARPA%20At%20A%20Glance.pdf"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2.illinois.gov/sites/budget/Documents/LBOC/LBOC-Report-May-2022%20.pdf"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613E-8DCE-487D-9EEC-17B7152ACD7C}">
  <sheetPr codeName="Sheet1"/>
  <dimension ref="A1:P147"/>
  <sheetViews>
    <sheetView tabSelected="1" topLeftCell="C1" zoomScale="60" zoomScaleNormal="60" workbookViewId="0">
      <selection activeCell="M11" sqref="M11"/>
    </sheetView>
  </sheetViews>
  <sheetFormatPr defaultRowHeight="14.5" x14ac:dyDescent="0.35"/>
  <cols>
    <col min="1" max="1" width="11.7265625" customWidth="1"/>
    <col min="2" max="2" width="22.26953125" customWidth="1"/>
    <col min="3" max="3" width="24.453125" bestFit="1" customWidth="1"/>
    <col min="4" max="4" width="24.453125" customWidth="1"/>
    <col min="5" max="5" width="18.26953125" customWidth="1"/>
    <col min="6" max="6" width="30.7265625" customWidth="1"/>
    <col min="7" max="7" width="46.453125" customWidth="1"/>
    <col min="8" max="8" width="85.26953125" customWidth="1"/>
    <col min="9" max="9" width="24.7265625" style="7" customWidth="1"/>
    <col min="10" max="10" width="18.26953125" customWidth="1"/>
    <col min="11" max="11" width="18.26953125" hidden="1" customWidth="1"/>
    <col min="12" max="12" width="45" customWidth="1"/>
    <col min="13" max="13" width="40.453125" style="73" customWidth="1"/>
    <col min="14" max="14" width="26.54296875" customWidth="1"/>
    <col min="15" max="15" width="16.26953125" customWidth="1"/>
    <col min="16" max="16" width="12.26953125" customWidth="1"/>
  </cols>
  <sheetData>
    <row r="1" spans="1:16" ht="29" x14ac:dyDescent="0.35">
      <c r="A1" s="16" t="s">
        <v>0</v>
      </c>
      <c r="B1" s="17" t="s">
        <v>1</v>
      </c>
      <c r="C1" s="16" t="s">
        <v>2</v>
      </c>
      <c r="D1" s="16" t="s">
        <v>3</v>
      </c>
      <c r="E1" s="16" t="s">
        <v>4</v>
      </c>
      <c r="F1" s="16" t="s">
        <v>5</v>
      </c>
      <c r="G1" s="16" t="s">
        <v>6</v>
      </c>
      <c r="H1" s="16" t="s">
        <v>7</v>
      </c>
      <c r="I1" s="18" t="s">
        <v>8</v>
      </c>
      <c r="J1" s="16" t="s">
        <v>9</v>
      </c>
      <c r="K1" s="16" t="s">
        <v>10</v>
      </c>
      <c r="L1" s="16" t="s">
        <v>11</v>
      </c>
      <c r="M1" s="17" t="s">
        <v>12</v>
      </c>
      <c r="N1" s="16" t="s">
        <v>13</v>
      </c>
      <c r="O1" s="16" t="s">
        <v>14</v>
      </c>
      <c r="P1" s="16" t="s">
        <v>15</v>
      </c>
    </row>
    <row r="2" spans="1:16" ht="40.9" customHeight="1" x14ac:dyDescent="0.35">
      <c r="A2" s="1" t="s">
        <v>16</v>
      </c>
      <c r="B2" s="1" t="s">
        <v>17</v>
      </c>
      <c r="C2" s="1" t="s">
        <v>18</v>
      </c>
      <c r="D2" s="2" t="s">
        <v>19</v>
      </c>
      <c r="E2" s="1" t="s">
        <v>20</v>
      </c>
      <c r="F2" s="2" t="s">
        <v>21</v>
      </c>
      <c r="G2" s="9" t="s">
        <v>22</v>
      </c>
      <c r="H2" s="2" t="s">
        <v>23</v>
      </c>
      <c r="I2" s="58">
        <v>63185615.399999999</v>
      </c>
      <c r="J2" s="1" t="s">
        <v>24</v>
      </c>
      <c r="K2" s="1"/>
      <c r="L2" s="1" t="s">
        <v>25</v>
      </c>
      <c r="M2" s="78" t="s">
        <v>26</v>
      </c>
      <c r="N2" s="11" t="s">
        <v>27</v>
      </c>
      <c r="O2" s="3">
        <v>44323</v>
      </c>
      <c r="P2" s="3">
        <v>45930</v>
      </c>
    </row>
    <row r="3" spans="1:16" ht="46.5" customHeight="1" x14ac:dyDescent="0.35">
      <c r="A3" s="6" t="s">
        <v>16</v>
      </c>
      <c r="B3" s="6" t="s">
        <v>17</v>
      </c>
      <c r="C3" s="6" t="s">
        <v>28</v>
      </c>
      <c r="D3" s="9" t="s">
        <v>29</v>
      </c>
      <c r="E3" s="6" t="s">
        <v>20</v>
      </c>
      <c r="F3" s="9" t="s">
        <v>30</v>
      </c>
      <c r="G3" s="9" t="s">
        <v>31</v>
      </c>
      <c r="H3" s="9" t="s">
        <v>32</v>
      </c>
      <c r="I3" s="59">
        <f>SUM(3420190+17100950)</f>
        <v>20521140</v>
      </c>
      <c r="J3" s="6" t="s">
        <v>24</v>
      </c>
      <c r="K3" s="1"/>
      <c r="L3" s="6" t="s">
        <v>33</v>
      </c>
      <c r="M3" s="78" t="s">
        <v>34</v>
      </c>
      <c r="N3" s="22" t="s">
        <v>506</v>
      </c>
      <c r="O3" s="23">
        <v>44344</v>
      </c>
      <c r="P3" s="29">
        <v>46022</v>
      </c>
    </row>
    <row r="4" spans="1:16" ht="48" customHeight="1" x14ac:dyDescent="0.35">
      <c r="A4" s="1" t="s">
        <v>16</v>
      </c>
      <c r="B4" s="1" t="s">
        <v>17</v>
      </c>
      <c r="C4" s="1" t="s">
        <v>36</v>
      </c>
      <c r="D4" s="2" t="s">
        <v>37</v>
      </c>
      <c r="E4" s="1" t="s">
        <v>20</v>
      </c>
      <c r="F4" s="2" t="s">
        <v>515</v>
      </c>
      <c r="G4" s="9" t="s">
        <v>38</v>
      </c>
      <c r="H4" s="2" t="s">
        <v>39</v>
      </c>
      <c r="I4" s="58">
        <v>1527469190</v>
      </c>
      <c r="J4" s="1" t="s">
        <v>24</v>
      </c>
      <c r="K4" s="1"/>
      <c r="L4" s="1" t="s">
        <v>40</v>
      </c>
      <c r="M4" s="78" t="s">
        <v>41</v>
      </c>
      <c r="N4" s="11" t="s">
        <v>42</v>
      </c>
      <c r="O4" s="3">
        <v>44284</v>
      </c>
      <c r="P4" s="3">
        <v>45565</v>
      </c>
    </row>
    <row r="5" spans="1:16" ht="47.65" customHeight="1" x14ac:dyDescent="0.35">
      <c r="A5" s="1" t="s">
        <v>16</v>
      </c>
      <c r="B5" s="1" t="s">
        <v>17</v>
      </c>
      <c r="C5" s="1" t="s">
        <v>18</v>
      </c>
      <c r="D5" s="2" t="s">
        <v>43</v>
      </c>
      <c r="E5" s="1" t="s">
        <v>20</v>
      </c>
      <c r="F5" s="2" t="s">
        <v>44</v>
      </c>
      <c r="G5" s="9" t="s">
        <v>45</v>
      </c>
      <c r="H5" s="2" t="s">
        <v>46</v>
      </c>
      <c r="I5" s="58">
        <v>71170234</v>
      </c>
      <c r="J5" s="1" t="s">
        <v>24</v>
      </c>
      <c r="K5" s="1"/>
      <c r="L5" s="1" t="s">
        <v>47</v>
      </c>
      <c r="M5" s="78" t="s">
        <v>47</v>
      </c>
      <c r="N5" s="11" t="s">
        <v>48</v>
      </c>
      <c r="O5" s="3">
        <v>44294</v>
      </c>
      <c r="P5" s="3">
        <v>45930</v>
      </c>
    </row>
    <row r="6" spans="1:16" ht="51" customHeight="1" x14ac:dyDescent="0.35">
      <c r="A6" s="1" t="s">
        <v>16</v>
      </c>
      <c r="B6" s="7" t="s">
        <v>17</v>
      </c>
      <c r="C6" s="1" t="s">
        <v>49</v>
      </c>
      <c r="D6" s="2" t="s">
        <v>49</v>
      </c>
      <c r="E6" s="1" t="s">
        <v>24</v>
      </c>
      <c r="F6" s="2" t="s">
        <v>50</v>
      </c>
      <c r="G6" s="9" t="s">
        <v>51</v>
      </c>
      <c r="H6" s="2" t="s">
        <v>52</v>
      </c>
      <c r="I6" s="58">
        <v>1886591388</v>
      </c>
      <c r="J6" s="1" t="s">
        <v>24</v>
      </c>
      <c r="K6" s="1"/>
      <c r="L6" s="1" t="s">
        <v>25</v>
      </c>
      <c r="M6" s="78" t="s">
        <v>26</v>
      </c>
      <c r="N6" s="11" t="s">
        <v>53</v>
      </c>
      <c r="O6" s="3">
        <v>44326</v>
      </c>
      <c r="P6" s="3">
        <v>45657</v>
      </c>
    </row>
    <row r="7" spans="1:16" ht="60" customHeight="1" x14ac:dyDescent="0.35">
      <c r="A7" s="1" t="s">
        <v>54</v>
      </c>
      <c r="B7" s="7" t="s">
        <v>17</v>
      </c>
      <c r="C7" s="1" t="s">
        <v>49</v>
      </c>
      <c r="D7" s="2" t="s">
        <v>49</v>
      </c>
      <c r="E7" s="1" t="s">
        <v>24</v>
      </c>
      <c r="F7" s="2" t="s">
        <v>55</v>
      </c>
      <c r="G7" s="9" t="s">
        <v>56</v>
      </c>
      <c r="H7" s="2" t="s">
        <v>57</v>
      </c>
      <c r="I7" s="58">
        <v>1000372385</v>
      </c>
      <c r="J7" s="1" t="s">
        <v>24</v>
      </c>
      <c r="K7" s="1"/>
      <c r="L7" s="1" t="s">
        <v>25</v>
      </c>
      <c r="M7" s="78" t="s">
        <v>26</v>
      </c>
      <c r="N7" s="11" t="s">
        <v>53</v>
      </c>
      <c r="O7" s="3">
        <v>44326</v>
      </c>
      <c r="P7" s="3">
        <v>45657</v>
      </c>
    </row>
    <row r="8" spans="1:16" ht="79.5" customHeight="1" x14ac:dyDescent="0.35">
      <c r="A8" s="1" t="s">
        <v>54</v>
      </c>
      <c r="B8" s="1" t="s">
        <v>17</v>
      </c>
      <c r="C8" s="1" t="s">
        <v>18</v>
      </c>
      <c r="D8" s="2" t="s">
        <v>19</v>
      </c>
      <c r="E8" s="1" t="s">
        <v>20</v>
      </c>
      <c r="F8" s="2" t="s">
        <v>21</v>
      </c>
      <c r="G8" s="9" t="s">
        <v>22</v>
      </c>
      <c r="H8" s="2" t="s">
        <v>58</v>
      </c>
      <c r="I8" s="58">
        <v>57610056.700000003</v>
      </c>
      <c r="J8" s="1" t="s">
        <v>24</v>
      </c>
      <c r="K8" s="1"/>
      <c r="L8" s="1" t="s">
        <v>25</v>
      </c>
      <c r="M8" s="78" t="s">
        <v>26</v>
      </c>
      <c r="N8" s="11" t="s">
        <v>27</v>
      </c>
      <c r="O8" s="3">
        <v>44323</v>
      </c>
      <c r="P8" s="3">
        <v>45930</v>
      </c>
    </row>
    <row r="9" spans="1:16" ht="63" customHeight="1" x14ac:dyDescent="0.35">
      <c r="A9" s="1" t="s">
        <v>54</v>
      </c>
      <c r="B9" s="1" t="s">
        <v>17</v>
      </c>
      <c r="C9" s="1" t="s">
        <v>18</v>
      </c>
      <c r="D9" s="2" t="s">
        <v>43</v>
      </c>
      <c r="E9" s="1" t="s">
        <v>20</v>
      </c>
      <c r="F9" s="2" t="s">
        <v>44</v>
      </c>
      <c r="G9" s="9" t="s">
        <v>45</v>
      </c>
      <c r="H9" s="9" t="s">
        <v>59</v>
      </c>
      <c r="I9" s="58">
        <v>23837306</v>
      </c>
      <c r="J9" s="1" t="s">
        <v>24</v>
      </c>
      <c r="K9" s="1"/>
      <c r="L9" s="1" t="s">
        <v>47</v>
      </c>
      <c r="M9" s="78" t="s">
        <v>47</v>
      </c>
      <c r="N9" s="11" t="s">
        <v>48</v>
      </c>
      <c r="O9" s="3">
        <v>44294</v>
      </c>
      <c r="P9" s="3">
        <v>45930</v>
      </c>
    </row>
    <row r="10" spans="1:16" ht="45" customHeight="1" x14ac:dyDescent="0.35">
      <c r="A10" s="1" t="s">
        <v>60</v>
      </c>
      <c r="B10" s="1" t="s">
        <v>17</v>
      </c>
      <c r="C10" s="1" t="s">
        <v>36</v>
      </c>
      <c r="D10" s="2" t="s">
        <v>61</v>
      </c>
      <c r="E10" s="1" t="s">
        <v>20</v>
      </c>
      <c r="F10" s="2" t="s">
        <v>62</v>
      </c>
      <c r="G10" s="9" t="s">
        <v>63</v>
      </c>
      <c r="H10" s="2" t="s">
        <v>64</v>
      </c>
      <c r="I10" s="58">
        <v>253682328</v>
      </c>
      <c r="J10" s="1" t="s">
        <v>24</v>
      </c>
      <c r="K10" s="1"/>
      <c r="L10" s="1" t="s">
        <v>25</v>
      </c>
      <c r="M10" s="78" t="s">
        <v>26</v>
      </c>
      <c r="N10" s="11" t="s">
        <v>65</v>
      </c>
      <c r="O10" s="3">
        <v>44409</v>
      </c>
      <c r="P10" s="3">
        <v>44469</v>
      </c>
    </row>
    <row r="11" spans="1:16" ht="82.9" customHeight="1" x14ac:dyDescent="0.35">
      <c r="A11" s="1" t="s">
        <v>60</v>
      </c>
      <c r="B11" s="1" t="s">
        <v>17</v>
      </c>
      <c r="C11" s="1" t="s">
        <v>18</v>
      </c>
      <c r="D11" s="2" t="s">
        <v>19</v>
      </c>
      <c r="E11" s="1" t="s">
        <v>20</v>
      </c>
      <c r="F11" s="2" t="s">
        <v>21</v>
      </c>
      <c r="G11" s="9" t="s">
        <v>22</v>
      </c>
      <c r="H11" s="2" t="s">
        <v>58</v>
      </c>
      <c r="I11" s="60">
        <v>477000000</v>
      </c>
      <c r="J11" s="1" t="s">
        <v>24</v>
      </c>
      <c r="K11" s="5"/>
      <c r="L11" s="1" t="s">
        <v>25</v>
      </c>
      <c r="M11" s="80" t="s">
        <v>514</v>
      </c>
      <c r="N11" s="74" t="s">
        <v>504</v>
      </c>
      <c r="O11" s="79">
        <v>44727</v>
      </c>
      <c r="P11" s="3">
        <v>45930</v>
      </c>
    </row>
    <row r="12" spans="1:16" ht="52.5" customHeight="1" x14ac:dyDescent="0.35">
      <c r="A12" s="6" t="s">
        <v>60</v>
      </c>
      <c r="B12" s="6" t="s">
        <v>17</v>
      </c>
      <c r="C12" s="6" t="s">
        <v>28</v>
      </c>
      <c r="D12" s="9" t="s">
        <v>29</v>
      </c>
      <c r="E12" s="6" t="s">
        <v>20</v>
      </c>
      <c r="F12" s="9" t="s">
        <v>30</v>
      </c>
      <c r="G12" s="9" t="s">
        <v>31</v>
      </c>
      <c r="H12" s="9" t="s">
        <v>69</v>
      </c>
      <c r="I12" s="60">
        <f>SUM(4341390+21706950)</f>
        <v>26048340</v>
      </c>
      <c r="J12" s="6" t="s">
        <v>24</v>
      </c>
      <c r="K12" s="1"/>
      <c r="L12" s="6" t="s">
        <v>33</v>
      </c>
      <c r="M12" s="78" t="s">
        <v>34</v>
      </c>
      <c r="N12" s="26" t="s">
        <v>506</v>
      </c>
      <c r="O12" s="23">
        <v>44344</v>
      </c>
      <c r="P12" s="29">
        <v>46022</v>
      </c>
    </row>
    <row r="13" spans="1:16" ht="52.5" customHeight="1" x14ac:dyDescent="0.35">
      <c r="A13" s="1" t="s">
        <v>60</v>
      </c>
      <c r="B13" s="1" t="s">
        <v>17</v>
      </c>
      <c r="C13" s="1" t="s">
        <v>36</v>
      </c>
      <c r="D13" s="2" t="s">
        <v>37</v>
      </c>
      <c r="E13" s="1" t="s">
        <v>20</v>
      </c>
      <c r="F13" s="2" t="s">
        <v>515</v>
      </c>
      <c r="G13" s="9" t="s">
        <v>38</v>
      </c>
      <c r="H13" s="2" t="s">
        <v>520</v>
      </c>
      <c r="I13" s="61">
        <v>17000000</v>
      </c>
      <c r="J13" s="1" t="s">
        <v>24</v>
      </c>
      <c r="K13" s="1"/>
      <c r="L13" s="1" t="s">
        <v>40</v>
      </c>
      <c r="M13" s="42" t="s">
        <v>514</v>
      </c>
      <c r="N13" s="26" t="s">
        <v>504</v>
      </c>
      <c r="O13" s="29">
        <v>44727</v>
      </c>
      <c r="P13" s="29">
        <v>45565</v>
      </c>
    </row>
    <row r="14" spans="1:16" ht="58" x14ac:dyDescent="0.35">
      <c r="A14" s="7" t="s">
        <v>60</v>
      </c>
      <c r="B14" s="7" t="s">
        <v>17</v>
      </c>
      <c r="C14" s="7" t="s">
        <v>36</v>
      </c>
      <c r="D14" s="26" t="s">
        <v>37</v>
      </c>
      <c r="E14" s="7" t="s">
        <v>20</v>
      </c>
      <c r="F14" s="26" t="s">
        <v>70</v>
      </c>
      <c r="G14" s="9" t="s">
        <v>71</v>
      </c>
      <c r="H14" s="26" t="s">
        <v>72</v>
      </c>
      <c r="I14" s="58">
        <v>14000000</v>
      </c>
      <c r="J14" s="7" t="s">
        <v>24</v>
      </c>
      <c r="K14" s="7"/>
      <c r="L14" s="7" t="s">
        <v>73</v>
      </c>
      <c r="M14" s="42" t="s">
        <v>514</v>
      </c>
      <c r="N14" s="22" t="s">
        <v>504</v>
      </c>
      <c r="O14" s="29">
        <v>44363</v>
      </c>
      <c r="P14" s="3">
        <v>45657</v>
      </c>
    </row>
    <row r="15" spans="1:16" ht="44.65" customHeight="1" x14ac:dyDescent="0.35">
      <c r="A15" s="1" t="s">
        <v>60</v>
      </c>
      <c r="B15" s="1" t="s">
        <v>17</v>
      </c>
      <c r="C15" s="1" t="s">
        <v>18</v>
      </c>
      <c r="D15" s="2" t="s">
        <v>43</v>
      </c>
      <c r="E15" s="1" t="s">
        <v>20</v>
      </c>
      <c r="F15" s="2" t="s">
        <v>44</v>
      </c>
      <c r="G15" s="9" t="s">
        <v>45</v>
      </c>
      <c r="H15" s="2" t="s">
        <v>59</v>
      </c>
      <c r="I15" s="58">
        <v>62083824</v>
      </c>
      <c r="J15" s="1" t="s">
        <v>24</v>
      </c>
      <c r="K15" s="1"/>
      <c r="L15" s="1" t="s">
        <v>47</v>
      </c>
      <c r="M15" s="78" t="s">
        <v>47</v>
      </c>
      <c r="N15" s="11" t="s">
        <v>48</v>
      </c>
      <c r="O15" s="3">
        <v>44294</v>
      </c>
      <c r="P15" s="3">
        <v>45930</v>
      </c>
    </row>
    <row r="16" spans="1:16" ht="46.9" customHeight="1" x14ac:dyDescent="0.35">
      <c r="A16" s="1" t="s">
        <v>60</v>
      </c>
      <c r="B16" s="1" t="s">
        <v>17</v>
      </c>
      <c r="C16" s="1" t="s">
        <v>18</v>
      </c>
      <c r="D16" s="2" t="s">
        <v>76</v>
      </c>
      <c r="E16" s="1" t="s">
        <v>20</v>
      </c>
      <c r="F16" s="2" t="s">
        <v>77</v>
      </c>
      <c r="G16" s="9" t="s">
        <v>78</v>
      </c>
      <c r="H16" s="2" t="s">
        <v>79</v>
      </c>
      <c r="I16" s="58">
        <v>386903117</v>
      </c>
      <c r="J16" s="1" t="s">
        <v>24</v>
      </c>
      <c r="K16" s="5">
        <f>SUM('Illinois Expenditures'!H5)</f>
        <v>0.54018691196018465</v>
      </c>
      <c r="L16" s="1" t="s">
        <v>25</v>
      </c>
      <c r="M16" s="78" t="s">
        <v>80</v>
      </c>
      <c r="N16" s="11" t="s">
        <v>81</v>
      </c>
      <c r="O16" s="3">
        <v>44300</v>
      </c>
      <c r="P16" s="3">
        <v>45930</v>
      </c>
    </row>
    <row r="17" spans="1:16" s="37" customFormat="1" ht="54.4" customHeight="1" x14ac:dyDescent="0.35">
      <c r="A17" s="1" t="s">
        <v>60</v>
      </c>
      <c r="B17" s="1" t="s">
        <v>17</v>
      </c>
      <c r="C17" s="1" t="s">
        <v>49</v>
      </c>
      <c r="D17" s="2" t="s">
        <v>49</v>
      </c>
      <c r="E17" s="1" t="s">
        <v>24</v>
      </c>
      <c r="F17" s="2" t="s">
        <v>82</v>
      </c>
      <c r="G17" s="9" t="s">
        <v>83</v>
      </c>
      <c r="H17" s="2" t="s">
        <v>52</v>
      </c>
      <c r="I17" s="58">
        <v>8127679948.6999998</v>
      </c>
      <c r="J17" s="1" t="s">
        <v>24</v>
      </c>
      <c r="K17" s="1"/>
      <c r="L17" s="1" t="s">
        <v>25</v>
      </c>
      <c r="M17" s="78" t="s">
        <v>26</v>
      </c>
      <c r="N17" s="11" t="s">
        <v>53</v>
      </c>
      <c r="O17" s="3">
        <v>44326</v>
      </c>
      <c r="P17" s="3">
        <v>45657</v>
      </c>
    </row>
    <row r="18" spans="1:16" ht="69.400000000000006" customHeight="1" x14ac:dyDescent="0.35">
      <c r="A18" s="1" t="s">
        <v>60</v>
      </c>
      <c r="B18" s="1" t="s">
        <v>17</v>
      </c>
      <c r="C18" s="1" t="s">
        <v>36</v>
      </c>
      <c r="D18" s="2" t="s">
        <v>84</v>
      </c>
      <c r="E18" s="1" t="s">
        <v>20</v>
      </c>
      <c r="F18" s="2" t="s">
        <v>85</v>
      </c>
      <c r="G18" s="9" t="s">
        <v>86</v>
      </c>
      <c r="H18" s="2" t="s">
        <v>87</v>
      </c>
      <c r="I18" s="58">
        <v>281892497</v>
      </c>
      <c r="J18" s="1" t="s">
        <v>24</v>
      </c>
      <c r="K18" s="5">
        <f>SUM('Illinois Expenditures'!H10)</f>
        <v>3.192706473489431E-2</v>
      </c>
      <c r="L18" s="9" t="s">
        <v>88</v>
      </c>
      <c r="M18" s="78" t="s">
        <v>67</v>
      </c>
      <c r="N18" s="11" t="s">
        <v>68</v>
      </c>
      <c r="O18" s="23">
        <v>44368</v>
      </c>
      <c r="P18" s="3">
        <v>45657</v>
      </c>
    </row>
    <row r="19" spans="1:16" ht="33.4" customHeight="1" x14ac:dyDescent="0.35">
      <c r="A19" s="6" t="s">
        <v>16</v>
      </c>
      <c r="B19" s="9" t="s">
        <v>89</v>
      </c>
      <c r="C19" s="6" t="s">
        <v>90</v>
      </c>
      <c r="D19" s="9" t="s">
        <v>91</v>
      </c>
      <c r="E19" s="9" t="s">
        <v>24</v>
      </c>
      <c r="F19" s="9" t="s">
        <v>92</v>
      </c>
      <c r="G19" s="9" t="s">
        <v>93</v>
      </c>
      <c r="H19" s="9" t="s">
        <v>94</v>
      </c>
      <c r="I19" s="62">
        <v>15000000</v>
      </c>
      <c r="J19" s="10" t="s">
        <v>24</v>
      </c>
      <c r="K19" s="1"/>
      <c r="L19" s="9" t="s">
        <v>95</v>
      </c>
      <c r="M19" s="76" t="s">
        <v>96</v>
      </c>
      <c r="N19" s="11" t="s">
        <v>35</v>
      </c>
      <c r="O19" s="23">
        <v>44459</v>
      </c>
      <c r="P19" s="44">
        <v>45657</v>
      </c>
    </row>
    <row r="20" spans="1:16" ht="33" customHeight="1" x14ac:dyDescent="0.35">
      <c r="A20" s="6" t="s">
        <v>16</v>
      </c>
      <c r="B20" s="9" t="s">
        <v>89</v>
      </c>
      <c r="C20" s="6" t="s">
        <v>97</v>
      </c>
      <c r="D20" s="9" t="s">
        <v>360</v>
      </c>
      <c r="E20" s="9" t="s">
        <v>24</v>
      </c>
      <c r="F20" s="9" t="s">
        <v>98</v>
      </c>
      <c r="G20" s="9" t="s">
        <v>99</v>
      </c>
      <c r="H20" s="9" t="s">
        <v>100</v>
      </c>
      <c r="I20" s="62">
        <v>15000000</v>
      </c>
      <c r="J20" s="10" t="s">
        <v>24</v>
      </c>
      <c r="K20" s="1"/>
      <c r="L20" s="9" t="s">
        <v>101</v>
      </c>
      <c r="M20" s="76" t="s">
        <v>96</v>
      </c>
      <c r="N20" s="11" t="s">
        <v>35</v>
      </c>
      <c r="O20" s="23">
        <v>44459</v>
      </c>
      <c r="P20" s="44">
        <v>45657</v>
      </c>
    </row>
    <row r="21" spans="1:16" ht="43.9" customHeight="1" x14ac:dyDescent="0.35">
      <c r="A21" s="6" t="s">
        <v>16</v>
      </c>
      <c r="B21" s="9" t="s">
        <v>89</v>
      </c>
      <c r="C21" s="6" t="s">
        <v>97</v>
      </c>
      <c r="D21" s="9" t="s">
        <v>360</v>
      </c>
      <c r="E21" s="9" t="s">
        <v>24</v>
      </c>
      <c r="F21" s="9" t="s">
        <v>102</v>
      </c>
      <c r="G21" s="9" t="s">
        <v>103</v>
      </c>
      <c r="H21" s="9" t="s">
        <v>104</v>
      </c>
      <c r="I21" s="62">
        <v>21000000</v>
      </c>
      <c r="J21" s="10" t="s">
        <v>24</v>
      </c>
      <c r="K21" s="1"/>
      <c r="L21" s="9" t="s">
        <v>105</v>
      </c>
      <c r="M21" s="76" t="s">
        <v>96</v>
      </c>
      <c r="N21" s="11" t="s">
        <v>35</v>
      </c>
      <c r="O21" s="23">
        <v>44459</v>
      </c>
      <c r="P21" s="44">
        <v>45657</v>
      </c>
    </row>
    <row r="22" spans="1:16" ht="50.65" customHeight="1" x14ac:dyDescent="0.35">
      <c r="A22" s="6" t="s">
        <v>16</v>
      </c>
      <c r="B22" s="9" t="s">
        <v>89</v>
      </c>
      <c r="C22" s="6" t="s">
        <v>97</v>
      </c>
      <c r="D22" s="9" t="s">
        <v>360</v>
      </c>
      <c r="E22" s="9" t="s">
        <v>24</v>
      </c>
      <c r="F22" s="9" t="s">
        <v>106</v>
      </c>
      <c r="G22" s="9" t="s">
        <v>107</v>
      </c>
      <c r="H22" s="9" t="s">
        <v>107</v>
      </c>
      <c r="I22" s="62">
        <v>10000000</v>
      </c>
      <c r="J22" s="10" t="s">
        <v>24</v>
      </c>
      <c r="K22" s="1"/>
      <c r="L22" s="9" t="s">
        <v>108</v>
      </c>
      <c r="M22" s="76" t="s">
        <v>96</v>
      </c>
      <c r="N22" s="11" t="s">
        <v>35</v>
      </c>
      <c r="O22" s="23">
        <v>44459</v>
      </c>
      <c r="P22" s="44">
        <v>45657</v>
      </c>
    </row>
    <row r="23" spans="1:16" ht="47.65" customHeight="1" x14ac:dyDescent="0.35">
      <c r="A23" s="6" t="s">
        <v>16</v>
      </c>
      <c r="B23" s="9" t="s">
        <v>89</v>
      </c>
      <c r="C23" s="6" t="s">
        <v>36</v>
      </c>
      <c r="D23" s="9" t="s">
        <v>61</v>
      </c>
      <c r="E23" s="9" t="s">
        <v>24</v>
      </c>
      <c r="F23" s="9" t="s">
        <v>109</v>
      </c>
      <c r="G23" s="9" t="s">
        <v>110</v>
      </c>
      <c r="H23" s="9" t="s">
        <v>111</v>
      </c>
      <c r="I23" s="62">
        <v>10000000</v>
      </c>
      <c r="J23" s="10" t="s">
        <v>24</v>
      </c>
      <c r="K23" s="1"/>
      <c r="L23" s="9" t="s">
        <v>112</v>
      </c>
      <c r="M23" s="78" t="s">
        <v>96</v>
      </c>
      <c r="N23" s="11" t="s">
        <v>35</v>
      </c>
      <c r="O23" s="23">
        <v>44459</v>
      </c>
      <c r="P23" s="44">
        <v>45657</v>
      </c>
    </row>
    <row r="24" spans="1:16" ht="49.5" customHeight="1" x14ac:dyDescent="0.35">
      <c r="A24" s="6" t="s">
        <v>16</v>
      </c>
      <c r="B24" s="9" t="s">
        <v>89</v>
      </c>
      <c r="C24" s="6" t="s">
        <v>36</v>
      </c>
      <c r="D24" s="9" t="s">
        <v>84</v>
      </c>
      <c r="E24" s="9" t="s">
        <v>24</v>
      </c>
      <c r="F24" s="9" t="s">
        <v>113</v>
      </c>
      <c r="G24" s="9" t="s">
        <v>114</v>
      </c>
      <c r="H24" s="9" t="s">
        <v>115</v>
      </c>
      <c r="I24" s="62">
        <v>51000000</v>
      </c>
      <c r="J24" s="10" t="s">
        <v>24</v>
      </c>
      <c r="K24" s="1"/>
      <c r="L24" s="9" t="s">
        <v>116</v>
      </c>
      <c r="M24" s="76" t="s">
        <v>96</v>
      </c>
      <c r="N24" s="11" t="s">
        <v>35</v>
      </c>
      <c r="O24" s="23">
        <v>44459</v>
      </c>
      <c r="P24" s="44">
        <v>45657</v>
      </c>
    </row>
    <row r="25" spans="1:16" ht="70.900000000000006" customHeight="1" x14ac:dyDescent="0.35">
      <c r="A25" s="6" t="s">
        <v>16</v>
      </c>
      <c r="B25" s="9" t="s">
        <v>89</v>
      </c>
      <c r="C25" s="6" t="s">
        <v>36</v>
      </c>
      <c r="D25" s="9" t="s">
        <v>498</v>
      </c>
      <c r="E25" s="9" t="s">
        <v>24</v>
      </c>
      <c r="F25" s="9" t="s">
        <v>117</v>
      </c>
      <c r="G25" s="9" t="s">
        <v>118</v>
      </c>
      <c r="H25" s="9" t="s">
        <v>119</v>
      </c>
      <c r="I25" s="62">
        <v>15000000</v>
      </c>
      <c r="J25" s="10" t="s">
        <v>24</v>
      </c>
      <c r="K25" s="1"/>
      <c r="L25" s="9" t="s">
        <v>120</v>
      </c>
      <c r="M25" s="76" t="s">
        <v>96</v>
      </c>
      <c r="N25" s="11" t="s">
        <v>35</v>
      </c>
      <c r="O25" s="23">
        <v>44459</v>
      </c>
      <c r="P25" s="44">
        <v>45657</v>
      </c>
    </row>
    <row r="26" spans="1:16" ht="47.65" customHeight="1" x14ac:dyDescent="0.35">
      <c r="A26" s="6" t="s">
        <v>16</v>
      </c>
      <c r="B26" s="9" t="s">
        <v>89</v>
      </c>
      <c r="C26" s="6" t="s">
        <v>18</v>
      </c>
      <c r="D26" s="9" t="s">
        <v>19</v>
      </c>
      <c r="E26" s="9" t="s">
        <v>24</v>
      </c>
      <c r="F26" s="9" t="s">
        <v>121</v>
      </c>
      <c r="G26" s="9" t="s">
        <v>122</v>
      </c>
      <c r="H26" s="9" t="s">
        <v>123</v>
      </c>
      <c r="I26" s="59">
        <v>102200000</v>
      </c>
      <c r="J26" s="10" t="s">
        <v>24</v>
      </c>
      <c r="K26" s="1"/>
      <c r="L26" s="9" t="s">
        <v>124</v>
      </c>
      <c r="M26" s="76" t="s">
        <v>96</v>
      </c>
      <c r="N26" s="11" t="s">
        <v>35</v>
      </c>
      <c r="O26" s="23">
        <v>44459</v>
      </c>
      <c r="P26" s="44">
        <v>45657</v>
      </c>
    </row>
    <row r="27" spans="1:16" ht="58" x14ac:dyDescent="0.35">
      <c r="A27" s="6" t="s">
        <v>16</v>
      </c>
      <c r="B27" s="9" t="s">
        <v>89</v>
      </c>
      <c r="C27" s="6" t="s">
        <v>36</v>
      </c>
      <c r="D27" s="9" t="s">
        <v>61</v>
      </c>
      <c r="E27" s="9" t="s">
        <v>24</v>
      </c>
      <c r="F27" s="9" t="s">
        <v>125</v>
      </c>
      <c r="G27" s="9" t="s">
        <v>126</v>
      </c>
      <c r="H27" s="9" t="s">
        <v>127</v>
      </c>
      <c r="I27" s="62">
        <v>9000000</v>
      </c>
      <c r="J27" s="10" t="s">
        <v>24</v>
      </c>
      <c r="K27" s="1"/>
      <c r="L27" s="9" t="s">
        <v>95</v>
      </c>
      <c r="M27" s="76" t="s">
        <v>96</v>
      </c>
      <c r="N27" s="11" t="s">
        <v>35</v>
      </c>
      <c r="O27" s="23">
        <v>44459</v>
      </c>
      <c r="P27" s="44">
        <v>45657</v>
      </c>
    </row>
    <row r="28" spans="1:16" ht="58" x14ac:dyDescent="0.35">
      <c r="A28" s="6" t="s">
        <v>16</v>
      </c>
      <c r="B28" s="9" t="s">
        <v>89</v>
      </c>
      <c r="C28" s="6" t="s">
        <v>36</v>
      </c>
      <c r="D28" s="9" t="s">
        <v>37</v>
      </c>
      <c r="E28" s="9" t="s">
        <v>24</v>
      </c>
      <c r="F28" s="9" t="s">
        <v>128</v>
      </c>
      <c r="G28" s="9" t="s">
        <v>129</v>
      </c>
      <c r="H28" s="9" t="s">
        <v>130</v>
      </c>
      <c r="I28" s="62">
        <v>10000000</v>
      </c>
      <c r="J28" s="10" t="s">
        <v>24</v>
      </c>
      <c r="K28" s="1"/>
      <c r="L28" s="9" t="s">
        <v>120</v>
      </c>
      <c r="M28" s="76" t="s">
        <v>96</v>
      </c>
      <c r="N28" s="11" t="s">
        <v>35</v>
      </c>
      <c r="O28" s="23">
        <v>44459</v>
      </c>
      <c r="P28" s="44">
        <v>45657</v>
      </c>
    </row>
    <row r="29" spans="1:16" ht="37.5" customHeight="1" x14ac:dyDescent="0.35">
      <c r="A29" s="6" t="s">
        <v>16</v>
      </c>
      <c r="B29" s="9" t="s">
        <v>17</v>
      </c>
      <c r="C29" s="6" t="s">
        <v>36</v>
      </c>
      <c r="D29" s="9" t="s">
        <v>37</v>
      </c>
      <c r="E29" s="9" t="s">
        <v>24</v>
      </c>
      <c r="F29" s="9" t="s">
        <v>131</v>
      </c>
      <c r="G29" s="9" t="s">
        <v>132</v>
      </c>
      <c r="H29" s="9" t="s">
        <v>133</v>
      </c>
      <c r="I29" s="63">
        <f>288580380+71438533</f>
        <v>360018913</v>
      </c>
      <c r="J29" s="10" t="s">
        <v>24</v>
      </c>
      <c r="K29" s="1"/>
      <c r="L29" s="12" t="s">
        <v>73</v>
      </c>
      <c r="M29" s="78" t="s">
        <v>74</v>
      </c>
      <c r="N29" s="22" t="s">
        <v>75</v>
      </c>
      <c r="O29" s="29">
        <v>44363</v>
      </c>
      <c r="P29" s="44">
        <v>45565</v>
      </c>
    </row>
    <row r="30" spans="1:16" ht="35.65" customHeight="1" x14ac:dyDescent="0.35">
      <c r="A30" s="6" t="s">
        <v>16</v>
      </c>
      <c r="B30" s="9" t="s">
        <v>89</v>
      </c>
      <c r="C30" s="6" t="s">
        <v>90</v>
      </c>
      <c r="D30" s="9" t="s">
        <v>500</v>
      </c>
      <c r="E30" s="9" t="s">
        <v>24</v>
      </c>
      <c r="F30" s="9" t="s">
        <v>135</v>
      </c>
      <c r="G30" s="9" t="s">
        <v>136</v>
      </c>
      <c r="H30" s="9" t="s">
        <v>137</v>
      </c>
      <c r="I30" s="62">
        <v>20000000</v>
      </c>
      <c r="J30" s="10" t="s">
        <v>24</v>
      </c>
      <c r="K30" s="1"/>
      <c r="L30" s="9" t="s">
        <v>138</v>
      </c>
      <c r="M30" s="76" t="s">
        <v>96</v>
      </c>
      <c r="N30" s="11" t="s">
        <v>35</v>
      </c>
      <c r="O30" s="23">
        <v>44459</v>
      </c>
      <c r="P30" s="44">
        <v>45657</v>
      </c>
    </row>
    <row r="31" spans="1:16" s="37" customFormat="1" ht="33.4" customHeight="1" x14ac:dyDescent="0.35">
      <c r="A31" s="6" t="s">
        <v>16</v>
      </c>
      <c r="B31" s="9" t="s">
        <v>89</v>
      </c>
      <c r="C31" s="6" t="s">
        <v>18</v>
      </c>
      <c r="D31" s="9" t="s">
        <v>43</v>
      </c>
      <c r="E31" s="9" t="s">
        <v>24</v>
      </c>
      <c r="F31" s="9" t="s">
        <v>139</v>
      </c>
      <c r="G31" s="9" t="s">
        <v>140</v>
      </c>
      <c r="H31" s="9" t="s">
        <v>141</v>
      </c>
      <c r="I31" s="59">
        <v>12000000</v>
      </c>
      <c r="J31" s="10" t="s">
        <v>24</v>
      </c>
      <c r="K31" s="1"/>
      <c r="L31" s="9" t="s">
        <v>95</v>
      </c>
      <c r="M31" s="76" t="s">
        <v>96</v>
      </c>
      <c r="N31" s="11" t="s">
        <v>35</v>
      </c>
      <c r="O31" s="23">
        <v>44459</v>
      </c>
      <c r="P31" s="44">
        <v>45657</v>
      </c>
    </row>
    <row r="32" spans="1:16" s="37" customFormat="1" ht="37.9" customHeight="1" x14ac:dyDescent="0.35">
      <c r="A32" s="6" t="s">
        <v>16</v>
      </c>
      <c r="B32" s="9" t="s">
        <v>89</v>
      </c>
      <c r="C32" s="6" t="s">
        <v>18</v>
      </c>
      <c r="D32" s="9" t="s">
        <v>498</v>
      </c>
      <c r="E32" s="9" t="s">
        <v>24</v>
      </c>
      <c r="F32" s="9" t="s">
        <v>142</v>
      </c>
      <c r="G32" s="9" t="s">
        <v>143</v>
      </c>
      <c r="H32" s="13" t="s">
        <v>144</v>
      </c>
      <c r="I32" s="59">
        <v>71171000</v>
      </c>
      <c r="J32" s="10" t="s">
        <v>24</v>
      </c>
      <c r="K32" s="1"/>
      <c r="L32" s="9" t="s">
        <v>145</v>
      </c>
      <c r="M32" s="76" t="s">
        <v>96</v>
      </c>
      <c r="N32" s="11" t="s">
        <v>35</v>
      </c>
      <c r="O32" s="23">
        <v>44459</v>
      </c>
      <c r="P32" s="44">
        <v>45657</v>
      </c>
    </row>
    <row r="33" spans="1:16" ht="61.9" customHeight="1" x14ac:dyDescent="0.35">
      <c r="A33" s="6" t="s">
        <v>16</v>
      </c>
      <c r="B33" s="9" t="s">
        <v>89</v>
      </c>
      <c r="C33" s="6" t="s">
        <v>18</v>
      </c>
      <c r="D33" s="9" t="s">
        <v>43</v>
      </c>
      <c r="E33" s="9" t="s">
        <v>24</v>
      </c>
      <c r="F33" s="9" t="s">
        <v>146</v>
      </c>
      <c r="G33" s="9" t="s">
        <v>147</v>
      </c>
      <c r="H33" s="9" t="s">
        <v>148</v>
      </c>
      <c r="I33" s="59">
        <v>20000000</v>
      </c>
      <c r="J33" s="10" t="s">
        <v>24</v>
      </c>
      <c r="K33" s="1"/>
      <c r="L33" s="9" t="s">
        <v>145</v>
      </c>
      <c r="M33" s="76" t="s">
        <v>96</v>
      </c>
      <c r="N33" s="11" t="s">
        <v>35</v>
      </c>
      <c r="O33" s="23">
        <v>44459</v>
      </c>
      <c r="P33" s="44">
        <v>45657</v>
      </c>
    </row>
    <row r="34" spans="1:16" ht="43.15" customHeight="1" x14ac:dyDescent="0.35">
      <c r="A34" s="6" t="s">
        <v>16</v>
      </c>
      <c r="B34" s="9" t="s">
        <v>89</v>
      </c>
      <c r="C34" s="6" t="s">
        <v>28</v>
      </c>
      <c r="D34" s="9" t="s">
        <v>499</v>
      </c>
      <c r="E34" s="9" t="s">
        <v>24</v>
      </c>
      <c r="F34" s="9" t="s">
        <v>149</v>
      </c>
      <c r="G34" s="9" t="s">
        <v>150</v>
      </c>
      <c r="H34" s="9" t="s">
        <v>151</v>
      </c>
      <c r="I34" s="62">
        <v>10000000</v>
      </c>
      <c r="J34" s="10" t="s">
        <v>24</v>
      </c>
      <c r="K34" s="1"/>
      <c r="L34" s="9" t="s">
        <v>145</v>
      </c>
      <c r="M34" s="76" t="s">
        <v>96</v>
      </c>
      <c r="N34" s="11" t="s">
        <v>35</v>
      </c>
      <c r="O34" s="23">
        <v>44459</v>
      </c>
      <c r="P34" s="44">
        <v>45657</v>
      </c>
    </row>
    <row r="35" spans="1:16" ht="44.65" customHeight="1" x14ac:dyDescent="0.35">
      <c r="A35" s="6" t="s">
        <v>16</v>
      </c>
      <c r="B35" s="9" t="s">
        <v>89</v>
      </c>
      <c r="C35" s="6" t="s">
        <v>90</v>
      </c>
      <c r="D35" s="9" t="s">
        <v>500</v>
      </c>
      <c r="E35" s="9" t="s">
        <v>24</v>
      </c>
      <c r="F35" s="9" t="s">
        <v>152</v>
      </c>
      <c r="G35" s="9" t="s">
        <v>153</v>
      </c>
      <c r="H35" s="9" t="s">
        <v>154</v>
      </c>
      <c r="I35" s="62">
        <v>45000000</v>
      </c>
      <c r="J35" s="10" t="s">
        <v>24</v>
      </c>
      <c r="K35" s="1"/>
      <c r="L35" s="9" t="s">
        <v>95</v>
      </c>
      <c r="M35" s="76" t="s">
        <v>96</v>
      </c>
      <c r="N35" s="11" t="s">
        <v>35</v>
      </c>
      <c r="O35" s="23">
        <v>44459</v>
      </c>
      <c r="P35" s="44">
        <v>45657</v>
      </c>
    </row>
    <row r="36" spans="1:16" ht="58" x14ac:dyDescent="0.35">
      <c r="A36" s="6" t="s">
        <v>16</v>
      </c>
      <c r="B36" s="9" t="s">
        <v>89</v>
      </c>
      <c r="C36" s="6" t="s">
        <v>36</v>
      </c>
      <c r="D36" s="9" t="s">
        <v>84</v>
      </c>
      <c r="E36" s="9" t="s">
        <v>24</v>
      </c>
      <c r="F36" s="9" t="s">
        <v>155</v>
      </c>
      <c r="G36" s="9" t="s">
        <v>156</v>
      </c>
      <c r="H36" s="9" t="s">
        <v>156</v>
      </c>
      <c r="I36" s="62">
        <v>1211000</v>
      </c>
      <c r="J36" s="10" t="s">
        <v>24</v>
      </c>
      <c r="K36" s="1"/>
      <c r="L36" s="9" t="s">
        <v>157</v>
      </c>
      <c r="M36" s="76" t="s">
        <v>96</v>
      </c>
      <c r="N36" s="11" t="s">
        <v>35</v>
      </c>
      <c r="O36" s="23">
        <v>44459</v>
      </c>
      <c r="P36" s="44">
        <v>45657</v>
      </c>
    </row>
    <row r="37" spans="1:16" ht="55.15" customHeight="1" x14ac:dyDescent="0.35">
      <c r="A37" s="6" t="s">
        <v>16</v>
      </c>
      <c r="B37" s="9" t="s">
        <v>89</v>
      </c>
      <c r="C37" s="6" t="s">
        <v>90</v>
      </c>
      <c r="D37" s="9" t="s">
        <v>91</v>
      </c>
      <c r="E37" s="9" t="s">
        <v>24</v>
      </c>
      <c r="F37" s="9" t="s">
        <v>158</v>
      </c>
      <c r="G37" s="9" t="s">
        <v>159</v>
      </c>
      <c r="H37" s="9" t="s">
        <v>160</v>
      </c>
      <c r="I37" s="62">
        <v>5000000</v>
      </c>
      <c r="J37" s="10" t="s">
        <v>24</v>
      </c>
      <c r="K37" s="1"/>
      <c r="L37" s="9" t="s">
        <v>95</v>
      </c>
      <c r="M37" s="76" t="s">
        <v>96</v>
      </c>
      <c r="N37" s="11" t="s">
        <v>35</v>
      </c>
      <c r="O37" s="23">
        <v>44459</v>
      </c>
      <c r="P37" s="44">
        <v>45657</v>
      </c>
    </row>
    <row r="38" spans="1:16" ht="41.65" customHeight="1" x14ac:dyDescent="0.35">
      <c r="A38" s="6" t="s">
        <v>16</v>
      </c>
      <c r="B38" s="9" t="s">
        <v>89</v>
      </c>
      <c r="C38" s="6" t="s">
        <v>28</v>
      </c>
      <c r="D38" s="9" t="s">
        <v>161</v>
      </c>
      <c r="E38" s="9" t="s">
        <v>24</v>
      </c>
      <c r="F38" s="9" t="s">
        <v>162</v>
      </c>
      <c r="G38" s="9" t="s">
        <v>163</v>
      </c>
      <c r="H38" s="9" t="s">
        <v>164</v>
      </c>
      <c r="I38" s="62">
        <v>10000000</v>
      </c>
      <c r="J38" s="10" t="s">
        <v>24</v>
      </c>
      <c r="K38" s="1"/>
      <c r="L38" s="9" t="s">
        <v>165</v>
      </c>
      <c r="M38" s="76" t="s">
        <v>96</v>
      </c>
      <c r="N38" s="11" t="s">
        <v>35</v>
      </c>
      <c r="O38" s="23">
        <v>44459</v>
      </c>
      <c r="P38" s="44">
        <v>45657</v>
      </c>
    </row>
    <row r="39" spans="1:16" ht="61.15" customHeight="1" x14ac:dyDescent="0.35">
      <c r="A39" s="6" t="s">
        <v>16</v>
      </c>
      <c r="B39" s="9" t="s">
        <v>89</v>
      </c>
      <c r="C39" s="6" t="s">
        <v>97</v>
      </c>
      <c r="D39" s="9" t="s">
        <v>360</v>
      </c>
      <c r="E39" s="9" t="s">
        <v>24</v>
      </c>
      <c r="F39" s="9" t="s">
        <v>166</v>
      </c>
      <c r="G39" s="9" t="s">
        <v>167</v>
      </c>
      <c r="H39" s="9" t="s">
        <v>168</v>
      </c>
      <c r="I39" s="62">
        <v>71000000</v>
      </c>
      <c r="J39" s="10" t="s">
        <v>24</v>
      </c>
      <c r="K39" s="1"/>
      <c r="L39" s="9" t="s">
        <v>169</v>
      </c>
      <c r="M39" s="76" t="s">
        <v>96</v>
      </c>
      <c r="N39" s="11" t="s">
        <v>35</v>
      </c>
      <c r="O39" s="23">
        <v>44459</v>
      </c>
      <c r="P39" s="44">
        <v>45657</v>
      </c>
    </row>
    <row r="40" spans="1:16" s="37" customFormat="1" ht="58" x14ac:dyDescent="0.35">
      <c r="A40" s="6" t="s">
        <v>16</v>
      </c>
      <c r="B40" s="9" t="s">
        <v>89</v>
      </c>
      <c r="C40" s="6" t="s">
        <v>36</v>
      </c>
      <c r="D40" s="9" t="s">
        <v>61</v>
      </c>
      <c r="E40" s="9" t="s">
        <v>24</v>
      </c>
      <c r="F40" s="9" t="s">
        <v>170</v>
      </c>
      <c r="G40" s="9" t="s">
        <v>171</v>
      </c>
      <c r="H40" s="9" t="s">
        <v>172</v>
      </c>
      <c r="I40" s="62">
        <v>5000000</v>
      </c>
      <c r="J40" s="10" t="s">
        <v>24</v>
      </c>
      <c r="K40" s="1"/>
      <c r="L40" s="9" t="s">
        <v>120</v>
      </c>
      <c r="M40" s="76" t="s">
        <v>96</v>
      </c>
      <c r="N40" s="11" t="s">
        <v>35</v>
      </c>
      <c r="O40" s="23">
        <v>44459</v>
      </c>
      <c r="P40" s="44">
        <v>45657</v>
      </c>
    </row>
    <row r="41" spans="1:16" s="37" customFormat="1" ht="58" x14ac:dyDescent="0.35">
      <c r="A41" s="6" t="s">
        <v>16</v>
      </c>
      <c r="B41" s="9" t="s">
        <v>89</v>
      </c>
      <c r="C41" s="6" t="s">
        <v>90</v>
      </c>
      <c r="D41" s="9" t="s">
        <v>501</v>
      </c>
      <c r="E41" s="9" t="s">
        <v>24</v>
      </c>
      <c r="F41" s="9" t="s">
        <v>173</v>
      </c>
      <c r="G41" s="9" t="s">
        <v>174</v>
      </c>
      <c r="H41" s="9" t="s">
        <v>175</v>
      </c>
      <c r="I41" s="62">
        <v>10000000</v>
      </c>
      <c r="J41" s="10" t="s">
        <v>24</v>
      </c>
      <c r="K41" s="1"/>
      <c r="L41" s="9" t="s">
        <v>95</v>
      </c>
      <c r="M41" s="76" t="s">
        <v>96</v>
      </c>
      <c r="N41" s="11" t="s">
        <v>35</v>
      </c>
      <c r="O41" s="23">
        <v>44459</v>
      </c>
      <c r="P41" s="44">
        <v>45657</v>
      </c>
    </row>
    <row r="42" spans="1:16" ht="57" customHeight="1" x14ac:dyDescent="0.35">
      <c r="A42" s="6" t="s">
        <v>16</v>
      </c>
      <c r="B42" s="9" t="s">
        <v>89</v>
      </c>
      <c r="C42" s="6" t="s">
        <v>28</v>
      </c>
      <c r="D42" s="9" t="s">
        <v>176</v>
      </c>
      <c r="E42" s="9" t="s">
        <v>24</v>
      </c>
      <c r="F42" s="9" t="s">
        <v>177</v>
      </c>
      <c r="G42" s="9" t="s">
        <v>178</v>
      </c>
      <c r="H42" s="9" t="s">
        <v>179</v>
      </c>
      <c r="I42" s="62">
        <v>10000000</v>
      </c>
      <c r="J42" s="10" t="s">
        <v>24</v>
      </c>
      <c r="K42" s="1"/>
      <c r="L42" s="9" t="s">
        <v>145</v>
      </c>
      <c r="M42" s="76" t="s">
        <v>96</v>
      </c>
      <c r="N42" s="11" t="s">
        <v>35</v>
      </c>
      <c r="O42" s="23">
        <v>44459</v>
      </c>
      <c r="P42" s="44">
        <v>45657</v>
      </c>
    </row>
    <row r="43" spans="1:16" ht="80.650000000000006" customHeight="1" x14ac:dyDescent="0.35">
      <c r="A43" s="6" t="s">
        <v>16</v>
      </c>
      <c r="B43" s="9" t="s">
        <v>89</v>
      </c>
      <c r="C43" s="6" t="s">
        <v>90</v>
      </c>
      <c r="D43" s="9" t="s">
        <v>180</v>
      </c>
      <c r="E43" s="9" t="s">
        <v>24</v>
      </c>
      <c r="F43" s="9" t="s">
        <v>181</v>
      </c>
      <c r="G43" s="9" t="s">
        <v>182</v>
      </c>
      <c r="H43" s="9" t="s">
        <v>183</v>
      </c>
      <c r="I43" s="62">
        <v>20000000</v>
      </c>
      <c r="J43" s="10" t="s">
        <v>24</v>
      </c>
      <c r="K43" s="1"/>
      <c r="L43" s="9" t="s">
        <v>138</v>
      </c>
      <c r="M43" s="76" t="s">
        <v>96</v>
      </c>
      <c r="N43" s="11" t="s">
        <v>35</v>
      </c>
      <c r="O43" s="23">
        <v>44459</v>
      </c>
      <c r="P43" s="44">
        <v>45657</v>
      </c>
    </row>
    <row r="44" spans="1:16" ht="58" x14ac:dyDescent="0.35">
      <c r="A44" s="6" t="s">
        <v>16</v>
      </c>
      <c r="B44" s="9" t="s">
        <v>89</v>
      </c>
      <c r="C44" s="6" t="s">
        <v>90</v>
      </c>
      <c r="D44" s="9" t="s">
        <v>180</v>
      </c>
      <c r="E44" s="9" t="s">
        <v>24</v>
      </c>
      <c r="F44" s="9" t="s">
        <v>184</v>
      </c>
      <c r="G44" s="9" t="s">
        <v>185</v>
      </c>
      <c r="H44" s="9" t="s">
        <v>186</v>
      </c>
      <c r="I44" s="62">
        <v>10000000</v>
      </c>
      <c r="J44" s="10" t="s">
        <v>24</v>
      </c>
      <c r="K44" s="1"/>
      <c r="L44" s="9" t="s">
        <v>138</v>
      </c>
      <c r="M44" s="76" t="s">
        <v>96</v>
      </c>
      <c r="N44" s="11" t="s">
        <v>35</v>
      </c>
      <c r="O44" s="23">
        <v>44459</v>
      </c>
      <c r="P44" s="44">
        <v>45657</v>
      </c>
    </row>
    <row r="45" spans="1:16" ht="75" customHeight="1" x14ac:dyDescent="0.35">
      <c r="A45" s="6" t="s">
        <v>16</v>
      </c>
      <c r="B45" s="9" t="s">
        <v>89</v>
      </c>
      <c r="C45" s="6" t="s">
        <v>28</v>
      </c>
      <c r="D45" s="9" t="s">
        <v>180</v>
      </c>
      <c r="E45" s="9" t="s">
        <v>24</v>
      </c>
      <c r="F45" s="9" t="s">
        <v>187</v>
      </c>
      <c r="G45" s="9" t="s">
        <v>188</v>
      </c>
      <c r="H45" s="9" t="s">
        <v>189</v>
      </c>
      <c r="I45" s="62">
        <v>65000000</v>
      </c>
      <c r="J45" s="10" t="s">
        <v>24</v>
      </c>
      <c r="K45" s="1"/>
      <c r="L45" s="9" t="s">
        <v>145</v>
      </c>
      <c r="M45" s="76" t="s">
        <v>96</v>
      </c>
      <c r="N45" s="11" t="s">
        <v>35</v>
      </c>
      <c r="O45" s="23">
        <v>44459</v>
      </c>
      <c r="P45" s="44">
        <v>45657</v>
      </c>
    </row>
    <row r="46" spans="1:16" ht="84.4" customHeight="1" x14ac:dyDescent="0.35">
      <c r="A46" s="19" t="s">
        <v>54</v>
      </c>
      <c r="B46" s="9" t="s">
        <v>89</v>
      </c>
      <c r="C46" s="19" t="s">
        <v>90</v>
      </c>
      <c r="D46" s="15" t="s">
        <v>91</v>
      </c>
      <c r="E46" s="15" t="s">
        <v>24</v>
      </c>
      <c r="F46" s="15" t="s">
        <v>190</v>
      </c>
      <c r="G46" s="9" t="s">
        <v>191</v>
      </c>
      <c r="H46" s="15" t="s">
        <v>192</v>
      </c>
      <c r="I46" s="64">
        <f>SUM(3000000/2)</f>
        <v>1500000</v>
      </c>
      <c r="J46" s="20" t="s">
        <v>20</v>
      </c>
      <c r="K46" s="7"/>
      <c r="L46" s="19" t="s">
        <v>193</v>
      </c>
      <c r="M46" s="77" t="s">
        <v>194</v>
      </c>
      <c r="N46" s="22" t="s">
        <v>195</v>
      </c>
      <c r="O46" s="21">
        <v>44602</v>
      </c>
      <c r="P46" s="50">
        <v>45657</v>
      </c>
    </row>
    <row r="47" spans="1:16" ht="48" customHeight="1" x14ac:dyDescent="0.35">
      <c r="A47" s="19" t="s">
        <v>54</v>
      </c>
      <c r="B47" s="9" t="s">
        <v>89</v>
      </c>
      <c r="C47" s="19" t="s">
        <v>90</v>
      </c>
      <c r="D47" s="15" t="s">
        <v>500</v>
      </c>
      <c r="E47" s="15" t="s">
        <v>24</v>
      </c>
      <c r="F47" s="15" t="s">
        <v>196</v>
      </c>
      <c r="G47" s="9" t="s">
        <v>197</v>
      </c>
      <c r="H47" s="15" t="s">
        <v>198</v>
      </c>
      <c r="I47" s="64">
        <f>SUM(3000000/2)</f>
        <v>1500000</v>
      </c>
      <c r="J47" s="20" t="s">
        <v>20</v>
      </c>
      <c r="K47" s="7"/>
      <c r="L47" s="19" t="s">
        <v>193</v>
      </c>
      <c r="M47" s="78" t="s">
        <v>194</v>
      </c>
      <c r="N47" s="22" t="s">
        <v>195</v>
      </c>
      <c r="O47" s="21">
        <v>44602</v>
      </c>
      <c r="P47" s="50">
        <v>45657</v>
      </c>
    </row>
    <row r="48" spans="1:16" ht="79.150000000000006" customHeight="1" x14ac:dyDescent="0.35">
      <c r="A48" s="19" t="s">
        <v>54</v>
      </c>
      <c r="B48" s="9" t="s">
        <v>89</v>
      </c>
      <c r="C48" s="19" t="s">
        <v>36</v>
      </c>
      <c r="D48" s="15" t="s">
        <v>84</v>
      </c>
      <c r="E48" s="15" t="s">
        <v>24</v>
      </c>
      <c r="F48" s="15" t="s">
        <v>199</v>
      </c>
      <c r="G48" s="9" t="s">
        <v>200</v>
      </c>
      <c r="H48" s="15" t="s">
        <v>201</v>
      </c>
      <c r="I48" s="64">
        <f>SUM(37050000/3)</f>
        <v>12350000</v>
      </c>
      <c r="J48" s="20" t="s">
        <v>20</v>
      </c>
      <c r="K48" s="7"/>
      <c r="L48" s="19" t="s">
        <v>202</v>
      </c>
      <c r="M48" s="77" t="s">
        <v>194</v>
      </c>
      <c r="N48" s="22" t="s">
        <v>195</v>
      </c>
      <c r="O48" s="21">
        <v>44602</v>
      </c>
      <c r="P48" s="50">
        <v>45657</v>
      </c>
    </row>
    <row r="49" spans="1:16" ht="72.5" x14ac:dyDescent="0.35">
      <c r="A49" s="19" t="s">
        <v>54</v>
      </c>
      <c r="B49" s="15" t="s">
        <v>89</v>
      </c>
      <c r="C49" s="19" t="s">
        <v>36</v>
      </c>
      <c r="D49" s="15" t="s">
        <v>61</v>
      </c>
      <c r="E49" s="15" t="s">
        <v>24</v>
      </c>
      <c r="F49" s="9" t="s">
        <v>203</v>
      </c>
      <c r="G49" s="9" t="s">
        <v>204</v>
      </c>
      <c r="H49" s="15" t="s">
        <v>205</v>
      </c>
      <c r="I49" s="59">
        <f>SUM(6333333/3)</f>
        <v>2111111</v>
      </c>
      <c r="J49" s="20" t="s">
        <v>20</v>
      </c>
      <c r="K49" s="7"/>
      <c r="L49" s="6" t="s">
        <v>206</v>
      </c>
      <c r="M49" s="77" t="s">
        <v>194</v>
      </c>
      <c r="N49" s="22" t="s">
        <v>195</v>
      </c>
      <c r="O49" s="21">
        <v>44602</v>
      </c>
      <c r="P49" s="50">
        <v>45657</v>
      </c>
    </row>
    <row r="50" spans="1:16" ht="81" customHeight="1" x14ac:dyDescent="0.35">
      <c r="A50" s="19" t="s">
        <v>54</v>
      </c>
      <c r="B50" s="15" t="s">
        <v>89</v>
      </c>
      <c r="C50" s="19" t="s">
        <v>36</v>
      </c>
      <c r="D50" s="15" t="s">
        <v>61</v>
      </c>
      <c r="E50" s="15" t="s">
        <v>24</v>
      </c>
      <c r="F50" s="9" t="s">
        <v>207</v>
      </c>
      <c r="G50" s="9" t="s">
        <v>208</v>
      </c>
      <c r="H50" s="15" t="s">
        <v>209</v>
      </c>
      <c r="I50" s="59">
        <f>SUM(6333333/3)</f>
        <v>2111111</v>
      </c>
      <c r="J50" s="20" t="s">
        <v>20</v>
      </c>
      <c r="K50" s="7"/>
      <c r="L50" s="6" t="s">
        <v>206</v>
      </c>
      <c r="M50" s="77" t="s">
        <v>194</v>
      </c>
      <c r="N50" s="22" t="s">
        <v>195</v>
      </c>
      <c r="O50" s="21">
        <v>44602</v>
      </c>
      <c r="P50" s="50">
        <v>45657</v>
      </c>
    </row>
    <row r="51" spans="1:16" ht="70.900000000000006" customHeight="1" x14ac:dyDescent="0.35">
      <c r="A51" s="19" t="s">
        <v>54</v>
      </c>
      <c r="B51" s="15" t="s">
        <v>89</v>
      </c>
      <c r="C51" s="19" t="s">
        <v>36</v>
      </c>
      <c r="D51" s="15" t="s">
        <v>61</v>
      </c>
      <c r="E51" s="15" t="s">
        <v>24</v>
      </c>
      <c r="F51" s="19" t="s">
        <v>210</v>
      </c>
      <c r="G51" s="6" t="s">
        <v>211</v>
      </c>
      <c r="H51" s="15" t="s">
        <v>212</v>
      </c>
      <c r="I51" s="59">
        <f>SUM(6333333/3)</f>
        <v>2111111</v>
      </c>
      <c r="J51" s="20" t="s">
        <v>20</v>
      </c>
      <c r="K51" s="7"/>
      <c r="L51" s="6" t="s">
        <v>206</v>
      </c>
      <c r="M51" s="77" t="s">
        <v>194</v>
      </c>
      <c r="N51" s="22" t="s">
        <v>195</v>
      </c>
      <c r="O51" s="21">
        <v>44602</v>
      </c>
      <c r="P51" s="50">
        <v>45657</v>
      </c>
    </row>
    <row r="52" spans="1:16" ht="51.4" customHeight="1" x14ac:dyDescent="0.35">
      <c r="A52" s="19" t="s">
        <v>54</v>
      </c>
      <c r="B52" s="15" t="s">
        <v>89</v>
      </c>
      <c r="C52" s="19" t="s">
        <v>18</v>
      </c>
      <c r="D52" s="15" t="s">
        <v>213</v>
      </c>
      <c r="E52" s="15" t="s">
        <v>24</v>
      </c>
      <c r="F52" s="15" t="s">
        <v>213</v>
      </c>
      <c r="G52" s="9" t="s">
        <v>214</v>
      </c>
      <c r="H52" s="15" t="s">
        <v>215</v>
      </c>
      <c r="I52" s="59">
        <f>SUM(7466667/5)</f>
        <v>1493333.4</v>
      </c>
      <c r="J52" s="20" t="s">
        <v>20</v>
      </c>
      <c r="K52" s="7"/>
      <c r="L52" s="15" t="s">
        <v>216</v>
      </c>
      <c r="M52" s="78" t="s">
        <v>194</v>
      </c>
      <c r="N52" s="22" t="s">
        <v>195</v>
      </c>
      <c r="O52" s="21">
        <v>44602</v>
      </c>
      <c r="P52" s="50">
        <v>45657</v>
      </c>
    </row>
    <row r="53" spans="1:16" ht="81" customHeight="1" x14ac:dyDescent="0.35">
      <c r="A53" s="19" t="s">
        <v>54</v>
      </c>
      <c r="B53" s="15" t="s">
        <v>89</v>
      </c>
      <c r="C53" s="19" t="s">
        <v>18</v>
      </c>
      <c r="D53" s="15" t="s">
        <v>19</v>
      </c>
      <c r="E53" s="15" t="s">
        <v>24</v>
      </c>
      <c r="F53" s="15" t="s">
        <v>121</v>
      </c>
      <c r="G53" s="9" t="s">
        <v>217</v>
      </c>
      <c r="H53" s="15" t="s">
        <v>218</v>
      </c>
      <c r="I53" s="59">
        <f>SUM(7466667/5)</f>
        <v>1493333.4</v>
      </c>
      <c r="J53" s="20" t="s">
        <v>20</v>
      </c>
      <c r="K53" s="7"/>
      <c r="L53" s="15" t="s">
        <v>216</v>
      </c>
      <c r="M53" s="77" t="s">
        <v>194</v>
      </c>
      <c r="N53" s="22" t="s">
        <v>195</v>
      </c>
      <c r="O53" s="21">
        <v>44602</v>
      </c>
      <c r="P53" s="50">
        <v>45657</v>
      </c>
    </row>
    <row r="54" spans="1:16" ht="53.65" customHeight="1" x14ac:dyDescent="0.35">
      <c r="A54" s="19" t="s">
        <v>54</v>
      </c>
      <c r="B54" s="9" t="s">
        <v>89</v>
      </c>
      <c r="C54" s="19" t="s">
        <v>18</v>
      </c>
      <c r="D54" s="15" t="s">
        <v>43</v>
      </c>
      <c r="E54" s="15" t="s">
        <v>24</v>
      </c>
      <c r="F54" s="15" t="s">
        <v>219</v>
      </c>
      <c r="G54" s="9" t="s">
        <v>220</v>
      </c>
      <c r="H54" s="15" t="s">
        <v>221</v>
      </c>
      <c r="I54" s="59">
        <f>SUM(7466667/5)</f>
        <v>1493333.4</v>
      </c>
      <c r="J54" s="20" t="s">
        <v>20</v>
      </c>
      <c r="K54" s="7"/>
      <c r="L54" s="15" t="s">
        <v>222</v>
      </c>
      <c r="M54" s="77" t="s">
        <v>194</v>
      </c>
      <c r="N54" s="22" t="s">
        <v>195</v>
      </c>
      <c r="O54" s="21">
        <v>44602</v>
      </c>
      <c r="P54" s="50">
        <v>45657</v>
      </c>
    </row>
    <row r="55" spans="1:16" ht="85.5" customHeight="1" x14ac:dyDescent="0.35">
      <c r="A55" s="19" t="s">
        <v>54</v>
      </c>
      <c r="B55" s="9" t="s">
        <v>89</v>
      </c>
      <c r="C55" s="19" t="s">
        <v>18</v>
      </c>
      <c r="D55" s="15" t="s">
        <v>43</v>
      </c>
      <c r="E55" s="15" t="s">
        <v>24</v>
      </c>
      <c r="F55" s="15" t="s">
        <v>223</v>
      </c>
      <c r="G55" s="9" t="s">
        <v>224</v>
      </c>
      <c r="H55" s="15" t="s">
        <v>225</v>
      </c>
      <c r="I55" s="59">
        <f>SUM(7466667/5)</f>
        <v>1493333.4</v>
      </c>
      <c r="J55" s="20" t="s">
        <v>20</v>
      </c>
      <c r="K55" s="7"/>
      <c r="L55" s="15" t="s">
        <v>222</v>
      </c>
      <c r="M55" s="77" t="s">
        <v>194</v>
      </c>
      <c r="N55" s="22" t="s">
        <v>195</v>
      </c>
      <c r="O55" s="21">
        <v>44602</v>
      </c>
      <c r="P55" s="50">
        <v>45657</v>
      </c>
    </row>
    <row r="56" spans="1:16" ht="42.4" customHeight="1" x14ac:dyDescent="0.35">
      <c r="A56" s="19" t="s">
        <v>54</v>
      </c>
      <c r="B56" s="9" t="s">
        <v>89</v>
      </c>
      <c r="C56" s="19" t="s">
        <v>18</v>
      </c>
      <c r="D56" s="15" t="s">
        <v>43</v>
      </c>
      <c r="E56" s="26" t="s">
        <v>24</v>
      </c>
      <c r="F56" s="26" t="s">
        <v>226</v>
      </c>
      <c r="G56" s="9" t="s">
        <v>227</v>
      </c>
      <c r="H56" s="26" t="s">
        <v>228</v>
      </c>
      <c r="I56" s="59">
        <f>SUM(7466667/5)</f>
        <v>1493333.4</v>
      </c>
      <c r="J56" s="43"/>
      <c r="K56" s="7"/>
      <c r="L56" s="26" t="s">
        <v>206</v>
      </c>
      <c r="M56" s="77" t="s">
        <v>194</v>
      </c>
      <c r="N56" s="22" t="s">
        <v>195</v>
      </c>
      <c r="O56" s="21">
        <v>44602</v>
      </c>
      <c r="P56" s="50">
        <v>45657</v>
      </c>
    </row>
    <row r="57" spans="1:16" ht="72.5" x14ac:dyDescent="0.35">
      <c r="A57" s="19" t="s">
        <v>54</v>
      </c>
      <c r="B57" s="9" t="s">
        <v>89</v>
      </c>
      <c r="C57" s="19" t="s">
        <v>90</v>
      </c>
      <c r="D57" s="15" t="s">
        <v>91</v>
      </c>
      <c r="E57" s="15" t="s">
        <v>24</v>
      </c>
      <c r="F57" s="15" t="s">
        <v>229</v>
      </c>
      <c r="G57" s="9" t="s">
        <v>230</v>
      </c>
      <c r="H57" s="15" t="s">
        <v>231</v>
      </c>
      <c r="I57" s="59">
        <f>SUM(16300000/4)</f>
        <v>4075000</v>
      </c>
      <c r="J57" s="20" t="s">
        <v>20</v>
      </c>
      <c r="K57" s="7"/>
      <c r="L57" s="19" t="s">
        <v>193</v>
      </c>
      <c r="M57" s="77" t="s">
        <v>194</v>
      </c>
      <c r="N57" s="22" t="s">
        <v>195</v>
      </c>
      <c r="O57" s="21">
        <v>44602</v>
      </c>
      <c r="P57" s="50">
        <v>45657</v>
      </c>
    </row>
    <row r="58" spans="1:16" ht="141" customHeight="1" x14ac:dyDescent="0.35">
      <c r="A58" s="19" t="s">
        <v>54</v>
      </c>
      <c r="B58" s="9" t="s">
        <v>89</v>
      </c>
      <c r="C58" s="19" t="s">
        <v>90</v>
      </c>
      <c r="D58" s="15" t="s">
        <v>500</v>
      </c>
      <c r="E58" s="15" t="s">
        <v>24</v>
      </c>
      <c r="F58" s="15" t="s">
        <v>232</v>
      </c>
      <c r="G58" s="9" t="s">
        <v>233</v>
      </c>
      <c r="H58" s="15" t="s">
        <v>234</v>
      </c>
      <c r="I58" s="59">
        <f t="shared" ref="I58:I64" si="0">SUM(35889166/7)</f>
        <v>5127023.7142857146</v>
      </c>
      <c r="J58" s="20" t="s">
        <v>20</v>
      </c>
      <c r="K58" s="7"/>
      <c r="L58" s="15" t="s">
        <v>235</v>
      </c>
      <c r="M58" s="78" t="s">
        <v>194</v>
      </c>
      <c r="N58" s="22" t="s">
        <v>195</v>
      </c>
      <c r="O58" s="21">
        <v>44602</v>
      </c>
      <c r="P58" s="50">
        <v>45657</v>
      </c>
    </row>
    <row r="59" spans="1:16" ht="119.65" customHeight="1" x14ac:dyDescent="0.35">
      <c r="A59" s="19" t="s">
        <v>54</v>
      </c>
      <c r="B59" s="9" t="s">
        <v>89</v>
      </c>
      <c r="C59" s="19" t="s">
        <v>90</v>
      </c>
      <c r="D59" s="15" t="s">
        <v>500</v>
      </c>
      <c r="E59" s="15" t="s">
        <v>24</v>
      </c>
      <c r="F59" s="15" t="s">
        <v>236</v>
      </c>
      <c r="G59" s="9" t="s">
        <v>237</v>
      </c>
      <c r="H59" s="15" t="s">
        <v>238</v>
      </c>
      <c r="I59" s="59">
        <f t="shared" si="0"/>
        <v>5127023.7142857146</v>
      </c>
      <c r="J59" s="20" t="s">
        <v>20</v>
      </c>
      <c r="K59" s="7"/>
      <c r="L59" s="6" t="s">
        <v>206</v>
      </c>
      <c r="M59" s="78" t="s">
        <v>194</v>
      </c>
      <c r="N59" s="22" t="s">
        <v>195</v>
      </c>
      <c r="O59" s="21">
        <v>44602</v>
      </c>
      <c r="P59" s="50">
        <v>45657</v>
      </c>
    </row>
    <row r="60" spans="1:16" s="37" customFormat="1" ht="70.5" customHeight="1" x14ac:dyDescent="0.35">
      <c r="A60" s="19" t="s">
        <v>54</v>
      </c>
      <c r="B60" s="9" t="s">
        <v>89</v>
      </c>
      <c r="C60" s="19" t="s">
        <v>90</v>
      </c>
      <c r="D60" s="15" t="s">
        <v>500</v>
      </c>
      <c r="E60" s="15" t="s">
        <v>24</v>
      </c>
      <c r="F60" s="15" t="s">
        <v>239</v>
      </c>
      <c r="G60" s="9" t="s">
        <v>240</v>
      </c>
      <c r="H60" s="15" t="s">
        <v>241</v>
      </c>
      <c r="I60" s="59">
        <f t="shared" si="0"/>
        <v>5127023.7142857146</v>
      </c>
      <c r="J60" s="20" t="s">
        <v>20</v>
      </c>
      <c r="K60" s="7"/>
      <c r="L60" s="19" t="s">
        <v>193</v>
      </c>
      <c r="M60" s="78" t="s">
        <v>194</v>
      </c>
      <c r="N60" s="22" t="s">
        <v>195</v>
      </c>
      <c r="O60" s="21">
        <v>44602</v>
      </c>
      <c r="P60" s="50">
        <v>45657</v>
      </c>
    </row>
    <row r="61" spans="1:16" ht="78.5" customHeight="1" x14ac:dyDescent="0.35">
      <c r="A61" s="19" t="s">
        <v>54</v>
      </c>
      <c r="B61" s="9" t="s">
        <v>89</v>
      </c>
      <c r="C61" s="19" t="s">
        <v>90</v>
      </c>
      <c r="D61" s="15" t="s">
        <v>500</v>
      </c>
      <c r="E61" s="15" t="s">
        <v>24</v>
      </c>
      <c r="F61" s="15" t="s">
        <v>242</v>
      </c>
      <c r="G61" s="9" t="s">
        <v>243</v>
      </c>
      <c r="H61" s="15" t="s">
        <v>244</v>
      </c>
      <c r="I61" s="59">
        <f t="shared" si="0"/>
        <v>5127023.7142857146</v>
      </c>
      <c r="J61" s="20" t="s">
        <v>20</v>
      </c>
      <c r="K61" s="7"/>
      <c r="L61" s="19" t="s">
        <v>193</v>
      </c>
      <c r="M61" s="78" t="s">
        <v>194</v>
      </c>
      <c r="N61" s="22" t="s">
        <v>195</v>
      </c>
      <c r="O61" s="21">
        <v>44602</v>
      </c>
      <c r="P61" s="50">
        <v>45657</v>
      </c>
    </row>
    <row r="62" spans="1:16" ht="35" customHeight="1" x14ac:dyDescent="0.35">
      <c r="A62" s="19" t="s">
        <v>54</v>
      </c>
      <c r="B62" s="9" t="s">
        <v>89</v>
      </c>
      <c r="C62" s="19" t="s">
        <v>90</v>
      </c>
      <c r="D62" s="15" t="s">
        <v>500</v>
      </c>
      <c r="E62" s="15" t="s">
        <v>24</v>
      </c>
      <c r="F62" s="15" t="s">
        <v>245</v>
      </c>
      <c r="G62" s="9" t="s">
        <v>246</v>
      </c>
      <c r="H62" s="15" t="s">
        <v>247</v>
      </c>
      <c r="I62" s="59">
        <f t="shared" si="0"/>
        <v>5127023.7142857146</v>
      </c>
      <c r="J62" s="20" t="s">
        <v>20</v>
      </c>
      <c r="K62" s="7"/>
      <c r="L62" s="19" t="s">
        <v>248</v>
      </c>
      <c r="M62" s="77" t="s">
        <v>194</v>
      </c>
      <c r="N62" s="22" t="s">
        <v>195</v>
      </c>
      <c r="O62" s="21">
        <v>44602</v>
      </c>
      <c r="P62" s="50">
        <v>45657</v>
      </c>
    </row>
    <row r="63" spans="1:16" ht="72.5" x14ac:dyDescent="0.35">
      <c r="A63" s="19" t="s">
        <v>54</v>
      </c>
      <c r="B63" s="9" t="s">
        <v>89</v>
      </c>
      <c r="C63" s="19" t="s">
        <v>90</v>
      </c>
      <c r="D63" s="15" t="s">
        <v>500</v>
      </c>
      <c r="E63" s="15" t="s">
        <v>24</v>
      </c>
      <c r="F63" s="15" t="s">
        <v>249</v>
      </c>
      <c r="G63" s="9" t="s">
        <v>250</v>
      </c>
      <c r="H63" s="15" t="s">
        <v>251</v>
      </c>
      <c r="I63" s="59">
        <f t="shared" si="0"/>
        <v>5127023.7142857146</v>
      </c>
      <c r="J63" s="20" t="s">
        <v>20</v>
      </c>
      <c r="K63" s="7"/>
      <c r="L63" s="15" t="s">
        <v>252</v>
      </c>
      <c r="M63" s="77" t="s">
        <v>194</v>
      </c>
      <c r="N63" s="22" t="s">
        <v>195</v>
      </c>
      <c r="O63" s="21">
        <v>44602</v>
      </c>
      <c r="P63" s="50">
        <v>45657</v>
      </c>
    </row>
    <row r="64" spans="1:16" ht="87" x14ac:dyDescent="0.35">
      <c r="A64" s="19" t="s">
        <v>54</v>
      </c>
      <c r="B64" s="9" t="s">
        <v>89</v>
      </c>
      <c r="C64" s="19" t="s">
        <v>90</v>
      </c>
      <c r="D64" s="15" t="s">
        <v>500</v>
      </c>
      <c r="E64" s="15" t="s">
        <v>24</v>
      </c>
      <c r="F64" s="15" t="s">
        <v>253</v>
      </c>
      <c r="G64" s="9" t="s">
        <v>254</v>
      </c>
      <c r="H64" s="15" t="s">
        <v>255</v>
      </c>
      <c r="I64" s="59">
        <f t="shared" si="0"/>
        <v>5127023.7142857146</v>
      </c>
      <c r="J64" s="20" t="s">
        <v>20</v>
      </c>
      <c r="K64" s="7"/>
      <c r="L64" s="19" t="s">
        <v>256</v>
      </c>
      <c r="M64" s="77" t="s">
        <v>194</v>
      </c>
      <c r="N64" s="22" t="s">
        <v>195</v>
      </c>
      <c r="O64" s="21">
        <v>44602</v>
      </c>
      <c r="P64" s="50">
        <v>45657</v>
      </c>
    </row>
    <row r="65" spans="1:16" ht="52.9" customHeight="1" x14ac:dyDescent="0.35">
      <c r="A65" s="19" t="s">
        <v>54</v>
      </c>
      <c r="B65" s="9" t="s">
        <v>89</v>
      </c>
      <c r="C65" s="19" t="s">
        <v>36</v>
      </c>
      <c r="D65" s="15" t="s">
        <v>37</v>
      </c>
      <c r="E65" s="15" t="s">
        <v>24</v>
      </c>
      <c r="F65" s="15" t="s">
        <v>257</v>
      </c>
      <c r="G65" s="9" t="s">
        <v>258</v>
      </c>
      <c r="H65" s="15" t="s">
        <v>259</v>
      </c>
      <c r="I65" s="64">
        <f>SUM(30524214/2)</f>
        <v>15262107</v>
      </c>
      <c r="J65" s="20" t="s">
        <v>20</v>
      </c>
      <c r="K65" s="7"/>
      <c r="L65" s="19" t="s">
        <v>260</v>
      </c>
      <c r="M65" s="77" t="s">
        <v>194</v>
      </c>
      <c r="N65" s="22" t="s">
        <v>195</v>
      </c>
      <c r="O65" s="21">
        <v>44602</v>
      </c>
      <c r="P65" s="50">
        <v>45657</v>
      </c>
    </row>
    <row r="66" spans="1:16" ht="46.15" customHeight="1" x14ac:dyDescent="0.35">
      <c r="A66" s="19" t="s">
        <v>54</v>
      </c>
      <c r="B66" s="9" t="s">
        <v>89</v>
      </c>
      <c r="C66" s="19" t="s">
        <v>36</v>
      </c>
      <c r="D66" s="15" t="s">
        <v>37</v>
      </c>
      <c r="E66" s="15" t="s">
        <v>24</v>
      </c>
      <c r="F66" s="15" t="s">
        <v>261</v>
      </c>
      <c r="G66" s="9" t="s">
        <v>262</v>
      </c>
      <c r="H66" s="15" t="s">
        <v>263</v>
      </c>
      <c r="I66" s="64">
        <f>SUM(30524214/2)</f>
        <v>15262107</v>
      </c>
      <c r="J66" s="20" t="s">
        <v>20</v>
      </c>
      <c r="K66" s="7"/>
      <c r="L66" s="19" t="s">
        <v>260</v>
      </c>
      <c r="M66" s="77" t="s">
        <v>194</v>
      </c>
      <c r="N66" s="22" t="s">
        <v>195</v>
      </c>
      <c r="O66" s="21">
        <v>44602</v>
      </c>
      <c r="P66" s="50">
        <v>45657</v>
      </c>
    </row>
    <row r="67" spans="1:16" ht="84.4" customHeight="1" x14ac:dyDescent="0.35">
      <c r="A67" s="19" t="s">
        <v>54</v>
      </c>
      <c r="B67" s="9" t="s">
        <v>89</v>
      </c>
      <c r="C67" s="19" t="s">
        <v>28</v>
      </c>
      <c r="D67" s="15" t="s">
        <v>264</v>
      </c>
      <c r="E67" s="15" t="s">
        <v>24</v>
      </c>
      <c r="F67" s="15" t="s">
        <v>265</v>
      </c>
      <c r="G67" s="9" t="s">
        <v>266</v>
      </c>
      <c r="H67" s="15" t="s">
        <v>267</v>
      </c>
      <c r="I67" s="59">
        <f>SUM(6562000/3)</f>
        <v>2187333.3333333335</v>
      </c>
      <c r="J67" s="20" t="s">
        <v>20</v>
      </c>
      <c r="K67" s="7"/>
      <c r="L67" s="15" t="s">
        <v>268</v>
      </c>
      <c r="M67" s="77" t="s">
        <v>194</v>
      </c>
      <c r="N67" s="22" t="s">
        <v>195</v>
      </c>
      <c r="O67" s="21">
        <v>44602</v>
      </c>
      <c r="P67" s="50">
        <v>45657</v>
      </c>
    </row>
    <row r="68" spans="1:16" ht="94.5" customHeight="1" x14ac:dyDescent="0.35">
      <c r="A68" s="19" t="s">
        <v>54</v>
      </c>
      <c r="B68" s="9" t="s">
        <v>89</v>
      </c>
      <c r="C68" s="19" t="s">
        <v>28</v>
      </c>
      <c r="D68" s="15" t="s">
        <v>264</v>
      </c>
      <c r="E68" s="15" t="s">
        <v>24</v>
      </c>
      <c r="F68" s="15" t="s">
        <v>269</v>
      </c>
      <c r="G68" s="9" t="s">
        <v>270</v>
      </c>
      <c r="H68" s="15" t="s">
        <v>271</v>
      </c>
      <c r="I68" s="59">
        <f>SUM(6562000/3)</f>
        <v>2187333.3333333335</v>
      </c>
      <c r="J68" s="20" t="s">
        <v>20</v>
      </c>
      <c r="K68" s="7"/>
      <c r="L68" s="19" t="s">
        <v>272</v>
      </c>
      <c r="M68" s="78" t="s">
        <v>194</v>
      </c>
      <c r="N68" s="22" t="s">
        <v>195</v>
      </c>
      <c r="O68" s="21">
        <v>44602</v>
      </c>
      <c r="P68" s="50">
        <v>45657</v>
      </c>
    </row>
    <row r="69" spans="1:16" ht="99" customHeight="1" x14ac:dyDescent="0.35">
      <c r="A69" s="19" t="s">
        <v>54</v>
      </c>
      <c r="B69" s="9" t="s">
        <v>89</v>
      </c>
      <c r="C69" s="19" t="s">
        <v>28</v>
      </c>
      <c r="D69" s="15" t="s">
        <v>264</v>
      </c>
      <c r="E69" s="15" t="s">
        <v>24</v>
      </c>
      <c r="F69" s="15" t="s">
        <v>273</v>
      </c>
      <c r="G69" s="9" t="s">
        <v>274</v>
      </c>
      <c r="H69" s="15" t="s">
        <v>275</v>
      </c>
      <c r="I69" s="59">
        <f>SUM(6562000/3)</f>
        <v>2187333.3333333335</v>
      </c>
      <c r="J69" s="20" t="s">
        <v>20</v>
      </c>
      <c r="K69" s="7"/>
      <c r="L69" s="19" t="s">
        <v>272</v>
      </c>
      <c r="M69" s="77" t="s">
        <v>194</v>
      </c>
      <c r="N69" s="22" t="s">
        <v>195</v>
      </c>
      <c r="O69" s="21">
        <v>44602</v>
      </c>
      <c r="P69" s="50">
        <v>45657</v>
      </c>
    </row>
    <row r="70" spans="1:16" s="37" customFormat="1" ht="87" x14ac:dyDescent="0.35">
      <c r="A70" s="19" t="s">
        <v>54</v>
      </c>
      <c r="B70" s="15" t="s">
        <v>89</v>
      </c>
      <c r="C70" s="19" t="s">
        <v>36</v>
      </c>
      <c r="D70" s="15" t="s">
        <v>61</v>
      </c>
      <c r="E70" s="15" t="s">
        <v>24</v>
      </c>
      <c r="F70" s="15" t="s">
        <v>276</v>
      </c>
      <c r="G70" s="9" t="s">
        <v>277</v>
      </c>
      <c r="H70" s="15" t="s">
        <v>278</v>
      </c>
      <c r="I70" s="64">
        <f>SUM(15000000/4)</f>
        <v>3750000</v>
      </c>
      <c r="J70" s="20" t="s">
        <v>20</v>
      </c>
      <c r="K70" s="7"/>
      <c r="L70" s="19" t="s">
        <v>279</v>
      </c>
      <c r="M70" s="77" t="s">
        <v>194</v>
      </c>
      <c r="N70" s="22" t="s">
        <v>195</v>
      </c>
      <c r="O70" s="21">
        <v>44602</v>
      </c>
      <c r="P70" s="50">
        <v>45657</v>
      </c>
    </row>
    <row r="71" spans="1:16" ht="97.9" customHeight="1" x14ac:dyDescent="0.35">
      <c r="A71" s="19" t="s">
        <v>54</v>
      </c>
      <c r="B71" s="15" t="s">
        <v>89</v>
      </c>
      <c r="C71" s="19" t="s">
        <v>36</v>
      </c>
      <c r="D71" s="15" t="s">
        <v>61</v>
      </c>
      <c r="E71" s="15" t="s">
        <v>24</v>
      </c>
      <c r="F71" s="15" t="s">
        <v>280</v>
      </c>
      <c r="G71" s="9" t="s">
        <v>281</v>
      </c>
      <c r="H71" s="15" t="s">
        <v>282</v>
      </c>
      <c r="I71" s="64">
        <f>SUM(15000000/4)</f>
        <v>3750000</v>
      </c>
      <c r="J71" s="20" t="s">
        <v>20</v>
      </c>
      <c r="K71" s="7"/>
      <c r="L71" s="15" t="s">
        <v>283</v>
      </c>
      <c r="M71" s="78" t="s">
        <v>194</v>
      </c>
      <c r="N71" s="22" t="s">
        <v>195</v>
      </c>
      <c r="O71" s="21">
        <v>44602</v>
      </c>
      <c r="P71" s="50">
        <v>45657</v>
      </c>
    </row>
    <row r="72" spans="1:16" ht="73.5" customHeight="1" x14ac:dyDescent="0.35">
      <c r="A72" s="19" t="s">
        <v>54</v>
      </c>
      <c r="B72" s="9" t="s">
        <v>89</v>
      </c>
      <c r="C72" s="19" t="s">
        <v>90</v>
      </c>
      <c r="D72" s="15" t="s">
        <v>91</v>
      </c>
      <c r="E72" s="15" t="s">
        <v>24</v>
      </c>
      <c r="F72" s="15" t="s">
        <v>284</v>
      </c>
      <c r="G72" s="9" t="s">
        <v>285</v>
      </c>
      <c r="H72" s="15" t="s">
        <v>286</v>
      </c>
      <c r="I72" s="59">
        <f>SUM(16300000/4)</f>
        <v>4075000</v>
      </c>
      <c r="J72" s="20" t="s">
        <v>20</v>
      </c>
      <c r="K72" s="7"/>
      <c r="L72" s="15" t="s">
        <v>287</v>
      </c>
      <c r="M72" s="78" t="s">
        <v>194</v>
      </c>
      <c r="N72" s="22" t="s">
        <v>195</v>
      </c>
      <c r="O72" s="21">
        <v>44602</v>
      </c>
      <c r="P72" s="50">
        <v>45657</v>
      </c>
    </row>
    <row r="73" spans="1:16" ht="55.5" customHeight="1" x14ac:dyDescent="0.35">
      <c r="A73" s="19" t="s">
        <v>54</v>
      </c>
      <c r="B73" s="9" t="s">
        <v>89</v>
      </c>
      <c r="C73" s="19" t="s">
        <v>90</v>
      </c>
      <c r="D73" s="15" t="s">
        <v>91</v>
      </c>
      <c r="E73" s="15" t="s">
        <v>24</v>
      </c>
      <c r="F73" s="15" t="s">
        <v>288</v>
      </c>
      <c r="G73" s="9" t="s">
        <v>289</v>
      </c>
      <c r="H73" s="15" t="s">
        <v>290</v>
      </c>
      <c r="I73" s="59">
        <f>SUM(16300000/4)</f>
        <v>4075000</v>
      </c>
      <c r="J73" s="20" t="s">
        <v>20</v>
      </c>
      <c r="K73" s="7"/>
      <c r="L73" s="15" t="s">
        <v>291</v>
      </c>
      <c r="M73" s="78" t="s">
        <v>194</v>
      </c>
      <c r="N73" s="22" t="s">
        <v>195</v>
      </c>
      <c r="O73" s="21">
        <v>44602</v>
      </c>
      <c r="P73" s="50">
        <v>45657</v>
      </c>
    </row>
    <row r="74" spans="1:16" ht="81" customHeight="1" x14ac:dyDescent="0.35">
      <c r="A74" s="19" t="s">
        <v>54</v>
      </c>
      <c r="B74" s="15" t="s">
        <v>89</v>
      </c>
      <c r="C74" s="19" t="s">
        <v>36</v>
      </c>
      <c r="D74" s="15" t="s">
        <v>61</v>
      </c>
      <c r="E74" s="15" t="s">
        <v>24</v>
      </c>
      <c r="F74" s="19" t="s">
        <v>292</v>
      </c>
      <c r="G74" s="9" t="s">
        <v>293</v>
      </c>
      <c r="H74" s="15" t="s">
        <v>294</v>
      </c>
      <c r="I74" s="64">
        <f>SUM(15000000/4)</f>
        <v>3750000</v>
      </c>
      <c r="J74" s="20" t="s">
        <v>20</v>
      </c>
      <c r="K74" s="7"/>
      <c r="L74" s="19" t="s">
        <v>279</v>
      </c>
      <c r="M74" s="78" t="s">
        <v>194</v>
      </c>
      <c r="N74" s="22" t="s">
        <v>195</v>
      </c>
      <c r="O74" s="21">
        <v>44602</v>
      </c>
      <c r="P74" s="50">
        <v>45657</v>
      </c>
    </row>
    <row r="75" spans="1:16" ht="97.15" customHeight="1" x14ac:dyDescent="0.35">
      <c r="A75" s="19" t="s">
        <v>54</v>
      </c>
      <c r="B75" s="9" t="s">
        <v>89</v>
      </c>
      <c r="C75" s="19" t="s">
        <v>90</v>
      </c>
      <c r="D75" s="15" t="s">
        <v>91</v>
      </c>
      <c r="E75" s="15" t="s">
        <v>24</v>
      </c>
      <c r="F75" s="15" t="s">
        <v>295</v>
      </c>
      <c r="G75" s="9" t="s">
        <v>296</v>
      </c>
      <c r="H75" s="15" t="s">
        <v>297</v>
      </c>
      <c r="I75" s="59">
        <f>SUM(16300000/4)</f>
        <v>4075000</v>
      </c>
      <c r="J75" s="20" t="s">
        <v>20</v>
      </c>
      <c r="K75" s="7"/>
      <c r="L75" s="19" t="s">
        <v>193</v>
      </c>
      <c r="M75" s="78" t="s">
        <v>194</v>
      </c>
      <c r="N75" s="22" t="s">
        <v>195</v>
      </c>
      <c r="O75" s="21">
        <v>44602</v>
      </c>
      <c r="P75" s="50">
        <v>45657</v>
      </c>
    </row>
    <row r="76" spans="1:16" ht="73.5" customHeight="1" x14ac:dyDescent="0.35">
      <c r="A76" s="19" t="s">
        <v>54</v>
      </c>
      <c r="B76" s="9" t="s">
        <v>89</v>
      </c>
      <c r="C76" s="19" t="s">
        <v>36</v>
      </c>
      <c r="D76" s="15" t="s">
        <v>84</v>
      </c>
      <c r="E76" s="15" t="s">
        <v>24</v>
      </c>
      <c r="F76" s="15" t="s">
        <v>298</v>
      </c>
      <c r="G76" s="9" t="s">
        <v>299</v>
      </c>
      <c r="H76" s="15" t="s">
        <v>300</v>
      </c>
      <c r="I76" s="64">
        <f>SUM(37050000/3)</f>
        <v>12350000</v>
      </c>
      <c r="J76" s="20" t="s">
        <v>20</v>
      </c>
      <c r="K76" s="7"/>
      <c r="L76" s="15" t="s">
        <v>283</v>
      </c>
      <c r="M76" s="78" t="s">
        <v>194</v>
      </c>
      <c r="N76" s="22" t="s">
        <v>195</v>
      </c>
      <c r="O76" s="21">
        <v>44602</v>
      </c>
      <c r="P76" s="50">
        <v>45657</v>
      </c>
    </row>
    <row r="77" spans="1:16" ht="77.650000000000006" customHeight="1" x14ac:dyDescent="0.35">
      <c r="A77" s="19" t="s">
        <v>54</v>
      </c>
      <c r="B77" s="9" t="s">
        <v>89</v>
      </c>
      <c r="C77" s="19" t="s">
        <v>36</v>
      </c>
      <c r="D77" s="15" t="s">
        <v>84</v>
      </c>
      <c r="E77" s="15" t="s">
        <v>24</v>
      </c>
      <c r="F77" s="15" t="s">
        <v>301</v>
      </c>
      <c r="G77" s="9" t="s">
        <v>302</v>
      </c>
      <c r="H77" s="15" t="s">
        <v>303</v>
      </c>
      <c r="I77" s="64">
        <f>SUM(37050000/3)</f>
        <v>12350000</v>
      </c>
      <c r="J77" s="20" t="s">
        <v>20</v>
      </c>
      <c r="K77" s="7"/>
      <c r="L77" s="15" t="s">
        <v>283</v>
      </c>
      <c r="M77" s="78" t="s">
        <v>194</v>
      </c>
      <c r="N77" s="22" t="s">
        <v>195</v>
      </c>
      <c r="O77" s="21">
        <v>44602</v>
      </c>
      <c r="P77" s="50">
        <v>45657</v>
      </c>
    </row>
    <row r="78" spans="1:16" ht="52.9" customHeight="1" x14ac:dyDescent="0.35">
      <c r="A78" s="19" t="s">
        <v>54</v>
      </c>
      <c r="B78" s="15" t="s">
        <v>89</v>
      </c>
      <c r="C78" s="19" t="s">
        <v>36</v>
      </c>
      <c r="D78" s="15" t="s">
        <v>61</v>
      </c>
      <c r="E78" s="15" t="s">
        <v>24</v>
      </c>
      <c r="F78" s="19" t="s">
        <v>304</v>
      </c>
      <c r="G78" s="6" t="s">
        <v>293</v>
      </c>
      <c r="H78" s="15" t="s">
        <v>305</v>
      </c>
      <c r="I78" s="64">
        <f>SUM(15000000/4)</f>
        <v>3750000</v>
      </c>
      <c r="J78" s="20" t="s">
        <v>20</v>
      </c>
      <c r="K78" s="7"/>
      <c r="L78" s="19" t="s">
        <v>279</v>
      </c>
      <c r="M78" s="78" t="s">
        <v>194</v>
      </c>
      <c r="N78" s="22" t="s">
        <v>195</v>
      </c>
      <c r="O78" s="21">
        <v>44602</v>
      </c>
      <c r="P78" s="50">
        <v>45657</v>
      </c>
    </row>
    <row r="79" spans="1:16" ht="72.5" x14ac:dyDescent="0.35">
      <c r="A79" s="19" t="s">
        <v>54</v>
      </c>
      <c r="B79" s="9" t="s">
        <v>89</v>
      </c>
      <c r="C79" s="19" t="s">
        <v>97</v>
      </c>
      <c r="D79" s="15" t="s">
        <v>360</v>
      </c>
      <c r="E79" s="15" t="s">
        <v>24</v>
      </c>
      <c r="F79" s="15" t="s">
        <v>306</v>
      </c>
      <c r="G79" s="9" t="s">
        <v>307</v>
      </c>
      <c r="H79" s="15" t="s">
        <v>308</v>
      </c>
      <c r="I79" s="59">
        <f t="shared" ref="I79:I86" si="1">SUM(28700000/8)</f>
        <v>3587500</v>
      </c>
      <c r="J79" s="20" t="s">
        <v>20</v>
      </c>
      <c r="K79" s="7"/>
      <c r="L79" s="15" t="s">
        <v>309</v>
      </c>
      <c r="M79" s="78" t="s">
        <v>194</v>
      </c>
      <c r="N79" s="22" t="s">
        <v>195</v>
      </c>
      <c r="O79" s="21">
        <v>44602</v>
      </c>
      <c r="P79" s="50">
        <v>45657</v>
      </c>
    </row>
    <row r="80" spans="1:16" ht="72.5" x14ac:dyDescent="0.35">
      <c r="A80" s="19" t="s">
        <v>54</v>
      </c>
      <c r="B80" s="9" t="s">
        <v>89</v>
      </c>
      <c r="C80" s="19" t="s">
        <v>97</v>
      </c>
      <c r="D80" s="15" t="s">
        <v>360</v>
      </c>
      <c r="E80" s="15" t="s">
        <v>24</v>
      </c>
      <c r="F80" s="15" t="s">
        <v>310</v>
      </c>
      <c r="G80" s="9" t="s">
        <v>311</v>
      </c>
      <c r="H80" s="15" t="s">
        <v>312</v>
      </c>
      <c r="I80" s="59">
        <f t="shared" si="1"/>
        <v>3587500</v>
      </c>
      <c r="J80" s="20" t="s">
        <v>20</v>
      </c>
      <c r="K80" s="7"/>
      <c r="L80" s="15" t="s">
        <v>313</v>
      </c>
      <c r="M80" s="78" t="s">
        <v>194</v>
      </c>
      <c r="N80" s="22" t="s">
        <v>195</v>
      </c>
      <c r="O80" s="21">
        <v>44602</v>
      </c>
      <c r="P80" s="50">
        <v>45657</v>
      </c>
    </row>
    <row r="81" spans="1:16" ht="71.650000000000006" customHeight="1" x14ac:dyDescent="0.35">
      <c r="A81" s="19" t="s">
        <v>54</v>
      </c>
      <c r="B81" s="9" t="s">
        <v>89</v>
      </c>
      <c r="C81" s="19" t="s">
        <v>97</v>
      </c>
      <c r="D81" s="15" t="s">
        <v>360</v>
      </c>
      <c r="E81" s="15" t="s">
        <v>24</v>
      </c>
      <c r="F81" s="15" t="s">
        <v>314</v>
      </c>
      <c r="G81" s="9" t="s">
        <v>315</v>
      </c>
      <c r="H81" s="15" t="s">
        <v>316</v>
      </c>
      <c r="I81" s="59">
        <f t="shared" si="1"/>
        <v>3587500</v>
      </c>
      <c r="J81" s="20" t="s">
        <v>20</v>
      </c>
      <c r="K81" s="7"/>
      <c r="L81" s="6" t="s">
        <v>206</v>
      </c>
      <c r="M81" s="78" t="s">
        <v>194</v>
      </c>
      <c r="N81" s="22" t="s">
        <v>195</v>
      </c>
      <c r="O81" s="21">
        <v>44602</v>
      </c>
      <c r="P81" s="50">
        <v>45657</v>
      </c>
    </row>
    <row r="82" spans="1:16" ht="99" customHeight="1" x14ac:dyDescent="0.35">
      <c r="A82" s="6" t="s">
        <v>54</v>
      </c>
      <c r="B82" s="9" t="s">
        <v>89</v>
      </c>
      <c r="C82" s="6" t="s">
        <v>97</v>
      </c>
      <c r="D82" s="15" t="s">
        <v>360</v>
      </c>
      <c r="E82" s="9" t="s">
        <v>24</v>
      </c>
      <c r="F82" s="9" t="s">
        <v>317</v>
      </c>
      <c r="G82" s="9" t="s">
        <v>318</v>
      </c>
      <c r="H82" s="9" t="s">
        <v>319</v>
      </c>
      <c r="I82" s="59">
        <f t="shared" si="1"/>
        <v>3587500</v>
      </c>
      <c r="J82" s="10" t="s">
        <v>20</v>
      </c>
      <c r="K82" s="1"/>
      <c r="L82" s="6" t="s">
        <v>206</v>
      </c>
      <c r="M82" s="78" t="s">
        <v>194</v>
      </c>
      <c r="N82" s="22" t="s">
        <v>195</v>
      </c>
      <c r="O82" s="21">
        <v>44602</v>
      </c>
      <c r="P82" s="50">
        <v>45657</v>
      </c>
    </row>
    <row r="83" spans="1:16" ht="84.4" customHeight="1" x14ac:dyDescent="0.35">
      <c r="A83" s="19" t="s">
        <v>54</v>
      </c>
      <c r="B83" s="9" t="s">
        <v>89</v>
      </c>
      <c r="C83" s="19" t="s">
        <v>97</v>
      </c>
      <c r="D83" s="15" t="s">
        <v>360</v>
      </c>
      <c r="E83" s="15" t="s">
        <v>24</v>
      </c>
      <c r="F83" s="15" t="s">
        <v>320</v>
      </c>
      <c r="G83" s="9" t="s">
        <v>321</v>
      </c>
      <c r="H83" s="15" t="s">
        <v>322</v>
      </c>
      <c r="I83" s="59">
        <f t="shared" si="1"/>
        <v>3587500</v>
      </c>
      <c r="J83" s="20" t="s">
        <v>20</v>
      </c>
      <c r="K83" s="7"/>
      <c r="L83" s="6" t="s">
        <v>206</v>
      </c>
      <c r="M83" s="78" t="s">
        <v>194</v>
      </c>
      <c r="N83" s="22" t="s">
        <v>195</v>
      </c>
      <c r="O83" s="21">
        <v>44602</v>
      </c>
      <c r="P83" s="50">
        <v>45657</v>
      </c>
    </row>
    <row r="84" spans="1:16" ht="72.5" x14ac:dyDescent="0.35">
      <c r="A84" s="19" t="s">
        <v>54</v>
      </c>
      <c r="B84" s="9" t="s">
        <v>89</v>
      </c>
      <c r="C84" s="19" t="s">
        <v>97</v>
      </c>
      <c r="D84" s="15" t="s">
        <v>360</v>
      </c>
      <c r="E84" s="15" t="s">
        <v>24</v>
      </c>
      <c r="F84" s="15" t="s">
        <v>323</v>
      </c>
      <c r="G84" s="9" t="s">
        <v>324</v>
      </c>
      <c r="H84" s="15" t="s">
        <v>325</v>
      </c>
      <c r="I84" s="59">
        <f t="shared" si="1"/>
        <v>3587500</v>
      </c>
      <c r="J84" s="20" t="s">
        <v>20</v>
      </c>
      <c r="K84" s="7"/>
      <c r="L84" s="6" t="s">
        <v>206</v>
      </c>
      <c r="M84" s="78" t="s">
        <v>194</v>
      </c>
      <c r="N84" s="22" t="s">
        <v>195</v>
      </c>
      <c r="O84" s="21">
        <v>44602</v>
      </c>
      <c r="P84" s="50">
        <v>45657</v>
      </c>
    </row>
    <row r="85" spans="1:16" ht="88.15" customHeight="1" x14ac:dyDescent="0.35">
      <c r="A85" s="19" t="s">
        <v>54</v>
      </c>
      <c r="B85" s="9" t="s">
        <v>89</v>
      </c>
      <c r="C85" s="19" t="s">
        <v>97</v>
      </c>
      <c r="D85" s="15" t="s">
        <v>360</v>
      </c>
      <c r="E85" s="15" t="s">
        <v>24</v>
      </c>
      <c r="F85" s="15" t="s">
        <v>326</v>
      </c>
      <c r="G85" s="9" t="s">
        <v>327</v>
      </c>
      <c r="H85" s="15" t="s">
        <v>328</v>
      </c>
      <c r="I85" s="59">
        <f t="shared" si="1"/>
        <v>3587500</v>
      </c>
      <c r="J85" s="20" t="s">
        <v>20</v>
      </c>
      <c r="K85" s="7"/>
      <c r="L85" s="6" t="s">
        <v>206</v>
      </c>
      <c r="M85" s="78" t="s">
        <v>194</v>
      </c>
      <c r="N85" s="22" t="s">
        <v>195</v>
      </c>
      <c r="O85" s="21">
        <v>44602</v>
      </c>
      <c r="P85" s="50">
        <v>45657</v>
      </c>
    </row>
    <row r="86" spans="1:16" ht="95.65" customHeight="1" x14ac:dyDescent="0.35">
      <c r="A86" s="19" t="s">
        <v>54</v>
      </c>
      <c r="B86" s="9" t="s">
        <v>89</v>
      </c>
      <c r="C86" s="19" t="s">
        <v>97</v>
      </c>
      <c r="D86" s="15" t="s">
        <v>360</v>
      </c>
      <c r="E86" s="15" t="s">
        <v>24</v>
      </c>
      <c r="F86" s="15" t="s">
        <v>329</v>
      </c>
      <c r="G86" s="9" t="s">
        <v>330</v>
      </c>
      <c r="H86" s="15" t="s">
        <v>331</v>
      </c>
      <c r="I86" s="59">
        <f t="shared" si="1"/>
        <v>3587500</v>
      </c>
      <c r="J86" s="20" t="s">
        <v>20</v>
      </c>
      <c r="K86" s="7"/>
      <c r="L86" s="6" t="s">
        <v>206</v>
      </c>
      <c r="M86" s="78" t="s">
        <v>194</v>
      </c>
      <c r="N86" s="22" t="s">
        <v>195</v>
      </c>
      <c r="O86" s="21">
        <v>44602</v>
      </c>
      <c r="P86" s="50">
        <v>45657</v>
      </c>
    </row>
    <row r="87" spans="1:16" ht="106.15" customHeight="1" x14ac:dyDescent="0.35">
      <c r="A87" s="6" t="s">
        <v>60</v>
      </c>
      <c r="B87" s="9" t="s">
        <v>89</v>
      </c>
      <c r="C87" s="6" t="s">
        <v>28</v>
      </c>
      <c r="D87" s="9" t="s">
        <v>161</v>
      </c>
      <c r="E87" s="9" t="s">
        <v>24</v>
      </c>
      <c r="F87" s="9" t="s">
        <v>332</v>
      </c>
      <c r="G87" s="9" t="s">
        <v>333</v>
      </c>
      <c r="H87" s="9" t="s">
        <v>334</v>
      </c>
      <c r="I87" s="65">
        <f>45000000</f>
        <v>45000000</v>
      </c>
      <c r="J87" s="10" t="s">
        <v>24</v>
      </c>
      <c r="K87" s="1"/>
      <c r="L87" s="14" t="s">
        <v>88</v>
      </c>
      <c r="M87" s="78" t="s">
        <v>67</v>
      </c>
      <c r="N87" s="11" t="s">
        <v>68</v>
      </c>
      <c r="O87" s="23">
        <v>44368</v>
      </c>
      <c r="P87" s="44">
        <v>45657</v>
      </c>
    </row>
    <row r="88" spans="1:16" s="37" customFormat="1" ht="79.150000000000006" customHeight="1" x14ac:dyDescent="0.35">
      <c r="A88" s="6" t="s">
        <v>60</v>
      </c>
      <c r="B88" s="9" t="s">
        <v>89</v>
      </c>
      <c r="C88" s="6" t="s">
        <v>28</v>
      </c>
      <c r="D88" s="9" t="s">
        <v>29</v>
      </c>
      <c r="E88" s="9" t="s">
        <v>24</v>
      </c>
      <c r="F88" s="9" t="s">
        <v>335</v>
      </c>
      <c r="G88" s="9" t="s">
        <v>336</v>
      </c>
      <c r="H88" s="9" t="s">
        <v>337</v>
      </c>
      <c r="I88" s="66">
        <f>300000000</f>
        <v>300000000</v>
      </c>
      <c r="J88" s="10" t="s">
        <v>24</v>
      </c>
      <c r="K88" s="1"/>
      <c r="L88" s="14" t="s">
        <v>88</v>
      </c>
      <c r="M88" s="78" t="s">
        <v>67</v>
      </c>
      <c r="N88" s="11" t="s">
        <v>68</v>
      </c>
      <c r="O88" s="23">
        <v>44368</v>
      </c>
      <c r="P88" s="44">
        <v>45657</v>
      </c>
    </row>
    <row r="89" spans="1:16" s="37" customFormat="1" ht="63" customHeight="1" x14ac:dyDescent="0.35">
      <c r="A89" s="6" t="s">
        <v>60</v>
      </c>
      <c r="B89" s="9" t="s">
        <v>89</v>
      </c>
      <c r="C89" s="6" t="s">
        <v>90</v>
      </c>
      <c r="D89" s="9" t="s">
        <v>180</v>
      </c>
      <c r="E89" s="9" t="s">
        <v>24</v>
      </c>
      <c r="F89" s="9" t="s">
        <v>338</v>
      </c>
      <c r="G89" s="9" t="s">
        <v>339</v>
      </c>
      <c r="H89" s="15" t="s">
        <v>339</v>
      </c>
      <c r="I89" s="63">
        <v>3000000</v>
      </c>
      <c r="J89" s="10" t="s">
        <v>24</v>
      </c>
      <c r="K89" s="1"/>
      <c r="L89" s="9" t="s">
        <v>340</v>
      </c>
      <c r="M89" s="78" t="s">
        <v>67</v>
      </c>
      <c r="N89" s="11" t="s">
        <v>68</v>
      </c>
      <c r="O89" s="23">
        <v>44368</v>
      </c>
      <c r="P89" s="44">
        <v>45657</v>
      </c>
    </row>
    <row r="90" spans="1:16" s="37" customFormat="1" ht="55.9" customHeight="1" x14ac:dyDescent="0.35">
      <c r="A90" s="6" t="s">
        <v>60</v>
      </c>
      <c r="B90" s="9" t="s">
        <v>89</v>
      </c>
      <c r="C90" s="6" t="s">
        <v>18</v>
      </c>
      <c r="D90" s="9" t="s">
        <v>264</v>
      </c>
      <c r="E90" s="9" t="s">
        <v>24</v>
      </c>
      <c r="F90" s="9" t="s">
        <v>341</v>
      </c>
      <c r="G90" s="9" t="s">
        <v>342</v>
      </c>
      <c r="H90" s="15" t="s">
        <v>343</v>
      </c>
      <c r="I90" s="63">
        <v>75000000</v>
      </c>
      <c r="J90" s="10" t="s">
        <v>24</v>
      </c>
      <c r="K90" s="1"/>
      <c r="L90" s="9" t="s">
        <v>66</v>
      </c>
      <c r="M90" s="78" t="s">
        <v>67</v>
      </c>
      <c r="N90" s="11" t="s">
        <v>68</v>
      </c>
      <c r="O90" s="23">
        <v>44368</v>
      </c>
      <c r="P90" s="44">
        <v>45657</v>
      </c>
    </row>
    <row r="91" spans="1:16" s="37" customFormat="1" ht="42.4" customHeight="1" x14ac:dyDescent="0.35">
      <c r="A91" s="6" t="s">
        <v>60</v>
      </c>
      <c r="B91" s="9" t="s">
        <v>89</v>
      </c>
      <c r="C91" s="6" t="s">
        <v>18</v>
      </c>
      <c r="D91" s="9" t="s">
        <v>264</v>
      </c>
      <c r="E91" s="9" t="s">
        <v>24</v>
      </c>
      <c r="F91" s="9" t="s">
        <v>344</v>
      </c>
      <c r="G91" s="9" t="s">
        <v>345</v>
      </c>
      <c r="H91" s="15" t="s">
        <v>346</v>
      </c>
      <c r="I91" s="63">
        <v>100000</v>
      </c>
      <c r="J91" s="10" t="s">
        <v>24</v>
      </c>
      <c r="K91" s="1"/>
      <c r="L91" s="9" t="s">
        <v>347</v>
      </c>
      <c r="M91" s="78" t="s">
        <v>67</v>
      </c>
      <c r="N91" s="11" t="s">
        <v>68</v>
      </c>
      <c r="O91" s="23">
        <v>44368</v>
      </c>
      <c r="P91" s="44">
        <v>45657</v>
      </c>
    </row>
    <row r="92" spans="1:16" s="37" customFormat="1" ht="34.5" customHeight="1" x14ac:dyDescent="0.35">
      <c r="A92" s="6" t="s">
        <v>60</v>
      </c>
      <c r="B92" s="9" t="s">
        <v>89</v>
      </c>
      <c r="C92" s="6" t="s">
        <v>90</v>
      </c>
      <c r="D92" s="9" t="s">
        <v>91</v>
      </c>
      <c r="E92" s="9" t="s">
        <v>24</v>
      </c>
      <c r="F92" s="9" t="s">
        <v>348</v>
      </c>
      <c r="G92" s="9" t="s">
        <v>349</v>
      </c>
      <c r="H92" s="12" t="s">
        <v>350</v>
      </c>
      <c r="I92" s="63">
        <v>75000000</v>
      </c>
      <c r="J92" s="10" t="s">
        <v>24</v>
      </c>
      <c r="K92" s="1"/>
      <c r="L92" s="6" t="s">
        <v>351</v>
      </c>
      <c r="M92" s="78" t="s">
        <v>67</v>
      </c>
      <c r="N92" s="11" t="s">
        <v>68</v>
      </c>
      <c r="O92" s="23">
        <v>44368</v>
      </c>
      <c r="P92" s="44">
        <v>45657</v>
      </c>
    </row>
    <row r="93" spans="1:16" s="37" customFormat="1" ht="52.15" customHeight="1" x14ac:dyDescent="0.35">
      <c r="A93" s="6" t="s">
        <v>60</v>
      </c>
      <c r="B93" s="9" t="s">
        <v>89</v>
      </c>
      <c r="C93" s="6" t="s">
        <v>90</v>
      </c>
      <c r="D93" s="9" t="s">
        <v>500</v>
      </c>
      <c r="E93" s="9" t="s">
        <v>24</v>
      </c>
      <c r="F93" s="9" t="s">
        <v>352</v>
      </c>
      <c r="G93" s="9" t="s">
        <v>353</v>
      </c>
      <c r="H93" s="9" t="s">
        <v>354</v>
      </c>
      <c r="I93" s="63">
        <v>50000000</v>
      </c>
      <c r="J93" s="10" t="s">
        <v>24</v>
      </c>
      <c r="K93" s="1"/>
      <c r="L93" s="9" t="s">
        <v>355</v>
      </c>
      <c r="M93" s="78" t="s">
        <v>67</v>
      </c>
      <c r="N93" s="11" t="s">
        <v>68</v>
      </c>
      <c r="O93" s="23">
        <v>44368</v>
      </c>
      <c r="P93" s="44">
        <v>45657</v>
      </c>
    </row>
    <row r="94" spans="1:16" ht="42.4" customHeight="1" x14ac:dyDescent="0.35">
      <c r="A94" s="6" t="s">
        <v>60</v>
      </c>
      <c r="B94" s="9" t="s">
        <v>89</v>
      </c>
      <c r="C94" s="6" t="s">
        <v>18</v>
      </c>
      <c r="D94" s="9" t="s">
        <v>43</v>
      </c>
      <c r="E94" s="9" t="s">
        <v>24</v>
      </c>
      <c r="F94" s="9" t="s">
        <v>356</v>
      </c>
      <c r="G94" s="9" t="s">
        <v>357</v>
      </c>
      <c r="H94" s="15" t="s">
        <v>357</v>
      </c>
      <c r="I94" s="63">
        <v>1000000</v>
      </c>
      <c r="J94" s="10" t="s">
        <v>24</v>
      </c>
      <c r="K94" s="1"/>
      <c r="L94" s="9" t="s">
        <v>347</v>
      </c>
      <c r="M94" s="78" t="s">
        <v>67</v>
      </c>
      <c r="N94" s="11" t="s">
        <v>68</v>
      </c>
      <c r="O94" s="23">
        <v>44368</v>
      </c>
      <c r="P94" s="44">
        <v>45657</v>
      </c>
    </row>
    <row r="95" spans="1:16" ht="83.65" customHeight="1" x14ac:dyDescent="0.35">
      <c r="A95" s="6" t="s">
        <v>60</v>
      </c>
      <c r="B95" s="9" t="s">
        <v>89</v>
      </c>
      <c r="C95" s="6" t="s">
        <v>18</v>
      </c>
      <c r="D95" s="9" t="s">
        <v>76</v>
      </c>
      <c r="E95" s="9" t="s">
        <v>24</v>
      </c>
      <c r="F95" s="9" t="s">
        <v>77</v>
      </c>
      <c r="G95" s="9" t="s">
        <v>358</v>
      </c>
      <c r="H95" s="9" t="s">
        <v>359</v>
      </c>
      <c r="I95" s="67">
        <v>386903117</v>
      </c>
      <c r="J95" s="10" t="s">
        <v>24</v>
      </c>
      <c r="K95" s="1"/>
      <c r="L95" s="14" t="s">
        <v>66</v>
      </c>
      <c r="M95" s="78" t="s">
        <v>67</v>
      </c>
      <c r="N95" s="11" t="s">
        <v>68</v>
      </c>
      <c r="O95" s="23">
        <v>44368</v>
      </c>
      <c r="P95" s="44">
        <v>45657</v>
      </c>
    </row>
    <row r="96" spans="1:16" ht="66.400000000000006" customHeight="1" x14ac:dyDescent="0.35">
      <c r="A96" s="6" t="s">
        <v>60</v>
      </c>
      <c r="B96" s="9" t="s">
        <v>89</v>
      </c>
      <c r="C96" s="6" t="s">
        <v>97</v>
      </c>
      <c r="D96" s="9" t="s">
        <v>360</v>
      </c>
      <c r="E96" s="9" t="s">
        <v>20</v>
      </c>
      <c r="F96" s="9" t="s">
        <v>361</v>
      </c>
      <c r="G96" s="9" t="s">
        <v>362</v>
      </c>
      <c r="H96" s="9" t="s">
        <v>363</v>
      </c>
      <c r="I96" s="62">
        <v>252788881</v>
      </c>
      <c r="J96" s="10" t="s">
        <v>24</v>
      </c>
      <c r="K96" s="5">
        <f>SUM('Illinois Expenditures'!H7)</f>
        <v>0.97709993818913266</v>
      </c>
      <c r="L96" s="9" t="s">
        <v>88</v>
      </c>
      <c r="M96" s="78" t="s">
        <v>67</v>
      </c>
      <c r="N96" s="11" t="s">
        <v>68</v>
      </c>
      <c r="O96" s="23">
        <v>44368</v>
      </c>
      <c r="P96" s="44">
        <v>45657</v>
      </c>
    </row>
    <row r="97" spans="1:16" ht="47.65" customHeight="1" x14ac:dyDescent="0.35">
      <c r="A97" s="6" t="s">
        <v>60</v>
      </c>
      <c r="B97" s="9" t="s">
        <v>89</v>
      </c>
      <c r="C97" s="6" t="str">
        <f>C96</f>
        <v>Household Investment</v>
      </c>
      <c r="D97" s="9" t="s">
        <v>360</v>
      </c>
      <c r="E97" s="9" t="s">
        <v>20</v>
      </c>
      <c r="F97" s="9" t="s">
        <v>493</v>
      </c>
      <c r="G97" s="9" t="s">
        <v>364</v>
      </c>
      <c r="H97" s="9" t="s">
        <v>519</v>
      </c>
      <c r="I97" s="62">
        <v>55000000</v>
      </c>
      <c r="J97" s="10" t="s">
        <v>24</v>
      </c>
      <c r="K97" s="5"/>
      <c r="L97" s="9" t="str">
        <f>L96</f>
        <v>Illinois Department of Commerce and Economic Opportunity</v>
      </c>
      <c r="M97" s="80" t="s">
        <v>514</v>
      </c>
      <c r="N97" s="11" t="s">
        <v>504</v>
      </c>
      <c r="O97" s="23">
        <v>44727</v>
      </c>
      <c r="P97" s="44">
        <v>45657</v>
      </c>
    </row>
    <row r="98" spans="1:16" ht="41.65" customHeight="1" x14ac:dyDescent="0.35">
      <c r="A98" s="6" t="s">
        <v>60</v>
      </c>
      <c r="B98" s="9" t="s">
        <v>89</v>
      </c>
      <c r="C98" s="6" t="s">
        <v>28</v>
      </c>
      <c r="D98" s="9" t="s">
        <v>29</v>
      </c>
      <c r="E98" s="9" t="s">
        <v>24</v>
      </c>
      <c r="F98" s="9" t="s">
        <v>365</v>
      </c>
      <c r="G98" s="9" t="s">
        <v>366</v>
      </c>
      <c r="H98" s="9" t="s">
        <v>367</v>
      </c>
      <c r="I98" s="65">
        <f>69000000</f>
        <v>69000000</v>
      </c>
      <c r="J98" s="10" t="s">
        <v>24</v>
      </c>
      <c r="K98" s="1"/>
      <c r="L98" s="14" t="s">
        <v>88</v>
      </c>
      <c r="M98" s="78" t="s">
        <v>67</v>
      </c>
      <c r="N98" s="11" t="s">
        <v>68</v>
      </c>
      <c r="O98" s="23">
        <v>44368</v>
      </c>
      <c r="P98" s="44">
        <v>45657</v>
      </c>
    </row>
    <row r="99" spans="1:16" ht="88.9" customHeight="1" x14ac:dyDescent="0.35">
      <c r="A99" s="6" t="s">
        <v>60</v>
      </c>
      <c r="B99" s="9" t="s">
        <v>89</v>
      </c>
      <c r="C99" s="6" t="s">
        <v>28</v>
      </c>
      <c r="D99" s="9" t="s">
        <v>29</v>
      </c>
      <c r="E99" s="9" t="s">
        <v>24</v>
      </c>
      <c r="F99" s="9" t="s">
        <v>365</v>
      </c>
      <c r="G99" s="9" t="s">
        <v>368</v>
      </c>
      <c r="H99" s="9" t="s">
        <v>368</v>
      </c>
      <c r="I99" s="65">
        <f>30000000</f>
        <v>30000000</v>
      </c>
      <c r="J99" s="10" t="s">
        <v>24</v>
      </c>
      <c r="K99" s="1"/>
      <c r="L99" s="14" t="s">
        <v>88</v>
      </c>
      <c r="M99" s="78" t="s">
        <v>67</v>
      </c>
      <c r="N99" s="11" t="s">
        <v>68</v>
      </c>
      <c r="O99" s="23">
        <v>44368</v>
      </c>
      <c r="P99" s="44">
        <v>45657</v>
      </c>
    </row>
    <row r="100" spans="1:16" ht="47.65" customHeight="1" x14ac:dyDescent="0.35">
      <c r="A100" s="6" t="s">
        <v>60</v>
      </c>
      <c r="B100" s="9" t="s">
        <v>89</v>
      </c>
      <c r="C100" s="6" t="s">
        <v>28</v>
      </c>
      <c r="D100" s="9" t="s">
        <v>29</v>
      </c>
      <c r="E100" s="9" t="s">
        <v>24</v>
      </c>
      <c r="F100" s="9" t="s">
        <v>365</v>
      </c>
      <c r="G100" s="9" t="s">
        <v>369</v>
      </c>
      <c r="H100" s="6" t="s">
        <v>369</v>
      </c>
      <c r="I100" s="65">
        <f>8000000</f>
        <v>8000000</v>
      </c>
      <c r="J100" s="10" t="s">
        <v>24</v>
      </c>
      <c r="K100" s="1"/>
      <c r="L100" s="14" t="s">
        <v>88</v>
      </c>
      <c r="M100" s="78" t="s">
        <v>67</v>
      </c>
      <c r="N100" s="11" t="s">
        <v>68</v>
      </c>
      <c r="O100" s="23">
        <v>44368</v>
      </c>
      <c r="P100" s="44">
        <v>45657</v>
      </c>
    </row>
    <row r="101" spans="1:16" ht="72" customHeight="1" x14ac:dyDescent="0.35">
      <c r="A101" s="6" t="s">
        <v>60</v>
      </c>
      <c r="B101" s="9" t="s">
        <v>89</v>
      </c>
      <c r="C101" s="6" t="s">
        <v>28</v>
      </c>
      <c r="D101" s="9" t="s">
        <v>29</v>
      </c>
      <c r="E101" s="9" t="s">
        <v>24</v>
      </c>
      <c r="F101" s="9" t="s">
        <v>365</v>
      </c>
      <c r="G101" s="6" t="s">
        <v>370</v>
      </c>
      <c r="H101" s="6" t="s">
        <v>370</v>
      </c>
      <c r="I101" s="63">
        <v>15000000</v>
      </c>
      <c r="J101" s="10" t="s">
        <v>24</v>
      </c>
      <c r="K101" s="1"/>
      <c r="L101" s="14" t="s">
        <v>88</v>
      </c>
      <c r="M101" s="78" t="s">
        <v>67</v>
      </c>
      <c r="N101" s="11" t="s">
        <v>68</v>
      </c>
      <c r="O101" s="23">
        <v>44368</v>
      </c>
      <c r="P101" s="44">
        <v>45657</v>
      </c>
    </row>
    <row r="102" spans="1:16" ht="54" customHeight="1" x14ac:dyDescent="0.35">
      <c r="A102" s="6" t="s">
        <v>60</v>
      </c>
      <c r="B102" s="9" t="s">
        <v>89</v>
      </c>
      <c r="C102" s="6" t="s">
        <v>28</v>
      </c>
      <c r="D102" s="9" t="s">
        <v>29</v>
      </c>
      <c r="E102" s="9" t="s">
        <v>24</v>
      </c>
      <c r="F102" s="9" t="s">
        <v>365</v>
      </c>
      <c r="G102" s="6" t="s">
        <v>371</v>
      </c>
      <c r="H102" s="6" t="s">
        <v>372</v>
      </c>
      <c r="I102" s="63">
        <v>1683000</v>
      </c>
      <c r="J102" s="10" t="s">
        <v>24</v>
      </c>
      <c r="K102" s="1"/>
      <c r="L102" s="14" t="s">
        <v>88</v>
      </c>
      <c r="M102" s="78" t="s">
        <v>67</v>
      </c>
      <c r="N102" s="11" t="s">
        <v>68</v>
      </c>
      <c r="O102" s="23">
        <v>44368</v>
      </c>
      <c r="P102" s="44">
        <v>45657</v>
      </c>
    </row>
    <row r="103" spans="1:16" ht="80.650000000000006" customHeight="1" x14ac:dyDescent="0.35">
      <c r="A103" s="6" t="s">
        <v>60</v>
      </c>
      <c r="B103" s="9" t="s">
        <v>89</v>
      </c>
      <c r="C103" s="6" t="s">
        <v>90</v>
      </c>
      <c r="D103" s="9" t="s">
        <v>134</v>
      </c>
      <c r="E103" s="9" t="s">
        <v>24</v>
      </c>
      <c r="F103" s="9" t="s">
        <v>373</v>
      </c>
      <c r="G103" s="9" t="s">
        <v>353</v>
      </c>
      <c r="H103" s="9" t="s">
        <v>354</v>
      </c>
      <c r="I103" s="63">
        <v>5850000</v>
      </c>
      <c r="J103" s="10" t="s">
        <v>24</v>
      </c>
      <c r="K103" s="1"/>
      <c r="L103" s="9" t="s">
        <v>355</v>
      </c>
      <c r="M103" s="78" t="s">
        <v>67</v>
      </c>
      <c r="N103" s="11" t="s">
        <v>68</v>
      </c>
      <c r="O103" s="23">
        <v>44368</v>
      </c>
      <c r="P103" s="44">
        <v>45657</v>
      </c>
    </row>
    <row r="104" spans="1:16" ht="39.4" customHeight="1" x14ac:dyDescent="0.35">
      <c r="A104" s="6" t="s">
        <v>60</v>
      </c>
      <c r="B104" s="9" t="s">
        <v>89</v>
      </c>
      <c r="C104" s="6" t="s">
        <v>90</v>
      </c>
      <c r="D104" s="9" t="s">
        <v>180</v>
      </c>
      <c r="E104" s="9" t="s">
        <v>24</v>
      </c>
      <c r="F104" s="9" t="s">
        <v>374</v>
      </c>
      <c r="G104" s="9" t="s">
        <v>375</v>
      </c>
      <c r="H104" s="15" t="s">
        <v>376</v>
      </c>
      <c r="I104" s="63">
        <v>60000000</v>
      </c>
      <c r="J104" s="10" t="s">
        <v>24</v>
      </c>
      <c r="K104" s="5">
        <f>SUM('Illinois Expenditures'!H19)</f>
        <v>3.3333333333333333E-2</v>
      </c>
      <c r="L104" s="6" t="s">
        <v>347</v>
      </c>
      <c r="M104" s="78" t="s">
        <v>67</v>
      </c>
      <c r="N104" s="11" t="s">
        <v>68</v>
      </c>
      <c r="O104" s="23">
        <v>44368</v>
      </c>
      <c r="P104" s="44">
        <v>45657</v>
      </c>
    </row>
    <row r="105" spans="1:16" ht="36" customHeight="1" x14ac:dyDescent="0.35">
      <c r="A105" s="6" t="s">
        <v>60</v>
      </c>
      <c r="B105" s="9" t="s">
        <v>89</v>
      </c>
      <c r="C105" s="6" t="s">
        <v>18</v>
      </c>
      <c r="D105" s="9" t="s">
        <v>264</v>
      </c>
      <c r="E105" s="9" t="s">
        <v>24</v>
      </c>
      <c r="F105" s="9" t="s">
        <v>377</v>
      </c>
      <c r="G105" s="9" t="s">
        <v>378</v>
      </c>
      <c r="H105" s="9" t="s">
        <v>379</v>
      </c>
      <c r="I105" s="63">
        <v>25000000</v>
      </c>
      <c r="J105" s="10" t="s">
        <v>24</v>
      </c>
      <c r="K105" s="1"/>
      <c r="L105" s="9" t="s">
        <v>347</v>
      </c>
      <c r="M105" s="78" t="s">
        <v>67</v>
      </c>
      <c r="N105" s="11" t="s">
        <v>68</v>
      </c>
      <c r="O105" s="23">
        <v>44368</v>
      </c>
      <c r="P105" s="44">
        <v>45657</v>
      </c>
    </row>
    <row r="106" spans="1:16" ht="55.15" customHeight="1" x14ac:dyDescent="0.35">
      <c r="A106" s="6" t="s">
        <v>60</v>
      </c>
      <c r="B106" s="9" t="s">
        <v>89</v>
      </c>
      <c r="C106" s="6" t="s">
        <v>18</v>
      </c>
      <c r="D106" s="9" t="s">
        <v>264</v>
      </c>
      <c r="E106" s="9" t="s">
        <v>24</v>
      </c>
      <c r="F106" s="9" t="s">
        <v>377</v>
      </c>
      <c r="G106" s="9" t="s">
        <v>378</v>
      </c>
      <c r="H106" s="9" t="s">
        <v>379</v>
      </c>
      <c r="I106" s="63">
        <v>3050000</v>
      </c>
      <c r="J106" s="10" t="s">
        <v>24</v>
      </c>
      <c r="K106" s="1"/>
      <c r="L106" s="9" t="s">
        <v>347</v>
      </c>
      <c r="M106" s="78" t="s">
        <v>67</v>
      </c>
      <c r="N106" s="11" t="s">
        <v>68</v>
      </c>
      <c r="O106" s="23">
        <v>44368</v>
      </c>
      <c r="P106" s="44">
        <v>45657</v>
      </c>
    </row>
    <row r="107" spans="1:16" ht="50.65" customHeight="1" x14ac:dyDescent="0.35">
      <c r="A107" s="6" t="s">
        <v>60</v>
      </c>
      <c r="B107" s="9" t="s">
        <v>89</v>
      </c>
      <c r="C107" s="6" t="s">
        <v>90</v>
      </c>
      <c r="D107" s="9" t="s">
        <v>180</v>
      </c>
      <c r="E107" s="9" t="s">
        <v>24</v>
      </c>
      <c r="F107" s="9" t="s">
        <v>380</v>
      </c>
      <c r="G107" s="9" t="s">
        <v>381</v>
      </c>
      <c r="H107" s="15" t="s">
        <v>382</v>
      </c>
      <c r="I107" s="63">
        <v>10000000</v>
      </c>
      <c r="J107" s="10" t="s">
        <v>24</v>
      </c>
      <c r="K107" s="5">
        <v>0.04</v>
      </c>
      <c r="L107" s="6" t="s">
        <v>347</v>
      </c>
      <c r="M107" s="78" t="s">
        <v>67</v>
      </c>
      <c r="N107" s="11" t="s">
        <v>68</v>
      </c>
      <c r="O107" s="23">
        <v>44368</v>
      </c>
      <c r="P107" s="44">
        <v>45657</v>
      </c>
    </row>
    <row r="108" spans="1:16" ht="44.65" customHeight="1" x14ac:dyDescent="0.35">
      <c r="A108" s="6" t="s">
        <v>60</v>
      </c>
      <c r="B108" s="9" t="s">
        <v>89</v>
      </c>
      <c r="C108" s="6" t="s">
        <v>28</v>
      </c>
      <c r="D108" s="9" t="s">
        <v>29</v>
      </c>
      <c r="E108" s="9" t="s">
        <v>24</v>
      </c>
      <c r="F108" s="9" t="s">
        <v>383</v>
      </c>
      <c r="G108" s="9" t="s">
        <v>384</v>
      </c>
      <c r="H108" s="9" t="s">
        <v>385</v>
      </c>
      <c r="I108" s="65">
        <f>10000000</f>
        <v>10000000</v>
      </c>
      <c r="J108" s="10" t="s">
        <v>24</v>
      </c>
      <c r="K108" s="1"/>
      <c r="L108" s="14" t="s">
        <v>88</v>
      </c>
      <c r="M108" s="76" t="s">
        <v>67</v>
      </c>
      <c r="N108" s="11" t="s">
        <v>68</v>
      </c>
      <c r="O108" s="23">
        <v>44368</v>
      </c>
      <c r="P108" s="44">
        <v>45657</v>
      </c>
    </row>
    <row r="109" spans="1:16" ht="47.65" customHeight="1" x14ac:dyDescent="0.35">
      <c r="A109" s="6" t="s">
        <v>60</v>
      </c>
      <c r="B109" s="9" t="s">
        <v>89</v>
      </c>
      <c r="C109" s="6" t="s">
        <v>97</v>
      </c>
      <c r="D109" s="9" t="s">
        <v>360</v>
      </c>
      <c r="E109" s="9" t="s">
        <v>24</v>
      </c>
      <c r="F109" s="9" t="s">
        <v>386</v>
      </c>
      <c r="G109" s="9" t="s">
        <v>387</v>
      </c>
      <c r="H109" s="9" t="s">
        <v>388</v>
      </c>
      <c r="I109" s="62">
        <v>275000</v>
      </c>
      <c r="J109" s="10" t="s">
        <v>24</v>
      </c>
      <c r="K109" s="1"/>
      <c r="L109" s="9" t="s">
        <v>389</v>
      </c>
      <c r="M109" s="76" t="s">
        <v>67</v>
      </c>
      <c r="N109" s="11" t="s">
        <v>68</v>
      </c>
      <c r="O109" s="23">
        <v>44368</v>
      </c>
      <c r="P109" s="44">
        <v>45657</v>
      </c>
    </row>
    <row r="110" spans="1:16" ht="56.65" customHeight="1" x14ac:dyDescent="0.35">
      <c r="A110" s="6" t="s">
        <v>60</v>
      </c>
      <c r="B110" s="9" t="s">
        <v>89</v>
      </c>
      <c r="C110" s="6" t="s">
        <v>18</v>
      </c>
      <c r="D110" s="9" t="s">
        <v>264</v>
      </c>
      <c r="E110" s="9" t="s">
        <v>24</v>
      </c>
      <c r="F110" s="9" t="s">
        <v>390</v>
      </c>
      <c r="G110" s="9" t="s">
        <v>391</v>
      </c>
      <c r="H110" s="42" t="s">
        <v>392</v>
      </c>
      <c r="I110" s="63">
        <v>10000000</v>
      </c>
      <c r="J110" s="10" t="s">
        <v>24</v>
      </c>
      <c r="K110" s="1"/>
      <c r="L110" s="9" t="s">
        <v>347</v>
      </c>
      <c r="M110" s="76" t="s">
        <v>67</v>
      </c>
      <c r="N110" s="11" t="s">
        <v>68</v>
      </c>
      <c r="O110" s="23">
        <v>44368</v>
      </c>
      <c r="P110" s="44">
        <v>45657</v>
      </c>
    </row>
    <row r="111" spans="1:16" ht="72.5" x14ac:dyDescent="0.35">
      <c r="A111" s="6" t="s">
        <v>60</v>
      </c>
      <c r="B111" s="9" t="s">
        <v>89</v>
      </c>
      <c r="C111" s="6" t="s">
        <v>28</v>
      </c>
      <c r="D111" s="9" t="s">
        <v>29</v>
      </c>
      <c r="E111" s="9" t="s">
        <v>24</v>
      </c>
      <c r="F111" s="9" t="s">
        <v>393</v>
      </c>
      <c r="G111" s="9" t="s">
        <v>394</v>
      </c>
      <c r="H111" s="9" t="s">
        <v>395</v>
      </c>
      <c r="I111" s="66">
        <f>50000000</f>
        <v>50000000</v>
      </c>
      <c r="J111" s="10" t="s">
        <v>24</v>
      </c>
      <c r="K111" s="1"/>
      <c r="L111" s="14" t="s">
        <v>88</v>
      </c>
      <c r="M111" s="76" t="s">
        <v>67</v>
      </c>
      <c r="N111" s="11" t="s">
        <v>68</v>
      </c>
      <c r="O111" s="23">
        <v>44368</v>
      </c>
      <c r="P111" s="44">
        <v>45657</v>
      </c>
    </row>
    <row r="112" spans="1:16" ht="54" customHeight="1" x14ac:dyDescent="0.35">
      <c r="A112" s="1" t="s">
        <v>16</v>
      </c>
      <c r="B112" s="1" t="s">
        <v>396</v>
      </c>
      <c r="C112" s="1" t="s">
        <v>36</v>
      </c>
      <c r="D112" s="2" t="s">
        <v>61</v>
      </c>
      <c r="E112" s="8" t="s">
        <v>24</v>
      </c>
      <c r="F112" s="2" t="s">
        <v>397</v>
      </c>
      <c r="G112" s="9" t="s">
        <v>398</v>
      </c>
      <c r="H112" s="9" t="s">
        <v>399</v>
      </c>
      <c r="I112" s="58">
        <v>66860727</v>
      </c>
      <c r="J112" s="1" t="s">
        <v>24</v>
      </c>
      <c r="K112" s="1"/>
      <c r="L112" s="1" t="s">
        <v>47</v>
      </c>
      <c r="M112" s="78" t="s">
        <v>400</v>
      </c>
      <c r="N112" s="11" t="s">
        <v>401</v>
      </c>
      <c r="O112" s="3">
        <v>44099</v>
      </c>
      <c r="P112" s="3">
        <v>44561</v>
      </c>
    </row>
    <row r="113" spans="1:16" ht="28.15" customHeight="1" x14ac:dyDescent="0.35">
      <c r="A113" s="7" t="s">
        <v>16</v>
      </c>
      <c r="B113" s="7" t="s">
        <v>396</v>
      </c>
      <c r="C113" s="7" t="s">
        <v>49</v>
      </c>
      <c r="D113" s="26" t="s">
        <v>49</v>
      </c>
      <c r="E113" s="7" t="s">
        <v>20</v>
      </c>
      <c r="F113" s="26" t="s">
        <v>402</v>
      </c>
      <c r="G113" s="9" t="s">
        <v>403</v>
      </c>
      <c r="H113" s="26" t="s">
        <v>404</v>
      </c>
      <c r="I113" s="58">
        <v>470078038</v>
      </c>
      <c r="J113" s="7" t="s">
        <v>24</v>
      </c>
      <c r="K113" s="27">
        <v>0.87</v>
      </c>
      <c r="L113" s="7" t="s">
        <v>25</v>
      </c>
      <c r="M113" s="78" t="s">
        <v>26</v>
      </c>
      <c r="N113" s="22" t="s">
        <v>405</v>
      </c>
      <c r="O113" s="29">
        <v>43962</v>
      </c>
      <c r="P113" s="29">
        <v>44561</v>
      </c>
    </row>
    <row r="114" spans="1:16" ht="45.4" customHeight="1" x14ac:dyDescent="0.35">
      <c r="A114" s="1" t="s">
        <v>16</v>
      </c>
      <c r="B114" s="1" t="s">
        <v>396</v>
      </c>
      <c r="C114" s="1" t="s">
        <v>18</v>
      </c>
      <c r="D114" s="2" t="s">
        <v>43</v>
      </c>
      <c r="E114" s="1" t="s">
        <v>20</v>
      </c>
      <c r="F114" s="2" t="s">
        <v>406</v>
      </c>
      <c r="G114" s="9" t="s">
        <v>407</v>
      </c>
      <c r="H114" s="2" t="s">
        <v>408</v>
      </c>
      <c r="I114" s="58">
        <v>54201546</v>
      </c>
      <c r="J114" s="1" t="s">
        <v>24</v>
      </c>
      <c r="K114" s="1"/>
      <c r="L114" s="1" t="s">
        <v>47</v>
      </c>
      <c r="M114" s="78" t="s">
        <v>409</v>
      </c>
      <c r="N114" s="11" t="s">
        <v>410</v>
      </c>
      <c r="O114" s="3">
        <v>43983</v>
      </c>
      <c r="P114" s="3">
        <v>44561</v>
      </c>
    </row>
    <row r="115" spans="1:16" ht="84.4" customHeight="1" x14ac:dyDescent="0.35">
      <c r="A115" s="1" t="s">
        <v>54</v>
      </c>
      <c r="B115" s="1" t="s">
        <v>396</v>
      </c>
      <c r="C115" s="1" t="s">
        <v>36</v>
      </c>
      <c r="D115" s="2" t="s">
        <v>61</v>
      </c>
      <c r="E115" s="8" t="s">
        <v>24</v>
      </c>
      <c r="F115" s="2" t="s">
        <v>397</v>
      </c>
      <c r="G115" s="9" t="s">
        <v>398</v>
      </c>
      <c r="H115" s="9" t="s">
        <v>399</v>
      </c>
      <c r="I115" s="58">
        <v>16018096</v>
      </c>
      <c r="J115" s="1" t="s">
        <v>24</v>
      </c>
      <c r="K115" s="1"/>
      <c r="L115" s="1" t="s">
        <v>47</v>
      </c>
      <c r="M115" s="78" t="s">
        <v>400</v>
      </c>
      <c r="N115" s="11" t="s">
        <v>401</v>
      </c>
      <c r="O115" s="3">
        <v>44099</v>
      </c>
      <c r="P115" s="3">
        <v>44561</v>
      </c>
    </row>
    <row r="116" spans="1:16" ht="48.4" customHeight="1" x14ac:dyDescent="0.35">
      <c r="A116" s="7" t="s">
        <v>54</v>
      </c>
      <c r="B116" s="7" t="s">
        <v>396</v>
      </c>
      <c r="C116" s="7" t="s">
        <v>49</v>
      </c>
      <c r="D116" s="26" t="s">
        <v>49</v>
      </c>
      <c r="E116" s="7" t="s">
        <v>20</v>
      </c>
      <c r="F116" s="26" t="s">
        <v>402</v>
      </c>
      <c r="G116" s="9" t="s">
        <v>403</v>
      </c>
      <c r="H116" s="26" t="s">
        <v>404</v>
      </c>
      <c r="I116" s="58">
        <v>428597905</v>
      </c>
      <c r="J116" s="7" t="s">
        <v>24</v>
      </c>
      <c r="K116" s="7"/>
      <c r="L116" s="7" t="s">
        <v>25</v>
      </c>
      <c r="M116" s="78" t="s">
        <v>26</v>
      </c>
      <c r="N116" s="22" t="s">
        <v>405</v>
      </c>
      <c r="O116" s="29">
        <v>43962</v>
      </c>
      <c r="P116" s="29">
        <v>44561</v>
      </c>
    </row>
    <row r="117" spans="1:16" ht="43.9" customHeight="1" x14ac:dyDescent="0.35">
      <c r="A117" s="1" t="s">
        <v>54</v>
      </c>
      <c r="B117" s="1" t="s">
        <v>396</v>
      </c>
      <c r="C117" s="1" t="s">
        <v>18</v>
      </c>
      <c r="D117" s="2" t="s">
        <v>43</v>
      </c>
      <c r="E117" s="1" t="s">
        <v>20</v>
      </c>
      <c r="F117" s="2" t="s">
        <v>406</v>
      </c>
      <c r="G117" s="9" t="s">
        <v>407</v>
      </c>
      <c r="H117" s="2" t="s">
        <v>411</v>
      </c>
      <c r="I117" s="58">
        <v>8862121</v>
      </c>
      <c r="J117" s="1" t="s">
        <v>24</v>
      </c>
      <c r="K117" s="1"/>
      <c r="L117" s="1" t="s">
        <v>47</v>
      </c>
      <c r="M117" s="78" t="s">
        <v>409</v>
      </c>
      <c r="N117" s="11" t="s">
        <v>410</v>
      </c>
      <c r="O117" s="3">
        <v>43983</v>
      </c>
      <c r="P117" s="3">
        <v>44561</v>
      </c>
    </row>
    <row r="118" spans="1:16" ht="85.9" customHeight="1" x14ac:dyDescent="0.35">
      <c r="A118" s="1" t="s">
        <v>60</v>
      </c>
      <c r="B118" s="1" t="s">
        <v>396</v>
      </c>
      <c r="C118" s="1" t="s">
        <v>97</v>
      </c>
      <c r="D118" s="2" t="s">
        <v>360</v>
      </c>
      <c r="E118" s="1" t="s">
        <v>20</v>
      </c>
      <c r="F118" s="9" t="s">
        <v>412</v>
      </c>
      <c r="G118" s="9" t="s">
        <v>413</v>
      </c>
      <c r="H118" s="2" t="s">
        <v>414</v>
      </c>
      <c r="I118" s="58">
        <v>118420119</v>
      </c>
      <c r="J118" s="1" t="s">
        <v>24</v>
      </c>
      <c r="K118" s="1"/>
      <c r="L118" s="1" t="s">
        <v>415</v>
      </c>
      <c r="M118" s="78" t="s">
        <v>416</v>
      </c>
      <c r="N118" s="11" t="s">
        <v>417</v>
      </c>
      <c r="O118" s="3">
        <v>43936</v>
      </c>
      <c r="P118" s="3">
        <v>45199</v>
      </c>
    </row>
    <row r="119" spans="1:16" ht="38.65" customHeight="1" x14ac:dyDescent="0.35">
      <c r="A119" s="1" t="s">
        <v>60</v>
      </c>
      <c r="B119" s="1" t="s">
        <v>396</v>
      </c>
      <c r="C119" s="1" t="s">
        <v>36</v>
      </c>
      <c r="D119" s="2" t="s">
        <v>61</v>
      </c>
      <c r="E119" s="8" t="s">
        <v>24</v>
      </c>
      <c r="F119" s="2" t="s">
        <v>397</v>
      </c>
      <c r="G119" s="9" t="s">
        <v>398</v>
      </c>
      <c r="H119" s="9" t="s">
        <v>399</v>
      </c>
      <c r="I119" s="58">
        <v>70753404</v>
      </c>
      <c r="J119" s="1" t="s">
        <v>24</v>
      </c>
      <c r="K119" s="1"/>
      <c r="L119" s="1" t="s">
        <v>47</v>
      </c>
      <c r="M119" s="78" t="s">
        <v>400</v>
      </c>
      <c r="N119" s="11" t="s">
        <v>401</v>
      </c>
      <c r="O119" s="3">
        <v>44099</v>
      </c>
      <c r="P119" s="3">
        <v>44561</v>
      </c>
    </row>
    <row r="120" spans="1:16" ht="35.65" customHeight="1" x14ac:dyDescent="0.35">
      <c r="A120" s="7" t="s">
        <v>60</v>
      </c>
      <c r="B120" s="7" t="s">
        <v>396</v>
      </c>
      <c r="C120" s="7" t="s">
        <v>49</v>
      </c>
      <c r="D120" s="26" t="s">
        <v>49</v>
      </c>
      <c r="E120" s="7" t="s">
        <v>20</v>
      </c>
      <c r="F120" s="26" t="s">
        <v>402</v>
      </c>
      <c r="G120" s="9" t="s">
        <v>403</v>
      </c>
      <c r="H120" s="26" t="s">
        <v>404</v>
      </c>
      <c r="I120" s="58">
        <v>3518945365.6999998</v>
      </c>
      <c r="J120" s="7" t="s">
        <v>24</v>
      </c>
      <c r="K120" s="7"/>
      <c r="L120" s="7" t="s">
        <v>25</v>
      </c>
      <c r="M120" s="78" t="s">
        <v>26</v>
      </c>
      <c r="N120" s="22" t="s">
        <v>405</v>
      </c>
      <c r="O120" s="29">
        <v>43962</v>
      </c>
      <c r="P120" s="29">
        <v>44561</v>
      </c>
    </row>
    <row r="121" spans="1:16" ht="42.4" customHeight="1" x14ac:dyDescent="0.35">
      <c r="A121" s="7" t="s">
        <v>60</v>
      </c>
      <c r="B121" s="7" t="s">
        <v>396</v>
      </c>
      <c r="C121" s="7" t="s">
        <v>36</v>
      </c>
      <c r="D121" s="26" t="s">
        <v>37</v>
      </c>
      <c r="E121" s="7" t="s">
        <v>20</v>
      </c>
      <c r="F121" s="26" t="s">
        <v>515</v>
      </c>
      <c r="G121" s="9" t="s">
        <v>418</v>
      </c>
      <c r="H121" s="2" t="s">
        <v>427</v>
      </c>
      <c r="I121" s="58">
        <v>57000000</v>
      </c>
      <c r="J121" s="7" t="s">
        <v>24</v>
      </c>
      <c r="K121" s="7"/>
      <c r="L121" s="7" t="s">
        <v>40</v>
      </c>
      <c r="M121" s="80" t="s">
        <v>514</v>
      </c>
      <c r="N121" s="74" t="s">
        <v>504</v>
      </c>
      <c r="O121" s="79">
        <v>44727</v>
      </c>
      <c r="P121" s="3"/>
    </row>
    <row r="122" spans="1:16" ht="49.15" customHeight="1" x14ac:dyDescent="0.35">
      <c r="A122" s="7" t="s">
        <v>60</v>
      </c>
      <c r="B122" s="7" t="s">
        <v>396</v>
      </c>
      <c r="C122" s="7" t="s">
        <v>36</v>
      </c>
      <c r="D122" s="26" t="s">
        <v>37</v>
      </c>
      <c r="E122" s="7" t="s">
        <v>20</v>
      </c>
      <c r="F122" s="26" t="s">
        <v>70</v>
      </c>
      <c r="G122" s="9" t="s">
        <v>419</v>
      </c>
      <c r="H122" s="9" t="s">
        <v>420</v>
      </c>
      <c r="I122" s="58">
        <v>447000000</v>
      </c>
      <c r="J122" s="7" t="s">
        <v>24</v>
      </c>
      <c r="K122" s="27">
        <f>SUM('Illinois Expenditures'!H14)</f>
        <v>0.95749440715883671</v>
      </c>
      <c r="L122" s="7" t="s">
        <v>73</v>
      </c>
      <c r="M122" s="42" t="s">
        <v>514</v>
      </c>
      <c r="N122" s="30" t="s">
        <v>504</v>
      </c>
      <c r="O122" s="44">
        <v>44666</v>
      </c>
      <c r="P122" s="29"/>
    </row>
    <row r="123" spans="1:16" ht="40.9" customHeight="1" x14ac:dyDescent="0.35">
      <c r="A123" s="1" t="s">
        <v>60</v>
      </c>
      <c r="B123" s="1" t="s">
        <v>396</v>
      </c>
      <c r="C123" s="1" t="s">
        <v>18</v>
      </c>
      <c r="D123" s="2" t="s">
        <v>43</v>
      </c>
      <c r="E123" s="1" t="s">
        <v>20</v>
      </c>
      <c r="F123" s="2" t="s">
        <v>406</v>
      </c>
      <c r="G123" s="9" t="s">
        <v>407</v>
      </c>
      <c r="H123" s="2" t="s">
        <v>411</v>
      </c>
      <c r="I123" s="58">
        <v>42872975</v>
      </c>
      <c r="J123" s="1" t="s">
        <v>24</v>
      </c>
      <c r="K123" s="1"/>
      <c r="L123" s="1" t="s">
        <v>47</v>
      </c>
      <c r="M123" s="78" t="s">
        <v>409</v>
      </c>
      <c r="N123" s="11" t="s">
        <v>410</v>
      </c>
      <c r="O123" s="3">
        <v>43983</v>
      </c>
      <c r="P123" s="3">
        <v>44561</v>
      </c>
    </row>
    <row r="124" spans="1:16" ht="46.15" customHeight="1" x14ac:dyDescent="0.35">
      <c r="A124" s="1" t="s">
        <v>16</v>
      </c>
      <c r="B124" s="1" t="s">
        <v>421</v>
      </c>
      <c r="C124" s="1" t="s">
        <v>18</v>
      </c>
      <c r="D124" s="2" t="s">
        <v>19</v>
      </c>
      <c r="E124" s="1" t="s">
        <v>20</v>
      </c>
      <c r="F124" s="2" t="s">
        <v>422</v>
      </c>
      <c r="G124" s="9" t="s">
        <v>423</v>
      </c>
      <c r="H124" s="9" t="s">
        <v>424</v>
      </c>
      <c r="I124" s="58">
        <v>79855115.299999997</v>
      </c>
      <c r="J124" s="1" t="s">
        <v>24</v>
      </c>
      <c r="K124" s="5">
        <v>0.31</v>
      </c>
      <c r="L124" s="1" t="s">
        <v>25</v>
      </c>
      <c r="M124" s="78" t="s">
        <v>425</v>
      </c>
      <c r="N124" s="11" t="s">
        <v>426</v>
      </c>
      <c r="O124" s="3">
        <v>44222</v>
      </c>
      <c r="P124" s="3">
        <v>44926</v>
      </c>
    </row>
    <row r="125" spans="1:16" ht="43.15" customHeight="1" x14ac:dyDescent="0.35">
      <c r="A125" s="1" t="s">
        <v>16</v>
      </c>
      <c r="B125" s="1" t="s">
        <v>421</v>
      </c>
      <c r="C125" s="1" t="s">
        <v>36</v>
      </c>
      <c r="D125" s="2" t="s">
        <v>37</v>
      </c>
      <c r="E125" s="1" t="s">
        <v>20</v>
      </c>
      <c r="F125" s="2" t="s">
        <v>515</v>
      </c>
      <c r="G125" s="9" t="s">
        <v>418</v>
      </c>
      <c r="H125" s="2" t="s">
        <v>427</v>
      </c>
      <c r="I125" s="58">
        <f>469597326+1190247</f>
        <v>470787573</v>
      </c>
      <c r="J125" s="1" t="s">
        <v>24</v>
      </c>
      <c r="K125" s="1"/>
      <c r="L125" s="1" t="s">
        <v>40</v>
      </c>
      <c r="M125" s="78" t="s">
        <v>428</v>
      </c>
      <c r="N125" s="11" t="s">
        <v>429</v>
      </c>
      <c r="O125" s="3">
        <v>44361</v>
      </c>
      <c r="P125" s="29"/>
    </row>
    <row r="126" spans="1:16" ht="38.65" customHeight="1" x14ac:dyDescent="0.35">
      <c r="A126" s="1" t="s">
        <v>16</v>
      </c>
      <c r="B126" s="1" t="s">
        <v>421</v>
      </c>
      <c r="C126" s="1" t="s">
        <v>36</v>
      </c>
      <c r="D126" s="2" t="s">
        <v>37</v>
      </c>
      <c r="E126" s="1" t="s">
        <v>20</v>
      </c>
      <c r="F126" s="2" t="s">
        <v>430</v>
      </c>
      <c r="G126" s="9" t="s">
        <v>431</v>
      </c>
      <c r="H126" s="9" t="s">
        <v>431</v>
      </c>
      <c r="I126" s="58">
        <v>55025699</v>
      </c>
      <c r="J126" s="1" t="s">
        <v>24</v>
      </c>
      <c r="K126" s="1"/>
      <c r="L126" s="1" t="s">
        <v>40</v>
      </c>
      <c r="M126" s="78" t="s">
        <v>432</v>
      </c>
      <c r="N126" s="11" t="s">
        <v>433</v>
      </c>
      <c r="O126" s="3">
        <v>44211</v>
      </c>
      <c r="P126" s="3">
        <v>45657</v>
      </c>
    </row>
    <row r="127" spans="1:16" ht="37.9" customHeight="1" x14ac:dyDescent="0.35">
      <c r="A127" s="1" t="s">
        <v>54</v>
      </c>
      <c r="B127" s="1" t="s">
        <v>421</v>
      </c>
      <c r="C127" s="1" t="s">
        <v>18</v>
      </c>
      <c r="D127" s="2" t="s">
        <v>19</v>
      </c>
      <c r="E127" s="1" t="s">
        <v>20</v>
      </c>
      <c r="F127" s="2" t="s">
        <v>422</v>
      </c>
      <c r="G127" s="9" t="s">
        <v>423</v>
      </c>
      <c r="H127" s="2" t="s">
        <v>424</v>
      </c>
      <c r="I127" s="58">
        <v>72808624.099999994</v>
      </c>
      <c r="J127" s="1" t="s">
        <v>24</v>
      </c>
      <c r="K127" s="1"/>
      <c r="L127" s="1" t="s">
        <v>25</v>
      </c>
      <c r="M127" s="78" t="s">
        <v>425</v>
      </c>
      <c r="N127" s="11" t="s">
        <v>426</v>
      </c>
      <c r="O127" s="3">
        <v>44222</v>
      </c>
      <c r="P127" s="3">
        <v>44926</v>
      </c>
    </row>
    <row r="128" spans="1:16" ht="33.4" customHeight="1" x14ac:dyDescent="0.35">
      <c r="A128" s="1" t="s">
        <v>60</v>
      </c>
      <c r="B128" s="1" t="s">
        <v>421</v>
      </c>
      <c r="C128" s="1" t="s">
        <v>18</v>
      </c>
      <c r="D128" s="2" t="s">
        <v>19</v>
      </c>
      <c r="E128" s="1" t="s">
        <v>20</v>
      </c>
      <c r="F128" s="2" t="s">
        <v>422</v>
      </c>
      <c r="G128" s="9" t="s">
        <v>423</v>
      </c>
      <c r="H128" s="2" t="s">
        <v>424</v>
      </c>
      <c r="I128" s="58">
        <v>566275814.89999998</v>
      </c>
      <c r="J128" s="1" t="s">
        <v>24</v>
      </c>
      <c r="K128" s="5">
        <f>SUM('Illinois Expenditures'!H9)</f>
        <v>0.97302407325536666</v>
      </c>
      <c r="L128" s="1" t="s">
        <v>25</v>
      </c>
      <c r="M128" s="78" t="s">
        <v>425</v>
      </c>
      <c r="N128" s="11" t="s">
        <v>426</v>
      </c>
      <c r="O128" s="3">
        <v>44222</v>
      </c>
      <c r="P128" s="3">
        <v>44926</v>
      </c>
    </row>
    <row r="129" spans="1:16" ht="50.65" customHeight="1" x14ac:dyDescent="0.35">
      <c r="A129" s="1" t="s">
        <v>60</v>
      </c>
      <c r="B129" s="1" t="s">
        <v>421</v>
      </c>
      <c r="C129" s="1" t="s">
        <v>36</v>
      </c>
      <c r="D129" s="2" t="s">
        <v>37</v>
      </c>
      <c r="E129" s="1" t="s">
        <v>20</v>
      </c>
      <c r="F129" s="2" t="s">
        <v>515</v>
      </c>
      <c r="G129" s="9" t="s">
        <v>418</v>
      </c>
      <c r="H129" s="2" t="s">
        <v>427</v>
      </c>
      <c r="I129" s="58">
        <v>21000000</v>
      </c>
      <c r="J129" s="1" t="s">
        <v>24</v>
      </c>
      <c r="K129" s="1"/>
      <c r="L129" s="1" t="s">
        <v>40</v>
      </c>
      <c r="M129" s="42" t="s">
        <v>514</v>
      </c>
      <c r="N129" s="26" t="s">
        <v>504</v>
      </c>
      <c r="O129" s="29">
        <v>44727</v>
      </c>
      <c r="P129" s="29">
        <v>45565</v>
      </c>
    </row>
    <row r="130" spans="1:16" ht="55.15" customHeight="1" x14ac:dyDescent="0.35">
      <c r="A130" s="7" t="s">
        <v>60</v>
      </c>
      <c r="B130" s="7" t="s">
        <v>421</v>
      </c>
      <c r="C130" s="7" t="s">
        <v>36</v>
      </c>
      <c r="D130" s="26" t="s">
        <v>37</v>
      </c>
      <c r="E130" s="7" t="s">
        <v>20</v>
      </c>
      <c r="F130" s="26" t="s">
        <v>70</v>
      </c>
      <c r="G130" s="9" t="s">
        <v>71</v>
      </c>
      <c r="H130" s="26" t="s">
        <v>434</v>
      </c>
      <c r="I130" s="58">
        <v>14000000</v>
      </c>
      <c r="J130" s="7" t="s">
        <v>24</v>
      </c>
      <c r="K130" s="7"/>
      <c r="L130" s="7" t="s">
        <v>73</v>
      </c>
      <c r="M130" s="42" t="s">
        <v>514</v>
      </c>
      <c r="N130" s="26" t="s">
        <v>504</v>
      </c>
      <c r="O130" s="29">
        <v>44727</v>
      </c>
      <c r="P130" s="29"/>
    </row>
    <row r="131" spans="1:16" ht="55" customHeight="1" x14ac:dyDescent="0.35">
      <c r="A131" s="1" t="s">
        <v>60</v>
      </c>
      <c r="B131" s="1" t="s">
        <v>421</v>
      </c>
      <c r="C131" s="1" t="s">
        <v>36</v>
      </c>
      <c r="D131" s="2" t="s">
        <v>37</v>
      </c>
      <c r="E131" s="1" t="s">
        <v>20</v>
      </c>
      <c r="F131" s="2" t="s">
        <v>430</v>
      </c>
      <c r="G131" s="9" t="s">
        <v>431</v>
      </c>
      <c r="H131" s="2" t="s">
        <v>435</v>
      </c>
      <c r="I131" s="58">
        <v>352911487</v>
      </c>
      <c r="J131" s="1" t="s">
        <v>24</v>
      </c>
      <c r="K131" s="1"/>
      <c r="L131" s="1" t="s">
        <v>40</v>
      </c>
      <c r="M131" s="78" t="s">
        <v>432</v>
      </c>
      <c r="N131" s="11" t="s">
        <v>433</v>
      </c>
      <c r="O131" s="3">
        <v>44211</v>
      </c>
      <c r="P131" s="3">
        <v>45657</v>
      </c>
    </row>
    <row r="132" spans="1:16" ht="46.5" customHeight="1" x14ac:dyDescent="0.35">
      <c r="A132" s="1" t="s">
        <v>60</v>
      </c>
      <c r="B132" s="1" t="s">
        <v>436</v>
      </c>
      <c r="C132" s="1" t="s">
        <v>36</v>
      </c>
      <c r="D132" s="1" t="s">
        <v>61</v>
      </c>
      <c r="E132" s="1" t="s">
        <v>20</v>
      </c>
      <c r="F132" s="9" t="s">
        <v>437</v>
      </c>
      <c r="G132" s="9" t="s">
        <v>438</v>
      </c>
      <c r="H132" s="9" t="s">
        <v>439</v>
      </c>
      <c r="I132" s="52">
        <v>274807527</v>
      </c>
      <c r="J132" s="1" t="s">
        <v>24</v>
      </c>
      <c r="K132" s="1"/>
      <c r="L132" s="1" t="s">
        <v>40</v>
      </c>
      <c r="M132" s="11" t="s">
        <v>440</v>
      </c>
      <c r="N132" s="11" t="s">
        <v>441</v>
      </c>
      <c r="O132" s="30">
        <v>44544</v>
      </c>
      <c r="P132" s="3">
        <v>46022</v>
      </c>
    </row>
    <row r="133" spans="1:16" ht="40.9" customHeight="1" x14ac:dyDescent="0.35">
      <c r="A133" s="1" t="s">
        <v>60</v>
      </c>
      <c r="B133" s="1" t="s">
        <v>436</v>
      </c>
      <c r="C133" s="1" t="s">
        <v>36</v>
      </c>
      <c r="D133" s="1" t="s">
        <v>61</v>
      </c>
      <c r="E133" s="1" t="s">
        <v>20</v>
      </c>
      <c r="F133" s="9" t="s">
        <v>442</v>
      </c>
      <c r="G133" s="9" t="s">
        <v>443</v>
      </c>
      <c r="H133" s="2" t="s">
        <v>444</v>
      </c>
      <c r="I133" s="52">
        <v>43357316</v>
      </c>
      <c r="J133" s="1" t="s">
        <v>24</v>
      </c>
      <c r="K133" s="1"/>
      <c r="L133" s="1" t="s">
        <v>40</v>
      </c>
      <c r="M133" s="37" t="s">
        <v>440</v>
      </c>
      <c r="N133" s="11" t="s">
        <v>441</v>
      </c>
      <c r="O133" s="30">
        <v>44544</v>
      </c>
      <c r="P133" s="3">
        <v>46022</v>
      </c>
    </row>
    <row r="134" spans="1:16" ht="40.5" customHeight="1" x14ac:dyDescent="0.35">
      <c r="A134" s="1" t="s">
        <v>60</v>
      </c>
      <c r="B134" s="1" t="s">
        <v>436</v>
      </c>
      <c r="C134" s="1" t="s">
        <v>36</v>
      </c>
      <c r="D134" s="1" t="s">
        <v>61</v>
      </c>
      <c r="E134" s="1" t="s">
        <v>20</v>
      </c>
      <c r="F134" s="9" t="s">
        <v>445</v>
      </c>
      <c r="G134" s="9" t="s">
        <v>446</v>
      </c>
      <c r="H134" s="2" t="s">
        <v>447</v>
      </c>
      <c r="I134" s="52">
        <v>119957587</v>
      </c>
      <c r="J134" s="1" t="s">
        <v>24</v>
      </c>
      <c r="K134" s="1"/>
      <c r="L134" s="1" t="s">
        <v>40</v>
      </c>
      <c r="M134" s="37" t="s">
        <v>440</v>
      </c>
      <c r="N134" s="11" t="s">
        <v>441</v>
      </c>
      <c r="O134" s="30">
        <v>44544</v>
      </c>
      <c r="P134" s="3">
        <v>46022</v>
      </c>
    </row>
    <row r="135" spans="1:16" ht="70.900000000000006" customHeight="1" x14ac:dyDescent="0.35">
      <c r="A135" s="1" t="s">
        <v>60</v>
      </c>
      <c r="B135" s="1" t="s">
        <v>436</v>
      </c>
      <c r="C135" s="1" t="s">
        <v>36</v>
      </c>
      <c r="D135" s="1" t="s">
        <v>61</v>
      </c>
      <c r="E135" s="1" t="s">
        <v>20</v>
      </c>
      <c r="F135" s="9" t="s">
        <v>448</v>
      </c>
      <c r="G135" s="9" t="s">
        <v>449</v>
      </c>
      <c r="H135" s="2" t="s">
        <v>450</v>
      </c>
      <c r="I135" s="52">
        <v>102028534</v>
      </c>
      <c r="J135" s="1" t="s">
        <v>24</v>
      </c>
      <c r="K135" s="1"/>
      <c r="L135" s="1" t="s">
        <v>40</v>
      </c>
      <c r="M135" s="37" t="s">
        <v>440</v>
      </c>
      <c r="N135" s="11" t="s">
        <v>441</v>
      </c>
      <c r="O135" s="30">
        <v>44544</v>
      </c>
      <c r="P135" s="3">
        <v>46022</v>
      </c>
    </row>
    <row r="136" spans="1:16" ht="37.9" customHeight="1" x14ac:dyDescent="0.35">
      <c r="A136" s="1" t="s">
        <v>60</v>
      </c>
      <c r="B136" s="1" t="s">
        <v>436</v>
      </c>
      <c r="C136" s="1" t="s">
        <v>36</v>
      </c>
      <c r="D136" s="1" t="s">
        <v>61</v>
      </c>
      <c r="E136" s="1" t="s">
        <v>20</v>
      </c>
      <c r="F136" s="9" t="s">
        <v>451</v>
      </c>
      <c r="G136" s="9" t="s">
        <v>452</v>
      </c>
      <c r="H136" s="2" t="s">
        <v>453</v>
      </c>
      <c r="I136" s="52">
        <v>22509719</v>
      </c>
      <c r="J136" s="1" t="s">
        <v>24</v>
      </c>
      <c r="K136" s="1"/>
      <c r="L136" s="1" t="s">
        <v>40</v>
      </c>
      <c r="M136" s="37" t="s">
        <v>440</v>
      </c>
      <c r="N136" s="11" t="s">
        <v>441</v>
      </c>
      <c r="O136" s="30">
        <v>44544</v>
      </c>
      <c r="P136" s="3">
        <v>46022</v>
      </c>
    </row>
    <row r="137" spans="1:16" ht="45" customHeight="1" x14ac:dyDescent="0.35">
      <c r="A137" s="1" t="s">
        <v>60</v>
      </c>
      <c r="B137" s="1" t="s">
        <v>436</v>
      </c>
      <c r="C137" s="1" t="s">
        <v>36</v>
      </c>
      <c r="D137" s="1" t="s">
        <v>61</v>
      </c>
      <c r="E137" s="1" t="s">
        <v>20</v>
      </c>
      <c r="F137" s="31" t="s">
        <v>454</v>
      </c>
      <c r="G137" s="31" t="s">
        <v>455</v>
      </c>
      <c r="H137" s="9" t="s">
        <v>456</v>
      </c>
      <c r="I137" s="51">
        <v>21998178</v>
      </c>
      <c r="J137" s="1" t="s">
        <v>24</v>
      </c>
      <c r="K137" s="1"/>
      <c r="L137" s="1" t="s">
        <v>40</v>
      </c>
      <c r="M137" s="37" t="s">
        <v>440</v>
      </c>
      <c r="N137" s="11" t="s">
        <v>457</v>
      </c>
      <c r="O137" s="30">
        <v>44602</v>
      </c>
      <c r="P137" s="25"/>
    </row>
    <row r="138" spans="1:16" ht="39" customHeight="1" x14ac:dyDescent="0.35">
      <c r="A138" s="1" t="s">
        <v>60</v>
      </c>
      <c r="B138" s="1" t="s">
        <v>436</v>
      </c>
      <c r="C138" s="1" t="s">
        <v>36</v>
      </c>
      <c r="D138" s="1" t="s">
        <v>61</v>
      </c>
      <c r="E138" s="1" t="s">
        <v>20</v>
      </c>
      <c r="F138" s="9" t="s">
        <v>458</v>
      </c>
      <c r="G138" s="9" t="s">
        <v>459</v>
      </c>
      <c r="H138" s="9" t="s">
        <v>460</v>
      </c>
      <c r="I138" s="53">
        <v>49306725</v>
      </c>
      <c r="J138" s="1" t="s">
        <v>24</v>
      </c>
      <c r="K138" s="1"/>
      <c r="L138" s="1" t="s">
        <v>40</v>
      </c>
      <c r="M138" s="37" t="s">
        <v>440</v>
      </c>
      <c r="N138" s="11" t="s">
        <v>441</v>
      </c>
      <c r="O138" s="30">
        <v>44544</v>
      </c>
      <c r="P138" s="3">
        <v>46022</v>
      </c>
    </row>
    <row r="139" spans="1:16" ht="55.15" customHeight="1" x14ac:dyDescent="0.35">
      <c r="A139" s="1" t="s">
        <v>60</v>
      </c>
      <c r="B139" s="1" t="s">
        <v>436</v>
      </c>
      <c r="C139" s="1" t="s">
        <v>36</v>
      </c>
      <c r="D139" s="1" t="s">
        <v>61</v>
      </c>
      <c r="E139" s="1" t="s">
        <v>20</v>
      </c>
      <c r="F139" s="9" t="s">
        <v>461</v>
      </c>
      <c r="G139" s="9" t="s">
        <v>462</v>
      </c>
      <c r="H139" s="41" t="s">
        <v>463</v>
      </c>
      <c r="I139" s="52">
        <v>999514444</v>
      </c>
      <c r="J139" s="1" t="s">
        <v>24</v>
      </c>
      <c r="K139" s="1"/>
      <c r="L139" s="1" t="s">
        <v>40</v>
      </c>
      <c r="M139" s="37" t="s">
        <v>440</v>
      </c>
      <c r="N139" s="11" t="s">
        <v>441</v>
      </c>
      <c r="O139" s="30">
        <v>44544</v>
      </c>
      <c r="P139" s="25"/>
    </row>
    <row r="140" spans="1:16" ht="42.4" customHeight="1" x14ac:dyDescent="0.35">
      <c r="A140" s="1" t="s">
        <v>60</v>
      </c>
      <c r="B140" s="1" t="s">
        <v>436</v>
      </c>
      <c r="C140" s="1" t="s">
        <v>36</v>
      </c>
      <c r="D140" s="1" t="s">
        <v>61</v>
      </c>
      <c r="E140" s="1" t="s">
        <v>20</v>
      </c>
      <c r="F140" s="9" t="s">
        <v>464</v>
      </c>
      <c r="G140" s="9" t="s">
        <v>465</v>
      </c>
      <c r="H140" s="2" t="s">
        <v>466</v>
      </c>
      <c r="I140" s="52">
        <v>49300375</v>
      </c>
      <c r="J140" s="1" t="s">
        <v>24</v>
      </c>
      <c r="K140" s="1"/>
      <c r="L140" s="1" t="s">
        <v>40</v>
      </c>
      <c r="M140" s="37" t="s">
        <v>440</v>
      </c>
      <c r="N140" s="11" t="s">
        <v>441</v>
      </c>
      <c r="O140" s="30">
        <v>44544</v>
      </c>
      <c r="P140" s="3">
        <v>46022</v>
      </c>
    </row>
    <row r="141" spans="1:16" ht="39.4" customHeight="1" x14ac:dyDescent="0.35">
      <c r="A141" s="1" t="s">
        <v>60</v>
      </c>
      <c r="B141" s="1" t="s">
        <v>436</v>
      </c>
      <c r="C141" s="1" t="s">
        <v>36</v>
      </c>
      <c r="D141" s="1" t="s">
        <v>61</v>
      </c>
      <c r="E141" s="1" t="s">
        <v>20</v>
      </c>
      <c r="F141" s="9" t="s">
        <v>467</v>
      </c>
      <c r="G141" s="9" t="s">
        <v>468</v>
      </c>
      <c r="H141" s="9" t="s">
        <v>469</v>
      </c>
      <c r="I141" s="52">
        <v>11306853</v>
      </c>
      <c r="J141" s="1" t="s">
        <v>24</v>
      </c>
      <c r="K141" s="1"/>
      <c r="L141" s="1" t="s">
        <v>40</v>
      </c>
      <c r="M141" s="37" t="s">
        <v>440</v>
      </c>
      <c r="N141" s="11" t="s">
        <v>441</v>
      </c>
      <c r="O141" s="30">
        <v>44544</v>
      </c>
      <c r="P141" s="3">
        <v>46022</v>
      </c>
    </row>
    <row r="142" spans="1:16" s="6" customFormat="1" ht="8.5" customHeight="1" x14ac:dyDescent="0.35">
      <c r="A142" s="1" t="s">
        <v>60</v>
      </c>
      <c r="B142" s="1" t="s">
        <v>436</v>
      </c>
      <c r="C142" s="1" t="s">
        <v>36</v>
      </c>
      <c r="D142" s="1" t="s">
        <v>61</v>
      </c>
      <c r="E142" s="1" t="s">
        <v>24</v>
      </c>
      <c r="F142" s="9" t="s">
        <v>470</v>
      </c>
      <c r="G142" s="9" t="s">
        <v>471</v>
      </c>
      <c r="H142" s="2" t="s">
        <v>472</v>
      </c>
      <c r="I142" s="52">
        <v>486250270</v>
      </c>
      <c r="J142" s="1" t="s">
        <v>24</v>
      </c>
      <c r="K142" s="1"/>
      <c r="L142" s="1" t="s">
        <v>40</v>
      </c>
      <c r="M142" s="11" t="s">
        <v>440</v>
      </c>
      <c r="N142" s="11" t="s">
        <v>441</v>
      </c>
      <c r="O142" s="30">
        <v>44544</v>
      </c>
      <c r="P142" s="3">
        <v>46022</v>
      </c>
    </row>
    <row r="143" spans="1:16" s="70" customFormat="1" ht="42" customHeight="1" x14ac:dyDescent="0.35">
      <c r="A143" s="7" t="s">
        <v>16</v>
      </c>
      <c r="B143" s="7" t="s">
        <v>396</v>
      </c>
      <c r="C143" s="7" t="s">
        <v>36</v>
      </c>
      <c r="D143" s="24" t="s">
        <v>61</v>
      </c>
      <c r="E143" s="7" t="s">
        <v>20</v>
      </c>
      <c r="F143" s="26" t="s">
        <v>516</v>
      </c>
      <c r="G143" s="26" t="s">
        <v>473</v>
      </c>
      <c r="H143" s="26" t="s">
        <v>513</v>
      </c>
      <c r="I143" s="68">
        <v>4750000</v>
      </c>
      <c r="J143" s="7" t="s">
        <v>24</v>
      </c>
      <c r="K143" s="7"/>
      <c r="L143" s="7" t="s">
        <v>474</v>
      </c>
      <c r="M143" s="26" t="s">
        <v>479</v>
      </c>
      <c r="N143" s="69" t="s">
        <v>512</v>
      </c>
      <c r="O143" s="29">
        <v>44504</v>
      </c>
      <c r="P143" s="29"/>
    </row>
    <row r="144" spans="1:16" s="72" customFormat="1" ht="42" customHeight="1" x14ac:dyDescent="0.35">
      <c r="A144" s="7" t="s">
        <v>16</v>
      </c>
      <c r="B144" s="7" t="s">
        <v>17</v>
      </c>
      <c r="C144" s="7" t="s">
        <v>36</v>
      </c>
      <c r="D144" s="24" t="s">
        <v>264</v>
      </c>
      <c r="E144" s="7" t="s">
        <v>20</v>
      </c>
      <c r="F144" s="26" t="s">
        <v>475</v>
      </c>
      <c r="G144" s="26" t="s">
        <v>476</v>
      </c>
      <c r="H144" s="26" t="s">
        <v>476</v>
      </c>
      <c r="I144" s="71">
        <v>51778046</v>
      </c>
      <c r="J144" s="7" t="s">
        <v>24</v>
      </c>
      <c r="K144" s="7"/>
      <c r="L144" s="7" t="s">
        <v>415</v>
      </c>
      <c r="M144" s="87" t="s">
        <v>477</v>
      </c>
      <c r="N144" s="69" t="s">
        <v>478</v>
      </c>
      <c r="O144" s="29">
        <v>44391</v>
      </c>
      <c r="P144" s="29">
        <v>46387</v>
      </c>
    </row>
    <row r="145" spans="1:16" s="70" customFormat="1" ht="42" customHeight="1" x14ac:dyDescent="0.35">
      <c r="A145" s="7" t="s">
        <v>60</v>
      </c>
      <c r="B145" s="7" t="s">
        <v>17</v>
      </c>
      <c r="C145" s="7" t="s">
        <v>36</v>
      </c>
      <c r="D145" s="24" t="s">
        <v>61</v>
      </c>
      <c r="E145" s="7" t="s">
        <v>20</v>
      </c>
      <c r="F145" s="26" t="s">
        <v>517</v>
      </c>
      <c r="G145" s="26" t="s">
        <v>508</v>
      </c>
      <c r="H145" s="26" t="s">
        <v>509</v>
      </c>
      <c r="I145" s="68">
        <v>1000000</v>
      </c>
      <c r="J145" s="7" t="s">
        <v>24</v>
      </c>
      <c r="K145" s="7"/>
      <c r="L145" s="7" t="s">
        <v>474</v>
      </c>
      <c r="M145" s="26" t="s">
        <v>479</v>
      </c>
      <c r="N145" s="28" t="s">
        <v>480</v>
      </c>
      <c r="O145" s="29">
        <v>44470</v>
      </c>
      <c r="P145" s="29">
        <v>45382</v>
      </c>
    </row>
    <row r="146" spans="1:16" s="70" customFormat="1" ht="42" customHeight="1" x14ac:dyDescent="0.35">
      <c r="A146" s="7" t="s">
        <v>60</v>
      </c>
      <c r="B146" s="7" t="s">
        <v>17</v>
      </c>
      <c r="C146" s="7" t="s">
        <v>36</v>
      </c>
      <c r="D146" s="24" t="s">
        <v>61</v>
      </c>
      <c r="E146" s="7" t="s">
        <v>20</v>
      </c>
      <c r="F146" s="26" t="s">
        <v>518</v>
      </c>
      <c r="G146" s="26" t="s">
        <v>511</v>
      </c>
      <c r="H146" s="26" t="s">
        <v>510</v>
      </c>
      <c r="I146" s="68">
        <v>18432627</v>
      </c>
      <c r="J146" s="7" t="s">
        <v>24</v>
      </c>
      <c r="K146" s="7"/>
      <c r="L146" s="7" t="s">
        <v>474</v>
      </c>
      <c r="M146" s="26" t="s">
        <v>479</v>
      </c>
      <c r="N146" s="69" t="s">
        <v>507</v>
      </c>
      <c r="O146" s="29">
        <v>44508</v>
      </c>
      <c r="P146" s="29"/>
    </row>
    <row r="147" spans="1:16" ht="58" x14ac:dyDescent="0.35">
      <c r="A147" s="7" t="s">
        <v>60</v>
      </c>
      <c r="B147" s="7" t="s">
        <v>396</v>
      </c>
      <c r="C147" s="7" t="s">
        <v>97</v>
      </c>
      <c r="D147" s="24" t="s">
        <v>360</v>
      </c>
      <c r="E147" s="7" t="s">
        <v>20</v>
      </c>
      <c r="F147" s="74" t="s">
        <v>361</v>
      </c>
      <c r="G147" s="74" t="s">
        <v>362</v>
      </c>
      <c r="H147" s="74" t="s">
        <v>521</v>
      </c>
      <c r="I147" s="68">
        <v>42000000</v>
      </c>
      <c r="J147" s="7" t="s">
        <v>24</v>
      </c>
      <c r="L147" s="7" t="s">
        <v>415</v>
      </c>
      <c r="M147" s="80" t="s">
        <v>514</v>
      </c>
      <c r="N147" s="74" t="s">
        <v>504</v>
      </c>
      <c r="O147" s="79">
        <v>44727</v>
      </c>
      <c r="P147" s="44">
        <v>44469</v>
      </c>
    </row>
  </sheetData>
  <phoneticPr fontId="3" type="noConversion"/>
  <conditionalFormatting sqref="H123">
    <cfRule type="duplicateValues" dxfId="33" priority="16"/>
  </conditionalFormatting>
  <conditionalFormatting sqref="H124">
    <cfRule type="duplicateValues" dxfId="32" priority="15"/>
  </conditionalFormatting>
  <conditionalFormatting sqref="H125">
    <cfRule type="duplicateValues" dxfId="31" priority="14"/>
  </conditionalFormatting>
  <conditionalFormatting sqref="H126">
    <cfRule type="duplicateValues" dxfId="30" priority="13"/>
  </conditionalFormatting>
  <conditionalFormatting sqref="H127">
    <cfRule type="duplicateValues" dxfId="29" priority="12"/>
  </conditionalFormatting>
  <conditionalFormatting sqref="H3">
    <cfRule type="duplicateValues" dxfId="28" priority="11"/>
  </conditionalFormatting>
  <conditionalFormatting sqref="H2">
    <cfRule type="duplicateValues" dxfId="27" priority="10"/>
  </conditionalFormatting>
  <conditionalFormatting sqref="H8">
    <cfRule type="duplicateValues" dxfId="26" priority="9"/>
  </conditionalFormatting>
  <conditionalFormatting sqref="H46">
    <cfRule type="duplicateValues" dxfId="25" priority="8"/>
  </conditionalFormatting>
  <conditionalFormatting sqref="H95">
    <cfRule type="duplicateValues" dxfId="24" priority="7"/>
  </conditionalFormatting>
  <conditionalFormatting sqref="H104">
    <cfRule type="duplicateValues" dxfId="23" priority="6"/>
  </conditionalFormatting>
  <conditionalFormatting sqref="H105">
    <cfRule type="duplicateValues" dxfId="22" priority="5"/>
  </conditionalFormatting>
  <conditionalFormatting sqref="H11">
    <cfRule type="duplicateValues" dxfId="21" priority="4"/>
  </conditionalFormatting>
  <conditionalFormatting sqref="H29">
    <cfRule type="duplicateValues" dxfId="20" priority="3"/>
  </conditionalFormatting>
  <conditionalFormatting sqref="H121">
    <cfRule type="duplicateValues" dxfId="19" priority="2"/>
  </conditionalFormatting>
  <conditionalFormatting sqref="H129">
    <cfRule type="duplicateValues" dxfId="18" priority="1"/>
  </conditionalFormatting>
  <hyperlinks>
    <hyperlink ref="M145" r:id="rId1" display="Cook County ARPA Recovery Plan" xr:uid="{C8A0D68E-A490-4B8A-985D-666E0004DEB1}"/>
    <hyperlink ref="N145" r:id="rId2" xr:uid="{5781E348-6370-4D1C-8DC2-4CA23E16A709}"/>
    <hyperlink ref="N144" r:id="rId3" xr:uid="{C134B44E-6203-481C-BA6D-D803CEFEA081}"/>
    <hyperlink ref="M146" r:id="rId4" display="Cook County ARPA Recovery Plan" xr:uid="{E4EBD0E3-AC86-4818-8DBC-03FA4C062ABF}"/>
    <hyperlink ref="N103" r:id="rId5" xr:uid="{369020E8-8B54-44A2-A281-7CBDB5961651}"/>
    <hyperlink ref="N98" r:id="rId6" xr:uid="{0E4E57F1-358B-4872-B1E7-C26DB5F4DA36}"/>
    <hyperlink ref="N125" r:id="rId7" xr:uid="{B71207CD-C8D1-4704-AA10-BD6A7E4E2C64}"/>
  </hyperlinks>
  <pageMargins left="0.7" right="0.7" top="0.75" bottom="0.75" header="0.3" footer="0.3"/>
  <pageSetup orientation="portrait" r:id="rId8"/>
  <tableParts count="1">
    <tablePart r:id="rId9"/>
  </tableParts>
  <extLst>
    <ext xmlns:x14="http://schemas.microsoft.com/office/spreadsheetml/2009/9/main" uri="{CCE6A557-97BC-4b89-ADB6-D9C93CAAB3DF}">
      <x14:dataValidations xmlns:xm="http://schemas.microsoft.com/office/excel/2006/main" count="5">
        <x14:dataValidation type="list" allowBlank="1" showInputMessage="1" showErrorMessage="1" xr:uid="{40EB7176-62C9-42B4-B58D-9914524AF6A8}">
          <x14:formula1>
            <xm:f>'Dropdown Menus'!$A$2:$A$4</xm:f>
          </x14:formula1>
          <xm:sqref>A2:A131 A143:A147</xm:sqref>
        </x14:dataValidation>
        <x14:dataValidation type="list" allowBlank="1" showInputMessage="1" showErrorMessage="1" xr:uid="{3333768B-35BB-43DD-AD0B-ED02278AFD91}">
          <x14:formula1>
            <xm:f>'Dropdown Menus'!$C$2:$C$5</xm:f>
          </x14:formula1>
          <xm:sqref>B2:B147</xm:sqref>
        </x14:dataValidation>
        <x14:dataValidation type="list" allowBlank="1" showInputMessage="1" showErrorMessage="1" xr:uid="{E06B6E8B-B918-4A8E-936D-F65B8FF2B4C3}">
          <x14:formula1>
            <xm:f>'Dropdown Menus'!$E$2:$E$22</xm:f>
          </x14:formula1>
          <xm:sqref>C2:C147</xm:sqref>
        </x14:dataValidation>
        <x14:dataValidation type="list" allowBlank="1" showInputMessage="1" showErrorMessage="1" xr:uid="{90C48A75-963F-48DC-9116-F59C36AF8C39}">
          <x14:formula1>
            <xm:f>'Dropdown Menus'!$H$2:$H$3</xm:f>
          </x14:formula1>
          <xm:sqref>E2:E147</xm:sqref>
        </x14:dataValidation>
        <x14:dataValidation type="list" allowBlank="1" showInputMessage="1" showErrorMessage="1" xr:uid="{398CDE76-7D41-46E4-8052-67FC2B40D594}">
          <x14:formula1>
            <xm:f>'Dropdown Menus'!$F$2:$F$22</xm:f>
          </x14:formula1>
          <xm:sqref>D2:D147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01CA1-F8C7-421E-A9FF-2FAD8E8A93DE}">
  <sheetPr codeName="Sheet3"/>
  <dimension ref="A1:I22"/>
  <sheetViews>
    <sheetView workbookViewId="0">
      <selection activeCell="D11" sqref="D11"/>
    </sheetView>
  </sheetViews>
  <sheetFormatPr defaultRowHeight="14.5" x14ac:dyDescent="0.35"/>
  <cols>
    <col min="1" max="1" width="14" customWidth="1"/>
    <col min="2" max="2" width="9.453125" style="37" customWidth="1"/>
    <col min="3" max="3" width="23.7265625" customWidth="1"/>
    <col min="4" max="4" width="18" customWidth="1"/>
    <col min="5" max="5" width="27.453125" customWidth="1"/>
    <col min="6" max="6" width="31.26953125" customWidth="1"/>
    <col min="8" max="8" width="14.1796875" customWidth="1"/>
  </cols>
  <sheetData>
    <row r="1" spans="1:9" x14ac:dyDescent="0.35">
      <c r="A1" s="55" t="s">
        <v>502</v>
      </c>
      <c r="B1" s="56"/>
      <c r="C1" s="55" t="s">
        <v>503</v>
      </c>
      <c r="E1" s="36" t="s">
        <v>496</v>
      </c>
      <c r="F1" s="36" t="s">
        <v>497</v>
      </c>
      <c r="H1" s="55" t="s">
        <v>4</v>
      </c>
    </row>
    <row r="2" spans="1:9" x14ac:dyDescent="0.35">
      <c r="A2" t="s">
        <v>16</v>
      </c>
      <c r="C2" t="s">
        <v>17</v>
      </c>
      <c r="E2" s="88" t="s">
        <v>36</v>
      </c>
      <c r="F2" s="32" t="s">
        <v>61</v>
      </c>
      <c r="G2" s="32"/>
      <c r="H2" s="32" t="s">
        <v>24</v>
      </c>
      <c r="I2" s="32"/>
    </row>
    <row r="3" spans="1:9" x14ac:dyDescent="0.35">
      <c r="A3" t="s">
        <v>54</v>
      </c>
      <c r="C3" t="s">
        <v>89</v>
      </c>
      <c r="E3" s="88"/>
      <c r="F3" s="32" t="s">
        <v>84</v>
      </c>
      <c r="G3" s="32"/>
      <c r="H3" s="32" t="s">
        <v>20</v>
      </c>
      <c r="I3" s="32"/>
    </row>
    <row r="4" spans="1:9" x14ac:dyDescent="0.35">
      <c r="A4" t="s">
        <v>60</v>
      </c>
      <c r="C4" t="s">
        <v>396</v>
      </c>
      <c r="E4" s="88"/>
      <c r="F4" s="32" t="s">
        <v>37</v>
      </c>
      <c r="G4" s="32"/>
      <c r="H4" s="32"/>
      <c r="I4" s="32"/>
    </row>
    <row r="5" spans="1:9" x14ac:dyDescent="0.35">
      <c r="C5" s="57" t="s">
        <v>421</v>
      </c>
      <c r="E5" s="88"/>
      <c r="F5" s="32" t="s">
        <v>498</v>
      </c>
      <c r="G5" s="32"/>
      <c r="H5" s="32"/>
      <c r="I5" s="32"/>
    </row>
    <row r="6" spans="1:9" x14ac:dyDescent="0.35">
      <c r="E6" s="89" t="s">
        <v>18</v>
      </c>
      <c r="F6" s="33" t="s">
        <v>76</v>
      </c>
      <c r="G6" s="32"/>
      <c r="H6" s="32"/>
      <c r="I6" s="32"/>
    </row>
    <row r="7" spans="1:9" x14ac:dyDescent="0.35">
      <c r="E7" s="89"/>
      <c r="F7" s="33" t="s">
        <v>264</v>
      </c>
      <c r="G7" s="32"/>
      <c r="H7" s="32"/>
      <c r="I7" s="32"/>
    </row>
    <row r="8" spans="1:9" x14ac:dyDescent="0.35">
      <c r="E8" s="89"/>
      <c r="F8" s="33" t="s">
        <v>19</v>
      </c>
      <c r="G8" s="32"/>
      <c r="H8" s="32"/>
      <c r="I8" s="32"/>
    </row>
    <row r="9" spans="1:9" x14ac:dyDescent="0.35">
      <c r="E9" s="89"/>
      <c r="F9" s="33" t="s">
        <v>213</v>
      </c>
      <c r="G9" s="32"/>
      <c r="H9" s="32"/>
      <c r="I9" s="32"/>
    </row>
    <row r="10" spans="1:9" x14ac:dyDescent="0.35">
      <c r="E10" s="89"/>
      <c r="F10" s="33" t="s">
        <v>43</v>
      </c>
      <c r="G10" s="32"/>
      <c r="H10" s="32"/>
      <c r="I10" s="32"/>
    </row>
    <row r="11" spans="1:9" x14ac:dyDescent="0.35">
      <c r="E11" s="88" t="s">
        <v>28</v>
      </c>
      <c r="F11" s="32" t="s">
        <v>29</v>
      </c>
      <c r="G11" s="32"/>
      <c r="H11" s="32"/>
      <c r="I11" s="24"/>
    </row>
    <row r="12" spans="1:9" x14ac:dyDescent="0.35">
      <c r="E12" s="88"/>
      <c r="F12" s="32" t="s">
        <v>161</v>
      </c>
      <c r="G12" s="32"/>
      <c r="H12" s="32"/>
      <c r="I12" s="32"/>
    </row>
    <row r="13" spans="1:9" x14ac:dyDescent="0.35">
      <c r="E13" s="88"/>
      <c r="F13" s="32" t="s">
        <v>264</v>
      </c>
      <c r="G13" s="32"/>
      <c r="H13" s="32"/>
      <c r="I13" s="32"/>
    </row>
    <row r="14" spans="1:9" x14ac:dyDescent="0.35">
      <c r="E14" s="88"/>
      <c r="F14" s="32" t="s">
        <v>499</v>
      </c>
      <c r="G14" s="32"/>
      <c r="H14" s="32"/>
      <c r="I14" s="32"/>
    </row>
    <row r="15" spans="1:9" x14ac:dyDescent="0.35">
      <c r="E15" s="88"/>
      <c r="F15" s="32" t="s">
        <v>180</v>
      </c>
      <c r="G15" s="32"/>
      <c r="H15" s="32"/>
      <c r="I15" s="32"/>
    </row>
    <row r="16" spans="1:9" x14ac:dyDescent="0.35">
      <c r="E16" s="88"/>
      <c r="F16" s="32" t="s">
        <v>176</v>
      </c>
      <c r="G16" s="32"/>
      <c r="H16" s="32"/>
      <c r="I16" s="32"/>
    </row>
    <row r="17" spans="5:9" x14ac:dyDescent="0.35">
      <c r="E17" s="54" t="s">
        <v>97</v>
      </c>
      <c r="F17" s="33" t="s">
        <v>360</v>
      </c>
      <c r="G17" s="32"/>
      <c r="H17" s="32"/>
      <c r="I17" s="32"/>
    </row>
    <row r="18" spans="5:9" x14ac:dyDescent="0.35">
      <c r="E18" s="88" t="s">
        <v>90</v>
      </c>
      <c r="F18" s="32" t="s">
        <v>500</v>
      </c>
      <c r="G18" s="32"/>
      <c r="H18" s="32"/>
      <c r="I18" s="32"/>
    </row>
    <row r="19" spans="5:9" x14ac:dyDescent="0.35">
      <c r="E19" s="88"/>
      <c r="F19" s="32" t="s">
        <v>91</v>
      </c>
      <c r="G19" s="32"/>
      <c r="H19" s="32"/>
      <c r="I19" s="32"/>
    </row>
    <row r="20" spans="5:9" x14ac:dyDescent="0.35">
      <c r="E20" s="88"/>
      <c r="F20" s="32" t="s">
        <v>180</v>
      </c>
      <c r="G20" s="32"/>
      <c r="H20" s="32"/>
      <c r="I20" s="32"/>
    </row>
    <row r="21" spans="5:9" x14ac:dyDescent="0.35">
      <c r="E21" s="88"/>
      <c r="F21" s="32" t="s">
        <v>501</v>
      </c>
      <c r="G21" s="32"/>
      <c r="H21" s="32"/>
      <c r="I21" s="32"/>
    </row>
    <row r="22" spans="5:9" x14ac:dyDescent="0.35">
      <c r="E22" s="34" t="s">
        <v>49</v>
      </c>
      <c r="F22" s="35" t="s">
        <v>49</v>
      </c>
      <c r="G22" s="32"/>
      <c r="H22" s="32"/>
      <c r="I22" s="32"/>
    </row>
  </sheetData>
  <mergeCells count="4">
    <mergeCell ref="E2:E5"/>
    <mergeCell ref="E11:E16"/>
    <mergeCell ref="E18:E21"/>
    <mergeCell ref="E6:E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AE3B-5056-47BF-86FC-E47DB8C8A619}">
  <sheetPr codeName="Sheet2"/>
  <dimension ref="A1:H20"/>
  <sheetViews>
    <sheetView topLeftCell="A4" workbookViewId="0">
      <selection activeCell="A13" sqref="A13:XFD13"/>
    </sheetView>
  </sheetViews>
  <sheetFormatPr defaultRowHeight="14.5" x14ac:dyDescent="0.35"/>
  <cols>
    <col min="1" max="1" width="14.7265625" customWidth="1"/>
    <col min="2" max="2" width="32.26953125" customWidth="1"/>
    <col min="3" max="3" width="21.7265625" customWidth="1"/>
    <col min="4" max="4" width="20.7265625" customWidth="1"/>
    <col min="5" max="5" width="14" customWidth="1"/>
    <col min="6" max="6" width="13.7265625" bestFit="1" customWidth="1"/>
    <col min="7" max="7" width="16.26953125" customWidth="1"/>
    <col min="8" max="8" width="14.7265625" customWidth="1"/>
  </cols>
  <sheetData>
    <row r="1" spans="1:8" x14ac:dyDescent="0.35">
      <c r="A1" t="s">
        <v>505</v>
      </c>
    </row>
    <row r="2" spans="1:8" x14ac:dyDescent="0.35">
      <c r="A2" s="38" t="s">
        <v>504</v>
      </c>
    </row>
    <row r="4" spans="1:8" s="4" customFormat="1" x14ac:dyDescent="0.35">
      <c r="A4" s="4" t="s">
        <v>481</v>
      </c>
      <c r="B4" s="4" t="s">
        <v>5</v>
      </c>
      <c r="C4" s="4" t="s">
        <v>482</v>
      </c>
      <c r="D4" s="4" t="s">
        <v>483</v>
      </c>
      <c r="E4" s="4" t="s">
        <v>484</v>
      </c>
      <c r="F4" s="4" t="s">
        <v>485</v>
      </c>
      <c r="G4" s="4" t="s">
        <v>486</v>
      </c>
      <c r="H4" s="4" t="s">
        <v>487</v>
      </c>
    </row>
    <row r="5" spans="1:8" x14ac:dyDescent="0.35">
      <c r="A5" t="s">
        <v>17</v>
      </c>
      <c r="B5" t="s">
        <v>77</v>
      </c>
      <c r="C5" s="40">
        <f>SUM([1]Programs!I121)</f>
        <v>386903117</v>
      </c>
      <c r="F5" s="39">
        <v>209000000</v>
      </c>
      <c r="G5" s="39">
        <f>SUM(E5+F5)</f>
        <v>209000000</v>
      </c>
      <c r="H5" s="45">
        <f>SUM(G5/C5)</f>
        <v>0.54018691196018465</v>
      </c>
    </row>
    <row r="6" spans="1:8" s="37" customFormat="1" x14ac:dyDescent="0.35">
      <c r="A6" s="37" t="s">
        <v>17</v>
      </c>
      <c r="B6" s="37" t="s">
        <v>488</v>
      </c>
      <c r="C6" s="83">
        <v>477000000</v>
      </c>
      <c r="F6" s="81">
        <v>174000000</v>
      </c>
      <c r="G6" s="81">
        <f t="shared" ref="G6:G16" si="0">SUM(E6+F6)</f>
        <v>174000000</v>
      </c>
      <c r="H6" s="82">
        <f>SUM(G6/C6)</f>
        <v>0.36477987421383645</v>
      </c>
    </row>
    <row r="7" spans="1:8" s="37" customFormat="1" x14ac:dyDescent="0.35">
      <c r="A7" s="37" t="s">
        <v>17</v>
      </c>
      <c r="B7" s="37" t="s">
        <v>489</v>
      </c>
      <c r="C7" s="75">
        <f>SUM([1]Programs!I112)</f>
        <v>252788881</v>
      </c>
      <c r="E7" s="81">
        <v>247000000</v>
      </c>
      <c r="G7" s="81">
        <f t="shared" si="0"/>
        <v>247000000</v>
      </c>
      <c r="H7" s="82">
        <f t="shared" ref="H7:H19" si="1">SUM(G7/C7)</f>
        <v>0.97709993818913266</v>
      </c>
    </row>
    <row r="8" spans="1:8" s="37" customFormat="1" x14ac:dyDescent="0.35">
      <c r="A8" s="37" t="s">
        <v>396</v>
      </c>
      <c r="B8" s="37" t="s">
        <v>489</v>
      </c>
      <c r="C8" s="75">
        <v>42000000</v>
      </c>
      <c r="E8" s="81"/>
      <c r="G8" s="81"/>
      <c r="H8" s="82"/>
    </row>
    <row r="9" spans="1:8" x14ac:dyDescent="0.35">
      <c r="A9" t="s">
        <v>421</v>
      </c>
      <c r="B9" t="s">
        <v>490</v>
      </c>
      <c r="C9" s="46">
        <f>SUM([1]Programs!I33)</f>
        <v>566275814.89999998</v>
      </c>
      <c r="E9" s="39">
        <v>349000000</v>
      </c>
      <c r="F9" s="39">
        <v>202000000</v>
      </c>
      <c r="G9" s="39">
        <f t="shared" si="0"/>
        <v>551000000</v>
      </c>
      <c r="H9" s="45">
        <f t="shared" si="1"/>
        <v>0.97302407325536666</v>
      </c>
    </row>
    <row r="10" spans="1:8" x14ac:dyDescent="0.35">
      <c r="A10" t="s">
        <v>17</v>
      </c>
      <c r="B10" t="s">
        <v>85</v>
      </c>
      <c r="C10" s="46">
        <f>SUM([1]Programs!I2)</f>
        <v>281892497</v>
      </c>
      <c r="F10" s="39">
        <v>9000000</v>
      </c>
      <c r="G10" s="39">
        <f t="shared" si="0"/>
        <v>9000000</v>
      </c>
      <c r="H10" s="45">
        <f t="shared" si="1"/>
        <v>3.192706473489431E-2</v>
      </c>
    </row>
    <row r="11" spans="1:8" s="37" customFormat="1" x14ac:dyDescent="0.35">
      <c r="A11" s="37" t="s">
        <v>396</v>
      </c>
      <c r="B11" s="37" t="s">
        <v>491</v>
      </c>
      <c r="C11" s="84">
        <v>57000000</v>
      </c>
      <c r="E11" s="81">
        <v>30000000</v>
      </c>
      <c r="F11" s="81">
        <v>10000000</v>
      </c>
      <c r="G11" s="81">
        <f t="shared" si="0"/>
        <v>40000000</v>
      </c>
      <c r="H11" s="82">
        <f t="shared" si="1"/>
        <v>0.70175438596491224</v>
      </c>
    </row>
    <row r="12" spans="1:8" s="37" customFormat="1" x14ac:dyDescent="0.35">
      <c r="A12" s="37" t="s">
        <v>421</v>
      </c>
      <c r="B12" s="37" t="s">
        <v>491</v>
      </c>
      <c r="C12" s="85">
        <v>21000000</v>
      </c>
      <c r="E12" s="81"/>
      <c r="F12" s="81">
        <v>5000000</v>
      </c>
      <c r="G12" s="81">
        <f t="shared" si="0"/>
        <v>5000000</v>
      </c>
      <c r="H12" s="82">
        <f t="shared" si="1"/>
        <v>0.23809523809523808</v>
      </c>
    </row>
    <row r="13" spans="1:8" s="37" customFormat="1" x14ac:dyDescent="0.35">
      <c r="A13" s="37" t="s">
        <v>17</v>
      </c>
      <c r="B13" s="37" t="s">
        <v>491</v>
      </c>
      <c r="C13" s="86">
        <v>17000000</v>
      </c>
      <c r="F13" s="81">
        <v>3000000</v>
      </c>
      <c r="G13" s="81">
        <f>SUM(E13+F13)</f>
        <v>3000000</v>
      </c>
      <c r="H13" s="82">
        <f t="shared" si="1"/>
        <v>0.17647058823529413</v>
      </c>
    </row>
    <row r="14" spans="1:8" x14ac:dyDescent="0.35">
      <c r="A14" t="s">
        <v>396</v>
      </c>
      <c r="B14" t="s">
        <v>492</v>
      </c>
      <c r="C14" s="47">
        <v>447000000</v>
      </c>
      <c r="E14" s="39">
        <v>409000000</v>
      </c>
      <c r="F14" s="39">
        <v>19000000</v>
      </c>
      <c r="G14" s="39">
        <f t="shared" si="0"/>
        <v>428000000</v>
      </c>
      <c r="H14" s="45">
        <f t="shared" si="1"/>
        <v>0.95749440715883671</v>
      </c>
    </row>
    <row r="15" spans="1:8" x14ac:dyDescent="0.35">
      <c r="A15" t="s">
        <v>421</v>
      </c>
      <c r="B15" t="s">
        <v>492</v>
      </c>
      <c r="C15" s="47">
        <v>14000000</v>
      </c>
      <c r="G15" s="39">
        <f t="shared" si="0"/>
        <v>0</v>
      </c>
      <c r="H15" s="45">
        <f t="shared" si="1"/>
        <v>0</v>
      </c>
    </row>
    <row r="16" spans="1:8" x14ac:dyDescent="0.35">
      <c r="A16" t="s">
        <v>17</v>
      </c>
      <c r="B16" t="s">
        <v>492</v>
      </c>
      <c r="C16" s="47">
        <v>14000000</v>
      </c>
      <c r="G16" s="39">
        <f t="shared" si="0"/>
        <v>0</v>
      </c>
      <c r="H16" s="45">
        <f t="shared" si="1"/>
        <v>0</v>
      </c>
    </row>
    <row r="17" spans="1:8" s="37" customFormat="1" x14ac:dyDescent="0.35">
      <c r="A17" s="37" t="s">
        <v>17</v>
      </c>
      <c r="B17" s="37" t="s">
        <v>493</v>
      </c>
      <c r="C17" s="75">
        <v>55000000</v>
      </c>
      <c r="F17" s="81">
        <v>4000000</v>
      </c>
      <c r="G17" s="81">
        <f>SUM(E17+F17)</f>
        <v>4000000</v>
      </c>
      <c r="H17" s="82">
        <f t="shared" si="1"/>
        <v>7.2727272727272724E-2</v>
      </c>
    </row>
    <row r="18" spans="1:8" x14ac:dyDescent="0.35">
      <c r="A18" t="s">
        <v>494</v>
      </c>
      <c r="B18" t="s">
        <v>380</v>
      </c>
      <c r="C18" s="40">
        <f>SUM([1]Programs!I108)</f>
        <v>10000000</v>
      </c>
      <c r="G18" s="39">
        <v>400000</v>
      </c>
      <c r="H18" s="45">
        <f t="shared" si="1"/>
        <v>0.04</v>
      </c>
    </row>
    <row r="19" spans="1:8" x14ac:dyDescent="0.35">
      <c r="A19" t="s">
        <v>494</v>
      </c>
      <c r="B19" t="s">
        <v>374</v>
      </c>
      <c r="C19" s="40">
        <f>SUM([1]Programs!I109)</f>
        <v>60000000</v>
      </c>
      <c r="G19" s="39">
        <v>2000000</v>
      </c>
      <c r="H19" s="45">
        <f t="shared" si="1"/>
        <v>3.3333333333333333E-2</v>
      </c>
    </row>
    <row r="20" spans="1:8" x14ac:dyDescent="0.35">
      <c r="A20" t="s">
        <v>396</v>
      </c>
      <c r="B20" t="s">
        <v>495</v>
      </c>
      <c r="C20" s="48" t="e">
        <f>SUM([1]!Table1[[#This Row],[Amount Allocated]])</f>
        <v>#REF!</v>
      </c>
      <c r="D20" s="49">
        <v>429000000</v>
      </c>
      <c r="E20" s="49">
        <v>423000000</v>
      </c>
      <c r="H20" s="45"/>
    </row>
  </sheetData>
  <hyperlinks>
    <hyperlink ref="A2" r:id="rId1" xr:uid="{6D894576-DD84-4BBE-A4F2-E05F46FF040F}"/>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Programs</vt:lpstr>
      <vt:lpstr>Dropdown Menus</vt:lpstr>
      <vt:lpstr>Illinois Expenditures</vt:lpstr>
    </vt:vector>
  </TitlesOfParts>
  <Manager/>
  <Company>Urban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Ramos, Karolina</dc:creator>
  <cp:keywords/>
  <dc:description/>
  <cp:lastModifiedBy>Stern, Alena</cp:lastModifiedBy>
  <cp:revision/>
  <dcterms:created xsi:type="dcterms:W3CDTF">2022-03-03T20:30:45Z</dcterms:created>
  <dcterms:modified xsi:type="dcterms:W3CDTF">2022-06-22T13:34:30Z</dcterms:modified>
  <cp:category/>
  <cp:contentStatus/>
</cp:coreProperties>
</file>