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Chow\Desktop\"/>
    </mc:Choice>
  </mc:AlternateContent>
  <bookViews>
    <workbookView xWindow="0" yWindow="0" windowWidth="19200" windowHeight="6180" activeTab="2"/>
  </bookViews>
  <sheets>
    <sheet name="FY21 Proposed BudgetCD_JB_JR_CC" sheetId="4" r:id="rId1"/>
    <sheet name="IS_Schedule_of_Projects" sheetId="5" r:id="rId2"/>
    <sheet name="Supporting Asset Information" sheetId="3" r:id="rId3"/>
  </sheets>
  <externalReferences>
    <externalReference r:id="rId4"/>
    <externalReference r:id="rId5"/>
    <externalReference r:id="rId6"/>
  </externalReferences>
  <definedNames>
    <definedName name="_xlnm._FilterDatabase" localSheetId="0" hidden="1">'FY21 Proposed BudgetCD_JB_JR_CC'!$A$4:$P$77</definedName>
    <definedName name="_xlnm._FilterDatabase" localSheetId="2" hidden="1">'Supporting Asset Information'!$I$2</definedName>
    <definedName name="BudDivision" localSheetId="0">'FY21 Proposed BudgetCD_JB_JR_CC'!$A$6:$A$28</definedName>
    <definedName name="BudDivision">#REF!</definedName>
    <definedName name="Departments" localSheetId="0">'[1]Capital Equipment'!$C$70:$C$84</definedName>
    <definedName name="Departments">'[1]Capital Equipment'!$C$70:$C$84</definedName>
    <definedName name="Division" localSheetId="0">'FY21 Proposed BudgetCD_JB_JR_CC'!#REF!</definedName>
    <definedName name="Division">#REF!</definedName>
    <definedName name="Divisions" localSheetId="0">'[1]Capital Equipment'!$B$70:$B$73</definedName>
    <definedName name="Divisions">'[1]Capital Equipment'!$B$70:$B$73</definedName>
    <definedName name="FY18BBStatus" localSheetId="0">'[2]MASTER BUDGET'!$K$123:$K$131</definedName>
    <definedName name="FY18BBStatus">'[2]MASTER BUDGET'!$K$123:$K$131</definedName>
    <definedName name="FY19BBStatus" localSheetId="0">'FY21 Proposed BudgetCD_JB_JR_CC'!#REF!</definedName>
    <definedName name="FY19BBStatus">#REF!</definedName>
    <definedName name="_xlnm.Print_Area" localSheetId="0">'FY21 Proposed BudgetCD_JB_JR_CC'!$A$4:$D$77</definedName>
    <definedName name="_xlnm.Print_Titles" localSheetId="0">'FY21 Proposed BudgetCD_JB_JR_CC'!$A:$C,'FY21 Proposed BudgetCD_JB_JR_CC'!$4:$4</definedName>
    <definedName name="ProjectID" localSheetId="0">'FY21 Proposed BudgetCD_JB_JR_CC'!$B$6:$B$28</definedName>
    <definedName name="ProjectID">#REF!</definedName>
    <definedName name="Slicer_Calculated_Condition">#N/A</definedName>
    <definedName name="Slicer_Category">#N/A</definedName>
    <definedName name="Slicer_Mode_Code">#N/A</definedName>
    <definedName name="Slicer_Project_ID">#N/A</definedName>
    <definedName name="Slicer_Responsible">#N/A</definedName>
    <definedName name="Slicer_Service_Life">#N/A</definedName>
    <definedName name="Status" localSheetId="0">[3]lists!$M$2:$M$4</definedName>
    <definedName name="Status">[3]lists!$M$2:$M$4</definedName>
    <definedName name="Z_298A51AF_09ED_4AAD_940B_13FCF8800BBF_.wvu.Cols" localSheetId="0" hidden="1">'FY21 Proposed BudgetCD_JB_JR_CC'!#REF!</definedName>
    <definedName name="Z_298A51AF_09ED_4AAD_940B_13FCF8800BBF_.wvu.FilterData" localSheetId="0" hidden="1">'FY21 Proposed BudgetCD_JB_JR_CC'!$A$4:$E$8</definedName>
    <definedName name="Z_298A51AF_09ED_4AAD_940B_13FCF8800BBF_.wvu.PrintArea" localSheetId="0" hidden="1">'FY21 Proposed BudgetCD_JB_JR_CC'!$A$4:$D$77</definedName>
    <definedName name="Z_298A51AF_09ED_4AAD_940B_13FCF8800BBF_.wvu.PrintTitles" localSheetId="0" hidden="1">'FY21 Proposed BudgetCD_JB_JR_CC'!$4:$4</definedName>
    <definedName name="Z_298A51AF_09ED_4AAD_940B_13FCF8800BBF_.wvu.Rows" localSheetId="0" hidden="1">'FY21 Proposed BudgetCD_JB_JR_CC'!#REF!</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3" i="3" l="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5" i="4"/>
  <c r="J76" i="4" l="1"/>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J10" i="4"/>
  <c r="I10" i="4"/>
  <c r="J9" i="4"/>
  <c r="I9" i="4"/>
  <c r="J8" i="4"/>
  <c r="I8" i="4"/>
  <c r="J7" i="4"/>
  <c r="I7" i="4"/>
  <c r="J6" i="4"/>
  <c r="I6" i="4"/>
  <c r="J5" i="4"/>
  <c r="I5" i="4"/>
  <c r="I77" i="4" l="1"/>
  <c r="J77" i="4"/>
  <c r="L41" i="3" l="1"/>
  <c r="N41" i="3" s="1"/>
  <c r="O41" i="3" s="1"/>
  <c r="Q41" i="3" s="1"/>
  <c r="L23" i="3"/>
  <c r="N23" i="3" s="1"/>
  <c r="O23" i="3" s="1"/>
  <c r="Q23" i="3" s="1"/>
  <c r="L34" i="3"/>
  <c r="L22" i="3"/>
  <c r="N22" i="3" s="1"/>
  <c r="O22" i="3" s="1"/>
  <c r="Q22" i="3" s="1"/>
  <c r="L20" i="3"/>
  <c r="N20" i="3" s="1"/>
  <c r="O20" i="3" s="1"/>
  <c r="Q20" i="3" s="1"/>
  <c r="L30" i="3"/>
  <c r="N30" i="3" s="1"/>
  <c r="O30" i="3" s="1"/>
  <c r="Q30" i="3" s="1"/>
  <c r="L10" i="3"/>
  <c r="L6" i="3"/>
  <c r="N6" i="3" s="1"/>
  <c r="O6" i="3" s="1"/>
  <c r="Q6" i="3" s="1"/>
  <c r="L8" i="3"/>
  <c r="N8" i="3" s="1"/>
  <c r="O8" i="3" s="1"/>
  <c r="Q8" i="3" s="1"/>
  <c r="L81" i="3"/>
  <c r="L54" i="3"/>
  <c r="N54" i="3" s="1"/>
  <c r="O54" i="3" s="1"/>
  <c r="Q54" i="3" s="1"/>
  <c r="L9" i="3"/>
  <c r="N9" i="3" s="1"/>
  <c r="O9" i="3" s="1"/>
  <c r="Q9" i="3" s="1"/>
  <c r="L18" i="3"/>
  <c r="L26" i="3"/>
  <c r="N26" i="3" s="1"/>
  <c r="L4" i="3"/>
  <c r="N4" i="3" s="1"/>
  <c r="O4" i="3" s="1"/>
  <c r="Q4" i="3" s="1"/>
  <c r="L27" i="3"/>
  <c r="L37" i="3"/>
  <c r="N37" i="3" s="1"/>
  <c r="O37" i="3" s="1"/>
  <c r="Q37" i="3" s="1"/>
  <c r="L53" i="3"/>
  <c r="N53" i="3" s="1"/>
  <c r="O53" i="3" s="1"/>
  <c r="Q53" i="3" s="1"/>
  <c r="L71" i="3"/>
  <c r="N71" i="3" s="1"/>
  <c r="O71" i="3" s="1"/>
  <c r="Q71" i="3" s="1"/>
  <c r="L69" i="3"/>
  <c r="L73" i="3"/>
  <c r="N73" i="3" s="1"/>
  <c r="O73" i="3" s="1"/>
  <c r="Q73" i="3" s="1"/>
  <c r="L79" i="3"/>
  <c r="N79" i="3" s="1"/>
  <c r="O79" i="3" s="1"/>
  <c r="Q79" i="3" s="1"/>
  <c r="L35" i="3"/>
  <c r="N35" i="3" s="1"/>
  <c r="O35" i="3" s="1"/>
  <c r="Q35" i="3" s="1"/>
  <c r="L63" i="3"/>
  <c r="L64" i="3"/>
  <c r="N64" i="3" s="1"/>
  <c r="O64" i="3" s="1"/>
  <c r="Q64" i="3" s="1"/>
  <c r="L75" i="3"/>
  <c r="N75" i="3" s="1"/>
  <c r="O75" i="3" s="1"/>
  <c r="Q75" i="3" s="1"/>
  <c r="L36" i="3"/>
  <c r="N36" i="3" s="1"/>
  <c r="O36" i="3" s="1"/>
  <c r="Q36" i="3" s="1"/>
  <c r="L17" i="3"/>
  <c r="L42" i="3"/>
  <c r="N42" i="3" s="1"/>
  <c r="O42" i="3" s="1"/>
  <c r="Q42" i="3" s="1"/>
  <c r="L31" i="3"/>
  <c r="N31" i="3" s="1"/>
  <c r="O31" i="3" s="1"/>
  <c r="Q31" i="3" s="1"/>
  <c r="L16" i="3"/>
  <c r="N16" i="3" s="1"/>
  <c r="O16" i="3" s="1"/>
  <c r="Q16" i="3" s="1"/>
  <c r="L12" i="3"/>
  <c r="L40" i="3"/>
  <c r="N40" i="3" s="1"/>
  <c r="O40" i="3" s="1"/>
  <c r="Q40" i="3" s="1"/>
  <c r="L29" i="3"/>
  <c r="L80" i="3"/>
  <c r="N80" i="3" s="1"/>
  <c r="O80" i="3" s="1"/>
  <c r="Q80" i="3" s="1"/>
  <c r="L56" i="3"/>
  <c r="L43" i="3"/>
  <c r="N43" i="3" s="1"/>
  <c r="O43" i="3" s="1"/>
  <c r="Q43" i="3" s="1"/>
  <c r="L46" i="3"/>
  <c r="L72" i="3"/>
  <c r="N72" i="3" s="1"/>
  <c r="O72" i="3" s="1"/>
  <c r="Q72" i="3" s="1"/>
  <c r="L50" i="3"/>
  <c r="L55" i="3"/>
  <c r="N55" i="3" s="1"/>
  <c r="O55" i="3" s="1"/>
  <c r="Q55" i="3" s="1"/>
  <c r="L65" i="3"/>
  <c r="N65" i="3" s="1"/>
  <c r="O65" i="3" s="1"/>
  <c r="Q65" i="3" s="1"/>
  <c r="L70" i="3"/>
  <c r="N70" i="3" s="1"/>
  <c r="O70" i="3" s="1"/>
  <c r="Q70" i="3" s="1"/>
  <c r="N83" i="3"/>
  <c r="O83" i="3" s="1"/>
  <c r="L39" i="3"/>
  <c r="N39" i="3" s="1"/>
  <c r="O39" i="3" s="1"/>
  <c r="Q39" i="3" s="1"/>
  <c r="L13" i="3"/>
  <c r="L19" i="3"/>
  <c r="N19" i="3" s="1"/>
  <c r="O19" i="3" s="1"/>
  <c r="Q19" i="3" s="1"/>
  <c r="L32" i="3"/>
  <c r="N32" i="3" s="1"/>
  <c r="O32" i="3" s="1"/>
  <c r="Q32" i="3" s="1"/>
  <c r="L48" i="3"/>
  <c r="L38" i="3"/>
  <c r="N38" i="3" s="1"/>
  <c r="O38" i="3" s="1"/>
  <c r="Q38" i="3" s="1"/>
  <c r="L66" i="3"/>
  <c r="N66" i="3" s="1"/>
  <c r="O66" i="3" s="1"/>
  <c r="Q66" i="3" s="1"/>
  <c r="L82" i="3"/>
  <c r="N82" i="3" s="1"/>
  <c r="O82" i="3" s="1"/>
  <c r="Q82" i="3" s="1"/>
  <c r="L68" i="3"/>
  <c r="L24" i="3"/>
  <c r="N24" i="3" s="1"/>
  <c r="O24" i="3" s="1"/>
  <c r="Q24" i="3" s="1"/>
  <c r="L77" i="3"/>
  <c r="L78" i="3"/>
  <c r="N78" i="3" s="1"/>
  <c r="O78" i="3" s="1"/>
  <c r="Q78" i="3" s="1"/>
  <c r="L25" i="3"/>
  <c r="N25" i="3" s="1"/>
  <c r="O25" i="3" s="1"/>
  <c r="Q25" i="3" s="1"/>
  <c r="L67" i="3"/>
  <c r="N67" i="3" s="1"/>
  <c r="O67" i="3" s="1"/>
  <c r="Q67" i="3" s="1"/>
  <c r="L21" i="3"/>
  <c r="L74" i="3"/>
  <c r="N74" i="3" s="1"/>
  <c r="O74" i="3" s="1"/>
  <c r="Q74" i="3" s="1"/>
  <c r="L28" i="3"/>
  <c r="N28" i="3" s="1"/>
  <c r="O28" i="3" s="1"/>
  <c r="Q28" i="3" s="1"/>
  <c r="L14" i="3"/>
  <c r="N14" i="3" s="1"/>
  <c r="O14" i="3" s="1"/>
  <c r="Q14" i="3" s="1"/>
  <c r="L60" i="3"/>
  <c r="L76" i="3"/>
  <c r="N76" i="3" s="1"/>
  <c r="O76" i="3" s="1"/>
  <c r="Q76" i="3" s="1"/>
  <c r="L15" i="3"/>
  <c r="N15" i="3" s="1"/>
  <c r="O15" i="3" s="1"/>
  <c r="Q15" i="3" s="1"/>
  <c r="L57" i="3"/>
  <c r="N57" i="3" s="1"/>
  <c r="O57" i="3" s="1"/>
  <c r="Q57" i="3" s="1"/>
  <c r="L58" i="3"/>
  <c r="L5" i="3"/>
  <c r="N5" i="3" s="1"/>
  <c r="L62" i="3"/>
  <c r="N62" i="3" s="1"/>
  <c r="O62" i="3" s="1"/>
  <c r="Q62" i="3" s="1"/>
  <c r="L52" i="3"/>
  <c r="L33" i="3"/>
  <c r="N33" i="3" s="1"/>
  <c r="O33" i="3" s="1"/>
  <c r="Q33" i="3" s="1"/>
  <c r="L45" i="3"/>
  <c r="N45" i="3" s="1"/>
  <c r="O45" i="3" s="1"/>
  <c r="Q45" i="3" s="1"/>
  <c r="L61" i="3"/>
  <c r="L59" i="3"/>
  <c r="N59" i="3" s="1"/>
  <c r="O59" i="3" s="1"/>
  <c r="Q59" i="3" s="1"/>
  <c r="L44" i="3"/>
  <c r="N44" i="3" s="1"/>
  <c r="O44" i="3" s="1"/>
  <c r="Q44" i="3" s="1"/>
  <c r="L51" i="3"/>
  <c r="N51" i="3" s="1"/>
  <c r="O51" i="3" s="1"/>
  <c r="Q51" i="3" s="1"/>
  <c r="L47" i="3"/>
  <c r="L49" i="3"/>
  <c r="N49" i="3" s="1"/>
  <c r="O49" i="3" s="1"/>
  <c r="Q49" i="3" s="1"/>
  <c r="L11" i="3"/>
  <c r="N11" i="3" s="1"/>
  <c r="O11" i="3" s="1"/>
  <c r="Q11" i="3" s="1"/>
  <c r="L7" i="3"/>
  <c r="N7" i="3" s="1"/>
  <c r="O7" i="3" s="1"/>
  <c r="Q7" i="3" s="1"/>
  <c r="O5" i="3" l="1"/>
  <c r="Q5" i="3" s="1"/>
  <c r="O26" i="3"/>
  <c r="Q26" i="3" s="1"/>
  <c r="N47" i="3"/>
  <c r="O47" i="3" s="1"/>
  <c r="Q47" i="3" s="1"/>
  <c r="N52" i="3"/>
  <c r="O52" i="3" s="1"/>
  <c r="Q52" i="3" s="1"/>
  <c r="N77" i="3"/>
  <c r="O77" i="3" s="1"/>
  <c r="Q77" i="3" s="1"/>
  <c r="N56" i="3"/>
  <c r="O56" i="3" s="1"/>
  <c r="Q56" i="3" s="1"/>
  <c r="N63" i="3"/>
  <c r="O63" i="3" s="1"/>
  <c r="Q63" i="3" s="1"/>
  <c r="N58" i="3"/>
  <c r="O58" i="3" s="1"/>
  <c r="Q58" i="3" s="1"/>
  <c r="N68" i="3"/>
  <c r="N29" i="3"/>
  <c r="O29" i="3" s="1"/>
  <c r="Q29" i="3" s="1"/>
  <c r="N69" i="3"/>
  <c r="O69" i="3" s="1"/>
  <c r="Q69" i="3" s="1"/>
  <c r="N81" i="3"/>
  <c r="O81" i="3" s="1"/>
  <c r="Q81" i="3" s="1"/>
  <c r="N60" i="3"/>
  <c r="O60" i="3" s="1"/>
  <c r="Q60" i="3" s="1"/>
  <c r="N48" i="3"/>
  <c r="O48" i="3" s="1"/>
  <c r="Q48" i="3" s="1"/>
  <c r="N50" i="3"/>
  <c r="O50" i="3" s="1"/>
  <c r="Q50" i="3" s="1"/>
  <c r="N12" i="3"/>
  <c r="O12" i="3" s="1"/>
  <c r="Q12" i="3" s="1"/>
  <c r="N27" i="3"/>
  <c r="O27" i="3" s="1"/>
  <c r="Q27" i="3" s="1"/>
  <c r="N10" i="3"/>
  <c r="O10" i="3" s="1"/>
  <c r="Q10" i="3" s="1"/>
  <c r="N61" i="3"/>
  <c r="O61" i="3" s="1"/>
  <c r="Q61" i="3" s="1"/>
  <c r="N21" i="3"/>
  <c r="O21" i="3" s="1"/>
  <c r="Q21" i="3" s="1"/>
  <c r="N13" i="3"/>
  <c r="O13" i="3" s="1"/>
  <c r="Q13" i="3" s="1"/>
  <c r="N46" i="3"/>
  <c r="O46" i="3" s="1"/>
  <c r="Q46" i="3" s="1"/>
  <c r="N17" i="3"/>
  <c r="O17" i="3" s="1"/>
  <c r="Q17" i="3" s="1"/>
  <c r="N18" i="3"/>
  <c r="O18" i="3" s="1"/>
  <c r="N34" i="3"/>
  <c r="O34" i="3" s="1"/>
  <c r="Q34" i="3" s="1"/>
  <c r="O68" i="3" l="1"/>
  <c r="Q68" i="3" s="1"/>
</calcChain>
</file>

<file path=xl/comments1.xml><?xml version="1.0" encoding="utf-8"?>
<comments xmlns="http://schemas.openxmlformats.org/spreadsheetml/2006/main">
  <authors>
    <author>TBanda</author>
    <author>jraupach</author>
    <author>gtaylor</author>
    <author>Jennifer Raupach</author>
    <author>backup</author>
    <author>JBrown</author>
    <author>Clifford Duong</author>
    <author>dferrigno</author>
  </authors>
  <commentList>
    <comment ref="E12" authorId="0" shapeId="0">
      <text>
        <r>
          <rPr>
            <b/>
            <sz val="9"/>
            <color indexed="81"/>
            <rFont val="Tahoma"/>
            <family val="2"/>
          </rPr>
          <t>TBanda:</t>
        </r>
        <r>
          <rPr>
            <sz val="9"/>
            <color indexed="81"/>
            <rFont val="Tahoma"/>
            <family val="2"/>
          </rPr>
          <t xml:space="preserve">
Board authorized $355,182 increase 8/21/15. Transferred from JL 1526</t>
        </r>
      </text>
    </comment>
    <comment ref="E13" authorId="1" shapeId="0">
      <text>
        <r>
          <rPr>
            <b/>
            <sz val="9"/>
            <color indexed="81"/>
            <rFont val="Tahoma"/>
            <family val="2"/>
          </rPr>
          <t>jraupach:</t>
        </r>
        <r>
          <rPr>
            <sz val="9"/>
            <color indexed="81"/>
            <rFont val="Tahoma"/>
            <family val="2"/>
          </rPr>
          <t xml:space="preserve">
3/24/17: Board increased from $3M to $5.9M.
Actual increase = $2,928,935.
6/23/17: Board approved increase of $328,065 District.
9/1/17: Increased budget to $6,951,949.
10/27/17: Increased budget to $7,851,949.
7/1/18: Separated Toll Plaza Design from 1525. Reduced budget to $5,942,000.</t>
        </r>
      </text>
    </comment>
    <comment ref="E16" authorId="1" shapeId="0">
      <text>
        <r>
          <rPr>
            <b/>
            <sz val="9"/>
            <color indexed="81"/>
            <rFont val="Tahoma"/>
            <family val="2"/>
          </rPr>
          <t>jraupach:</t>
        </r>
        <r>
          <rPr>
            <sz val="9"/>
            <color indexed="81"/>
            <rFont val="Tahoma"/>
            <family val="2"/>
          </rPr>
          <t xml:space="preserve">
12/16/16: Board approved increase of $116,495,314 to TPB.
11/22/19: Board approved increase of $250,000 of District Funds
12/23/19: Board approved increase of $194,868  of Cell Site Revenue</t>
        </r>
      </text>
    </comment>
    <comment ref="E23" authorId="1" shapeId="0">
      <text>
        <r>
          <rPr>
            <b/>
            <sz val="9"/>
            <color indexed="81"/>
            <rFont val="Tahoma"/>
            <family val="2"/>
          </rPr>
          <t>jraupach:</t>
        </r>
        <r>
          <rPr>
            <sz val="9"/>
            <color indexed="81"/>
            <rFont val="Tahoma"/>
            <family val="2"/>
          </rPr>
          <t xml:space="preserve">
On 5/26/17 the Board authorized a project budget increase from 1,250,000 to $1,412,000 . With a 162,000 increase in district funding. 
6/23/17: Increase of $5,000 for staff time, District funds.</t>
        </r>
      </text>
    </comment>
    <comment ref="E24" authorId="1" shapeId="0">
      <text>
        <r>
          <rPr>
            <b/>
            <sz val="9"/>
            <color indexed="81"/>
            <rFont val="Tahoma"/>
            <family val="2"/>
          </rPr>
          <t>jraupach:</t>
        </r>
        <r>
          <rPr>
            <sz val="9"/>
            <color indexed="81"/>
            <rFont val="Tahoma"/>
            <family val="2"/>
          </rPr>
          <t xml:space="preserve">
3/28/17:
MTC BV pricelist says gas vans are $90,000 each in FY18.
8/27/18
DF Bringing Fourteen (14) Paratransit Buses from FY20 Project List to Adopted FY18/19 Budget.  Total Project Budget for 20 Paratransit Buses is $2,160,000 (80%/20% FTA/District).</t>
        </r>
      </text>
    </comment>
    <comment ref="E26" authorId="2" shapeId="0">
      <text>
        <r>
          <rPr>
            <b/>
            <sz val="9"/>
            <color indexed="81"/>
            <rFont val="Tahoma"/>
            <family val="2"/>
          </rPr>
          <t>gkt.  On 11/17/16 the Board authorized a FY2017 budget increase of $10,000,000.  FTA $8,500,000; State $500,000; District $1,000,000 funds.</t>
        </r>
        <r>
          <rPr>
            <sz val="9"/>
            <color indexed="81"/>
            <rFont val="Tahoma"/>
            <family val="2"/>
          </rPr>
          <t xml:space="preserve">
</t>
        </r>
      </text>
    </comment>
    <comment ref="E43" authorId="3" shapeId="0">
      <text>
        <r>
          <rPr>
            <b/>
            <sz val="9"/>
            <color indexed="81"/>
            <rFont val="Tahoma"/>
            <family val="2"/>
          </rPr>
          <t>Jennifer Raupach:</t>
        </r>
        <r>
          <rPr>
            <sz val="9"/>
            <color indexed="81"/>
            <rFont val="Tahoma"/>
            <family val="2"/>
          </rPr>
          <t xml:space="preserve">
7/27/18:
Budget increase $500,000
</t>
        </r>
      </text>
    </comment>
    <comment ref="E47" authorId="3" shapeId="0">
      <text>
        <r>
          <rPr>
            <b/>
            <sz val="9"/>
            <color indexed="81"/>
            <rFont val="Tahoma"/>
            <family val="2"/>
          </rPr>
          <t>Jennifer Raupach:</t>
        </r>
        <r>
          <rPr>
            <sz val="9"/>
            <color indexed="81"/>
            <rFont val="Tahoma"/>
            <family val="2"/>
          </rPr>
          <t xml:space="preserve">
7/27/18:
Budget increase, $364,000.
</t>
        </r>
      </text>
    </comment>
    <comment ref="E48" authorId="4" shapeId="0">
      <text>
        <r>
          <rPr>
            <b/>
            <sz val="9"/>
            <color indexed="81"/>
            <rFont val="Tahoma"/>
            <family val="2"/>
          </rPr>
          <t>backup:</t>
        </r>
        <r>
          <rPr>
            <sz val="9"/>
            <color indexed="81"/>
            <rFont val="Tahoma"/>
            <family val="2"/>
          </rPr>
          <t xml:space="preserve">
df 5/26/2017 Board approved 1,385,000 increase in district funding. 
7/27/18: Budget increase, $531,000.</t>
        </r>
      </text>
    </comment>
    <comment ref="E49" authorId="5" shapeId="0">
      <text>
        <r>
          <rPr>
            <b/>
            <sz val="9"/>
            <color indexed="81"/>
            <rFont val="Tahoma"/>
            <family val="2"/>
          </rPr>
          <t>JBrown:</t>
        </r>
        <r>
          <rPr>
            <sz val="9"/>
            <color indexed="81"/>
            <rFont val="Tahoma"/>
            <family val="2"/>
          </rPr>
          <t xml:space="preserve">
IS requested to add from FY20 project list on 9/28</t>
        </r>
      </text>
    </comment>
    <comment ref="E58" authorId="2" shapeId="0">
      <text>
        <r>
          <rPr>
            <b/>
            <sz val="9"/>
            <color indexed="81"/>
            <rFont val="Tahoma"/>
            <family val="2"/>
          </rPr>
          <t xml:space="preserve">gkt.  </t>
        </r>
        <r>
          <rPr>
            <sz val="9"/>
            <color indexed="81"/>
            <rFont val="Tahoma"/>
            <family val="2"/>
          </rPr>
          <t>On 11/17/16 the Board authorized a FY2017 budget increase of $3,354,000.  FTA $2,683,200; District $670,800 funds.
On 5/26/17 the Board authorized an increase of $134,200 to be funded (80% FTA / 17% District / 3% State).</t>
        </r>
      </text>
    </comment>
    <comment ref="E61" authorId="6" shapeId="0">
      <text>
        <r>
          <rPr>
            <b/>
            <sz val="9"/>
            <color indexed="81"/>
            <rFont val="Tahoma"/>
            <family val="2"/>
          </rPr>
          <t>Clifford Duong:</t>
        </r>
        <r>
          <rPr>
            <sz val="9"/>
            <color indexed="81"/>
            <rFont val="Tahoma"/>
            <family val="2"/>
          </rPr>
          <t xml:space="preserve">
12/19/19: Added $1,000,000 to reflect Budget Increase per resolution 2019-087 </t>
        </r>
      </text>
    </comment>
    <comment ref="F61" authorId="6" shapeId="0">
      <text>
        <r>
          <rPr>
            <b/>
            <sz val="9"/>
            <color indexed="81"/>
            <rFont val="Tahoma"/>
            <family val="2"/>
          </rPr>
          <t>Clifford Duong:</t>
        </r>
        <r>
          <rPr>
            <sz val="9"/>
            <color indexed="81"/>
            <rFont val="Tahoma"/>
            <family val="2"/>
          </rPr>
          <t xml:space="preserve">
$1,000,000 increase per board resolution 12/19 2019-087; lease cost will most likely begin to incur CY (FY20)</t>
        </r>
      </text>
    </comment>
    <comment ref="E65" authorId="7" shapeId="0">
      <text>
        <r>
          <rPr>
            <b/>
            <sz val="9"/>
            <color indexed="81"/>
            <rFont val="Tahoma"/>
            <family val="2"/>
          </rPr>
          <t>dferrigno:</t>
        </r>
        <r>
          <rPr>
            <sz val="9"/>
            <color indexed="81"/>
            <rFont val="Tahoma"/>
            <family val="2"/>
          </rPr>
          <t xml:space="preserve">
DF changed per 8/23/18 BO committee staff report </t>
        </r>
      </text>
    </comment>
  </commentList>
</comments>
</file>

<file path=xl/sharedStrings.xml><?xml version="1.0" encoding="utf-8"?>
<sst xmlns="http://schemas.openxmlformats.org/spreadsheetml/2006/main" count="1228" uniqueCount="434">
  <si>
    <t>Division</t>
  </si>
  <si>
    <t>Project ID</t>
  </si>
  <si>
    <t>Project Description</t>
  </si>
  <si>
    <t>FY21 Budget Book Status</t>
  </si>
  <si>
    <t>Total Project Budget 
(For FY21 Program)</t>
  </si>
  <si>
    <t>FY21 Budget</t>
  </si>
  <si>
    <t>FY21CYDistrict</t>
  </si>
  <si>
    <t>FY21CYFederal</t>
  </si>
  <si>
    <t>FY21CYState</t>
  </si>
  <si>
    <t>FY21CYOther</t>
  </si>
  <si>
    <t>FY21CYGrants</t>
  </si>
  <si>
    <t>FY21CYTotal</t>
  </si>
  <si>
    <t>BRIDGE</t>
  </si>
  <si>
    <t>Capital Equipment (FY21)</t>
  </si>
  <si>
    <t>Capital Equipment</t>
  </si>
  <si>
    <t>1921</t>
  </si>
  <si>
    <t>Stores Bldg Office Space HVAC Replacement</t>
  </si>
  <si>
    <t>FY21 - Continuing Projects</t>
  </si>
  <si>
    <t>2020</t>
  </si>
  <si>
    <t>Bridge Admin Office Improvements</t>
  </si>
  <si>
    <t>1920</t>
  </si>
  <si>
    <t>Alexander Avenue Slope Strengthening Des/Env</t>
  </si>
  <si>
    <t>1422</t>
  </si>
  <si>
    <t>FASTRAK Equipment Upgrade</t>
  </si>
  <si>
    <t>1821</t>
  </si>
  <si>
    <t>IS Data Center Seismic Retrofit</t>
  </si>
  <si>
    <t>1722</t>
  </si>
  <si>
    <t>Toll Plaza Pavement Overlay</t>
  </si>
  <si>
    <t>1118</t>
  </si>
  <si>
    <t xml:space="preserve">Suicide Deterrent - Design </t>
  </si>
  <si>
    <t>1525</t>
  </si>
  <si>
    <t>Toll System Upgrade</t>
  </si>
  <si>
    <t>1820</t>
  </si>
  <si>
    <t>Toll Plaza Gantry - Des/Con</t>
  </si>
  <si>
    <t>9826</t>
  </si>
  <si>
    <t xml:space="preserve">Main Cable Access </t>
  </si>
  <si>
    <t>1526</t>
  </si>
  <si>
    <t>Suicide Deterrent - Construction</t>
  </si>
  <si>
    <t>Trailer F Replacement</t>
  </si>
  <si>
    <t>FY21 - New Projects</t>
  </si>
  <si>
    <t>Toll Plaza Admin Bldg Elevator Replacement</t>
  </si>
  <si>
    <t xml:space="preserve">BUS </t>
  </si>
  <si>
    <t>1932</t>
  </si>
  <si>
    <t>Zero Emission Bus (ZEB) Fleet/Infrastructure Analysis</t>
  </si>
  <si>
    <t>1715</t>
  </si>
  <si>
    <t>Aviat Microwave Update - Santa Rosa Link</t>
  </si>
  <si>
    <t>1931</t>
  </si>
  <si>
    <t>Bus Division Office Improvements</t>
  </si>
  <si>
    <t>1717</t>
  </si>
  <si>
    <t>SRTC Relocation Des/Env</t>
  </si>
  <si>
    <t>1831</t>
  </si>
  <si>
    <t>Replace Twenty Paratransit 22' Gas Cutaways</t>
  </si>
  <si>
    <t>1431</t>
  </si>
  <si>
    <t>D1 Resurface Employee Parking Lot &amp; Solar Panels</t>
  </si>
  <si>
    <t>1730</t>
  </si>
  <si>
    <t>Replace 67 Transit Buses with Hybrids</t>
  </si>
  <si>
    <t>SRTC Break Room Renovation</t>
  </si>
  <si>
    <t>D2 Bus Operator Breakroom, Dispatch Office, and Restroom Renovation</t>
  </si>
  <si>
    <t xml:space="preserve">D-1 Bus Admin Bldg Roof, HVAC &amp; Dispatch Rm </t>
  </si>
  <si>
    <t>ZEB Infrastructure Design</t>
  </si>
  <si>
    <t>D-2 Pavement &amp; Remediation</t>
  </si>
  <si>
    <t>Replace Steam Bay Waste Water Recycling System Des/Env</t>
  </si>
  <si>
    <t>DISTRICT</t>
  </si>
  <si>
    <t>2014</t>
  </si>
  <si>
    <t>IS Strategic Planning</t>
  </si>
  <si>
    <t>2013</t>
  </si>
  <si>
    <t>Electronic Timekeeping System Upgrade</t>
  </si>
  <si>
    <t>1913</t>
  </si>
  <si>
    <t>Disaster Recovery Improvements (2019)</t>
  </si>
  <si>
    <t>2012</t>
  </si>
  <si>
    <t>Cloud Migration Initiative</t>
  </si>
  <si>
    <t>1912</t>
  </si>
  <si>
    <t>Manage Detection and Response Services</t>
  </si>
  <si>
    <t>2011</t>
  </si>
  <si>
    <t>Email to Office 365 Migration</t>
  </si>
  <si>
    <t>1911</t>
  </si>
  <si>
    <t xml:space="preserve">Cyber Security Improvements </t>
  </si>
  <si>
    <t>1916</t>
  </si>
  <si>
    <t>San Rafael A&amp;D Admin Office Improvements</t>
  </si>
  <si>
    <t>ADS ACIS data radio replacement</t>
  </si>
  <si>
    <t>1816</t>
  </si>
  <si>
    <t>Document Management System</t>
  </si>
  <si>
    <t>2010</t>
  </si>
  <si>
    <t>Asset Management Strategic Program</t>
  </si>
  <si>
    <t>1811</t>
  </si>
  <si>
    <t>Hardware/Software for ACIS/INIT</t>
  </si>
  <si>
    <t>1812</t>
  </si>
  <si>
    <t>Asset and Vehicle Fluid Management System</t>
  </si>
  <si>
    <t>1513</t>
  </si>
  <si>
    <t>Electronic Timekeeping System</t>
  </si>
  <si>
    <t>1712</t>
  </si>
  <si>
    <t>Transit Scheduling System</t>
  </si>
  <si>
    <t>1810</t>
  </si>
  <si>
    <t>Financial/HR/Payroll Mgmt Syst</t>
  </si>
  <si>
    <t>2017</t>
  </si>
  <si>
    <t>Video Conferencing</t>
  </si>
  <si>
    <t>Farebox System Upgrade</t>
  </si>
  <si>
    <t>Financial Management System Upgrade</t>
  </si>
  <si>
    <t>On-Site Medical Trailer Infrastructure</t>
  </si>
  <si>
    <t>Trailer B Remodel</t>
  </si>
  <si>
    <t>Video Archive</t>
  </si>
  <si>
    <t>Technology Improvements (2021)</t>
  </si>
  <si>
    <t xml:space="preserve">FERRY </t>
  </si>
  <si>
    <t>0503</t>
  </si>
  <si>
    <t>Gangway &amp; Piers - Design</t>
  </si>
  <si>
    <t>1441</t>
  </si>
  <si>
    <t>Gangways &amp; Piers - Sausalito Construction</t>
  </si>
  <si>
    <t>1542</t>
  </si>
  <si>
    <t>SLEP: Larkspur, SF, Sausalito</t>
  </si>
  <si>
    <t>1740</t>
  </si>
  <si>
    <t>M.S. Sonoma Refurbishment and Repower</t>
  </si>
  <si>
    <t>1841</t>
  </si>
  <si>
    <t>Fuel System Rehab Des/Env</t>
  </si>
  <si>
    <t>1842</t>
  </si>
  <si>
    <t>Automatic Identification System (AIS)</t>
  </si>
  <si>
    <t>1940</t>
  </si>
  <si>
    <t>Purchase New Vessel</t>
  </si>
  <si>
    <t>1941</t>
  </si>
  <si>
    <t>M.V. Del Norte, M.V. Napa and M.V. Golden Gate Main Engine Overhaul</t>
  </si>
  <si>
    <t>1944</t>
  </si>
  <si>
    <t>Ticketing Systems/TVMs/Door Replacement</t>
  </si>
  <si>
    <t>1945</t>
  </si>
  <si>
    <t>Renewable Diesel Pilot Program</t>
  </si>
  <si>
    <t>2040</t>
  </si>
  <si>
    <t>Capital Improvements for Ferry Fleet</t>
  </si>
  <si>
    <t>2041</t>
  </si>
  <si>
    <t>Corte Madera Marsh Restoration Construction</t>
  </si>
  <si>
    <t>2042</t>
  </si>
  <si>
    <t>Larkspur Ferry Service and Parking Expansion Env. Clearance and Prelim. Design Study</t>
  </si>
  <si>
    <t>2043</t>
  </si>
  <si>
    <t>Water Jet Replacement</t>
  </si>
  <si>
    <t>9710</t>
  </si>
  <si>
    <t>Corte Madera Marsh Restoration Design</t>
  </si>
  <si>
    <t>LFT Fuel System Rehabilitation</t>
  </si>
  <si>
    <t>FY21 Ferry Vessel Rehab</t>
  </si>
  <si>
    <t>SEISMIC</t>
  </si>
  <si>
    <t>1923</t>
  </si>
  <si>
    <t>Seismic Phase IIIB - CM/GC</t>
  </si>
  <si>
    <t>1528</t>
  </si>
  <si>
    <t>GGB Wind Retrofit</t>
  </si>
  <si>
    <t>Select Likely/Unlikely</t>
  </si>
  <si>
    <t>Jennifer/Chi</t>
  </si>
  <si>
    <t>Jacob/Chi</t>
  </si>
  <si>
    <t>Suggested Responsible*</t>
  </si>
  <si>
    <t>72 Projects</t>
  </si>
  <si>
    <t>FY21 Grant $ Impacted</t>
  </si>
  <si>
    <t>FY21 Savings $</t>
  </si>
  <si>
    <t>*Suggested note for Chi: Please take a broader, brief look at all Divisions, flagging to Jennifer and Jacob all Projects you have already observed delays from your TAM work.</t>
  </si>
  <si>
    <r>
      <t xml:space="preserve">Capital and Grants: 1 Year Delay Project List by COB Monday, June 1, 2020
</t>
    </r>
    <r>
      <rPr>
        <sz val="10"/>
        <color rgb="FFFF0000"/>
        <rFont val="Calibri"/>
        <family val="2"/>
        <scheme val="minor"/>
      </rPr>
      <t>Instructions: In column H, please select "Likely" or "Unlikely", depending on whether you believe the project will be delayed for 1 year (regardless of reason). The District is considering delaying Capital Projects for 1 year to improve our financial position by reducing the capital budget contribution amount. If a project is selected as "Likely", "FY21 Savings $" amounts in Column I and "FY21 Grant $ Impacted" amounts in column J will populate automatically.</t>
    </r>
  </si>
  <si>
    <t>Likely</t>
  </si>
  <si>
    <t>Unlikely</t>
  </si>
  <si>
    <t>Asset ID</t>
  </si>
  <si>
    <t>Category</t>
  </si>
  <si>
    <t>Sub-Category</t>
  </si>
  <si>
    <t>Unconstrained_Description</t>
  </si>
  <si>
    <t>10-YearMaxScore</t>
  </si>
  <si>
    <t>Mode Code</t>
  </si>
  <si>
    <t>RTCI_NTD_TERM1302_Description</t>
  </si>
  <si>
    <t>Date Built</t>
  </si>
  <si>
    <t>Purchase Cost</t>
  </si>
  <si>
    <t>CostYr</t>
  </si>
  <si>
    <t>Facilities</t>
  </si>
  <si>
    <t>Buildings</t>
  </si>
  <si>
    <t>MB</t>
  </si>
  <si>
    <t>Equipment</t>
  </si>
  <si>
    <t>GGT-SRO-01 SANTA ROSA TERMINAL BLDG</t>
  </si>
  <si>
    <t>Stations</t>
  </si>
  <si>
    <t>Complete Station</t>
  </si>
  <si>
    <t>Systems</t>
  </si>
  <si>
    <t>Specialized IT</t>
  </si>
  <si>
    <t>SY</t>
  </si>
  <si>
    <t>GGT-SR-01 SAN RAFAEL ADMIN REMODEL</t>
  </si>
  <si>
    <t>GGT-SR-01 SAN RAFAEL ADMIN BLDG 1</t>
  </si>
  <si>
    <t>GGT-SR-01 SAN RAFAEL ADMIN BLDG</t>
  </si>
  <si>
    <t>GGT-SR-01 SAN RAFAEL ADMIN BLDG 2</t>
  </si>
  <si>
    <t>7843-GGT-SRTC-04 SRTC-B CANOPY AND PLATEFORM</t>
  </si>
  <si>
    <t>7844-GGT-SRTC-05 SRTC-C CANOPY AND PLATEFORM C WITH BUS SHELTER</t>
  </si>
  <si>
    <t>Communications</t>
  </si>
  <si>
    <t>GGT-SRTC-01 SR TRANSIT CENTER BENCHS</t>
  </si>
  <si>
    <t>GGT-SRTC-01 SR TRANSIT CENTER SIGNS</t>
  </si>
  <si>
    <t>7842-GGT-SRTC-03 SRTC-A CANOPY AND PLATEFORM</t>
  </si>
  <si>
    <t>Vehicles</t>
  </si>
  <si>
    <t>Revenue Vehicles</t>
  </si>
  <si>
    <t>2015 FORD E350 ELDORADO NATIONAL VAN (B0009355 to B0009369)</t>
  </si>
  <si>
    <t>DR</t>
  </si>
  <si>
    <t>7804-GGT-SR-13 D1 LOT FOR TRANSIT OPERATIONS</t>
  </si>
  <si>
    <t>7836-GGT-SRTC-01 SRTC-D TERMINAL BLDG; (2) CONSESSION BLDGS; PLATEFORM/CANOPY</t>
  </si>
  <si>
    <t>7806-GGT-NO-01 D2-1 DISPATCH OFFICE 1976</t>
  </si>
  <si>
    <t>GGT-SR-01 SAN RAFAEL ADMIN HVAC</t>
  </si>
  <si>
    <t>GGT-SR-01 HVAC UNIT-DISPATCH OFFICE 2010</t>
  </si>
  <si>
    <t>GGT-SR-01 SAN RAFAEL ADMIN HVAC 1997</t>
  </si>
  <si>
    <t>GGT-SR-05 CARRIER HVAC SYSTEM 2012</t>
  </si>
  <si>
    <t>GGT-SR-05 SAN SAN RAFAEL COMPUTER RM HVAC 2005</t>
  </si>
  <si>
    <t>Major Shops</t>
  </si>
  <si>
    <t>GGT-SR-08 ZERO EMISSION BUS FLEET/INFRASTRUCTURE ANALYSIS</t>
  </si>
  <si>
    <t>Storage Yard</t>
  </si>
  <si>
    <t>GGT-NO-04 NOVATO BUS YARD RESURFACE 2004</t>
  </si>
  <si>
    <t>GGT-NO-04 NOVATO BUS YARD SECURITY 2007</t>
  </si>
  <si>
    <t>GGT-NO-05 NOVATO FUEL TANKS 2003</t>
  </si>
  <si>
    <t>GGT-NO-04 NOVATO BUS FAC SECURITY IMP 2012</t>
  </si>
  <si>
    <t>7809-GGT-NO-04 D2 NOVATO BUS YARD AND PARKING LOT 1979</t>
  </si>
  <si>
    <t>GGT-NO-04 NOVATO BUS YARD RESURFACE 1984</t>
  </si>
  <si>
    <t>GGT-NO-01 3M IDENTITY 5100 READER FOR D2 2013</t>
  </si>
  <si>
    <t>7798-GGT-SR-08 D1-I BUS WASH RACK</t>
  </si>
  <si>
    <t>GGT-SR-08 SAN RAFAEL WASH RACKS WTR RECLAMATION</t>
  </si>
  <si>
    <t>GGB-SF-14 TRAILER REHAB - AUDIT</t>
  </si>
  <si>
    <t>GGT-SR-05 AVIAT MICROWAVE UPDATES - SANTA ROSA LINK</t>
  </si>
  <si>
    <t>NEW-OFFICE365</t>
  </si>
  <si>
    <t>GGT-SR-05 TRAILER OFFICE REHAB</t>
  </si>
  <si>
    <t>VIRTUAL TAPE LIBRARY</t>
  </si>
  <si>
    <t>NEW-ACIS</t>
  </si>
  <si>
    <t>GGB-SF-12 TRAILER OFFICE DRAFTING</t>
  </si>
  <si>
    <t>CISCO SWITCH</t>
  </si>
  <si>
    <t>FB</t>
  </si>
  <si>
    <t>SWITCH AT BRIDGE DISTRICT DATA ROOM</t>
  </si>
  <si>
    <t>Ferry</t>
  </si>
  <si>
    <t>GGF-LA-01 FATPIPE MPVPN APPLIANCE</t>
  </si>
  <si>
    <t>GGB-SF-13 PRINTER-LASERJET COLOR HP5550NTRAILER REHAB - CONSULTANT</t>
  </si>
  <si>
    <t>GGB-SF-17 TRAILER REHAB - IS TRAILER</t>
  </si>
  <si>
    <t>7748-GGB-SF-11, 12, 13, 14, 15, 16, 17 BR-07 TRAILER OFFICES</t>
  </si>
  <si>
    <t>GGT-SR-09 AVFMS WORK MGT/BUS MAINTENANCE</t>
  </si>
  <si>
    <t>GGF-LA-08 LARKSPUR OFFSHORE-FENDER</t>
  </si>
  <si>
    <t>GGF-LA-10 LARKSPUR DOCK No_1 CYLINDER</t>
  </si>
  <si>
    <t>GGF-LA-03 LARKSPUR BILGEWATER SYS</t>
  </si>
  <si>
    <t>GGF-LA-08 FENDERING SYSTEM</t>
  </si>
  <si>
    <t>GGF-LA-02 10-IN X16-IN WET BANDSAW &amp; 28-IN VERT</t>
  </si>
  <si>
    <t>GGF-LA-08 LARKSPUR CUSTOMER LOT 1995</t>
  </si>
  <si>
    <t>GGF-LA-10-13 DONUT FENDER &amp; PILE EXT-LA</t>
  </si>
  <si>
    <t xml:space="preserve">GGF-LA-10-13 FOAM FILLED FENDER 5-FT X 8-FT </t>
  </si>
  <si>
    <t>GGF-LA-10-13 RAMPS&amp;GANGWAY SERVICE LIFEEXT</t>
  </si>
  <si>
    <t>GGF-LA-11 LARKSPUR DOCK No_2 CYLINDE</t>
  </si>
  <si>
    <t>GGF-LA-13 LARKSPUR DOCK No_4</t>
  </si>
  <si>
    <t>GGF-LA-02 PETRO BARRIER FLOAT SET</t>
  </si>
  <si>
    <t>GGF-SF-02 FERRY PASSENGER INFO SYSTEM</t>
  </si>
  <si>
    <t>GGF-SF-10 1978 SF DOCK No_1</t>
  </si>
  <si>
    <t>GGF-SF-10-13 1988 SF DOCK SAFETY PLATFORM</t>
  </si>
  <si>
    <t>GGF-SF-10-14 1990 SF DOCK POWER GROUND</t>
  </si>
  <si>
    <t>GGF-SF-11 1978 SF DOCK No_2</t>
  </si>
  <si>
    <t>GGF-SS-01 OIL BOOM REEL No_1</t>
  </si>
  <si>
    <t>GGF-SS-01 OIL BOOM REEL No_2</t>
  </si>
  <si>
    <t>7878-GGF-SS-01 SSFT DOCK AND BERTH(float only, does not include leased water way)</t>
  </si>
  <si>
    <t>GGF-LA-10-13 3x5 FENDER &amp; SECURING LINE</t>
  </si>
  <si>
    <t>MS SONOMA 2002 LIFE RAFT REPLACEMENT</t>
  </si>
  <si>
    <t>MS SONOMA 1991 SUNDECK</t>
  </si>
  <si>
    <t>MS SONOMA 1999 PASSENGER LIFT</t>
  </si>
  <si>
    <t>MS SONOMA 1993 SHAFT SEALS SPARE</t>
  </si>
  <si>
    <t xml:space="preserve">MS GENERATOR SET </t>
  </si>
  <si>
    <t>MS SONOMA 2013 AIS SYSTEM FOR MS SONOMA</t>
  </si>
  <si>
    <t>MV MENDOCINO 2013 AIS SYSTEM</t>
  </si>
  <si>
    <t>MV DEL NORTE 2013 AIS SYSTEM</t>
  </si>
  <si>
    <t>GGB-SF-15 TRAILER OFFICE 2003 ENGR EXPANSION</t>
  </si>
  <si>
    <t>Guideway Elements</t>
  </si>
  <si>
    <t>GGF-LA-00 CORTE MADERA MARSH RESTORATION 1974 (3ACRES)</t>
  </si>
  <si>
    <t>7858-GGF-LA-04 LFT-04-1 FUEL STORAGE TANKS 2 MILLION GAL AND FUEL PUMP STATION AND GENERATOR HOUSE</t>
  </si>
  <si>
    <t>NA</t>
  </si>
  <si>
    <t>TERMLite</t>
  </si>
  <si>
    <t>Service Life</t>
  </si>
  <si>
    <t>Remaining Useful Life</t>
  </si>
  <si>
    <t>Calculated Condition</t>
  </si>
  <si>
    <t>Assessed Condition Rating</t>
  </si>
  <si>
    <t>2019_Agency_UsefulLife</t>
  </si>
  <si>
    <t>IFAS</t>
  </si>
  <si>
    <t>2019_Replacement Cost</t>
  </si>
  <si>
    <t>Responsible</t>
  </si>
  <si>
    <t>DISTRICT CAPITAL PROJECTS</t>
  </si>
  <si>
    <t>ASSET MANAGEMENT DATA (IFAS-MAXIMO-ONBASE) - Regional Transit Capital Inventory/National Transit Database</t>
  </si>
  <si>
    <t>State of Good Repair</t>
  </si>
  <si>
    <t>Reinspect</t>
  </si>
  <si>
    <t xml:space="preserve">Attached are assets allocated to each project ID. </t>
  </si>
  <si>
    <t>Explanatory Notes</t>
  </si>
  <si>
    <t>Many capital equipment purchases are critical to operations and will likely need to happen; though we could ask Divisions to limit purchases to essential items</t>
  </si>
  <si>
    <t>Definitely will not happen for at least 1 year</t>
  </si>
  <si>
    <t>Low-priority project; should check with Kevin Raddatz but I don't think there's any reason to rush this</t>
  </si>
  <si>
    <t>Not sure about this one. Might be good candidate for delay but hesitant to put on list without knowing the full impact.</t>
  </si>
  <si>
    <t>SRTC project should keep moving</t>
  </si>
  <si>
    <t>PO is executed and manufacturer is set to begin production as soon as SIP lifts; should not be delayed</t>
  </si>
  <si>
    <t>Won't happen until after D2 project; likely at least 1 year delay</t>
  </si>
  <si>
    <t>Final punch list items already en route; won't be delayed</t>
  </si>
  <si>
    <t>This project will bring significant operating cost reductions; probably would be counter-productive to delay unless post-COVID operations render it no longer necessary</t>
  </si>
  <si>
    <t>The ZEB study is already underway, we've requested a regulatory extension until March 2021, but even if received we will not be able to delay for a full year</t>
  </si>
  <si>
    <t>There may be some flexibility but I believe replacement is necessary soon for regulatory reasons</t>
  </si>
  <si>
    <t>Ferry capital equipment budget necessary to purchase items critical to operations</t>
  </si>
  <si>
    <t>G&amp;P design budget still needed to push project through permitting phase</t>
  </si>
  <si>
    <t>Project is continuing to be delayed due to permitting, but hope that this won't last another full year</t>
  </si>
  <si>
    <t>ENG portion is complete, Ferry portion is currently delayed</t>
  </si>
  <si>
    <t>Sonoma already in dry-docking and nearing completion; wouldn't make sense to delay</t>
  </si>
  <si>
    <t>Some of this work is necessary due to fuel system emergency; probably should not delay until system is fully stabilized</t>
  </si>
  <si>
    <t>As already discussed, new vessel likely delayed or cancelled; will impact grant funding</t>
  </si>
  <si>
    <t>Projects complete; delay of final work not possible</t>
  </si>
  <si>
    <t>SF and Larkspur portions could be delayed, but grant funding is in jeopardy if Sausalito portion of project is further delayed.</t>
  </si>
  <si>
    <t>This budget may be used for emergency fuel system repairs; hesitant to delay it unless there's a plan for covering these costs elsewhere</t>
  </si>
  <si>
    <t>Several of these projects are underway and wouldn't make sense to delay, but potentially some individual components of the project could be delayed</t>
  </si>
  <si>
    <t>Should check with John Eberle as there are regulatory issues here, but this project hasn't seemed to be a priority this year</t>
  </si>
  <si>
    <t>Administration is considering whether to delay this project longer; I do not know the current status of that decision</t>
  </si>
  <si>
    <t>Ferry installing water jets via other projects; I don't believe this project is current high priority but should check with Damon</t>
  </si>
  <si>
    <t>Again, should check with John Eberle to make sure this is okay to delay</t>
  </si>
  <si>
    <t>Additional fuel system work could be delayed</t>
  </si>
  <si>
    <t>New vessel rehab work is for non-critical repair work; could be delayed</t>
  </si>
  <si>
    <t>Necessary for function of Kronos, cannot be delayed</t>
  </si>
  <si>
    <t>Are there fabrication and material testing delays from COVID-19?</t>
  </si>
  <si>
    <t>REPLACE</t>
  </si>
  <si>
    <t>SECURITY IMPROVEMENTS</t>
  </si>
  <si>
    <t>NEW VESSEL TO REPLACE LEASED MILLENIUM</t>
  </si>
  <si>
    <t>GGT-SR-08 BUS MAINTENANCE BODY SHOP</t>
  </si>
  <si>
    <t xml:space="preserve">IFAS </t>
  </si>
  <si>
    <t>REPLACE OR REHAB</t>
  </si>
  <si>
    <t>ENTERPRISE RESOUCE PLANNING SYS -NEW</t>
  </si>
  <si>
    <t>ONE SYSTEM OF RECORD-NEW</t>
  </si>
  <si>
    <t>CLOUD INITITIVE-NEW</t>
  </si>
  <si>
    <t>Replacement is needed</t>
  </si>
  <si>
    <t>Mitigate risk by moving occupants or not replaceable equipment outside of building.</t>
  </si>
  <si>
    <t>The main cable access may be essential project to maintain the bridge.</t>
  </si>
  <si>
    <t>If D2 pavement and remediation project moves forward, this project should continue as well.</t>
  </si>
  <si>
    <t>Serious maintenance implications but a possible candidate for delay</t>
  </si>
  <si>
    <t>Sensitive project due to need for remediation and operational issues. Should not be delayed without requesting approval from regulatory agency.</t>
  </si>
  <si>
    <t>Not a full year delay, but a six month delay may be possible.</t>
  </si>
  <si>
    <t>This is an Urgent Project to meet COVID and remote work needs</t>
  </si>
  <si>
    <t>Financial/HR/Payroll Mgmt. Syst</t>
  </si>
  <si>
    <t>Stagger the start of this project to allow Cloud migration project to define platform technology</t>
  </si>
  <si>
    <t>Coordinate schedule with Cloud migration project.</t>
  </si>
  <si>
    <t>Check with Tony, may be necessary for dispatch and bus operators.</t>
  </si>
  <si>
    <t xml:space="preserve">This project may be already done. </t>
  </si>
  <si>
    <t xml:space="preserve">AIS is connected to ferry rehab.  Delay may not be possible. </t>
  </si>
  <si>
    <t>District Contribution to Project</t>
  </si>
  <si>
    <t>One last SOW remaining and in progress with Procurement, unlikely to delay</t>
  </si>
  <si>
    <t>Necessary upgrade, unlikely to delay; coordinate schedule with Cloud migration project.</t>
  </si>
  <si>
    <t>Lower-priority project</t>
  </si>
  <si>
    <t>Ongoing</t>
  </si>
  <si>
    <t>I believe this project will be more important with COVID</t>
  </si>
  <si>
    <t>This is a big one - not sure if there's an appetite to delay this, but it could be delayed since more urgent upgrade is happening now</t>
  </si>
  <si>
    <t>Projects</t>
  </si>
  <si>
    <t>Summary of the Project</t>
  </si>
  <si>
    <t>Start Date</t>
  </si>
  <si>
    <t>End Date</t>
  </si>
  <si>
    <t>Impacted Departments</t>
  </si>
  <si>
    <t>IS Lead</t>
  </si>
  <si>
    <t xml:space="preserve">1712 - Transit Scheduling System Upgrade- core upgrade </t>
  </si>
  <si>
    <t>Upgrade of the Hastus application from version 2012 to 2018 and of the underlying infrastructure</t>
  </si>
  <si>
    <t>In progress</t>
  </si>
  <si>
    <t>Q1 2020</t>
  </si>
  <si>
    <t>Scheduling, Dispatch, Payroll</t>
  </si>
  <si>
    <t>Barjinder Singh</t>
  </si>
  <si>
    <t xml:space="preserve">OP - Technical Upgrade of IFAS </t>
  </si>
  <si>
    <t xml:space="preserve">Central Square Technologies has informed the District that they will not continue to host or support IFAS beyond October 2020. This technical upgrade will provide stability to the IFAS system until the new ERP system is implemented. </t>
  </si>
  <si>
    <t>Q2 2020</t>
  </si>
  <si>
    <t>Accounting, Payroll, Procurement, Capital &amp; Grants, HR, Bus, Ferry</t>
  </si>
  <si>
    <t>Robert Leece, Lisa Treat, Marcus Lo</t>
  </si>
  <si>
    <t>1812 - EJ Ward Upgrade - Phase 1 software upgrade</t>
  </si>
  <si>
    <t xml:space="preserve">Upgrade of the fueling system from version 2009 to 2019. Moving to a SaaS solution. </t>
  </si>
  <si>
    <t>Bus Maintenance, Ferry Engineering, Bridge (non rev vehicles)</t>
  </si>
  <si>
    <t>Marcus Lo</t>
  </si>
  <si>
    <t>1811 -  INIT Infrastructure Upgrade/ Virtualization</t>
  </si>
  <si>
    <t>Virtualizing the underlying servers that the INIT applications because the current hardware is over 10yrs old</t>
  </si>
  <si>
    <t>Q3 2020</t>
  </si>
  <si>
    <t>Dispatch, Bus Ops, Bus Maintenance</t>
  </si>
  <si>
    <t>Tomasz Klys, Min Min Phyo</t>
  </si>
  <si>
    <t>2010 - Asset Mgt. Strategic Program - Maximo upgraded</t>
  </si>
  <si>
    <t xml:space="preserve">Upgrade of Maximo from version 7.5.0.8 to latest version 7.6. </t>
  </si>
  <si>
    <t>Q4 2020</t>
  </si>
  <si>
    <t>Bus Maintenance, Procurement, Stores, Ferry Engineering</t>
  </si>
  <si>
    <t>Lisa Treat, Marcus Lo</t>
  </si>
  <si>
    <t>1712 - Transit Scheduling System Upgrade - Phase 2 and 3</t>
  </si>
  <si>
    <t>Implementation of new features and business process improvements to Hastus 2018</t>
  </si>
  <si>
    <t>Q1 2021</t>
  </si>
  <si>
    <t>CAP - GFI Upgrade</t>
  </si>
  <si>
    <t>Upgrade of Farebox application from 2008 to latest version. Project will start with business process mapping of the fare structure and development of requirements</t>
  </si>
  <si>
    <t>Q2 2021</t>
  </si>
  <si>
    <t>Planning, Bus Maintenance</t>
  </si>
  <si>
    <t>Tony Scott, Ed Fong</t>
  </si>
  <si>
    <t>1810 - Financial/ HR/ Payroll Mgmt Syst - Implementation</t>
  </si>
  <si>
    <t xml:space="preserve">Replacement of the IFAS (accounting, payroll and HR) system. </t>
  </si>
  <si>
    <t xml:space="preserve">Accounting, Payroll, Procurement, HR, Capital &amp; Grants, </t>
  </si>
  <si>
    <t>Robert Leece, Joshua Davis</t>
  </si>
  <si>
    <t>1812 - EJWard upgrade - Phase 2, hardware upgrade</t>
  </si>
  <si>
    <t xml:space="preserve">Upgrade of the fuel terminals and  CANceivers </t>
  </si>
  <si>
    <t>1816 - Document Management System - Phase 2 (scanned docs into OnBase)</t>
  </si>
  <si>
    <t>Reducing the amount of paper documents stored in offices across the District by scanning and importing into OnBase. Working with 8 departments</t>
  </si>
  <si>
    <t>DSO, Marketing, Bus Maintenance, Bus Training, Bus Operations, Capital &amp; Grants, Bridge Managers, HR</t>
  </si>
  <si>
    <t>Joshua Davis</t>
  </si>
  <si>
    <t>2010 - Asset Mgt. Strategic Program - Maximo Strategic Roadmap</t>
  </si>
  <si>
    <t xml:space="preserve">Maximo vendor working with the District to form a 'to-be' picture for the current version of Maximo V7.6. </t>
  </si>
  <si>
    <t>In Progress</t>
  </si>
  <si>
    <t>Maximo Users Group</t>
  </si>
  <si>
    <t>2014 - IS Strategic Plan</t>
  </si>
  <si>
    <t>5 year strategic plan for the Information Systems Department</t>
  </si>
  <si>
    <t>All Departments</t>
  </si>
  <si>
    <t>Fang Lu</t>
  </si>
  <si>
    <t>1816 - Document Management System - Phase 3 (day forward, workflow)</t>
  </si>
  <si>
    <t>Establishing a process by which documents are digitally captured and stored in OnBase and can be easily retrieved to avoid the ongoing generation of paper documents</t>
  </si>
  <si>
    <t>Bus Maintenance, Bus Training, HR</t>
  </si>
  <si>
    <t>1810 - Financial/ HR/ Payroll Mgmt Syst - RFP Process</t>
  </si>
  <si>
    <t>RFP process to select a vendor to replace the IFAS (accounting, payroll and HR) system</t>
  </si>
  <si>
    <t>HR, Accounting, Payroll, Procurement</t>
  </si>
  <si>
    <t>n/a</t>
  </si>
  <si>
    <t>2010 - Asset Mgt. Strategic Program - Maximo expansion</t>
  </si>
  <si>
    <t xml:space="preserve">Expand the utilization of Maximo to other departments, primarily Bridge. </t>
  </si>
  <si>
    <t>TBD</t>
  </si>
  <si>
    <t>1813 Transportation Statistics Reporting</t>
  </si>
  <si>
    <t>Replacement of the Transtat application. This could be a precursor to a District wide Business Intelligence strategy</t>
  </si>
  <si>
    <t>Planning, Accounting</t>
  </si>
  <si>
    <t>Tony Scott</t>
  </si>
  <si>
    <t>OP - Ferry Network improvement and Security Cameras on Boats</t>
  </si>
  <si>
    <t>Providing network and internet connectivity over the water for each ferry vessel. This is needed for new Verkada security cameras installed on the boats.</t>
  </si>
  <si>
    <t>Ferry Engineering, Ferry Ops</t>
  </si>
  <si>
    <t>Jeffrey DiGregorio</t>
  </si>
  <si>
    <t>OP - SQL AOAG</t>
  </si>
  <si>
    <t xml:space="preserve">Moving applications </t>
  </si>
  <si>
    <t>Matt Dacquisto</t>
  </si>
  <si>
    <t>OP - Bus On Time Performance Reporting</t>
  </si>
  <si>
    <t xml:space="preserve">Statistical reporting on bus arrival and departure times. Data can be used by the BUS division to assess delays in bus trips, calculate the cost of each route etc. </t>
  </si>
  <si>
    <t>Scheduling</t>
  </si>
  <si>
    <t>Krystal Dong, Tony Clark, Min Min Phyo</t>
  </si>
  <si>
    <t>OP - Capital &amp; Grants Tool</t>
  </si>
  <si>
    <t xml:space="preserve">Internally developed tool to help Capital &amp; Grants team manage Grant allocation and usage, something that cannot be done in the IFAS application and is currently being done in unwieldly spreadsheets. </t>
  </si>
  <si>
    <t>Capital &amp; Grants</t>
  </si>
  <si>
    <t xml:space="preserve">Robert Leece </t>
  </si>
  <si>
    <t>OP - Road Supervisor Vehicle Tech upgrade</t>
  </si>
  <si>
    <t>Upgrading the onboard laptops in the Road Supervisor cars</t>
  </si>
  <si>
    <t>Bus Transportation Supervisors</t>
  </si>
  <si>
    <t>Ed Fong</t>
  </si>
  <si>
    <t>2012 Cloud Migration Initiative</t>
  </si>
  <si>
    <t>Ongoing program to move certain parts of the District's network to the Cloud.</t>
  </si>
  <si>
    <t>Ben Valdez</t>
  </si>
  <si>
    <t>1911 - Cyber Security Improvements</t>
  </si>
  <si>
    <t>Ongoing program of work to bolster the District's network and infrastructure against cyber security threats</t>
  </si>
  <si>
    <t>on going</t>
  </si>
  <si>
    <t>Ben Valdez, Tomasz Klys</t>
  </si>
  <si>
    <t>2016 - Single Sign On</t>
  </si>
  <si>
    <t xml:space="preserve">Implementing single sign on for all District enterprise systems. This will mean users will not need separate username and passwords for different applications. </t>
  </si>
  <si>
    <t xml:space="preserve">on going </t>
  </si>
  <si>
    <t>District</t>
  </si>
  <si>
    <t>Joe Leong</t>
  </si>
  <si>
    <t>2017 - Video Conferencing</t>
  </si>
  <si>
    <t>Installation for video conferencing equipment in key District meeting 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</si>
</sst>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_);_(* \(#,##0.00\);_(* &quot;-&quot;_);_(@_)"/>
    <numFmt numFmtId="167" formatCode="&quot;$&quot;#,##0"/>
  </numFmts>
  <fonts count="21" x14ac:knownFonts="1">
    <font>
      <sz val="11"/>
      <color theme="1"/>
      <name val="Calibri"/>
      <family val="2"/>
      <scheme val="minor"/>
    </font>
    <font>
      <sz val="11"/>
      <color theme="1"/>
      <name val="Calibri"/>
      <family val="2"/>
      <scheme val="minor"/>
    </font>
    <font>
      <sz val="11"/>
      <color theme="0"/>
      <name val="Calibri"/>
      <family val="2"/>
      <scheme val="minor"/>
    </font>
    <font>
      <sz val="11"/>
      <color indexed="8"/>
      <name val="Calibri"/>
      <family val="2"/>
    </font>
    <font>
      <b/>
      <sz val="11"/>
      <name val="Calibri"/>
      <family val="2"/>
    </font>
    <font>
      <sz val="11"/>
      <name val="Calibri"/>
      <family val="2"/>
      <scheme val="minor"/>
    </font>
    <font>
      <sz val="11"/>
      <name val="Calibri"/>
      <family val="2"/>
    </font>
    <font>
      <b/>
      <sz val="11"/>
      <color indexed="8"/>
      <name val="Calibri"/>
      <family val="2"/>
    </font>
    <font>
      <b/>
      <sz val="9"/>
      <color indexed="81"/>
      <name val="Tahoma"/>
      <family val="2"/>
    </font>
    <font>
      <sz val="9"/>
      <color indexed="81"/>
      <name val="Tahoma"/>
      <family val="2"/>
    </font>
    <font>
      <b/>
      <sz val="11"/>
      <color theme="1"/>
      <name val="Calibri"/>
      <family val="2"/>
    </font>
    <font>
      <sz val="14"/>
      <color theme="1"/>
      <name val="Calibri"/>
      <family val="2"/>
      <scheme val="minor"/>
    </font>
    <font>
      <b/>
      <sz val="14"/>
      <color theme="1"/>
      <name val="Calibri"/>
      <family val="2"/>
      <scheme val="minor"/>
    </font>
    <font>
      <sz val="10"/>
      <color rgb="FFFF0000"/>
      <name val="Calibri"/>
      <family val="2"/>
      <scheme val="minor"/>
    </font>
    <font>
      <b/>
      <sz val="11"/>
      <color theme="0"/>
      <name val="Calibri"/>
      <family val="2"/>
      <scheme val="minor"/>
    </font>
    <font>
      <sz val="11"/>
      <color rgb="FFFF0000"/>
      <name val="Calibri"/>
      <family val="2"/>
      <scheme val="minor"/>
    </font>
    <font>
      <sz val="11"/>
      <color rgb="FF0E101A"/>
      <name val="Calibri"/>
      <family val="2"/>
      <scheme val="minor"/>
    </font>
    <font>
      <b/>
      <sz val="10"/>
      <color rgb="FFFFFFFF"/>
      <name val="Calibri"/>
      <family val="2"/>
    </font>
    <font>
      <sz val="10"/>
      <color rgb="FF000000"/>
      <name val="Calibri"/>
      <family val="2"/>
    </font>
    <font>
      <sz val="10"/>
      <color theme="1"/>
      <name val="Calibri"/>
      <family val="2"/>
    </font>
    <font>
      <sz val="11"/>
      <color theme="5"/>
      <name val="Calibri"/>
      <family val="2"/>
      <scheme val="minor"/>
    </font>
  </fonts>
  <fills count="17">
    <fill>
      <patternFill patternType="none"/>
    </fill>
    <fill>
      <patternFill patternType="gray125"/>
    </fill>
    <fill>
      <patternFill patternType="solid">
        <fgColor rgb="FFFFFFCC"/>
      </patternFill>
    </fill>
    <fill>
      <patternFill patternType="solid">
        <fgColor theme="6"/>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
      <patternFill patternType="solid">
        <fgColor theme="9" tint="0.59999389629810485"/>
        <bgColor indexed="64"/>
      </patternFill>
    </fill>
    <fill>
      <patternFill patternType="solid">
        <fgColor theme="4"/>
        <bgColor theme="4"/>
      </patternFill>
    </fill>
    <fill>
      <patternFill patternType="solid">
        <fgColor rgb="FF92D050"/>
        <bgColor indexed="64"/>
      </patternFill>
    </fill>
    <fill>
      <patternFill patternType="solid">
        <fgColor rgb="FF1F4E78"/>
        <bgColor indexed="64"/>
      </patternFill>
    </fill>
    <fill>
      <patternFill patternType="solid">
        <fgColor rgb="FFFF6969"/>
        <bgColor indexed="64"/>
      </patternFill>
    </fill>
    <fill>
      <patternFill patternType="solid">
        <fgColor rgb="FFFFFFFF"/>
        <bgColor indexed="64"/>
      </patternFill>
    </fill>
    <fill>
      <patternFill patternType="solid">
        <fgColor rgb="FFFF9966"/>
        <bgColor indexed="64"/>
      </patternFill>
    </fill>
    <fill>
      <patternFill patternType="solid">
        <fgColor rgb="FFA9D08E"/>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1" fillId="2" borderId="1" applyNumberFormat="0" applyFont="0" applyAlignment="0" applyProtection="0"/>
    <xf numFmtId="0" fontId="2" fillId="3" borderId="0" applyNumberFormat="0" applyBorder="0" applyAlignment="0" applyProtection="0"/>
    <xf numFmtId="43" fontId="3" fillId="0" borderId="0" applyFont="0" applyFill="0" applyBorder="0" applyAlignment="0" applyProtection="0"/>
    <xf numFmtId="9" fontId="1" fillId="0" borderId="0" applyFont="0" applyFill="0" applyBorder="0" applyAlignment="0" applyProtection="0"/>
  </cellStyleXfs>
  <cellXfs count="90">
    <xf numFmtId="0" fontId="0" fillId="0" borderId="0" xfId="0"/>
    <xf numFmtId="165" fontId="4" fillId="0" borderId="0" xfId="5" applyNumberFormat="1" applyFont="1" applyFill="1" applyBorder="1" applyAlignment="1" applyProtection="1">
      <alignment horizontal="center"/>
    </xf>
    <xf numFmtId="0" fontId="0" fillId="0" borderId="0" xfId="0" applyFill="1" applyBorder="1" applyAlignment="1">
      <alignment horizontal="left"/>
    </xf>
    <xf numFmtId="165" fontId="0" fillId="0" borderId="0" xfId="5" applyNumberFormat="1" applyFont="1" applyFill="1" applyBorder="1" applyProtection="1"/>
    <xf numFmtId="0" fontId="0" fillId="0" borderId="0" xfId="0" applyFill="1" applyBorder="1"/>
    <xf numFmtId="49" fontId="0" fillId="0" borderId="0" xfId="0" applyNumberFormat="1" applyFill="1" applyBorder="1" applyAlignment="1">
      <alignment horizontal="center"/>
    </xf>
    <xf numFmtId="165" fontId="0" fillId="0" borderId="0" xfId="5" applyNumberFormat="1" applyFont="1" applyFill="1" applyBorder="1"/>
    <xf numFmtId="43" fontId="0" fillId="0" borderId="0" xfId="1" applyFont="1" applyFill="1" applyBorder="1"/>
    <xf numFmtId="0" fontId="1" fillId="0" borderId="0" xfId="0" applyFont="1" applyFill="1" applyBorder="1"/>
    <xf numFmtId="164" fontId="0" fillId="0" borderId="0" xfId="2" applyNumberFormat="1" applyFont="1" applyFill="1" applyBorder="1" applyAlignment="1">
      <alignment horizontal="center"/>
    </xf>
    <xf numFmtId="165" fontId="10" fillId="6" borderId="0" xfId="5" applyNumberFormat="1" applyFont="1" applyFill="1" applyBorder="1" applyAlignment="1" applyProtection="1">
      <alignment horizontal="center" wrapText="1"/>
    </xf>
    <xf numFmtId="43" fontId="6" fillId="5" borderId="2" xfId="1" quotePrefix="1" applyFont="1" applyFill="1" applyBorder="1" applyAlignment="1" applyProtection="1">
      <alignment horizontal="center"/>
      <protection hidden="1"/>
    </xf>
    <xf numFmtId="0" fontId="0" fillId="0" borderId="2" xfId="0" applyFill="1" applyBorder="1" applyAlignment="1">
      <alignment horizontal="left"/>
    </xf>
    <xf numFmtId="1" fontId="0" fillId="0" borderId="2" xfId="0" applyNumberFormat="1" applyFill="1" applyBorder="1" applyAlignment="1">
      <alignment horizontal="center"/>
    </xf>
    <xf numFmtId="0" fontId="5" fillId="0" borderId="2" xfId="0" applyFont="1" applyFill="1" applyBorder="1" applyAlignment="1" applyProtection="1">
      <alignment horizontal="left"/>
    </xf>
    <xf numFmtId="0" fontId="0" fillId="0" borderId="2" xfId="0" applyFill="1" applyBorder="1" applyProtection="1"/>
    <xf numFmtId="41" fontId="6" fillId="0" borderId="2" xfId="2" quotePrefix="1" applyNumberFormat="1" applyFont="1" applyFill="1" applyBorder="1" applyAlignment="1" applyProtection="1">
      <alignment horizontal="center"/>
      <protection hidden="1"/>
    </xf>
    <xf numFmtId="43" fontId="6" fillId="0" borderId="2" xfId="1" quotePrefix="1" applyFont="1" applyFill="1" applyBorder="1" applyAlignment="1" applyProtection="1">
      <alignment horizontal="center"/>
      <protection hidden="1"/>
    </xf>
    <xf numFmtId="2" fontId="0" fillId="0" borderId="2" xfId="0" applyNumberFormat="1" applyFill="1" applyBorder="1" applyAlignment="1" applyProtection="1">
      <alignment horizontal="center"/>
    </xf>
    <xf numFmtId="0" fontId="5" fillId="0" borderId="2" xfId="0" applyFont="1" applyFill="1" applyBorder="1"/>
    <xf numFmtId="2" fontId="0" fillId="0" borderId="2" xfId="0" quotePrefix="1" applyNumberFormat="1" applyFill="1" applyBorder="1" applyAlignment="1" applyProtection="1">
      <alignment horizontal="center"/>
    </xf>
    <xf numFmtId="0" fontId="0" fillId="0" borderId="2" xfId="0" applyFill="1" applyBorder="1" applyAlignment="1"/>
    <xf numFmtId="0" fontId="5" fillId="0" borderId="2" xfId="0" applyFont="1" applyFill="1" applyBorder="1" applyAlignment="1">
      <alignment horizontal="left"/>
    </xf>
    <xf numFmtId="0" fontId="5" fillId="0" borderId="2" xfId="0" applyFont="1" applyFill="1" applyBorder="1" applyAlignment="1" applyProtection="1"/>
    <xf numFmtId="2" fontId="0" fillId="0" borderId="2" xfId="0" applyNumberFormat="1" applyFill="1" applyBorder="1" applyAlignment="1">
      <alignment horizontal="center"/>
    </xf>
    <xf numFmtId="0" fontId="5" fillId="0" borderId="2" xfId="0" applyFont="1" applyFill="1" applyBorder="1" applyAlignment="1" applyProtection="1">
      <alignment vertical="center"/>
      <protection locked="0"/>
    </xf>
    <xf numFmtId="1" fontId="0" fillId="0" borderId="2" xfId="0" quotePrefix="1" applyNumberFormat="1" applyFill="1" applyBorder="1" applyAlignment="1" applyProtection="1">
      <alignment horizontal="center"/>
    </xf>
    <xf numFmtId="0" fontId="0" fillId="0" borderId="2" xfId="0" applyFill="1" applyBorder="1" applyAlignment="1" applyProtection="1"/>
    <xf numFmtId="1" fontId="0" fillId="0" borderId="2" xfId="0" applyNumberFormat="1" applyFill="1" applyBorder="1" applyAlignment="1" applyProtection="1">
      <alignment horizontal="center"/>
    </xf>
    <xf numFmtId="49" fontId="5" fillId="0" borderId="2" xfId="3" applyNumberFormat="1" applyFont="1" applyFill="1" applyBorder="1"/>
    <xf numFmtId="49" fontId="5" fillId="0" borderId="2" xfId="3" applyNumberFormat="1" applyFont="1" applyFill="1" applyBorder="1" applyProtection="1"/>
    <xf numFmtId="0" fontId="5" fillId="0" borderId="2" xfId="0" quotePrefix="1" applyFont="1" applyFill="1" applyBorder="1" applyAlignment="1">
      <alignment vertical="top" wrapText="1"/>
    </xf>
    <xf numFmtId="2" fontId="0" fillId="0" borderId="2" xfId="0" applyNumberFormat="1" applyFill="1" applyBorder="1" applyAlignment="1">
      <alignment horizontal="center" wrapText="1"/>
    </xf>
    <xf numFmtId="0" fontId="5" fillId="0" borderId="2" xfId="0" applyFont="1" applyFill="1" applyBorder="1" applyProtection="1"/>
    <xf numFmtId="2" fontId="0" fillId="0" borderId="2" xfId="0" applyNumberFormat="1" applyFont="1" applyFill="1" applyBorder="1" applyAlignment="1">
      <alignment horizontal="center" vertical="top" wrapText="1"/>
    </xf>
    <xf numFmtId="0" fontId="5" fillId="0" borderId="2" xfId="0" applyFont="1" applyFill="1" applyBorder="1" applyAlignment="1">
      <alignment vertical="top" wrapText="1"/>
    </xf>
    <xf numFmtId="0" fontId="0" fillId="0" borderId="2" xfId="0" applyFont="1" applyFill="1" applyBorder="1" applyAlignment="1">
      <alignment vertical="center"/>
    </xf>
    <xf numFmtId="2" fontId="0" fillId="0" borderId="2" xfId="0" applyNumberFormat="1" applyFill="1" applyBorder="1" applyAlignment="1">
      <alignment horizontal="left"/>
    </xf>
    <xf numFmtId="166" fontId="6" fillId="0" borderId="2" xfId="2" quotePrefix="1" applyNumberFormat="1" applyFont="1" applyFill="1" applyBorder="1" applyAlignment="1" applyProtection="1">
      <alignment horizontal="center"/>
      <protection hidden="1"/>
    </xf>
    <xf numFmtId="167" fontId="0" fillId="0" borderId="2" xfId="0" applyNumberFormat="1" applyFont="1" applyFill="1" applyBorder="1"/>
    <xf numFmtId="43" fontId="0" fillId="0" borderId="2" xfId="1" applyFont="1" applyFill="1" applyBorder="1" applyAlignment="1">
      <alignment vertical="top"/>
    </xf>
    <xf numFmtId="0" fontId="7" fillId="4" borderId="2" xfId="0" applyFont="1" applyFill="1" applyBorder="1" applyProtection="1"/>
    <xf numFmtId="0" fontId="7" fillId="4" borderId="2" xfId="0" applyFont="1" applyFill="1" applyBorder="1" applyAlignment="1" applyProtection="1">
      <alignment horizontal="left"/>
    </xf>
    <xf numFmtId="0" fontId="0" fillId="4" borderId="2" xfId="0" applyFill="1" applyBorder="1"/>
    <xf numFmtId="165" fontId="4" fillId="4" borderId="2" xfId="5" applyNumberFormat="1" applyFont="1" applyFill="1" applyBorder="1" applyAlignment="1" applyProtection="1">
      <alignment horizontal="center"/>
    </xf>
    <xf numFmtId="43" fontId="4" fillId="4" borderId="2" xfId="5" applyNumberFormat="1" applyFont="1" applyFill="1" applyBorder="1" applyAlignment="1" applyProtection="1">
      <alignment horizontal="center"/>
    </xf>
    <xf numFmtId="49" fontId="10" fillId="6" borderId="2" xfId="4" applyNumberFormat="1" applyFont="1" applyFill="1" applyBorder="1" applyAlignment="1" applyProtection="1">
      <alignment horizontal="center" vertical="center" wrapText="1"/>
    </xf>
    <xf numFmtId="164" fontId="10" fillId="6" borderId="2" xfId="2" applyNumberFormat="1" applyFont="1" applyFill="1" applyBorder="1" applyAlignment="1" applyProtection="1">
      <alignment horizontal="center" vertical="center" wrapText="1"/>
    </xf>
    <xf numFmtId="43" fontId="10" fillId="6" borderId="2" xfId="1" applyFont="1" applyFill="1" applyBorder="1" applyAlignment="1" applyProtection="1">
      <alignment horizontal="center" vertical="center" wrapText="1"/>
    </xf>
    <xf numFmtId="43" fontId="10" fillId="5" borderId="2" xfId="1" applyFont="1" applyFill="1" applyBorder="1" applyAlignment="1" applyProtection="1">
      <alignment horizontal="center" vertical="center" wrapText="1"/>
    </xf>
    <xf numFmtId="0" fontId="10" fillId="6" borderId="2" xfId="4" applyFont="1" applyFill="1" applyBorder="1" applyAlignment="1" applyProtection="1">
      <alignment horizontal="center" vertical="center" wrapText="1"/>
    </xf>
    <xf numFmtId="0" fontId="10" fillId="6" borderId="2" xfId="4" applyFont="1" applyFill="1" applyBorder="1" applyAlignment="1" applyProtection="1">
      <alignment horizontal="center" vertical="center"/>
    </xf>
    <xf numFmtId="43" fontId="4" fillId="0" borderId="0" xfId="5" applyNumberFormat="1" applyFont="1" applyFill="1" applyBorder="1" applyAlignment="1" applyProtection="1">
      <alignment horizontal="left"/>
    </xf>
    <xf numFmtId="8" fontId="0" fillId="0" borderId="0" xfId="0" applyNumberFormat="1"/>
    <xf numFmtId="0" fontId="0" fillId="7" borderId="0" xfId="0" applyFill="1"/>
    <xf numFmtId="0" fontId="0" fillId="8" borderId="0" xfId="0" applyFill="1"/>
    <xf numFmtId="0" fontId="0" fillId="9" borderId="0" xfId="0" applyFill="1"/>
    <xf numFmtId="0" fontId="0" fillId="0" borderId="0" xfId="0" applyAlignment="1">
      <alignment wrapText="1"/>
    </xf>
    <xf numFmtId="0" fontId="0" fillId="9"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0" fillId="9" borderId="0" xfId="0" applyFill="1" applyAlignment="1"/>
    <xf numFmtId="0" fontId="14" fillId="10" borderId="3" xfId="0" applyFont="1" applyFill="1" applyBorder="1" applyAlignment="1">
      <alignment wrapText="1"/>
    </xf>
    <xf numFmtId="9" fontId="0" fillId="0" borderId="0" xfId="6" applyFont="1" applyAlignment="1">
      <alignment horizontal="center"/>
    </xf>
    <xf numFmtId="2" fontId="0" fillId="0" borderId="0" xfId="0" applyNumberFormat="1" applyAlignment="1">
      <alignment horizontal="center"/>
    </xf>
    <xf numFmtId="9" fontId="0" fillId="9" borderId="0" xfId="6" applyFont="1" applyFill="1" applyAlignment="1">
      <alignment horizontal="center"/>
    </xf>
    <xf numFmtId="2" fontId="0" fillId="9" borderId="0" xfId="0" applyNumberFormat="1" applyFill="1" applyAlignment="1">
      <alignment horizontal="center"/>
    </xf>
    <xf numFmtId="9" fontId="0" fillId="0" borderId="0" xfId="6" applyFont="1" applyAlignment="1">
      <alignment horizontal="center" wrapText="1"/>
    </xf>
    <xf numFmtId="2" fontId="0" fillId="0" borderId="0" xfId="0" applyNumberFormat="1" applyAlignment="1">
      <alignment horizontal="center" wrapText="1"/>
    </xf>
    <xf numFmtId="0" fontId="0" fillId="11" borderId="0" xfId="0" applyFill="1"/>
    <xf numFmtId="0" fontId="0" fillId="7" borderId="0" xfId="0" applyFill="1" applyAlignment="1">
      <alignment horizontal="center"/>
    </xf>
    <xf numFmtId="0" fontId="0" fillId="8" borderId="0" xfId="0" applyFill="1" applyAlignment="1">
      <alignment horizontal="center"/>
    </xf>
    <xf numFmtId="43" fontId="0" fillId="5" borderId="2" xfId="1" applyFont="1" applyFill="1" applyBorder="1" applyAlignment="1">
      <alignment horizontal="center" vertical="top"/>
    </xf>
    <xf numFmtId="165" fontId="10" fillId="6" borderId="0" xfId="5" applyNumberFormat="1" applyFont="1" applyFill="1" applyBorder="1" applyAlignment="1" applyProtection="1">
      <alignment horizontal="center" vertical="center" wrapText="1"/>
    </xf>
    <xf numFmtId="0" fontId="16" fillId="0" borderId="0" xfId="0" applyFont="1" applyAlignment="1">
      <alignment vertical="center"/>
    </xf>
    <xf numFmtId="0" fontId="0" fillId="0" borderId="0" xfId="0" applyFill="1" applyBorder="1" applyAlignment="1">
      <alignment horizontal="center"/>
    </xf>
    <xf numFmtId="9" fontId="0" fillId="0" borderId="0" xfId="6" applyFont="1" applyFill="1" applyBorder="1" applyAlignment="1">
      <alignment horizontal="center"/>
    </xf>
    <xf numFmtId="0" fontId="17" fillId="12" borderId="4" xfId="0" applyFont="1" applyFill="1" applyBorder="1" applyAlignment="1">
      <alignment horizontal="center" vertical="center" wrapText="1"/>
    </xf>
    <xf numFmtId="0" fontId="17" fillId="12" borderId="5" xfId="0" applyFont="1" applyFill="1" applyBorder="1" applyAlignment="1">
      <alignment horizontal="center" vertical="center" wrapText="1"/>
    </xf>
    <xf numFmtId="0" fontId="18" fillId="13" borderId="6" xfId="0" applyFont="1" applyFill="1" applyBorder="1" applyAlignment="1">
      <alignment vertical="center" wrapText="1"/>
    </xf>
    <xf numFmtId="0" fontId="18" fillId="14" borderId="7" xfId="0" applyFont="1" applyFill="1" applyBorder="1" applyAlignment="1">
      <alignment vertical="center" wrapText="1"/>
    </xf>
    <xf numFmtId="0" fontId="18" fillId="0" borderId="7" xfId="0" applyFont="1" applyBorder="1" applyAlignment="1">
      <alignment vertical="center" wrapText="1"/>
    </xf>
    <xf numFmtId="0" fontId="19" fillId="0" borderId="7" xfId="0" applyFont="1" applyBorder="1" applyAlignment="1">
      <alignment vertical="center" wrapText="1"/>
    </xf>
    <xf numFmtId="0" fontId="18" fillId="15" borderId="6" xfId="0" applyFont="1" applyFill="1" applyBorder="1" applyAlignment="1">
      <alignment vertical="center" wrapText="1"/>
    </xf>
    <xf numFmtId="0" fontId="18" fillId="16" borderId="6" xfId="0" applyFont="1" applyFill="1" applyBorder="1" applyAlignment="1">
      <alignment vertical="center" wrapText="1"/>
    </xf>
    <xf numFmtId="0" fontId="12" fillId="0" borderId="0" xfId="0" applyFont="1" applyFill="1" applyBorder="1" applyAlignment="1">
      <alignment vertical="top" wrapText="1"/>
    </xf>
    <xf numFmtId="0" fontId="11" fillId="0" borderId="0" xfId="0" applyFont="1" applyAlignment="1">
      <alignment vertical="top"/>
    </xf>
    <xf numFmtId="0" fontId="15" fillId="0" borderId="0" xfId="0" applyFont="1" applyAlignment="1">
      <alignment wrapText="1"/>
    </xf>
    <xf numFmtId="0" fontId="0" fillId="0" borderId="0" xfId="0" applyAlignment="1">
      <alignment wrapText="1"/>
    </xf>
    <xf numFmtId="0" fontId="20" fillId="0" borderId="0" xfId="0" applyFont="1"/>
  </cellXfs>
  <cellStyles count="7">
    <cellStyle name="Accent3" xfId="4" builtinId="37"/>
    <cellStyle name="Comma" xfId="1" builtinId="3"/>
    <cellStyle name="Comma 2" xfId="5"/>
    <cellStyle name="Currency" xfId="2" builtinId="4"/>
    <cellStyle name="Normal" xfId="0" builtinId="0"/>
    <cellStyle name="Note" xfId="3" builtinId="10"/>
    <cellStyle name="Percent" xfId="6" builtinId="5"/>
  </cellStyles>
  <dxfs count="13">
    <dxf>
      <numFmt numFmtId="12" formatCode="&quot;$&quot;#,##0.00_);[Red]\(&quot;$&quot;#,##0.00\)"/>
    </dxf>
    <dxf>
      <numFmt numFmtId="12" formatCode="&quot;$&quot;#,##0.00_);[Red]\(&quot;$&quot;#,##0.00\)"/>
    </dxf>
    <dxf>
      <numFmt numFmtId="0" formatCode="General"/>
      <alignment horizontal="center" vertical="bottom" textRotation="0" indent="0" justifyLastLine="0" shrinkToFit="0" readingOrder="0"/>
    </dxf>
    <dxf>
      <numFmt numFmtId="2" formatCode="0.00"/>
      <alignment horizontal="center" vertical="bottom" textRotation="0" indent="0" justifyLastLine="0" shrinkToFit="0" readingOrder="0"/>
    </dxf>
    <dxf>
      <numFmt numFmtId="2" formatCode="0.00"/>
      <alignment horizontal="center" vertical="bottom" textRotation="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microsoft.com/office/2007/relationships/slicerCache" Target="slicerCaches/slicerCache5.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109141</xdr:colOff>
      <xdr:row>0</xdr:row>
      <xdr:rowOff>183753</xdr:rowOff>
    </xdr:from>
    <xdr:to>
      <xdr:col>25</xdr:col>
      <xdr:colOff>496092</xdr:colOff>
      <xdr:row>19</xdr:row>
      <xdr:rowOff>99217</xdr:rowOff>
    </xdr:to>
    <xdr:pic>
      <xdr:nvPicPr>
        <xdr:cNvPr id="2" name="Picture 1"/>
        <xdr:cNvPicPr>
          <a:picLocks noChangeAspect="1"/>
        </xdr:cNvPicPr>
      </xdr:nvPicPr>
      <xdr:blipFill>
        <a:blip xmlns:r="http://schemas.openxmlformats.org/officeDocument/2006/relationships" r:embed="rId1"/>
        <a:stretch>
          <a:fillRect/>
        </a:stretch>
      </xdr:blipFill>
      <xdr:spPr>
        <a:xfrm>
          <a:off x="10685860" y="183753"/>
          <a:ext cx="11350624" cy="130421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1543049</xdr:colOff>
      <xdr:row>0</xdr:row>
      <xdr:rowOff>0</xdr:rowOff>
    </xdr:from>
    <xdr:to>
      <xdr:col>5</xdr:col>
      <xdr:colOff>613798</xdr:colOff>
      <xdr:row>0</xdr:row>
      <xdr:rowOff>2524125</xdr:rowOff>
    </xdr:to>
    <mc:AlternateContent xmlns:mc="http://schemas.openxmlformats.org/markup-compatibility/2006" xmlns:sle15="http://schemas.microsoft.com/office/drawing/2012/slicer">
      <mc:Choice Requires="sle15">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90837"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613797</xdr:colOff>
      <xdr:row>0</xdr:row>
      <xdr:rowOff>0</xdr:rowOff>
    </xdr:from>
    <xdr:to>
      <xdr:col>6</xdr:col>
      <xdr:colOff>1375802</xdr:colOff>
      <xdr:row>0</xdr:row>
      <xdr:rowOff>2524125</xdr:rowOff>
    </xdr:to>
    <mc:AlternateContent xmlns:mc="http://schemas.openxmlformats.org/markup-compatibility/2006" xmlns:sle15="http://schemas.microsoft.com/office/drawing/2012/slicer">
      <mc:Choice Requires="sle15">
        <xdr:graphicFrame macro="">
          <xdr:nvGraphicFramePr>
            <xdr:cNvPr id="4" name="Mode Code"/>
            <xdr:cNvGraphicFramePr/>
          </xdr:nvGraphicFramePr>
          <xdr:xfrm>
            <a:off x="0" y="0"/>
            <a:ext cx="0" cy="0"/>
          </xdr:xfrm>
          <a:graphic>
            <a:graphicData uri="http://schemas.microsoft.com/office/drawing/2010/slicer">
              <sle:slicer xmlns:sle="http://schemas.microsoft.com/office/drawing/2010/slicer" name="Mode Code"/>
            </a:graphicData>
          </a:graphic>
        </xdr:graphicFrame>
      </mc:Choice>
      <mc:Fallback xmlns="">
        <xdr:sp macro="" textlink="">
          <xdr:nvSpPr>
            <xdr:cNvPr id="0" name=""/>
            <xdr:cNvSpPr>
              <a:spLocks noTextEdit="1"/>
            </xdr:cNvSpPr>
          </xdr:nvSpPr>
          <xdr:spPr>
            <a:xfrm>
              <a:off x="4719636" y="0"/>
              <a:ext cx="1724027"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1380564</xdr:colOff>
      <xdr:row>0</xdr:row>
      <xdr:rowOff>9525</xdr:rowOff>
    </xdr:from>
    <xdr:to>
      <xdr:col>7</xdr:col>
      <xdr:colOff>11005</xdr:colOff>
      <xdr:row>0</xdr:row>
      <xdr:rowOff>2533650</xdr:rowOff>
    </xdr:to>
    <mc:AlternateContent xmlns:mc="http://schemas.openxmlformats.org/markup-compatibility/2006" xmlns:sle15="http://schemas.microsoft.com/office/drawing/2012/slicer">
      <mc:Choice Requires="sle15">
        <xdr:graphicFrame macro="">
          <xdr:nvGraphicFramePr>
            <xdr:cNvPr id="5" name="Service Life"/>
            <xdr:cNvGraphicFramePr/>
          </xdr:nvGraphicFramePr>
          <xdr:xfrm>
            <a:off x="0" y="0"/>
            <a:ext cx="0" cy="0"/>
          </xdr:xfrm>
          <a:graphic>
            <a:graphicData uri="http://schemas.microsoft.com/office/drawing/2010/slicer">
              <sle:slicer xmlns:sle="http://schemas.microsoft.com/office/drawing/2010/slicer" name="Service Life"/>
            </a:graphicData>
          </a:graphic>
        </xdr:graphicFrame>
      </mc:Choice>
      <mc:Fallback xmlns="">
        <xdr:sp macro="" textlink="">
          <xdr:nvSpPr>
            <xdr:cNvPr id="0" name=""/>
            <xdr:cNvSpPr>
              <a:spLocks noTextEdit="1"/>
            </xdr:cNvSpPr>
          </xdr:nvSpPr>
          <xdr:spPr>
            <a:xfrm>
              <a:off x="6448425" y="9525"/>
              <a:ext cx="1671638"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34816</xdr:colOff>
      <xdr:row>0</xdr:row>
      <xdr:rowOff>4763</xdr:rowOff>
    </xdr:from>
    <xdr:to>
      <xdr:col>8</xdr:col>
      <xdr:colOff>661423</xdr:colOff>
      <xdr:row>0</xdr:row>
      <xdr:rowOff>2528888</xdr:rowOff>
    </xdr:to>
    <mc:AlternateContent xmlns:mc="http://schemas.openxmlformats.org/markup-compatibility/2006" xmlns:sle15="http://schemas.microsoft.com/office/drawing/2012/slicer">
      <mc:Choice Requires="sle15">
        <xdr:graphicFrame macro="">
          <xdr:nvGraphicFramePr>
            <xdr:cNvPr id="6" name="Calculated Condition"/>
            <xdr:cNvGraphicFramePr/>
          </xdr:nvGraphicFramePr>
          <xdr:xfrm>
            <a:off x="0" y="0"/>
            <a:ext cx="0" cy="0"/>
          </xdr:xfrm>
          <a:graphic>
            <a:graphicData uri="http://schemas.microsoft.com/office/drawing/2010/slicer">
              <sle:slicer xmlns:sle="http://schemas.microsoft.com/office/drawing/2010/slicer" name="Calculated Condition"/>
            </a:graphicData>
          </a:graphic>
        </xdr:graphicFrame>
      </mc:Choice>
      <mc:Fallback xmlns="">
        <xdr:sp macro="" textlink="">
          <xdr:nvSpPr>
            <xdr:cNvPr id="0" name=""/>
            <xdr:cNvSpPr>
              <a:spLocks noTextEdit="1"/>
            </xdr:cNvSpPr>
          </xdr:nvSpPr>
          <xdr:spPr>
            <a:xfrm>
              <a:off x="8143874" y="47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556721</xdr:colOff>
      <xdr:row>0</xdr:row>
      <xdr:rowOff>0</xdr:rowOff>
    </xdr:from>
    <xdr:to>
      <xdr:col>2</xdr:col>
      <xdr:colOff>1575895</xdr:colOff>
      <xdr:row>0</xdr:row>
      <xdr:rowOff>2524125</xdr:rowOff>
    </xdr:to>
    <mc:AlternateContent xmlns:mc="http://schemas.openxmlformats.org/markup-compatibility/2006" xmlns:sle15="http://schemas.microsoft.com/office/drawing/2012/slicer">
      <mc:Choice Requires="sle15">
        <xdr:graphicFrame macro="">
          <xdr:nvGraphicFramePr>
            <xdr:cNvPr id="8" name="Project ID"/>
            <xdr:cNvGraphicFramePr/>
          </xdr:nvGraphicFramePr>
          <xdr:xfrm>
            <a:off x="0" y="0"/>
            <a:ext cx="0" cy="0"/>
          </xdr:xfrm>
          <a:graphic>
            <a:graphicData uri="http://schemas.microsoft.com/office/drawing/2010/slicer">
              <sle:slicer xmlns:sle="http://schemas.microsoft.com/office/drawing/2010/slicer" name="Project ID"/>
            </a:graphicData>
          </a:graphic>
        </xdr:graphicFrame>
      </mc:Choice>
      <mc:Fallback xmlns="">
        <xdr:sp macro="" textlink="">
          <xdr:nvSpPr>
            <xdr:cNvPr id="0" name=""/>
            <xdr:cNvSpPr>
              <a:spLocks noTextEdit="1"/>
            </xdr:cNvSpPr>
          </xdr:nvSpPr>
          <xdr:spPr>
            <a:xfrm>
              <a:off x="1336787" y="0"/>
              <a:ext cx="1585746"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666187</xdr:colOff>
      <xdr:row>0</xdr:row>
      <xdr:rowOff>0</xdr:rowOff>
    </xdr:from>
    <xdr:to>
      <xdr:col>13</xdr:col>
      <xdr:colOff>680474</xdr:colOff>
      <xdr:row>0</xdr:row>
      <xdr:rowOff>1057275</xdr:rowOff>
    </xdr:to>
    <mc:AlternateContent xmlns:mc="http://schemas.openxmlformats.org/markup-compatibility/2006" xmlns:sle15="http://schemas.microsoft.com/office/drawing/2012/slicer">
      <mc:Choice Requires="sle15">
        <xdr:graphicFrame macro="">
          <xdr:nvGraphicFramePr>
            <xdr:cNvPr id="9" name="Responsible"/>
            <xdr:cNvGraphicFramePr/>
          </xdr:nvGraphicFramePr>
          <xdr:xfrm>
            <a:off x="0" y="0"/>
            <a:ext cx="0" cy="0"/>
          </xdr:xfrm>
          <a:graphic>
            <a:graphicData uri="http://schemas.microsoft.com/office/drawing/2010/slicer">
              <sle:slicer xmlns:sle="http://schemas.microsoft.com/office/drawing/2010/slicer" name="Responsible"/>
            </a:graphicData>
          </a:graphic>
        </xdr:graphicFrame>
      </mc:Choice>
      <mc:Fallback xmlns="">
        <xdr:sp macro="" textlink="">
          <xdr:nvSpPr>
            <xdr:cNvPr id="0" name=""/>
            <xdr:cNvSpPr>
              <a:spLocks noTextEdit="1"/>
            </xdr:cNvSpPr>
          </xdr:nvSpPr>
          <xdr:spPr>
            <a:xfrm>
              <a:off x="9977438" y="0"/>
              <a:ext cx="1281113" cy="1057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Capital_Grants\BUDGET\FY19%20Budget\Budget%20Development\PROPOSED%20CAPITAL%20EQUIPMENT%20FOR%20EDIT\BRIDGE-FY19%20CAP%20EQUIPMENT%200327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Capital_Grants\BUDGET\FY18%20Budget\FY%2017-18%20CAPITAL%20BUDGET\01%20JULY%202017\For%20FY18%20Budget%200825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Capital_Grants\BUDGET\FY12%20Budget\Capital%20Equipment\MASTER%20FY2012%20Capital%20Equip%20Form%2008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Capital Equipment"/>
      <sheetName val="Sheet1"/>
    </sheetNames>
    <sheetDataSet>
      <sheetData sheetId="0"/>
      <sheetData sheetId="1">
        <row r="70">
          <cell r="B70" t="str">
            <v>BRIDGE</v>
          </cell>
          <cell r="C70" t="str">
            <v>101-Admin &amp; Development</v>
          </cell>
        </row>
        <row r="71">
          <cell r="B71" t="str">
            <v>BUS</v>
          </cell>
          <cell r="C71" t="str">
            <v>105-Information Systems</v>
          </cell>
        </row>
        <row r="72">
          <cell r="B72" t="str">
            <v>FERRY</v>
          </cell>
          <cell r="C72" t="str">
            <v>120-Engineering</v>
          </cell>
        </row>
        <row r="73">
          <cell r="B73" t="str">
            <v>DISTRICT</v>
          </cell>
          <cell r="C73" t="str">
            <v>130-Finance</v>
          </cell>
        </row>
        <row r="74">
          <cell r="C74" t="str">
            <v>137-Procurement</v>
          </cell>
        </row>
        <row r="75">
          <cell r="C75" t="str">
            <v>212-Bridge Service</v>
          </cell>
        </row>
        <row r="76">
          <cell r="C76" t="str">
            <v>214-Bridge Security</v>
          </cell>
        </row>
        <row r="77">
          <cell r="C77" t="str">
            <v>221-Bridge Electrical</v>
          </cell>
        </row>
        <row r="78">
          <cell r="C78" t="str">
            <v>223-Ironworker</v>
          </cell>
        </row>
        <row r="79">
          <cell r="C79" t="str">
            <v>224-Operating Engineers</v>
          </cell>
        </row>
        <row r="80">
          <cell r="C80" t="str">
            <v>226-Bridge Mechanics</v>
          </cell>
        </row>
        <row r="81">
          <cell r="C81" t="str">
            <v>227-Bridge Facility/Maint</v>
          </cell>
        </row>
        <row r="82">
          <cell r="C82" t="str">
            <v>322-Bus Mechanics</v>
          </cell>
        </row>
        <row r="83">
          <cell r="C83" t="str">
            <v>390-Bus</v>
          </cell>
        </row>
        <row r="84">
          <cell r="C84" t="str">
            <v>490-Ferry</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BUDGET"/>
      <sheetName val="FUND SOURCE (2)"/>
      <sheetName val="Budget Adjustments FY18"/>
      <sheetName val="FOR BOARD-----&gt;"/>
      <sheetName val="Capital Board Report"/>
      <sheetName val="FY18 Board Summary"/>
      <sheetName val="Pie Charts"/>
      <sheetName val="Budget History"/>
      <sheetName val="$District v $Grants"/>
      <sheetName val="FUND SOURCE"/>
      <sheetName val="NOTES"/>
      <sheetName val="Old Budget Adjust FY17"/>
      <sheetName val="Cap Equip - Cumulative"/>
      <sheetName val="Project Lookup"/>
      <sheetName val="Change Log"/>
      <sheetName val="PIVOTS----&gt;"/>
      <sheetName val="MASTER_PIVOT-NEWCONT"/>
      <sheetName val="CapEquip_PIVOT"/>
      <sheetName val="For Intranet"/>
    </sheetNames>
    <sheetDataSet>
      <sheetData sheetId="0">
        <row r="119">
          <cell r="A119" t="str">
            <v>SEISMIC</v>
          </cell>
        </row>
        <row r="123">
          <cell r="K123" t="str">
            <v>1. FY18 - New</v>
          </cell>
        </row>
        <row r="124">
          <cell r="K124" t="str">
            <v>2. FY18 - Continuing</v>
          </cell>
        </row>
        <row r="125">
          <cell r="K125" t="str">
            <v>3. Complete in FY17</v>
          </cell>
        </row>
        <row r="126">
          <cell r="K126" t="str">
            <v>4. Board Increase through Budget</v>
          </cell>
        </row>
        <row r="127">
          <cell r="K127" t="str">
            <v>5. FY19 Project List</v>
          </cell>
        </row>
        <row r="128">
          <cell r="K128" t="str">
            <v>6. Capital Equipment</v>
          </cell>
        </row>
        <row r="129">
          <cell r="K129" t="str">
            <v>7. For 10-Year Plan</v>
          </cell>
        </row>
        <row r="130">
          <cell r="K130" t="str">
            <v>8. Operating</v>
          </cell>
        </row>
      </sheetData>
      <sheetData sheetId="1"/>
      <sheetData sheetId="2"/>
      <sheetData sheetId="3"/>
      <sheetData sheetId="4"/>
      <sheetData sheetId="5">
        <row r="15">
          <cell r="J15" t="str">
            <v>DISTRICT</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IDGE"/>
      <sheetName val="BUS"/>
      <sheetName val="FERRY"/>
      <sheetName val="DISTRICT"/>
      <sheetName val="COMBINED"/>
      <sheetName val="lists"/>
      <sheetName val="for Bridge"/>
    </sheetNames>
    <sheetDataSet>
      <sheetData sheetId="0"/>
      <sheetData sheetId="1"/>
      <sheetData sheetId="2"/>
      <sheetData sheetId="3"/>
      <sheetData sheetId="4"/>
      <sheetData sheetId="5">
        <row r="2">
          <cell r="M2" t="str">
            <v>FY11-Purchased/archive.</v>
          </cell>
        </row>
        <row r="3">
          <cell r="M3" t="str">
            <v>FY11-Not purchased.</v>
          </cell>
        </row>
        <row r="4">
          <cell r="M4" t="str">
            <v>New for FY12.</v>
          </cell>
        </row>
      </sheetData>
      <sheetData sheetId="6"/>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de_Code" sourceName="Mode Code">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rvice_Life" sourceName="Service Life">
  <extLst>
    <x:ext xmlns:x15="http://schemas.microsoft.com/office/spreadsheetml/2010/11/main" uri="{2F2917AC-EB37-4324-AD4E-5DD8C200BD13}">
      <x15:tableSlicerCache tableId="1" column="1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lculated_Condition" sourceName="Calculated Condition">
  <extLst>
    <x:ext xmlns:x15="http://schemas.microsoft.com/office/spreadsheetml/2010/11/main" uri="{2F2917AC-EB37-4324-AD4E-5DD8C200BD13}">
      <x15:tableSlicerCache tableId="1" column="1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ject_ID" sourceName="Project ID">
  <extLst>
    <x:ext xmlns:x15="http://schemas.microsoft.com/office/spreadsheetml/2010/11/main" uri="{2F2917AC-EB37-4324-AD4E-5DD8C200BD13}">
      <x15:tableSlicerCache tableId="1"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sponsible" sourceName="Responsible">
  <extLst>
    <x:ext xmlns:x15="http://schemas.microsoft.com/office/spreadsheetml/2010/11/main" uri="{2F2917AC-EB37-4324-AD4E-5DD8C200BD13}">
      <x15:tableSlicerCache tableId="1" column="2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Mode Code" cache="Slicer_Mode_Code" caption="Mode Code" rowHeight="241300"/>
  <slicer name="Service Life" cache="Slicer_Service_Life" caption="Service Life" rowHeight="241300"/>
  <slicer name="Calculated Condition" cache="Slicer_Calculated_Condition" caption="Calculated Condition" rowHeight="241300"/>
  <slicer name="Project ID" cache="Slicer_Project_ID" caption="Project ID" rowHeight="241300"/>
  <slicer name="Responsible" cache="Slicer_Responsible" caption="Responsible" rowHeight="241300"/>
</slicers>
</file>

<file path=xl/tables/table1.xml><?xml version="1.0" encoding="utf-8"?>
<table xmlns="http://schemas.openxmlformats.org/spreadsheetml/2006/main" id="1" name="Table1" displayName="Table1" ref="A3:T84" totalsRowShown="0" headerRowDxfId="12">
  <autoFilter ref="A3:T84">
    <filterColumn colId="1">
      <filters>
        <filter val="2132"/>
      </filters>
    </filterColumn>
  </autoFilter>
  <sortState ref="A17:T75">
    <sortCondition ref="G3:G84"/>
  </sortState>
  <tableColumns count="20">
    <tableColumn id="20" name="Responsible"/>
    <tableColumn id="1" name="Project ID" dataDxfId="11"/>
    <tableColumn id="2" name="Project Description"/>
    <tableColumn id="3" name="Asset ID"/>
    <tableColumn id="4" name="Category" dataDxfId="10"/>
    <tableColumn id="5" name="Sub-Category" dataDxfId="9"/>
    <tableColumn id="6" name="Unconstrained_Description"/>
    <tableColumn id="7" name="10-YearMaxScore"/>
    <tableColumn id="8" name="Mode Code" dataDxfId="8"/>
    <tableColumn id="9" name="RTCI_NTD_TERM1302_Description"/>
    <tableColumn id="10" name="Date Built"/>
    <tableColumn id="11" name="Service Life" dataDxfId="7">
      <calculatedColumnFormula>2020-K4</calculatedColumnFormula>
    </tableColumn>
    <tableColumn id="12" name="2019_Agency_UsefulLife" dataDxfId="6"/>
    <tableColumn id="13" name="Remaining Useful Life" dataDxfId="5" dataCellStyle="Percent">
      <calculatedColumnFormula>(M4-L4)/M4</calculatedColumnFormula>
    </tableColumn>
    <tableColumn id="14" name="Calculated Condition" dataDxfId="4">
      <calculatedColumnFormula>IF(Table1[[#This Row],[Remaining Useful Life]]&lt;0,0,Table1[[#This Row],[Remaining Useful Life]]*5)</calculatedColumnFormula>
    </tableColumn>
    <tableColumn id="15" name="Assessed Condition Rating" dataDxfId="3"/>
    <tableColumn id="16" name="State of Good Repair" dataDxfId="2">
      <calculatedColumnFormula>IF(Table1[[#This Row],[Calculated Condition]]&lt;2.5,"REHAB","IN-SERVICE")</calculatedColumnFormula>
    </tableColumn>
    <tableColumn id="17" name="2019_Replacement Cost" dataDxfId="1"/>
    <tableColumn id="18" name="Purchase Cost" dataDxfId="0"/>
    <tableColumn id="19" name="CostY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outlinePr summaryBelow="0" summaryRight="0"/>
    <pageSetUpPr fitToPage="1"/>
  </sheetPr>
  <dimension ref="A1:R79"/>
  <sheetViews>
    <sheetView zoomScale="63" zoomScaleNormal="63" workbookViewId="0">
      <selection activeCell="I11" sqref="I11"/>
    </sheetView>
  </sheetViews>
  <sheetFormatPr defaultColWidth="9.19921875" defaultRowHeight="14.25" x14ac:dyDescent="0.45"/>
  <cols>
    <col min="1" max="1" width="8.59765625" style="4" customWidth="1"/>
    <col min="2" max="2" width="7" style="5" customWidth="1"/>
    <col min="3" max="3" width="40.53125" style="2" customWidth="1"/>
    <col min="4" max="4" width="18.06640625" style="4" customWidth="1"/>
    <col min="5" max="5" width="18.06640625" style="9" customWidth="1"/>
    <col min="6" max="7" width="18.06640625" style="7" customWidth="1"/>
    <col min="8" max="8" width="16.59765625" style="7" customWidth="1"/>
    <col min="9" max="9" width="15.59765625" style="7" customWidth="1"/>
    <col min="10" max="10" width="13.3984375" style="7" customWidth="1"/>
    <col min="11" max="15" width="15.53125" style="6" hidden="1" customWidth="1"/>
    <col min="16" max="16" width="17" style="6" hidden="1" customWidth="1"/>
    <col min="17" max="17" width="19.6640625" style="75" customWidth="1"/>
    <col min="18" max="18" width="60.3984375" style="4" customWidth="1"/>
    <col min="19" max="16384" width="9.19921875" style="4"/>
  </cols>
  <sheetData>
    <row r="1" spans="1:18" x14ac:dyDescent="0.45">
      <c r="A1" s="85" t="s">
        <v>148</v>
      </c>
      <c r="B1" s="86"/>
      <c r="C1" s="86"/>
      <c r="D1" s="86"/>
      <c r="E1" s="86"/>
      <c r="F1" s="86"/>
      <c r="G1" s="86"/>
      <c r="H1" s="86"/>
      <c r="I1" s="86"/>
      <c r="J1" s="86"/>
    </row>
    <row r="2" spans="1:18" ht="47.2" customHeight="1" x14ac:dyDescent="0.45">
      <c r="A2" s="86"/>
      <c r="B2" s="86"/>
      <c r="C2" s="86"/>
      <c r="D2" s="86"/>
      <c r="E2" s="86"/>
      <c r="F2" s="86"/>
      <c r="G2" s="86"/>
      <c r="H2" s="86"/>
      <c r="I2" s="86"/>
      <c r="J2" s="86"/>
    </row>
    <row r="4" spans="1:18" s="8" customFormat="1" ht="42.75" x14ac:dyDescent="0.45">
      <c r="A4" s="50" t="s">
        <v>0</v>
      </c>
      <c r="B4" s="46" t="s">
        <v>1</v>
      </c>
      <c r="C4" s="51" t="s">
        <v>2</v>
      </c>
      <c r="D4" s="50" t="s">
        <v>3</v>
      </c>
      <c r="E4" s="47" t="s">
        <v>4</v>
      </c>
      <c r="F4" s="48" t="s">
        <v>5</v>
      </c>
      <c r="G4" s="48" t="s">
        <v>143</v>
      </c>
      <c r="H4" s="49" t="s">
        <v>140</v>
      </c>
      <c r="I4" s="48" t="s">
        <v>146</v>
      </c>
      <c r="J4" s="48" t="s">
        <v>145</v>
      </c>
      <c r="K4" s="10" t="s">
        <v>6</v>
      </c>
      <c r="L4" s="10" t="s">
        <v>7</v>
      </c>
      <c r="M4" s="10" t="s">
        <v>8</v>
      </c>
      <c r="N4" s="10" t="s">
        <v>9</v>
      </c>
      <c r="O4" s="10" t="s">
        <v>10</v>
      </c>
      <c r="P4" s="10" t="s">
        <v>11</v>
      </c>
      <c r="Q4" s="10" t="s">
        <v>323</v>
      </c>
      <c r="R4" s="73" t="s">
        <v>269</v>
      </c>
    </row>
    <row r="5" spans="1:18" ht="15" customHeight="1" x14ac:dyDescent="0.45">
      <c r="A5" s="12" t="s">
        <v>12</v>
      </c>
      <c r="B5" s="13">
        <v>2129</v>
      </c>
      <c r="C5" s="14" t="s">
        <v>13</v>
      </c>
      <c r="D5" s="15" t="s">
        <v>14</v>
      </c>
      <c r="E5" s="16">
        <v>1742000</v>
      </c>
      <c r="F5" s="17">
        <v>1742000</v>
      </c>
      <c r="G5" s="17" t="s">
        <v>141</v>
      </c>
      <c r="H5" s="11" t="s">
        <v>150</v>
      </c>
      <c r="I5" s="17">
        <f>IF(H5="Likely",K5,0)</f>
        <v>0</v>
      </c>
      <c r="J5" s="17">
        <f>IF(H5="Likely",O5,0)</f>
        <v>0</v>
      </c>
      <c r="K5" s="3">
        <v>1742000</v>
      </c>
      <c r="L5" s="3">
        <v>0</v>
      </c>
      <c r="M5" s="3">
        <v>0</v>
      </c>
      <c r="N5" s="3">
        <v>0</v>
      </c>
      <c r="O5" s="3">
        <v>0</v>
      </c>
      <c r="P5" s="3">
        <v>1742000</v>
      </c>
      <c r="Q5" s="76">
        <f>K5/P5</f>
        <v>1</v>
      </c>
    </row>
    <row r="6" spans="1:18" ht="14.75" customHeight="1" x14ac:dyDescent="0.45">
      <c r="A6" s="15" t="s">
        <v>12</v>
      </c>
      <c r="B6" s="18" t="s">
        <v>15</v>
      </c>
      <c r="C6" s="19" t="s">
        <v>16</v>
      </c>
      <c r="D6" s="15" t="s">
        <v>17</v>
      </c>
      <c r="E6" s="16">
        <v>35000</v>
      </c>
      <c r="F6" s="17">
        <v>20000</v>
      </c>
      <c r="G6" s="17" t="s">
        <v>141</v>
      </c>
      <c r="H6" s="11" t="s">
        <v>150</v>
      </c>
      <c r="I6" s="17">
        <f t="shared" ref="I6:I69" si="0">IF(H6="Likely",K6,0)</f>
        <v>0</v>
      </c>
      <c r="J6" s="17">
        <f t="shared" ref="J6:J69" si="1">IF(H6="Likely",O6,0)</f>
        <v>0</v>
      </c>
      <c r="K6" s="3">
        <v>20000</v>
      </c>
      <c r="L6" s="3">
        <v>0</v>
      </c>
      <c r="M6" s="3">
        <v>0</v>
      </c>
      <c r="N6" s="3">
        <v>0</v>
      </c>
      <c r="O6" s="3">
        <v>0</v>
      </c>
      <c r="P6" s="3">
        <v>20000</v>
      </c>
      <c r="Q6" s="76">
        <f t="shared" ref="Q6:Q69" si="2">K6/P6</f>
        <v>1</v>
      </c>
      <c r="R6" s="4" t="s">
        <v>309</v>
      </c>
    </row>
    <row r="7" spans="1:18" ht="14.75" customHeight="1" x14ac:dyDescent="0.45">
      <c r="A7" s="15" t="s">
        <v>12</v>
      </c>
      <c r="B7" s="20" t="s">
        <v>18</v>
      </c>
      <c r="C7" s="21" t="s">
        <v>19</v>
      </c>
      <c r="D7" s="15" t="s">
        <v>17</v>
      </c>
      <c r="E7" s="16">
        <v>122000</v>
      </c>
      <c r="F7" s="17">
        <v>50000</v>
      </c>
      <c r="G7" s="17" t="s">
        <v>141</v>
      </c>
      <c r="H7" s="11" t="s">
        <v>150</v>
      </c>
      <c r="I7" s="17">
        <f t="shared" si="0"/>
        <v>0</v>
      </c>
      <c r="J7" s="17">
        <f t="shared" si="1"/>
        <v>0</v>
      </c>
      <c r="K7" s="3">
        <v>50000</v>
      </c>
      <c r="L7" s="3">
        <v>0</v>
      </c>
      <c r="M7" s="3">
        <v>0</v>
      </c>
      <c r="N7" s="3">
        <v>0</v>
      </c>
      <c r="O7" s="3">
        <v>0</v>
      </c>
      <c r="P7" s="3">
        <v>50000</v>
      </c>
      <c r="Q7" s="76">
        <f t="shared" si="2"/>
        <v>1</v>
      </c>
    </row>
    <row r="8" spans="1:18" ht="15" customHeight="1" x14ac:dyDescent="0.45">
      <c r="A8" s="12" t="s">
        <v>12</v>
      </c>
      <c r="B8" s="18" t="s">
        <v>20</v>
      </c>
      <c r="C8" s="22" t="s">
        <v>21</v>
      </c>
      <c r="D8" s="15" t="s">
        <v>17</v>
      </c>
      <c r="E8" s="16">
        <v>500000</v>
      </c>
      <c r="F8" s="17">
        <v>50000</v>
      </c>
      <c r="G8" s="17" t="s">
        <v>141</v>
      </c>
      <c r="H8" s="11" t="s">
        <v>149</v>
      </c>
      <c r="I8" s="17">
        <f t="shared" si="0"/>
        <v>50000</v>
      </c>
      <c r="J8" s="17">
        <f t="shared" si="1"/>
        <v>0</v>
      </c>
      <c r="K8" s="3">
        <v>50000</v>
      </c>
      <c r="L8" s="3">
        <v>0</v>
      </c>
      <c r="M8" s="3">
        <v>0</v>
      </c>
      <c r="N8" s="3">
        <v>0</v>
      </c>
      <c r="O8" s="3">
        <v>0</v>
      </c>
      <c r="P8" s="3">
        <v>50000</v>
      </c>
      <c r="Q8" s="76">
        <f t="shared" si="2"/>
        <v>1</v>
      </c>
    </row>
    <row r="9" spans="1:18" ht="15" customHeight="1" x14ac:dyDescent="0.45">
      <c r="A9" s="12" t="s">
        <v>12</v>
      </c>
      <c r="B9" s="18" t="s">
        <v>22</v>
      </c>
      <c r="C9" s="22" t="s">
        <v>23</v>
      </c>
      <c r="D9" s="15" t="s">
        <v>17</v>
      </c>
      <c r="E9" s="16">
        <v>1000000</v>
      </c>
      <c r="F9" s="17">
        <v>50000</v>
      </c>
      <c r="G9" s="17" t="s">
        <v>141</v>
      </c>
      <c r="H9" s="11" t="s">
        <v>150</v>
      </c>
      <c r="I9" s="17">
        <f t="shared" si="0"/>
        <v>0</v>
      </c>
      <c r="J9" s="17">
        <f t="shared" si="1"/>
        <v>0</v>
      </c>
      <c r="K9" s="3">
        <v>50000</v>
      </c>
      <c r="L9" s="3">
        <v>0</v>
      </c>
      <c r="M9" s="3">
        <v>0</v>
      </c>
      <c r="N9" s="3">
        <v>0</v>
      </c>
      <c r="O9" s="3">
        <v>0</v>
      </c>
      <c r="P9" s="3">
        <v>50000</v>
      </c>
      <c r="Q9" s="76">
        <f t="shared" si="2"/>
        <v>1</v>
      </c>
    </row>
    <row r="10" spans="1:18" ht="15" customHeight="1" x14ac:dyDescent="0.45">
      <c r="A10" s="15" t="s">
        <v>12</v>
      </c>
      <c r="B10" s="18" t="s">
        <v>24</v>
      </c>
      <c r="C10" s="19" t="s">
        <v>25</v>
      </c>
      <c r="D10" s="15" t="s">
        <v>17</v>
      </c>
      <c r="E10" s="16">
        <v>1500000</v>
      </c>
      <c r="F10" s="17">
        <v>50000</v>
      </c>
      <c r="G10" s="17" t="s">
        <v>141</v>
      </c>
      <c r="H10" s="11" t="s">
        <v>149</v>
      </c>
      <c r="I10" s="17">
        <f t="shared" si="0"/>
        <v>50000</v>
      </c>
      <c r="J10" s="17">
        <f t="shared" si="1"/>
        <v>0</v>
      </c>
      <c r="K10" s="3">
        <v>50000</v>
      </c>
      <c r="L10" s="3">
        <v>0</v>
      </c>
      <c r="M10" s="3">
        <v>0</v>
      </c>
      <c r="N10" s="3">
        <v>0</v>
      </c>
      <c r="O10" s="3">
        <v>0</v>
      </c>
      <c r="P10" s="3">
        <v>50000</v>
      </c>
      <c r="Q10" s="76">
        <f t="shared" si="2"/>
        <v>1</v>
      </c>
      <c r="R10" s="4" t="s">
        <v>310</v>
      </c>
    </row>
    <row r="11" spans="1:18" ht="15" customHeight="1" x14ac:dyDescent="0.45">
      <c r="A11" s="12" t="s">
        <v>12</v>
      </c>
      <c r="B11" s="18" t="s">
        <v>26</v>
      </c>
      <c r="C11" s="22" t="s">
        <v>27</v>
      </c>
      <c r="D11" s="15" t="s">
        <v>17</v>
      </c>
      <c r="E11" s="16">
        <v>3500000</v>
      </c>
      <c r="F11" s="17">
        <v>50000</v>
      </c>
      <c r="G11" s="17" t="s">
        <v>141</v>
      </c>
      <c r="H11" s="11" t="s">
        <v>150</v>
      </c>
      <c r="I11" s="17">
        <f t="shared" si="0"/>
        <v>0</v>
      </c>
      <c r="J11" s="17">
        <f t="shared" si="1"/>
        <v>0</v>
      </c>
      <c r="K11" s="3">
        <v>50000</v>
      </c>
      <c r="L11" s="3">
        <v>0</v>
      </c>
      <c r="M11" s="3">
        <v>0</v>
      </c>
      <c r="N11" s="3">
        <v>0</v>
      </c>
      <c r="O11" s="3">
        <v>0</v>
      </c>
      <c r="P11" s="3">
        <v>50000</v>
      </c>
      <c r="Q11" s="76">
        <f t="shared" si="2"/>
        <v>1</v>
      </c>
    </row>
    <row r="12" spans="1:18" ht="15" customHeight="1" x14ac:dyDescent="0.45">
      <c r="A12" s="12" t="s">
        <v>12</v>
      </c>
      <c r="B12" s="18" t="s">
        <v>28</v>
      </c>
      <c r="C12" s="23" t="s">
        <v>29</v>
      </c>
      <c r="D12" s="15" t="s">
        <v>17</v>
      </c>
      <c r="E12" s="16">
        <v>5543101</v>
      </c>
      <c r="F12" s="17">
        <v>50000</v>
      </c>
      <c r="G12" s="17" t="s">
        <v>141</v>
      </c>
      <c r="H12" s="11" t="s">
        <v>150</v>
      </c>
      <c r="I12" s="17">
        <f t="shared" si="0"/>
        <v>0</v>
      </c>
      <c r="J12" s="17">
        <f t="shared" si="1"/>
        <v>0</v>
      </c>
      <c r="K12" s="3">
        <v>50000</v>
      </c>
      <c r="L12" s="3">
        <v>0</v>
      </c>
      <c r="M12" s="3">
        <v>0</v>
      </c>
      <c r="N12" s="3">
        <v>0</v>
      </c>
      <c r="O12" s="3">
        <v>0</v>
      </c>
      <c r="P12" s="3">
        <v>50000</v>
      </c>
      <c r="Q12" s="76">
        <f t="shared" si="2"/>
        <v>1</v>
      </c>
      <c r="R12" s="4" t="s">
        <v>299</v>
      </c>
    </row>
    <row r="13" spans="1:18" ht="15" customHeight="1" x14ac:dyDescent="0.45">
      <c r="A13" s="12" t="s">
        <v>12</v>
      </c>
      <c r="B13" s="24" t="s">
        <v>30</v>
      </c>
      <c r="C13" s="22" t="s">
        <v>31</v>
      </c>
      <c r="D13" s="15" t="s">
        <v>17</v>
      </c>
      <c r="E13" s="16">
        <v>8480848</v>
      </c>
      <c r="F13" s="17">
        <v>500000</v>
      </c>
      <c r="G13" s="17" t="s">
        <v>141</v>
      </c>
      <c r="H13" s="11" t="s">
        <v>150</v>
      </c>
      <c r="I13" s="17">
        <f t="shared" si="0"/>
        <v>0</v>
      </c>
      <c r="J13" s="17">
        <f t="shared" si="1"/>
        <v>0</v>
      </c>
      <c r="K13" s="3">
        <v>500000</v>
      </c>
      <c r="L13" s="3">
        <v>0</v>
      </c>
      <c r="M13" s="3">
        <v>0</v>
      </c>
      <c r="N13" s="3">
        <v>0</v>
      </c>
      <c r="O13" s="3">
        <v>0</v>
      </c>
      <c r="P13" s="3">
        <v>500000</v>
      </c>
      <c r="Q13" s="76">
        <f t="shared" si="2"/>
        <v>1</v>
      </c>
    </row>
    <row r="14" spans="1:18" ht="15" customHeight="1" x14ac:dyDescent="0.45">
      <c r="A14" s="12" t="s">
        <v>12</v>
      </c>
      <c r="B14" s="18" t="s">
        <v>32</v>
      </c>
      <c r="C14" s="22" t="s">
        <v>33</v>
      </c>
      <c r="D14" s="15" t="s">
        <v>17</v>
      </c>
      <c r="E14" s="16">
        <v>7264000</v>
      </c>
      <c r="F14" s="17">
        <v>500000</v>
      </c>
      <c r="G14" s="17" t="s">
        <v>141</v>
      </c>
      <c r="H14" s="11" t="s">
        <v>150</v>
      </c>
      <c r="I14" s="17">
        <f t="shared" si="0"/>
        <v>0</v>
      </c>
      <c r="J14" s="17">
        <f t="shared" si="1"/>
        <v>0</v>
      </c>
      <c r="K14" s="3">
        <v>500000</v>
      </c>
      <c r="L14" s="3">
        <v>0</v>
      </c>
      <c r="M14" s="3">
        <v>0</v>
      </c>
      <c r="N14" s="3">
        <v>0</v>
      </c>
      <c r="O14" s="3">
        <v>0</v>
      </c>
      <c r="P14" s="3">
        <v>500000</v>
      </c>
      <c r="Q14" s="76">
        <f t="shared" si="2"/>
        <v>1</v>
      </c>
    </row>
    <row r="15" spans="1:18" ht="15" customHeight="1" x14ac:dyDescent="0.45">
      <c r="A15" s="12" t="s">
        <v>12</v>
      </c>
      <c r="B15" s="18" t="s">
        <v>34</v>
      </c>
      <c r="C15" s="23" t="s">
        <v>35</v>
      </c>
      <c r="D15" s="15" t="s">
        <v>17</v>
      </c>
      <c r="E15" s="16">
        <v>13180000</v>
      </c>
      <c r="F15" s="17">
        <v>100000</v>
      </c>
      <c r="G15" s="17" t="s">
        <v>141</v>
      </c>
      <c r="H15" s="11" t="s">
        <v>149</v>
      </c>
      <c r="I15" s="17">
        <f t="shared" si="0"/>
        <v>100000</v>
      </c>
      <c r="J15" s="17">
        <f t="shared" si="1"/>
        <v>0</v>
      </c>
      <c r="K15" s="3">
        <v>100000</v>
      </c>
      <c r="L15" s="3">
        <v>0</v>
      </c>
      <c r="M15" s="3">
        <v>0</v>
      </c>
      <c r="N15" s="3">
        <v>0</v>
      </c>
      <c r="O15" s="3">
        <v>0</v>
      </c>
      <c r="P15" s="3">
        <v>100000</v>
      </c>
      <c r="Q15" s="76">
        <f t="shared" si="2"/>
        <v>1</v>
      </c>
      <c r="R15" s="4" t="s">
        <v>311</v>
      </c>
    </row>
    <row r="16" spans="1:18" ht="15" customHeight="1" x14ac:dyDescent="0.45">
      <c r="A16" s="12" t="s">
        <v>12</v>
      </c>
      <c r="B16" s="24" t="s">
        <v>36</v>
      </c>
      <c r="C16" s="25" t="s">
        <v>37</v>
      </c>
      <c r="D16" s="15" t="s">
        <v>17</v>
      </c>
      <c r="E16" s="16">
        <v>192779868</v>
      </c>
      <c r="F16" s="17">
        <v>30000000</v>
      </c>
      <c r="G16" s="17" t="s">
        <v>141</v>
      </c>
      <c r="H16" s="11" t="s">
        <v>150</v>
      </c>
      <c r="I16" s="17">
        <f t="shared" si="0"/>
        <v>0</v>
      </c>
      <c r="J16" s="17">
        <f t="shared" si="1"/>
        <v>0</v>
      </c>
      <c r="K16" s="3">
        <v>9369973.2692004945</v>
      </c>
      <c r="L16" s="3">
        <v>19474025.161175024</v>
      </c>
      <c r="M16" s="3">
        <v>1089325.3646174299</v>
      </c>
      <c r="N16" s="3">
        <v>66676.205007049793</v>
      </c>
      <c r="O16" s="3">
        <v>20630026.730799504</v>
      </c>
      <c r="P16" s="3">
        <v>29999999.999999996</v>
      </c>
      <c r="Q16" s="76">
        <f t="shared" si="2"/>
        <v>0.31233244230668317</v>
      </c>
      <c r="R16" s="4" t="s">
        <v>299</v>
      </c>
    </row>
    <row r="17" spans="1:18" ht="15" customHeight="1" x14ac:dyDescent="0.45">
      <c r="A17" s="15" t="s">
        <v>12</v>
      </c>
      <c r="B17" s="26">
        <v>2120</v>
      </c>
      <c r="C17" s="21" t="s">
        <v>38</v>
      </c>
      <c r="D17" s="27" t="s">
        <v>39</v>
      </c>
      <c r="E17" s="16">
        <v>145000</v>
      </c>
      <c r="F17" s="17">
        <v>27000</v>
      </c>
      <c r="G17" s="17" t="s">
        <v>141</v>
      </c>
      <c r="H17" s="11" t="s">
        <v>149</v>
      </c>
      <c r="I17" s="17">
        <f t="shared" si="0"/>
        <v>27000</v>
      </c>
      <c r="J17" s="17">
        <f t="shared" si="1"/>
        <v>0</v>
      </c>
      <c r="K17" s="3">
        <v>27000</v>
      </c>
      <c r="L17" s="3">
        <v>0</v>
      </c>
      <c r="M17" s="3">
        <v>0</v>
      </c>
      <c r="N17" s="3">
        <v>0</v>
      </c>
      <c r="O17" s="3">
        <v>0</v>
      </c>
      <c r="P17" s="3">
        <v>27000</v>
      </c>
      <c r="Q17" s="76">
        <f t="shared" si="2"/>
        <v>1</v>
      </c>
    </row>
    <row r="18" spans="1:18" ht="15" customHeight="1" x14ac:dyDescent="0.45">
      <c r="A18" s="15" t="s">
        <v>12</v>
      </c>
      <c r="B18" s="26">
        <v>2121</v>
      </c>
      <c r="C18" s="21" t="s">
        <v>40</v>
      </c>
      <c r="D18" s="27" t="s">
        <v>39</v>
      </c>
      <c r="E18" s="16">
        <v>590000</v>
      </c>
      <c r="F18" s="17">
        <v>50000</v>
      </c>
      <c r="G18" s="17" t="s">
        <v>141</v>
      </c>
      <c r="H18" s="11" t="s">
        <v>150</v>
      </c>
      <c r="I18" s="17">
        <f t="shared" si="0"/>
        <v>0</v>
      </c>
      <c r="J18" s="17">
        <f t="shared" si="1"/>
        <v>0</v>
      </c>
      <c r="K18" s="3">
        <v>50000</v>
      </c>
      <c r="L18" s="3">
        <v>0</v>
      </c>
      <c r="M18" s="3">
        <v>0</v>
      </c>
      <c r="N18" s="3">
        <v>0</v>
      </c>
      <c r="O18" s="3">
        <v>0</v>
      </c>
      <c r="P18" s="3">
        <v>50000</v>
      </c>
      <c r="Q18" s="76">
        <f t="shared" si="2"/>
        <v>1</v>
      </c>
    </row>
    <row r="19" spans="1:18" ht="15" customHeight="1" x14ac:dyDescent="0.45">
      <c r="A19" s="15" t="s">
        <v>41</v>
      </c>
      <c r="B19" s="28">
        <v>2139</v>
      </c>
      <c r="C19" s="14" t="s">
        <v>13</v>
      </c>
      <c r="D19" s="15" t="s">
        <v>14</v>
      </c>
      <c r="E19" s="16">
        <v>338000</v>
      </c>
      <c r="F19" s="17">
        <v>338000</v>
      </c>
      <c r="G19" s="17" t="s">
        <v>142</v>
      </c>
      <c r="H19" s="11" t="s">
        <v>150</v>
      </c>
      <c r="I19" s="17">
        <f t="shared" si="0"/>
        <v>0</v>
      </c>
      <c r="J19" s="17">
        <f t="shared" si="1"/>
        <v>0</v>
      </c>
      <c r="K19" s="3">
        <v>338000</v>
      </c>
      <c r="L19" s="3">
        <v>0</v>
      </c>
      <c r="M19" s="3">
        <v>0</v>
      </c>
      <c r="N19" s="3">
        <v>0</v>
      </c>
      <c r="O19" s="3">
        <v>0</v>
      </c>
      <c r="P19" s="3">
        <v>338000</v>
      </c>
      <c r="Q19" s="76">
        <f t="shared" si="2"/>
        <v>1</v>
      </c>
      <c r="R19" s="4" t="s">
        <v>270</v>
      </c>
    </row>
    <row r="20" spans="1:18" ht="15" customHeight="1" x14ac:dyDescent="0.45">
      <c r="A20" s="15" t="s">
        <v>41</v>
      </c>
      <c r="B20" s="18" t="s">
        <v>42</v>
      </c>
      <c r="C20" s="14" t="s">
        <v>43</v>
      </c>
      <c r="D20" s="15" t="s">
        <v>17</v>
      </c>
      <c r="E20" s="16">
        <v>235082.53999999998</v>
      </c>
      <c r="F20" s="17">
        <v>50000</v>
      </c>
      <c r="G20" s="17" t="s">
        <v>142</v>
      </c>
      <c r="H20" s="11" t="s">
        <v>149</v>
      </c>
      <c r="I20" s="17">
        <f t="shared" si="0"/>
        <v>50000</v>
      </c>
      <c r="J20" s="17">
        <f t="shared" si="1"/>
        <v>0</v>
      </c>
      <c r="K20" s="3">
        <v>50000</v>
      </c>
      <c r="L20" s="3">
        <v>0</v>
      </c>
      <c r="M20" s="3">
        <v>0</v>
      </c>
      <c r="N20" s="3">
        <v>0</v>
      </c>
      <c r="O20" s="3">
        <v>0</v>
      </c>
      <c r="P20" s="3">
        <v>50000</v>
      </c>
      <c r="Q20" s="76">
        <f t="shared" si="2"/>
        <v>1</v>
      </c>
      <c r="R20" s="4" t="s">
        <v>271</v>
      </c>
    </row>
    <row r="21" spans="1:18" ht="15" customHeight="1" x14ac:dyDescent="0.45">
      <c r="A21" s="15" t="s">
        <v>41</v>
      </c>
      <c r="B21" s="24" t="s">
        <v>44</v>
      </c>
      <c r="C21" s="29" t="s">
        <v>45</v>
      </c>
      <c r="D21" s="15" t="s">
        <v>17</v>
      </c>
      <c r="E21" s="16">
        <v>250000</v>
      </c>
      <c r="F21" s="17">
        <v>25000</v>
      </c>
      <c r="G21" s="17" t="s">
        <v>142</v>
      </c>
      <c r="H21" s="11" t="s">
        <v>149</v>
      </c>
      <c r="I21" s="17">
        <f t="shared" si="0"/>
        <v>25000</v>
      </c>
      <c r="J21" s="17">
        <f t="shared" si="1"/>
        <v>0</v>
      </c>
      <c r="K21" s="3">
        <v>25000</v>
      </c>
      <c r="L21" s="3">
        <v>0</v>
      </c>
      <c r="M21" s="3">
        <v>0</v>
      </c>
      <c r="N21" s="3">
        <v>0</v>
      </c>
      <c r="O21" s="3">
        <v>0</v>
      </c>
      <c r="P21" s="3">
        <v>25000</v>
      </c>
      <c r="Q21" s="76">
        <f t="shared" si="2"/>
        <v>1</v>
      </c>
      <c r="R21" s="4" t="s">
        <v>272</v>
      </c>
    </row>
    <row r="22" spans="1:18" ht="15" customHeight="1" x14ac:dyDescent="0.45">
      <c r="A22" s="15" t="s">
        <v>41</v>
      </c>
      <c r="B22" s="18" t="s">
        <v>46</v>
      </c>
      <c r="C22" s="14" t="s">
        <v>47</v>
      </c>
      <c r="D22" s="15" t="s">
        <v>17</v>
      </c>
      <c r="E22" s="16">
        <v>420000</v>
      </c>
      <c r="F22" s="17">
        <v>25000</v>
      </c>
      <c r="G22" s="17" t="s">
        <v>142</v>
      </c>
      <c r="H22" s="11" t="s">
        <v>150</v>
      </c>
      <c r="I22" s="17">
        <f t="shared" si="0"/>
        <v>0</v>
      </c>
      <c r="J22" s="17">
        <f t="shared" si="1"/>
        <v>0</v>
      </c>
      <c r="K22" s="3">
        <v>25000</v>
      </c>
      <c r="L22" s="3">
        <v>0</v>
      </c>
      <c r="M22" s="3">
        <v>0</v>
      </c>
      <c r="N22" s="3">
        <v>0</v>
      </c>
      <c r="O22" s="3">
        <v>0</v>
      </c>
      <c r="P22" s="3">
        <v>25000</v>
      </c>
      <c r="Q22" s="76">
        <f t="shared" si="2"/>
        <v>1</v>
      </c>
      <c r="R22" s="4" t="s">
        <v>273</v>
      </c>
    </row>
    <row r="23" spans="1:18" ht="15" customHeight="1" x14ac:dyDescent="0.45">
      <c r="A23" s="15" t="s">
        <v>41</v>
      </c>
      <c r="B23" s="18" t="s">
        <v>48</v>
      </c>
      <c r="C23" s="30" t="s">
        <v>49</v>
      </c>
      <c r="D23" s="15" t="s">
        <v>17</v>
      </c>
      <c r="E23" s="16">
        <v>2065209</v>
      </c>
      <c r="F23" s="17">
        <v>300000</v>
      </c>
      <c r="G23" s="17" t="s">
        <v>142</v>
      </c>
      <c r="H23" s="11" t="s">
        <v>150</v>
      </c>
      <c r="I23" s="17">
        <f t="shared" si="0"/>
        <v>0</v>
      </c>
      <c r="J23" s="17">
        <f t="shared" si="1"/>
        <v>0</v>
      </c>
      <c r="K23" s="3">
        <v>51000.000000000007</v>
      </c>
      <c r="L23" s="3">
        <v>249000</v>
      </c>
      <c r="M23" s="3">
        <v>0</v>
      </c>
      <c r="N23" s="3">
        <v>0</v>
      </c>
      <c r="O23" s="3">
        <v>249000</v>
      </c>
      <c r="P23" s="3">
        <v>300000</v>
      </c>
      <c r="Q23" s="76">
        <f t="shared" si="2"/>
        <v>0.17</v>
      </c>
      <c r="R23" s="4" t="s">
        <v>274</v>
      </c>
    </row>
    <row r="24" spans="1:18" ht="15" customHeight="1" x14ac:dyDescent="0.45">
      <c r="A24" s="15" t="s">
        <v>41</v>
      </c>
      <c r="B24" s="18" t="s">
        <v>50</v>
      </c>
      <c r="C24" s="31" t="s">
        <v>51</v>
      </c>
      <c r="D24" s="15" t="s">
        <v>17</v>
      </c>
      <c r="E24" s="16">
        <v>2160000</v>
      </c>
      <c r="F24" s="17">
        <v>750000</v>
      </c>
      <c r="G24" s="17" t="s">
        <v>142</v>
      </c>
      <c r="H24" s="11" t="s">
        <v>150</v>
      </c>
      <c r="I24" s="17">
        <f t="shared" si="0"/>
        <v>0</v>
      </c>
      <c r="J24" s="17">
        <f t="shared" si="1"/>
        <v>0</v>
      </c>
      <c r="K24" s="3">
        <v>127500.00000000001</v>
      </c>
      <c r="L24" s="3">
        <v>622500</v>
      </c>
      <c r="M24" s="3">
        <v>0</v>
      </c>
      <c r="N24" s="3">
        <v>0</v>
      </c>
      <c r="O24" s="3">
        <v>622500</v>
      </c>
      <c r="P24" s="3">
        <v>750000</v>
      </c>
      <c r="Q24" s="76">
        <f t="shared" si="2"/>
        <v>0.17</v>
      </c>
      <c r="R24" s="4" t="s">
        <v>275</v>
      </c>
    </row>
    <row r="25" spans="1:18" ht="13.5" customHeight="1" x14ac:dyDescent="0.45">
      <c r="A25" s="15" t="s">
        <v>41</v>
      </c>
      <c r="B25" s="18" t="s">
        <v>52</v>
      </c>
      <c r="C25" s="22" t="s">
        <v>53</v>
      </c>
      <c r="D25" s="15" t="s">
        <v>17</v>
      </c>
      <c r="E25" s="16">
        <v>5130000</v>
      </c>
      <c r="F25" s="17">
        <v>50000</v>
      </c>
      <c r="G25" s="17" t="s">
        <v>142</v>
      </c>
      <c r="H25" s="11" t="s">
        <v>149</v>
      </c>
      <c r="I25" s="17">
        <f t="shared" si="0"/>
        <v>10000</v>
      </c>
      <c r="J25" s="17">
        <f t="shared" si="1"/>
        <v>40000</v>
      </c>
      <c r="K25" s="3">
        <v>10000</v>
      </c>
      <c r="L25" s="3">
        <v>40000</v>
      </c>
      <c r="M25" s="3">
        <v>0</v>
      </c>
      <c r="N25" s="3">
        <v>0</v>
      </c>
      <c r="O25" s="3">
        <v>40000</v>
      </c>
      <c r="P25" s="3">
        <v>50000</v>
      </c>
      <c r="Q25" s="76">
        <f t="shared" si="2"/>
        <v>0.2</v>
      </c>
      <c r="R25" s="4" t="s">
        <v>276</v>
      </c>
    </row>
    <row r="26" spans="1:18" ht="15" customHeight="1" x14ac:dyDescent="0.45">
      <c r="A26" s="15" t="s">
        <v>41</v>
      </c>
      <c r="B26" s="18" t="s">
        <v>54</v>
      </c>
      <c r="C26" s="14" t="s">
        <v>55</v>
      </c>
      <c r="D26" s="15" t="s">
        <v>17</v>
      </c>
      <c r="E26" s="16">
        <v>67600000</v>
      </c>
      <c r="F26" s="17">
        <v>500000</v>
      </c>
      <c r="G26" s="17" t="s">
        <v>142</v>
      </c>
      <c r="H26" s="11" t="s">
        <v>150</v>
      </c>
      <c r="I26" s="17">
        <f t="shared" si="0"/>
        <v>0</v>
      </c>
      <c r="J26" s="17">
        <f t="shared" si="1"/>
        <v>0</v>
      </c>
      <c r="K26" s="3">
        <v>45062.25591715976</v>
      </c>
      <c r="L26" s="3">
        <v>424999.99815088755</v>
      </c>
      <c r="M26" s="3">
        <v>28590.554733727811</v>
      </c>
      <c r="N26" s="3">
        <v>1347.189349112426</v>
      </c>
      <c r="O26" s="3">
        <v>454937.74223372783</v>
      </c>
      <c r="P26" s="3">
        <v>499999.99815088761</v>
      </c>
      <c r="Q26" s="76">
        <f t="shared" si="2"/>
        <v>9.0124512167620227E-2</v>
      </c>
      <c r="R26" s="4" t="s">
        <v>277</v>
      </c>
    </row>
    <row r="27" spans="1:18" ht="15" customHeight="1" x14ac:dyDescent="0.45">
      <c r="A27" s="15" t="s">
        <v>41</v>
      </c>
      <c r="B27" s="26">
        <v>2133</v>
      </c>
      <c r="C27" s="21" t="s">
        <v>56</v>
      </c>
      <c r="D27" s="27" t="s">
        <v>39</v>
      </c>
      <c r="E27" s="16">
        <v>39000</v>
      </c>
      <c r="F27" s="17">
        <v>39000</v>
      </c>
      <c r="G27" s="17" t="s">
        <v>142</v>
      </c>
      <c r="H27" s="11" t="s">
        <v>150</v>
      </c>
      <c r="I27" s="17">
        <f t="shared" si="0"/>
        <v>0</v>
      </c>
      <c r="J27" s="17">
        <f t="shared" si="1"/>
        <v>0</v>
      </c>
      <c r="K27" s="3">
        <v>39000</v>
      </c>
      <c r="L27" s="3">
        <v>0</v>
      </c>
      <c r="M27" s="3">
        <v>0</v>
      </c>
      <c r="N27" s="3">
        <v>0</v>
      </c>
      <c r="O27" s="3">
        <v>0</v>
      </c>
      <c r="P27" s="3">
        <v>39000</v>
      </c>
      <c r="Q27" s="76">
        <f t="shared" si="2"/>
        <v>1</v>
      </c>
      <c r="R27" s="4" t="s">
        <v>278</v>
      </c>
    </row>
    <row r="28" spans="1:18" ht="15" customHeight="1" x14ac:dyDescent="0.45">
      <c r="A28" s="15" t="s">
        <v>41</v>
      </c>
      <c r="B28" s="26">
        <v>2135</v>
      </c>
      <c r="C28" s="21" t="s">
        <v>57</v>
      </c>
      <c r="D28" s="27" t="s">
        <v>39</v>
      </c>
      <c r="E28" s="16">
        <v>80000</v>
      </c>
      <c r="F28" s="17">
        <v>50000</v>
      </c>
      <c r="G28" s="17" t="s">
        <v>142</v>
      </c>
      <c r="H28" s="11" t="s">
        <v>150</v>
      </c>
      <c r="I28" s="17">
        <f t="shared" si="0"/>
        <v>0</v>
      </c>
      <c r="J28" s="17">
        <f t="shared" si="1"/>
        <v>0</v>
      </c>
      <c r="K28" s="3">
        <v>50000</v>
      </c>
      <c r="L28" s="3">
        <v>0</v>
      </c>
      <c r="M28" s="3">
        <v>0</v>
      </c>
      <c r="N28" s="3">
        <v>0</v>
      </c>
      <c r="O28" s="3">
        <v>0</v>
      </c>
      <c r="P28" s="3">
        <v>50000</v>
      </c>
      <c r="Q28" s="76">
        <f t="shared" si="2"/>
        <v>1</v>
      </c>
      <c r="R28" s="4" t="s">
        <v>312</v>
      </c>
    </row>
    <row r="29" spans="1:18" ht="15" customHeight="1" x14ac:dyDescent="0.45">
      <c r="A29" s="15" t="s">
        <v>41</v>
      </c>
      <c r="B29" s="26">
        <v>2131</v>
      </c>
      <c r="C29" s="14" t="s">
        <v>58</v>
      </c>
      <c r="D29" s="27" t="s">
        <v>39</v>
      </c>
      <c r="E29" s="16">
        <v>1700000</v>
      </c>
      <c r="F29" s="17">
        <v>50000</v>
      </c>
      <c r="G29" s="17" t="s">
        <v>142</v>
      </c>
      <c r="H29" s="11" t="s">
        <v>150</v>
      </c>
      <c r="I29" s="17">
        <f t="shared" si="0"/>
        <v>0</v>
      </c>
      <c r="J29" s="17">
        <f t="shared" si="1"/>
        <v>0</v>
      </c>
      <c r="K29" s="3">
        <v>50000</v>
      </c>
      <c r="L29" s="3">
        <v>0</v>
      </c>
      <c r="M29" s="3">
        <v>0</v>
      </c>
      <c r="N29" s="3">
        <v>0</v>
      </c>
      <c r="O29" s="3">
        <v>0</v>
      </c>
      <c r="P29" s="3">
        <v>50000</v>
      </c>
      <c r="Q29" s="76">
        <f t="shared" si="2"/>
        <v>1</v>
      </c>
      <c r="R29" s="4" t="s">
        <v>313</v>
      </c>
    </row>
    <row r="30" spans="1:18" ht="15" customHeight="1" x14ac:dyDescent="0.45">
      <c r="A30" s="15" t="s">
        <v>41</v>
      </c>
      <c r="B30" s="26">
        <v>2130</v>
      </c>
      <c r="C30" s="14" t="s">
        <v>59</v>
      </c>
      <c r="D30" s="27" t="s">
        <v>39</v>
      </c>
      <c r="E30" s="16">
        <v>2000000</v>
      </c>
      <c r="F30" s="17">
        <v>50000</v>
      </c>
      <c r="G30" s="17" t="s">
        <v>142</v>
      </c>
      <c r="H30" s="11" t="s">
        <v>150</v>
      </c>
      <c r="I30" s="17">
        <f t="shared" si="0"/>
        <v>0</v>
      </c>
      <c r="J30" s="17">
        <f t="shared" si="1"/>
        <v>0</v>
      </c>
      <c r="K30" s="3">
        <v>10000</v>
      </c>
      <c r="L30" s="3">
        <v>40000</v>
      </c>
      <c r="M30" s="3">
        <v>0</v>
      </c>
      <c r="N30" s="3">
        <v>0</v>
      </c>
      <c r="O30" s="3">
        <v>40000</v>
      </c>
      <c r="P30" s="3">
        <v>50000</v>
      </c>
      <c r="Q30" s="76">
        <f t="shared" si="2"/>
        <v>0.2</v>
      </c>
      <c r="R30" s="4" t="s">
        <v>279</v>
      </c>
    </row>
    <row r="31" spans="1:18" ht="15" customHeight="1" x14ac:dyDescent="0.45">
      <c r="A31" s="15" t="s">
        <v>41</v>
      </c>
      <c r="B31" s="26">
        <v>2132</v>
      </c>
      <c r="C31" s="14" t="s">
        <v>60</v>
      </c>
      <c r="D31" s="27" t="s">
        <v>39</v>
      </c>
      <c r="E31" s="16">
        <v>2000000</v>
      </c>
      <c r="F31" s="17">
        <v>800000</v>
      </c>
      <c r="G31" s="17" t="s">
        <v>142</v>
      </c>
      <c r="H31" s="11" t="s">
        <v>150</v>
      </c>
      <c r="I31" s="17">
        <f t="shared" si="0"/>
        <v>0</v>
      </c>
      <c r="J31" s="17">
        <f t="shared" si="1"/>
        <v>0</v>
      </c>
      <c r="K31" s="3">
        <v>160000</v>
      </c>
      <c r="L31" s="3">
        <v>640000</v>
      </c>
      <c r="M31" s="3">
        <v>0</v>
      </c>
      <c r="N31" s="3">
        <v>0</v>
      </c>
      <c r="O31" s="3">
        <v>640000</v>
      </c>
      <c r="P31" s="3">
        <v>800000</v>
      </c>
      <c r="Q31" s="76">
        <f t="shared" si="2"/>
        <v>0.2</v>
      </c>
      <c r="R31" s="4" t="s">
        <v>314</v>
      </c>
    </row>
    <row r="32" spans="1:18" ht="15" customHeight="1" x14ac:dyDescent="0.45">
      <c r="A32" s="15" t="s">
        <v>41</v>
      </c>
      <c r="B32" s="26">
        <v>2134</v>
      </c>
      <c r="C32" s="21" t="s">
        <v>61</v>
      </c>
      <c r="D32" s="27" t="s">
        <v>39</v>
      </c>
      <c r="E32" s="16">
        <v>100000</v>
      </c>
      <c r="F32" s="17">
        <v>50000</v>
      </c>
      <c r="G32" s="17" t="s">
        <v>142</v>
      </c>
      <c r="H32" s="11" t="s">
        <v>149</v>
      </c>
      <c r="I32" s="17">
        <f t="shared" si="0"/>
        <v>50000</v>
      </c>
      <c r="J32" s="17">
        <f t="shared" si="1"/>
        <v>0</v>
      </c>
      <c r="K32" s="3">
        <v>50000</v>
      </c>
      <c r="L32" s="3">
        <v>0</v>
      </c>
      <c r="M32" s="3">
        <v>0</v>
      </c>
      <c r="N32" s="3">
        <v>0</v>
      </c>
      <c r="O32" s="3">
        <v>0</v>
      </c>
      <c r="P32" s="3">
        <v>50000</v>
      </c>
      <c r="Q32" s="76">
        <f t="shared" si="2"/>
        <v>1</v>
      </c>
      <c r="R32" s="4" t="s">
        <v>280</v>
      </c>
    </row>
    <row r="33" spans="1:18" ht="15" customHeight="1" x14ac:dyDescent="0.45">
      <c r="A33" s="12" t="s">
        <v>62</v>
      </c>
      <c r="B33" s="13">
        <v>2119</v>
      </c>
      <c r="C33" s="14" t="s">
        <v>13</v>
      </c>
      <c r="D33" s="15" t="s">
        <v>14</v>
      </c>
      <c r="E33" s="16">
        <v>110000</v>
      </c>
      <c r="F33" s="17">
        <v>110000</v>
      </c>
      <c r="G33" s="17" t="s">
        <v>141</v>
      </c>
      <c r="H33" s="11" t="s">
        <v>150</v>
      </c>
      <c r="I33" s="17">
        <f t="shared" si="0"/>
        <v>0</v>
      </c>
      <c r="J33" s="17">
        <f t="shared" si="1"/>
        <v>0</v>
      </c>
      <c r="K33" s="3">
        <v>110000</v>
      </c>
      <c r="L33" s="3">
        <v>0</v>
      </c>
      <c r="M33" s="3">
        <v>0</v>
      </c>
      <c r="N33" s="3">
        <v>0</v>
      </c>
      <c r="O33" s="3">
        <v>0</v>
      </c>
      <c r="P33" s="3">
        <v>110000</v>
      </c>
      <c r="Q33" s="76">
        <f t="shared" si="2"/>
        <v>1</v>
      </c>
    </row>
    <row r="34" spans="1:18" ht="15" customHeight="1" x14ac:dyDescent="0.45">
      <c r="A34" s="15" t="s">
        <v>62</v>
      </c>
      <c r="B34" s="32" t="s">
        <v>63</v>
      </c>
      <c r="C34" s="21" t="s">
        <v>64</v>
      </c>
      <c r="D34" s="15" t="s">
        <v>17</v>
      </c>
      <c r="E34" s="16">
        <v>150000</v>
      </c>
      <c r="F34" s="17">
        <v>75000</v>
      </c>
      <c r="G34" s="17" t="s">
        <v>141</v>
      </c>
      <c r="H34" s="11" t="s">
        <v>150</v>
      </c>
      <c r="I34" s="17">
        <f t="shared" si="0"/>
        <v>0</v>
      </c>
      <c r="J34" s="17">
        <f t="shared" si="1"/>
        <v>0</v>
      </c>
      <c r="K34" s="3">
        <v>75000</v>
      </c>
      <c r="L34" s="3">
        <v>0</v>
      </c>
      <c r="M34" s="3">
        <v>0</v>
      </c>
      <c r="N34" s="3">
        <v>0</v>
      </c>
      <c r="O34" s="3">
        <v>0</v>
      </c>
      <c r="P34" s="3">
        <v>75000</v>
      </c>
      <c r="Q34" s="76">
        <f t="shared" si="2"/>
        <v>1</v>
      </c>
      <c r="R34" s="4" t="s">
        <v>315</v>
      </c>
    </row>
    <row r="35" spans="1:18" ht="15" customHeight="1" x14ac:dyDescent="0.45">
      <c r="A35" s="15" t="s">
        <v>62</v>
      </c>
      <c r="B35" s="20" t="s">
        <v>65</v>
      </c>
      <c r="C35" s="21" t="s">
        <v>66</v>
      </c>
      <c r="D35" s="15" t="s">
        <v>17</v>
      </c>
      <c r="E35" s="16">
        <v>155000</v>
      </c>
      <c r="F35" s="17">
        <v>50000</v>
      </c>
      <c r="G35" s="17" t="s">
        <v>141</v>
      </c>
      <c r="H35" s="11" t="s">
        <v>150</v>
      </c>
      <c r="I35" s="17">
        <f t="shared" si="0"/>
        <v>0</v>
      </c>
      <c r="J35" s="17">
        <f t="shared" si="1"/>
        <v>0</v>
      </c>
      <c r="K35" s="3">
        <v>50000</v>
      </c>
      <c r="L35" s="3">
        <v>0</v>
      </c>
      <c r="M35" s="3">
        <v>0</v>
      </c>
      <c r="N35" s="3">
        <v>0</v>
      </c>
      <c r="O35" s="3">
        <v>0</v>
      </c>
      <c r="P35" s="3">
        <v>50000</v>
      </c>
      <c r="Q35" s="76">
        <f t="shared" si="2"/>
        <v>1</v>
      </c>
      <c r="R35" s="4" t="s">
        <v>298</v>
      </c>
    </row>
    <row r="36" spans="1:18" ht="15" customHeight="1" x14ac:dyDescent="0.45">
      <c r="A36" s="15" t="s">
        <v>62</v>
      </c>
      <c r="B36" s="24" t="s">
        <v>67</v>
      </c>
      <c r="C36" s="33" t="s">
        <v>68</v>
      </c>
      <c r="D36" s="15" t="s">
        <v>17</v>
      </c>
      <c r="E36" s="16">
        <v>318000</v>
      </c>
      <c r="F36" s="17">
        <v>50000</v>
      </c>
      <c r="G36" s="17" t="s">
        <v>141</v>
      </c>
      <c r="H36" s="11" t="s">
        <v>150</v>
      </c>
      <c r="I36" s="17">
        <f t="shared" si="0"/>
        <v>0</v>
      </c>
      <c r="J36" s="17">
        <f t="shared" si="1"/>
        <v>0</v>
      </c>
      <c r="K36" s="3">
        <v>50000</v>
      </c>
      <c r="L36" s="3">
        <v>0</v>
      </c>
      <c r="M36" s="3">
        <v>0</v>
      </c>
      <c r="N36" s="3">
        <v>0</v>
      </c>
      <c r="O36" s="3">
        <v>0</v>
      </c>
      <c r="P36" s="3">
        <v>50000</v>
      </c>
      <c r="Q36" s="76">
        <f t="shared" si="2"/>
        <v>1</v>
      </c>
    </row>
    <row r="37" spans="1:18" ht="15" customHeight="1" x14ac:dyDescent="0.45">
      <c r="A37" s="15" t="s">
        <v>62</v>
      </c>
      <c r="B37" s="18" t="s">
        <v>69</v>
      </c>
      <c r="C37" s="21" t="s">
        <v>70</v>
      </c>
      <c r="D37" s="15" t="s">
        <v>17</v>
      </c>
      <c r="E37" s="16">
        <v>319000</v>
      </c>
      <c r="F37" s="17">
        <v>75000</v>
      </c>
      <c r="G37" s="17" t="s">
        <v>141</v>
      </c>
      <c r="H37" s="11" t="s">
        <v>150</v>
      </c>
      <c r="I37" s="17">
        <f t="shared" si="0"/>
        <v>0</v>
      </c>
      <c r="J37" s="17">
        <f t="shared" si="1"/>
        <v>0</v>
      </c>
      <c r="K37" s="3">
        <v>75000</v>
      </c>
      <c r="L37" s="3">
        <v>0</v>
      </c>
      <c r="M37" s="3">
        <v>0</v>
      </c>
      <c r="N37" s="3">
        <v>0</v>
      </c>
      <c r="O37" s="3">
        <v>0</v>
      </c>
      <c r="P37" s="3">
        <v>75000</v>
      </c>
      <c r="Q37" s="76">
        <f t="shared" si="2"/>
        <v>1</v>
      </c>
      <c r="R37" s="4" t="s">
        <v>316</v>
      </c>
    </row>
    <row r="38" spans="1:18" ht="15" customHeight="1" x14ac:dyDescent="0.45">
      <c r="A38" s="15" t="s">
        <v>62</v>
      </c>
      <c r="B38" s="24" t="s">
        <v>71</v>
      </c>
      <c r="C38" s="33" t="s">
        <v>72</v>
      </c>
      <c r="D38" s="15" t="s">
        <v>17</v>
      </c>
      <c r="E38" s="16">
        <v>360000</v>
      </c>
      <c r="F38" s="17">
        <v>50000</v>
      </c>
      <c r="G38" s="17" t="s">
        <v>141</v>
      </c>
      <c r="H38" s="11" t="s">
        <v>149</v>
      </c>
      <c r="I38" s="17">
        <f t="shared" si="0"/>
        <v>50000</v>
      </c>
      <c r="J38" s="17">
        <f t="shared" si="1"/>
        <v>0</v>
      </c>
      <c r="K38" s="3">
        <v>50000</v>
      </c>
      <c r="L38" s="3">
        <v>0</v>
      </c>
      <c r="M38" s="3">
        <v>0</v>
      </c>
      <c r="N38" s="3">
        <v>0</v>
      </c>
      <c r="O38" s="3">
        <v>0</v>
      </c>
      <c r="P38" s="3">
        <v>50000</v>
      </c>
      <c r="Q38" s="76">
        <f t="shared" si="2"/>
        <v>1</v>
      </c>
      <c r="R38" s="4" t="s">
        <v>326</v>
      </c>
    </row>
    <row r="39" spans="1:18" ht="15" customHeight="1" x14ac:dyDescent="0.45">
      <c r="A39" s="15" t="s">
        <v>62</v>
      </c>
      <c r="B39" s="18" t="s">
        <v>73</v>
      </c>
      <c r="C39" s="21" t="s">
        <v>74</v>
      </c>
      <c r="D39" s="15" t="s">
        <v>17</v>
      </c>
      <c r="E39" s="16">
        <v>375000</v>
      </c>
      <c r="F39" s="17">
        <v>75000</v>
      </c>
      <c r="G39" s="17" t="s">
        <v>141</v>
      </c>
      <c r="H39" s="11" t="s">
        <v>150</v>
      </c>
      <c r="I39" s="17">
        <f t="shared" si="0"/>
        <v>0</v>
      </c>
      <c r="J39" s="17">
        <f t="shared" si="1"/>
        <v>0</v>
      </c>
      <c r="K39" s="3">
        <v>75000</v>
      </c>
      <c r="L39" s="3">
        <v>0</v>
      </c>
      <c r="M39" s="3">
        <v>0</v>
      </c>
      <c r="N39" s="3">
        <v>0</v>
      </c>
      <c r="O39" s="3">
        <v>0</v>
      </c>
      <c r="P39" s="3">
        <v>75000</v>
      </c>
      <c r="Q39" s="76">
        <f t="shared" si="2"/>
        <v>1</v>
      </c>
    </row>
    <row r="40" spans="1:18" ht="15" customHeight="1" x14ac:dyDescent="0.45">
      <c r="A40" s="15" t="s">
        <v>62</v>
      </c>
      <c r="B40" s="24" t="s">
        <v>75</v>
      </c>
      <c r="C40" s="33" t="s">
        <v>76</v>
      </c>
      <c r="D40" s="15" t="s">
        <v>17</v>
      </c>
      <c r="E40" s="16">
        <v>408000</v>
      </c>
      <c r="F40" s="17">
        <v>50000</v>
      </c>
      <c r="G40" s="17" t="s">
        <v>141</v>
      </c>
      <c r="H40" s="11" t="s">
        <v>150</v>
      </c>
      <c r="I40" s="17">
        <f t="shared" si="0"/>
        <v>0</v>
      </c>
      <c r="J40" s="17">
        <f t="shared" si="1"/>
        <v>0</v>
      </c>
      <c r="K40" s="3">
        <v>50000</v>
      </c>
      <c r="L40" s="3">
        <v>0</v>
      </c>
      <c r="M40" s="3">
        <v>0</v>
      </c>
      <c r="N40" s="3">
        <v>0</v>
      </c>
      <c r="O40" s="3">
        <v>0</v>
      </c>
      <c r="P40" s="3">
        <v>50000</v>
      </c>
      <c r="Q40" s="76">
        <f t="shared" si="2"/>
        <v>1</v>
      </c>
    </row>
    <row r="41" spans="1:18" ht="15" customHeight="1" x14ac:dyDescent="0.45">
      <c r="A41" s="12" t="s">
        <v>62</v>
      </c>
      <c r="B41" s="24" t="s">
        <v>77</v>
      </c>
      <c r="C41" s="29" t="s">
        <v>78</v>
      </c>
      <c r="D41" s="15" t="s">
        <v>17</v>
      </c>
      <c r="E41" s="16">
        <v>471000</v>
      </c>
      <c r="F41" s="17">
        <v>50000</v>
      </c>
      <c r="G41" s="17" t="s">
        <v>141</v>
      </c>
      <c r="H41" s="11" t="s">
        <v>149</v>
      </c>
      <c r="I41" s="17">
        <f t="shared" si="0"/>
        <v>50000</v>
      </c>
      <c r="J41" s="17">
        <f t="shared" si="1"/>
        <v>0</v>
      </c>
      <c r="K41" s="3">
        <v>50000</v>
      </c>
      <c r="L41" s="3">
        <v>0</v>
      </c>
      <c r="M41" s="3">
        <v>0</v>
      </c>
      <c r="N41" s="3">
        <v>0</v>
      </c>
      <c r="O41" s="3">
        <v>0</v>
      </c>
      <c r="P41" s="3">
        <v>50000</v>
      </c>
      <c r="Q41" s="76">
        <f t="shared" si="2"/>
        <v>1</v>
      </c>
    </row>
    <row r="42" spans="1:18" ht="15" customHeight="1" x14ac:dyDescent="0.45">
      <c r="A42" s="12" t="s">
        <v>62</v>
      </c>
      <c r="B42" s="13">
        <v>1713</v>
      </c>
      <c r="C42" s="29" t="s">
        <v>79</v>
      </c>
      <c r="D42" s="15" t="s">
        <v>17</v>
      </c>
      <c r="E42" s="16">
        <v>700000</v>
      </c>
      <c r="F42" s="17">
        <v>50000</v>
      </c>
      <c r="G42" s="17" t="s">
        <v>141</v>
      </c>
      <c r="H42" s="11" t="s">
        <v>150</v>
      </c>
      <c r="I42" s="17">
        <f t="shared" si="0"/>
        <v>0</v>
      </c>
      <c r="J42" s="17">
        <f t="shared" si="1"/>
        <v>0</v>
      </c>
      <c r="K42" s="3">
        <v>50000</v>
      </c>
      <c r="L42" s="3">
        <v>0</v>
      </c>
      <c r="M42" s="3">
        <v>0</v>
      </c>
      <c r="N42" s="3">
        <v>0</v>
      </c>
      <c r="O42" s="3">
        <v>0</v>
      </c>
      <c r="P42" s="3">
        <v>50000</v>
      </c>
      <c r="Q42" s="76">
        <f t="shared" si="2"/>
        <v>1</v>
      </c>
      <c r="R42" s="4" t="s">
        <v>324</v>
      </c>
    </row>
    <row r="43" spans="1:18" ht="14.75" customHeight="1" x14ac:dyDescent="0.45">
      <c r="A43" s="15" t="s">
        <v>62</v>
      </c>
      <c r="B43" s="34" t="s">
        <v>80</v>
      </c>
      <c r="C43" s="35" t="s">
        <v>81</v>
      </c>
      <c r="D43" s="15" t="s">
        <v>17</v>
      </c>
      <c r="E43" s="16">
        <v>800000</v>
      </c>
      <c r="F43" s="17">
        <v>50000</v>
      </c>
      <c r="G43" s="17" t="s">
        <v>141</v>
      </c>
      <c r="H43" s="11" t="s">
        <v>149</v>
      </c>
      <c r="I43" s="17">
        <f t="shared" si="0"/>
        <v>50000</v>
      </c>
      <c r="J43" s="17">
        <f t="shared" si="1"/>
        <v>0</v>
      </c>
      <c r="K43" s="3">
        <v>50000</v>
      </c>
      <c r="L43" s="3">
        <v>0</v>
      </c>
      <c r="M43" s="3">
        <v>0</v>
      </c>
      <c r="N43" s="3">
        <v>0</v>
      </c>
      <c r="O43" s="3">
        <v>0</v>
      </c>
      <c r="P43" s="3">
        <v>50000</v>
      </c>
      <c r="Q43" s="76">
        <f t="shared" si="2"/>
        <v>1</v>
      </c>
      <c r="R43" s="4" t="s">
        <v>319</v>
      </c>
    </row>
    <row r="44" spans="1:18" ht="15" customHeight="1" x14ac:dyDescent="0.45">
      <c r="A44" s="15" t="s">
        <v>62</v>
      </c>
      <c r="B44" s="18" t="s">
        <v>82</v>
      </c>
      <c r="C44" s="36" t="s">
        <v>83</v>
      </c>
      <c r="D44" s="15" t="s">
        <v>17</v>
      </c>
      <c r="E44" s="16">
        <v>985000</v>
      </c>
      <c r="F44" s="17">
        <v>700000</v>
      </c>
      <c r="G44" s="17" t="s">
        <v>141</v>
      </c>
      <c r="H44" s="11" t="s">
        <v>150</v>
      </c>
      <c r="I44" s="17">
        <f t="shared" si="0"/>
        <v>0</v>
      </c>
      <c r="J44" s="17">
        <f t="shared" si="1"/>
        <v>0</v>
      </c>
      <c r="K44" s="3">
        <v>700000</v>
      </c>
      <c r="L44" s="3">
        <v>0</v>
      </c>
      <c r="M44" s="3">
        <v>0</v>
      </c>
      <c r="N44" s="3">
        <v>0</v>
      </c>
      <c r="O44" s="3">
        <v>0</v>
      </c>
      <c r="P44" s="3">
        <v>700000</v>
      </c>
      <c r="Q44" s="76">
        <f t="shared" si="2"/>
        <v>1</v>
      </c>
      <c r="R44" s="4" t="s">
        <v>325</v>
      </c>
    </row>
    <row r="45" spans="1:18" ht="15" customHeight="1" x14ac:dyDescent="0.45">
      <c r="A45" s="15" t="s">
        <v>62</v>
      </c>
      <c r="B45" s="24" t="s">
        <v>84</v>
      </c>
      <c r="C45" s="33" t="s">
        <v>85</v>
      </c>
      <c r="D45" s="15" t="s">
        <v>17</v>
      </c>
      <c r="E45" s="16">
        <v>1005000</v>
      </c>
      <c r="F45" s="17">
        <v>500000</v>
      </c>
      <c r="G45" s="17" t="s">
        <v>141</v>
      </c>
      <c r="H45" s="11" t="s">
        <v>150</v>
      </c>
      <c r="I45" s="17">
        <f t="shared" si="0"/>
        <v>0</v>
      </c>
      <c r="J45" s="17">
        <f t="shared" si="1"/>
        <v>0</v>
      </c>
      <c r="K45" s="3">
        <v>100000</v>
      </c>
      <c r="L45" s="3">
        <v>400000</v>
      </c>
      <c r="M45" s="3">
        <v>0</v>
      </c>
      <c r="N45" s="3">
        <v>0</v>
      </c>
      <c r="O45" s="3">
        <v>400000</v>
      </c>
      <c r="P45" s="3">
        <v>500000</v>
      </c>
      <c r="Q45" s="76">
        <f t="shared" si="2"/>
        <v>0.2</v>
      </c>
    </row>
    <row r="46" spans="1:18" ht="15" customHeight="1" x14ac:dyDescent="0.45">
      <c r="A46" s="15" t="s">
        <v>62</v>
      </c>
      <c r="B46" s="18" t="s">
        <v>86</v>
      </c>
      <c r="C46" s="21" t="s">
        <v>87</v>
      </c>
      <c r="D46" s="15" t="s">
        <v>17</v>
      </c>
      <c r="E46" s="16">
        <v>1000000</v>
      </c>
      <c r="F46" s="17">
        <v>400000</v>
      </c>
      <c r="G46" s="17" t="s">
        <v>141</v>
      </c>
      <c r="H46" s="11" t="s">
        <v>150</v>
      </c>
      <c r="I46" s="17">
        <f t="shared" si="0"/>
        <v>0</v>
      </c>
      <c r="J46" s="17">
        <f t="shared" si="1"/>
        <v>0</v>
      </c>
      <c r="K46" s="3">
        <v>80000</v>
      </c>
      <c r="L46" s="3">
        <v>320000</v>
      </c>
      <c r="M46" s="3">
        <v>0</v>
      </c>
      <c r="N46" s="3">
        <v>0</v>
      </c>
      <c r="O46" s="3">
        <v>320000</v>
      </c>
      <c r="P46" s="3">
        <v>400000</v>
      </c>
      <c r="Q46" s="76">
        <f t="shared" si="2"/>
        <v>0.2</v>
      </c>
      <c r="R46" s="4" t="s">
        <v>327</v>
      </c>
    </row>
    <row r="47" spans="1:18" ht="15" customHeight="1" x14ac:dyDescent="0.45">
      <c r="A47" s="12" t="s">
        <v>62</v>
      </c>
      <c r="B47" s="18" t="s">
        <v>88</v>
      </c>
      <c r="C47" s="22" t="s">
        <v>89</v>
      </c>
      <c r="D47" s="15" t="s">
        <v>17</v>
      </c>
      <c r="E47" s="16">
        <v>1505000</v>
      </c>
      <c r="F47" s="17">
        <v>10000</v>
      </c>
      <c r="G47" s="17" t="s">
        <v>141</v>
      </c>
      <c r="H47" s="11" t="s">
        <v>150</v>
      </c>
      <c r="I47" s="17">
        <f t="shared" si="0"/>
        <v>0</v>
      </c>
      <c r="J47" s="17">
        <f t="shared" si="1"/>
        <v>0</v>
      </c>
      <c r="K47" s="3">
        <v>10000</v>
      </c>
      <c r="L47" s="3">
        <v>0</v>
      </c>
      <c r="M47" s="3">
        <v>0</v>
      </c>
      <c r="N47" s="3">
        <v>0</v>
      </c>
      <c r="O47" s="3">
        <v>0</v>
      </c>
      <c r="P47" s="3">
        <v>10000</v>
      </c>
      <c r="Q47" s="76">
        <f t="shared" si="2"/>
        <v>1</v>
      </c>
      <c r="R47" s="4" t="s">
        <v>298</v>
      </c>
    </row>
    <row r="48" spans="1:18" ht="15" customHeight="1" x14ac:dyDescent="0.45">
      <c r="A48" s="12" t="s">
        <v>62</v>
      </c>
      <c r="B48" s="24" t="s">
        <v>90</v>
      </c>
      <c r="C48" s="29" t="s">
        <v>91</v>
      </c>
      <c r="D48" s="15" t="s">
        <v>17</v>
      </c>
      <c r="E48" s="16">
        <v>2666000</v>
      </c>
      <c r="F48" s="17">
        <v>250000</v>
      </c>
      <c r="G48" s="17" t="s">
        <v>141</v>
      </c>
      <c r="H48" s="11" t="s">
        <v>150</v>
      </c>
      <c r="I48" s="17">
        <f t="shared" si="0"/>
        <v>0</v>
      </c>
      <c r="J48" s="17">
        <f t="shared" si="1"/>
        <v>0</v>
      </c>
      <c r="K48" s="3">
        <v>250000</v>
      </c>
      <c r="L48" s="3">
        <v>0</v>
      </c>
      <c r="M48" s="3">
        <v>0</v>
      </c>
      <c r="N48" s="3">
        <v>0</v>
      </c>
      <c r="O48" s="3">
        <v>0</v>
      </c>
      <c r="P48" s="3">
        <v>250000</v>
      </c>
      <c r="Q48" s="76">
        <f t="shared" si="2"/>
        <v>1</v>
      </c>
      <c r="R48" s="4" t="s">
        <v>320</v>
      </c>
    </row>
    <row r="49" spans="1:18" ht="15" customHeight="1" x14ac:dyDescent="0.45">
      <c r="A49" s="12" t="s">
        <v>62</v>
      </c>
      <c r="B49" s="18" t="s">
        <v>92</v>
      </c>
      <c r="C49" s="22" t="s">
        <v>317</v>
      </c>
      <c r="D49" s="15" t="s">
        <v>17</v>
      </c>
      <c r="E49" s="16">
        <v>4500000</v>
      </c>
      <c r="F49" s="17">
        <v>500000</v>
      </c>
      <c r="G49" s="17" t="s">
        <v>141</v>
      </c>
      <c r="H49" s="11" t="s">
        <v>150</v>
      </c>
      <c r="I49" s="17">
        <f t="shared" si="0"/>
        <v>0</v>
      </c>
      <c r="J49" s="17">
        <f t="shared" si="1"/>
        <v>0</v>
      </c>
      <c r="K49" s="3">
        <v>500000</v>
      </c>
      <c r="L49" s="3">
        <v>0</v>
      </c>
      <c r="M49" s="3">
        <v>0</v>
      </c>
      <c r="N49" s="3">
        <v>0</v>
      </c>
      <c r="O49" s="3">
        <v>0</v>
      </c>
      <c r="P49" s="3">
        <v>500000</v>
      </c>
      <c r="Q49" s="76">
        <f t="shared" si="2"/>
        <v>1</v>
      </c>
      <c r="R49" s="4" t="s">
        <v>318</v>
      </c>
    </row>
    <row r="50" spans="1:18" ht="15" customHeight="1" x14ac:dyDescent="0.45">
      <c r="A50" s="12" t="s">
        <v>62</v>
      </c>
      <c r="B50" s="18" t="s">
        <v>94</v>
      </c>
      <c r="C50" s="22" t="s">
        <v>95</v>
      </c>
      <c r="D50" s="15" t="s">
        <v>17</v>
      </c>
      <c r="E50" s="16">
        <v>299000</v>
      </c>
      <c r="F50" s="17">
        <v>50000</v>
      </c>
      <c r="G50" s="17" t="s">
        <v>141</v>
      </c>
      <c r="H50" s="11" t="s">
        <v>150</v>
      </c>
      <c r="I50" s="17">
        <f t="shared" si="0"/>
        <v>0</v>
      </c>
      <c r="J50" s="17">
        <f t="shared" si="1"/>
        <v>0</v>
      </c>
      <c r="K50" s="3">
        <v>50000</v>
      </c>
      <c r="L50" s="3">
        <v>0</v>
      </c>
      <c r="M50" s="3">
        <v>0</v>
      </c>
      <c r="N50" s="3">
        <v>0</v>
      </c>
      <c r="O50" s="3">
        <v>0</v>
      </c>
      <c r="P50" s="3">
        <v>50000</v>
      </c>
      <c r="Q50" s="76">
        <f t="shared" si="2"/>
        <v>1</v>
      </c>
      <c r="R50" s="4" t="s">
        <v>321</v>
      </c>
    </row>
    <row r="51" spans="1:18" ht="15" customHeight="1" x14ac:dyDescent="0.45">
      <c r="A51" s="15" t="s">
        <v>62</v>
      </c>
      <c r="B51" s="26">
        <v>1960</v>
      </c>
      <c r="C51" s="36" t="s">
        <v>96</v>
      </c>
      <c r="D51" s="15" t="s">
        <v>17</v>
      </c>
      <c r="E51" s="16">
        <v>245000</v>
      </c>
      <c r="F51" s="17">
        <v>50000</v>
      </c>
      <c r="G51" s="17" t="s">
        <v>141</v>
      </c>
      <c r="H51" s="11" t="s">
        <v>150</v>
      </c>
      <c r="I51" s="17">
        <f t="shared" si="0"/>
        <v>0</v>
      </c>
      <c r="J51" s="17">
        <f t="shared" si="1"/>
        <v>0</v>
      </c>
      <c r="K51" s="3">
        <v>50000</v>
      </c>
      <c r="L51" s="3">
        <v>0</v>
      </c>
      <c r="M51" s="3">
        <v>0</v>
      </c>
      <c r="N51" s="3">
        <v>0</v>
      </c>
      <c r="O51" s="3">
        <v>0</v>
      </c>
      <c r="P51" s="3">
        <v>50000</v>
      </c>
      <c r="Q51" s="76">
        <f t="shared" si="2"/>
        <v>1</v>
      </c>
    </row>
    <row r="52" spans="1:18" ht="15" customHeight="1" x14ac:dyDescent="0.45">
      <c r="A52" s="15" t="s">
        <v>62</v>
      </c>
      <c r="B52" s="26">
        <v>2018</v>
      </c>
      <c r="C52" s="21" t="s">
        <v>97</v>
      </c>
      <c r="D52" s="27" t="s">
        <v>17</v>
      </c>
      <c r="E52" s="16">
        <v>700000</v>
      </c>
      <c r="F52" s="17">
        <v>250000</v>
      </c>
      <c r="G52" s="17" t="s">
        <v>141</v>
      </c>
      <c r="H52" s="11" t="s">
        <v>149</v>
      </c>
      <c r="I52" s="17">
        <f t="shared" si="0"/>
        <v>250000</v>
      </c>
      <c r="J52" s="17">
        <f t="shared" si="1"/>
        <v>0</v>
      </c>
      <c r="K52" s="3">
        <v>250000</v>
      </c>
      <c r="L52" s="3">
        <v>0</v>
      </c>
      <c r="M52" s="3">
        <v>0</v>
      </c>
      <c r="N52" s="3">
        <v>0</v>
      </c>
      <c r="O52" s="3">
        <v>0</v>
      </c>
      <c r="P52" s="3">
        <v>250000</v>
      </c>
      <c r="Q52" s="76">
        <f t="shared" si="2"/>
        <v>1</v>
      </c>
      <c r="R52" s="4" t="s">
        <v>329</v>
      </c>
    </row>
    <row r="53" spans="1:18" ht="15" customHeight="1" x14ac:dyDescent="0.45">
      <c r="A53" s="15" t="s">
        <v>62</v>
      </c>
      <c r="B53" s="26">
        <v>2110</v>
      </c>
      <c r="C53" s="21" t="s">
        <v>98</v>
      </c>
      <c r="D53" s="27" t="s">
        <v>39</v>
      </c>
      <c r="E53" s="16">
        <v>250000</v>
      </c>
      <c r="F53" s="17">
        <v>50000</v>
      </c>
      <c r="G53" s="17" t="s">
        <v>141</v>
      </c>
      <c r="H53" s="11" t="s">
        <v>150</v>
      </c>
      <c r="I53" s="17">
        <f t="shared" si="0"/>
        <v>0</v>
      </c>
      <c r="J53" s="17">
        <f t="shared" si="1"/>
        <v>0</v>
      </c>
      <c r="K53" s="3">
        <v>50000</v>
      </c>
      <c r="L53" s="3">
        <v>0</v>
      </c>
      <c r="M53" s="3">
        <v>0</v>
      </c>
      <c r="N53" s="3">
        <v>0</v>
      </c>
      <c r="O53" s="3">
        <v>0</v>
      </c>
      <c r="P53" s="3">
        <v>50000</v>
      </c>
      <c r="Q53" s="76">
        <f t="shared" si="2"/>
        <v>1</v>
      </c>
      <c r="R53" s="4" t="s">
        <v>328</v>
      </c>
    </row>
    <row r="54" spans="1:18" ht="15" customHeight="1" x14ac:dyDescent="0.45">
      <c r="A54" s="15" t="s">
        <v>62</v>
      </c>
      <c r="B54" s="26">
        <v>2113</v>
      </c>
      <c r="C54" s="21" t="s">
        <v>99</v>
      </c>
      <c r="D54" s="27" t="s">
        <v>39</v>
      </c>
      <c r="E54" s="16">
        <v>51000</v>
      </c>
      <c r="F54" s="17">
        <v>51000</v>
      </c>
      <c r="G54" s="17" t="s">
        <v>141</v>
      </c>
      <c r="H54" s="11" t="s">
        <v>149</v>
      </c>
      <c r="I54" s="17">
        <f t="shared" si="0"/>
        <v>51000</v>
      </c>
      <c r="J54" s="17">
        <f t="shared" si="1"/>
        <v>0</v>
      </c>
      <c r="K54" s="3">
        <v>51000</v>
      </c>
      <c r="L54" s="3">
        <v>0</v>
      </c>
      <c r="M54" s="3">
        <v>0</v>
      </c>
      <c r="N54" s="3">
        <v>0</v>
      </c>
      <c r="O54" s="3">
        <v>0</v>
      </c>
      <c r="P54" s="3">
        <v>51000</v>
      </c>
      <c r="Q54" s="76">
        <f t="shared" si="2"/>
        <v>1</v>
      </c>
    </row>
    <row r="55" spans="1:18" ht="15" customHeight="1" x14ac:dyDescent="0.45">
      <c r="A55" s="15" t="s">
        <v>62</v>
      </c>
      <c r="B55" s="26">
        <v>2112</v>
      </c>
      <c r="C55" s="21" t="s">
        <v>100</v>
      </c>
      <c r="D55" s="27" t="s">
        <v>39</v>
      </c>
      <c r="E55" s="16">
        <v>20000</v>
      </c>
      <c r="F55" s="17">
        <v>20000</v>
      </c>
      <c r="G55" s="17" t="s">
        <v>141</v>
      </c>
      <c r="H55" s="11" t="s">
        <v>149</v>
      </c>
      <c r="I55" s="17">
        <f t="shared" si="0"/>
        <v>20000</v>
      </c>
      <c r="J55" s="17">
        <f t="shared" si="1"/>
        <v>0</v>
      </c>
      <c r="K55" s="3">
        <v>20000</v>
      </c>
      <c r="L55" s="3">
        <v>0</v>
      </c>
      <c r="M55" s="3">
        <v>0</v>
      </c>
      <c r="N55" s="3">
        <v>0</v>
      </c>
      <c r="O55" s="3">
        <v>0</v>
      </c>
      <c r="P55" s="3">
        <v>20000</v>
      </c>
      <c r="Q55" s="76">
        <f t="shared" si="2"/>
        <v>1</v>
      </c>
    </row>
    <row r="56" spans="1:18" ht="15" customHeight="1" x14ac:dyDescent="0.45">
      <c r="A56" s="15" t="s">
        <v>62</v>
      </c>
      <c r="B56" s="26">
        <v>2111</v>
      </c>
      <c r="C56" s="21" t="s">
        <v>101</v>
      </c>
      <c r="D56" s="27" t="s">
        <v>39</v>
      </c>
      <c r="E56" s="16">
        <v>240000</v>
      </c>
      <c r="F56" s="17">
        <v>50000</v>
      </c>
      <c r="G56" s="17" t="s">
        <v>141</v>
      </c>
      <c r="H56" s="11" t="s">
        <v>150</v>
      </c>
      <c r="I56" s="17">
        <f t="shared" si="0"/>
        <v>0</v>
      </c>
      <c r="J56" s="17">
        <f t="shared" si="1"/>
        <v>0</v>
      </c>
      <c r="K56" s="3">
        <v>50000</v>
      </c>
      <c r="L56" s="3">
        <v>0</v>
      </c>
      <c r="M56" s="3">
        <v>0</v>
      </c>
      <c r="N56" s="3">
        <v>0</v>
      </c>
      <c r="O56" s="3">
        <v>0</v>
      </c>
      <c r="P56" s="3">
        <v>50000</v>
      </c>
      <c r="Q56" s="76">
        <f t="shared" si="2"/>
        <v>1</v>
      </c>
      <c r="R56" s="4" t="s">
        <v>316</v>
      </c>
    </row>
    <row r="57" spans="1:18" ht="14.75" customHeight="1" x14ac:dyDescent="0.45">
      <c r="A57" s="15" t="s">
        <v>102</v>
      </c>
      <c r="B57" s="13">
        <v>2149</v>
      </c>
      <c r="C57" s="14" t="s">
        <v>13</v>
      </c>
      <c r="D57" s="15" t="s">
        <v>14</v>
      </c>
      <c r="E57" s="16">
        <v>1918000</v>
      </c>
      <c r="F57" s="17">
        <v>1918000</v>
      </c>
      <c r="G57" s="17" t="s">
        <v>142</v>
      </c>
      <c r="H57" s="11" t="s">
        <v>150</v>
      </c>
      <c r="I57" s="17">
        <f t="shared" si="0"/>
        <v>0</v>
      </c>
      <c r="J57" s="17">
        <f t="shared" si="1"/>
        <v>0</v>
      </c>
      <c r="K57" s="3">
        <v>1918000</v>
      </c>
      <c r="L57" s="3">
        <v>0</v>
      </c>
      <c r="M57" s="3">
        <v>0</v>
      </c>
      <c r="N57" s="3">
        <v>0</v>
      </c>
      <c r="O57" s="3">
        <v>0</v>
      </c>
      <c r="P57" s="3">
        <v>1918000</v>
      </c>
      <c r="Q57" s="76">
        <f t="shared" si="2"/>
        <v>1</v>
      </c>
      <c r="R57" s="4" t="s">
        <v>281</v>
      </c>
    </row>
    <row r="58" spans="1:18" ht="15" customHeight="1" x14ac:dyDescent="0.45">
      <c r="A58" s="15" t="s">
        <v>102</v>
      </c>
      <c r="B58" s="20" t="s">
        <v>103</v>
      </c>
      <c r="C58" s="23" t="s">
        <v>104</v>
      </c>
      <c r="D58" s="15" t="s">
        <v>17</v>
      </c>
      <c r="E58" s="16">
        <v>11862725</v>
      </c>
      <c r="F58" s="17">
        <v>150000</v>
      </c>
      <c r="G58" s="17" t="s">
        <v>142</v>
      </c>
      <c r="H58" s="11" t="s">
        <v>150</v>
      </c>
      <c r="I58" s="17">
        <f t="shared" si="0"/>
        <v>0</v>
      </c>
      <c r="J58" s="17">
        <f t="shared" si="1"/>
        <v>0</v>
      </c>
      <c r="K58" s="3">
        <v>21299.431623003988</v>
      </c>
      <c r="L58" s="3">
        <v>120000</v>
      </c>
      <c r="M58" s="3">
        <v>4312.8749928873849</v>
      </c>
      <c r="N58" s="3">
        <v>4387.6933841086257</v>
      </c>
      <c r="O58" s="3">
        <v>128700.56837699602</v>
      </c>
      <c r="P58" s="3">
        <v>150000</v>
      </c>
      <c r="Q58" s="76">
        <f t="shared" si="2"/>
        <v>0.14199621082002659</v>
      </c>
      <c r="R58" s="4" t="s">
        <v>282</v>
      </c>
    </row>
    <row r="59" spans="1:18" ht="15" customHeight="1" x14ac:dyDescent="0.45">
      <c r="A59" s="15" t="s">
        <v>102</v>
      </c>
      <c r="B59" s="18" t="s">
        <v>105</v>
      </c>
      <c r="C59" s="22" t="s">
        <v>106</v>
      </c>
      <c r="D59" s="15" t="s">
        <v>17</v>
      </c>
      <c r="E59" s="16">
        <v>22560000</v>
      </c>
      <c r="F59" s="17">
        <v>100000</v>
      </c>
      <c r="G59" s="17" t="s">
        <v>142</v>
      </c>
      <c r="H59" s="11" t="s">
        <v>150</v>
      </c>
      <c r="I59" s="17">
        <f t="shared" si="0"/>
        <v>0</v>
      </c>
      <c r="J59" s="17">
        <f t="shared" si="1"/>
        <v>0</v>
      </c>
      <c r="K59" s="3">
        <v>20000</v>
      </c>
      <c r="L59" s="3">
        <v>80000</v>
      </c>
      <c r="M59" s="3">
        <v>0</v>
      </c>
      <c r="N59" s="3">
        <v>0</v>
      </c>
      <c r="O59" s="3">
        <v>80000</v>
      </c>
      <c r="P59" s="3">
        <v>100000</v>
      </c>
      <c r="Q59" s="76">
        <f t="shared" si="2"/>
        <v>0.2</v>
      </c>
      <c r="R59" s="4" t="s">
        <v>283</v>
      </c>
    </row>
    <row r="60" spans="1:18" ht="15" customHeight="1" x14ac:dyDescent="0.45">
      <c r="A60" s="15" t="s">
        <v>102</v>
      </c>
      <c r="B60" s="18" t="s">
        <v>107</v>
      </c>
      <c r="C60" s="22" t="s">
        <v>108</v>
      </c>
      <c r="D60" s="15" t="s">
        <v>17</v>
      </c>
      <c r="E60" s="16">
        <v>1740000</v>
      </c>
      <c r="F60" s="17">
        <v>50000</v>
      </c>
      <c r="G60" s="17" t="s">
        <v>142</v>
      </c>
      <c r="H60" s="11" t="s">
        <v>149</v>
      </c>
      <c r="I60" s="17">
        <f t="shared" si="0"/>
        <v>5689.6551724137935</v>
      </c>
      <c r="J60" s="17">
        <f t="shared" si="1"/>
        <v>44310.34482758621</v>
      </c>
      <c r="K60" s="3">
        <v>5689.6551724137935</v>
      </c>
      <c r="L60" s="3">
        <v>40000</v>
      </c>
      <c r="M60" s="3">
        <v>0</v>
      </c>
      <c r="N60" s="3">
        <v>4310.3448275862074</v>
      </c>
      <c r="O60" s="3">
        <v>44310.34482758621</v>
      </c>
      <c r="P60" s="3">
        <v>50000.000000000007</v>
      </c>
      <c r="Q60" s="76">
        <f t="shared" si="2"/>
        <v>0.11379310344827585</v>
      </c>
      <c r="R60" s="4" t="s">
        <v>284</v>
      </c>
    </row>
    <row r="61" spans="1:18" ht="15" customHeight="1" x14ac:dyDescent="0.45">
      <c r="A61" s="15" t="s">
        <v>102</v>
      </c>
      <c r="B61" s="24" t="s">
        <v>109</v>
      </c>
      <c r="C61" s="37" t="s">
        <v>110</v>
      </c>
      <c r="D61" s="15" t="s">
        <v>17</v>
      </c>
      <c r="E61" s="16">
        <v>29196643</v>
      </c>
      <c r="F61" s="17">
        <v>1500000</v>
      </c>
      <c r="G61" s="17" t="s">
        <v>142</v>
      </c>
      <c r="H61" s="11" t="s">
        <v>150</v>
      </c>
      <c r="I61" s="17">
        <f t="shared" si="0"/>
        <v>0</v>
      </c>
      <c r="J61" s="17">
        <f t="shared" si="1"/>
        <v>0</v>
      </c>
      <c r="K61" s="3">
        <v>99365.551032699223</v>
      </c>
      <c r="L61" s="3">
        <v>1200000</v>
      </c>
      <c r="M61" s="3">
        <v>200634.44896730082</v>
      </c>
      <c r="N61" s="3">
        <v>0</v>
      </c>
      <c r="O61" s="3">
        <v>1400634.4489673008</v>
      </c>
      <c r="P61" s="3">
        <v>1500000</v>
      </c>
      <c r="Q61" s="76">
        <f t="shared" si="2"/>
        <v>6.6243700688466148E-2</v>
      </c>
      <c r="R61" s="4" t="s">
        <v>285</v>
      </c>
    </row>
    <row r="62" spans="1:18" ht="15" customHeight="1" x14ac:dyDescent="0.45">
      <c r="A62" s="15" t="s">
        <v>102</v>
      </c>
      <c r="B62" s="34" t="s">
        <v>111</v>
      </c>
      <c r="C62" s="35" t="s">
        <v>112</v>
      </c>
      <c r="D62" s="15" t="s">
        <v>17</v>
      </c>
      <c r="E62" s="16">
        <v>1500000</v>
      </c>
      <c r="F62" s="17">
        <v>200000</v>
      </c>
      <c r="G62" s="17" t="s">
        <v>142</v>
      </c>
      <c r="H62" s="11" t="s">
        <v>150</v>
      </c>
      <c r="I62" s="17">
        <f t="shared" si="0"/>
        <v>0</v>
      </c>
      <c r="J62" s="17">
        <f t="shared" si="1"/>
        <v>0</v>
      </c>
      <c r="K62" s="3">
        <v>200000</v>
      </c>
      <c r="L62" s="3">
        <v>0</v>
      </c>
      <c r="M62" s="3">
        <v>0</v>
      </c>
      <c r="N62" s="3">
        <v>0</v>
      </c>
      <c r="O62" s="3">
        <v>0</v>
      </c>
      <c r="P62" s="3">
        <v>200000</v>
      </c>
      <c r="Q62" s="76">
        <f t="shared" si="2"/>
        <v>1</v>
      </c>
      <c r="R62" s="4" t="s">
        <v>286</v>
      </c>
    </row>
    <row r="63" spans="1:18" ht="15" customHeight="1" x14ac:dyDescent="0.45">
      <c r="A63" s="15" t="s">
        <v>102</v>
      </c>
      <c r="B63" s="24" t="s">
        <v>113</v>
      </c>
      <c r="C63" s="35" t="s">
        <v>114</v>
      </c>
      <c r="D63" s="15" t="s">
        <v>17</v>
      </c>
      <c r="E63" s="16">
        <v>65000</v>
      </c>
      <c r="F63" s="17">
        <v>10000</v>
      </c>
      <c r="G63" s="17" t="s">
        <v>142</v>
      </c>
      <c r="H63" s="11" t="s">
        <v>149</v>
      </c>
      <c r="I63" s="17">
        <f t="shared" si="0"/>
        <v>10000</v>
      </c>
      <c r="J63" s="17">
        <f t="shared" si="1"/>
        <v>0</v>
      </c>
      <c r="K63" s="3">
        <v>10000</v>
      </c>
      <c r="L63" s="3">
        <v>0</v>
      </c>
      <c r="M63" s="3">
        <v>0</v>
      </c>
      <c r="N63" s="3">
        <v>0</v>
      </c>
      <c r="O63" s="3">
        <v>0</v>
      </c>
      <c r="P63" s="3">
        <v>10000</v>
      </c>
      <c r="Q63" s="76">
        <f t="shared" si="2"/>
        <v>1</v>
      </c>
      <c r="R63" s="4" t="s">
        <v>322</v>
      </c>
    </row>
    <row r="64" spans="1:18" ht="15" customHeight="1" x14ac:dyDescent="0.45">
      <c r="A64" s="15" t="s">
        <v>102</v>
      </c>
      <c r="B64" s="34" t="s">
        <v>115</v>
      </c>
      <c r="C64" s="35" t="s">
        <v>116</v>
      </c>
      <c r="D64" s="15" t="s">
        <v>17</v>
      </c>
      <c r="E64" s="16">
        <v>11000000</v>
      </c>
      <c r="F64" s="17">
        <v>50000</v>
      </c>
      <c r="G64" s="17" t="s">
        <v>142</v>
      </c>
      <c r="H64" s="11" t="s">
        <v>149</v>
      </c>
      <c r="I64" s="17">
        <f t="shared" si="0"/>
        <v>6500</v>
      </c>
      <c r="J64" s="17">
        <f t="shared" si="1"/>
        <v>43500</v>
      </c>
      <c r="K64" s="3">
        <v>6500</v>
      </c>
      <c r="L64" s="3">
        <v>30000</v>
      </c>
      <c r="M64" s="3">
        <v>13500</v>
      </c>
      <c r="N64" s="3">
        <v>0</v>
      </c>
      <c r="O64" s="3">
        <v>43500</v>
      </c>
      <c r="P64" s="3">
        <v>50000</v>
      </c>
      <c r="Q64" s="76">
        <f t="shared" si="2"/>
        <v>0.13</v>
      </c>
      <c r="R64" s="4" t="s">
        <v>287</v>
      </c>
    </row>
    <row r="65" spans="1:18" ht="15" customHeight="1" x14ac:dyDescent="0.45">
      <c r="A65" s="15" t="s">
        <v>102</v>
      </c>
      <c r="B65" s="24" t="s">
        <v>117</v>
      </c>
      <c r="C65" s="19" t="s">
        <v>118</v>
      </c>
      <c r="D65" s="15" t="s">
        <v>17</v>
      </c>
      <c r="E65" s="38">
        <v>17244866</v>
      </c>
      <c r="F65" s="17">
        <v>1000000</v>
      </c>
      <c r="G65" s="17" t="s">
        <v>142</v>
      </c>
      <c r="H65" s="11" t="s">
        <v>150</v>
      </c>
      <c r="I65" s="17">
        <f t="shared" si="0"/>
        <v>0</v>
      </c>
      <c r="J65" s="17">
        <f t="shared" si="1"/>
        <v>0</v>
      </c>
      <c r="K65" s="3">
        <v>200000</v>
      </c>
      <c r="L65" s="3">
        <v>800000</v>
      </c>
      <c r="M65" s="3">
        <v>0</v>
      </c>
      <c r="N65" s="3">
        <v>0</v>
      </c>
      <c r="O65" s="3">
        <v>800000</v>
      </c>
      <c r="P65" s="3">
        <v>1000000</v>
      </c>
      <c r="Q65" s="76">
        <f t="shared" si="2"/>
        <v>0.2</v>
      </c>
      <c r="R65" s="4" t="s">
        <v>288</v>
      </c>
    </row>
    <row r="66" spans="1:18" ht="15" customHeight="1" x14ac:dyDescent="0.45">
      <c r="A66" s="15" t="s">
        <v>102</v>
      </c>
      <c r="B66" s="34" t="s">
        <v>119</v>
      </c>
      <c r="C66" s="35" t="s">
        <v>120</v>
      </c>
      <c r="D66" s="15" t="s">
        <v>17</v>
      </c>
      <c r="E66" s="39">
        <v>3219754</v>
      </c>
      <c r="F66" s="40">
        <v>50000</v>
      </c>
      <c r="G66" s="17" t="s">
        <v>142</v>
      </c>
      <c r="H66" s="72" t="s">
        <v>150</v>
      </c>
      <c r="I66" s="17">
        <f t="shared" si="0"/>
        <v>0</v>
      </c>
      <c r="J66" s="17">
        <f t="shared" si="1"/>
        <v>0</v>
      </c>
      <c r="K66" s="3">
        <v>10000.00310582734</v>
      </c>
      <c r="L66" s="3">
        <v>39999.996894172662</v>
      </c>
      <c r="M66" s="3">
        <v>0</v>
      </c>
      <c r="N66" s="3">
        <v>0</v>
      </c>
      <c r="O66" s="3">
        <v>39999.996894172662</v>
      </c>
      <c r="P66" s="3">
        <v>50000</v>
      </c>
      <c r="Q66" s="76">
        <f t="shared" si="2"/>
        <v>0.20000006211654681</v>
      </c>
      <c r="R66" s="4" t="s">
        <v>289</v>
      </c>
    </row>
    <row r="67" spans="1:18" ht="15" customHeight="1" x14ac:dyDescent="0.45">
      <c r="A67" s="15" t="s">
        <v>102</v>
      </c>
      <c r="B67" s="24" t="s">
        <v>121</v>
      </c>
      <c r="C67" s="19" t="s">
        <v>122</v>
      </c>
      <c r="D67" s="15" t="s">
        <v>17</v>
      </c>
      <c r="E67" s="16">
        <v>560000</v>
      </c>
      <c r="F67" s="17">
        <v>25000</v>
      </c>
      <c r="G67" s="17" t="s">
        <v>142</v>
      </c>
      <c r="H67" s="11" t="s">
        <v>150</v>
      </c>
      <c r="I67" s="17">
        <f t="shared" si="0"/>
        <v>0</v>
      </c>
      <c r="J67" s="17">
        <f t="shared" si="1"/>
        <v>0</v>
      </c>
      <c r="K67" s="3">
        <v>25000</v>
      </c>
      <c r="L67" s="3">
        <v>0</v>
      </c>
      <c r="M67" s="3">
        <v>0</v>
      </c>
      <c r="N67" s="3">
        <v>0</v>
      </c>
      <c r="O67" s="3">
        <v>0</v>
      </c>
      <c r="P67" s="3">
        <v>25000</v>
      </c>
      <c r="Q67" s="76">
        <f t="shared" si="2"/>
        <v>1</v>
      </c>
      <c r="R67" s="4" t="s">
        <v>290</v>
      </c>
    </row>
    <row r="68" spans="1:18" ht="15" customHeight="1" x14ac:dyDescent="0.45">
      <c r="A68" s="15" t="s">
        <v>102</v>
      </c>
      <c r="B68" s="18" t="s">
        <v>123</v>
      </c>
      <c r="C68" s="21" t="s">
        <v>124</v>
      </c>
      <c r="D68" s="15" t="s">
        <v>17</v>
      </c>
      <c r="E68" s="16">
        <v>8385000</v>
      </c>
      <c r="F68" s="17">
        <v>1000000</v>
      </c>
      <c r="G68" s="17" t="s">
        <v>142</v>
      </c>
      <c r="H68" s="11" t="s">
        <v>150</v>
      </c>
      <c r="I68" s="17">
        <f t="shared" si="0"/>
        <v>0</v>
      </c>
      <c r="J68" s="17">
        <f t="shared" si="1"/>
        <v>0</v>
      </c>
      <c r="K68" s="3">
        <v>200000</v>
      </c>
      <c r="L68" s="3">
        <v>800000</v>
      </c>
      <c r="M68" s="3">
        <v>0</v>
      </c>
      <c r="N68" s="3">
        <v>0</v>
      </c>
      <c r="O68" s="3">
        <v>800000</v>
      </c>
      <c r="P68" s="3">
        <v>1000000</v>
      </c>
      <c r="Q68" s="76">
        <f t="shared" si="2"/>
        <v>0.2</v>
      </c>
      <c r="R68" s="4" t="s">
        <v>291</v>
      </c>
    </row>
    <row r="69" spans="1:18" ht="15" customHeight="1" x14ac:dyDescent="0.45">
      <c r="A69" s="15" t="s">
        <v>102</v>
      </c>
      <c r="B69" s="20" t="s">
        <v>125</v>
      </c>
      <c r="C69" s="23" t="s">
        <v>126</v>
      </c>
      <c r="D69" s="15" t="s">
        <v>17</v>
      </c>
      <c r="E69" s="16">
        <v>3040000</v>
      </c>
      <c r="F69" s="17">
        <v>50000</v>
      </c>
      <c r="G69" s="17" t="s">
        <v>142</v>
      </c>
      <c r="H69" s="11" t="s">
        <v>149</v>
      </c>
      <c r="I69" s="17">
        <f t="shared" si="0"/>
        <v>50000</v>
      </c>
      <c r="J69" s="17">
        <f t="shared" si="1"/>
        <v>0</v>
      </c>
      <c r="K69" s="3">
        <v>50000</v>
      </c>
      <c r="L69" s="3">
        <v>0</v>
      </c>
      <c r="M69" s="3">
        <v>0</v>
      </c>
      <c r="N69" s="3">
        <v>0</v>
      </c>
      <c r="O69" s="3">
        <v>0</v>
      </c>
      <c r="P69" s="3">
        <v>50000</v>
      </c>
      <c r="Q69" s="76">
        <f t="shared" si="2"/>
        <v>1</v>
      </c>
      <c r="R69" s="4" t="s">
        <v>292</v>
      </c>
    </row>
    <row r="70" spans="1:18" ht="15" customHeight="1" x14ac:dyDescent="0.45">
      <c r="A70" s="15" t="s">
        <v>102</v>
      </c>
      <c r="B70" s="18" t="s">
        <v>127</v>
      </c>
      <c r="C70" s="21" t="s">
        <v>128</v>
      </c>
      <c r="D70" s="15" t="s">
        <v>17</v>
      </c>
      <c r="E70" s="16">
        <v>1250000</v>
      </c>
      <c r="F70" s="17">
        <v>50000</v>
      </c>
      <c r="G70" s="17" t="s">
        <v>142</v>
      </c>
      <c r="H70" s="11" t="s">
        <v>150</v>
      </c>
      <c r="I70" s="17">
        <f t="shared" ref="I70:I76" si="3">IF(H70="Likely",K70,0)</f>
        <v>0</v>
      </c>
      <c r="J70" s="17">
        <f t="shared" ref="J70:J76" si="4">IF(H70="Likely",O70,0)</f>
        <v>0</v>
      </c>
      <c r="K70" s="3">
        <v>50000</v>
      </c>
      <c r="L70" s="3">
        <v>0</v>
      </c>
      <c r="M70" s="3">
        <v>0</v>
      </c>
      <c r="N70" s="3">
        <v>0</v>
      </c>
      <c r="O70" s="3">
        <v>0</v>
      </c>
      <c r="P70" s="3">
        <v>50000</v>
      </c>
      <c r="Q70" s="76">
        <f t="shared" ref="Q70:Q76" si="5">K70/P70</f>
        <v>1</v>
      </c>
      <c r="R70" s="4" t="s">
        <v>293</v>
      </c>
    </row>
    <row r="71" spans="1:18" ht="15" customHeight="1" x14ac:dyDescent="0.45">
      <c r="A71" s="15" t="s">
        <v>102</v>
      </c>
      <c r="B71" s="18" t="s">
        <v>129</v>
      </c>
      <c r="C71" s="21" t="s">
        <v>130</v>
      </c>
      <c r="D71" s="15" t="s">
        <v>17</v>
      </c>
      <c r="E71" s="16">
        <v>995000</v>
      </c>
      <c r="F71" s="17">
        <v>50000</v>
      </c>
      <c r="G71" s="17" t="s">
        <v>142</v>
      </c>
      <c r="H71" s="11" t="s">
        <v>149</v>
      </c>
      <c r="I71" s="17">
        <f t="shared" si="3"/>
        <v>10000</v>
      </c>
      <c r="J71" s="17">
        <f t="shared" si="4"/>
        <v>40000</v>
      </c>
      <c r="K71" s="3">
        <v>10000</v>
      </c>
      <c r="L71" s="3">
        <v>40000</v>
      </c>
      <c r="M71" s="3">
        <v>0</v>
      </c>
      <c r="N71" s="3">
        <v>0</v>
      </c>
      <c r="O71" s="3">
        <v>40000</v>
      </c>
      <c r="P71" s="3">
        <v>50000</v>
      </c>
      <c r="Q71" s="76">
        <f t="shared" si="5"/>
        <v>0.2</v>
      </c>
      <c r="R71" s="4" t="s">
        <v>294</v>
      </c>
    </row>
    <row r="72" spans="1:18" ht="15" customHeight="1" x14ac:dyDescent="0.45">
      <c r="A72" s="15" t="s">
        <v>102</v>
      </c>
      <c r="B72" s="18" t="s">
        <v>131</v>
      </c>
      <c r="C72" s="23" t="s">
        <v>132</v>
      </c>
      <c r="D72" s="15" t="s">
        <v>17</v>
      </c>
      <c r="E72" s="16">
        <v>2809000</v>
      </c>
      <c r="F72" s="17">
        <v>50000</v>
      </c>
      <c r="G72" s="17" t="s">
        <v>142</v>
      </c>
      <c r="H72" s="11" t="s">
        <v>149</v>
      </c>
      <c r="I72" s="17">
        <f t="shared" si="3"/>
        <v>50000</v>
      </c>
      <c r="J72" s="17">
        <f t="shared" si="4"/>
        <v>0</v>
      </c>
      <c r="K72" s="3">
        <v>50000</v>
      </c>
      <c r="L72" s="3">
        <v>0</v>
      </c>
      <c r="M72" s="3">
        <v>0</v>
      </c>
      <c r="N72" s="3">
        <v>0</v>
      </c>
      <c r="O72" s="3">
        <v>0</v>
      </c>
      <c r="P72" s="3">
        <v>50000</v>
      </c>
      <c r="Q72" s="76">
        <f t="shared" si="5"/>
        <v>1</v>
      </c>
      <c r="R72" s="4" t="s">
        <v>295</v>
      </c>
    </row>
    <row r="73" spans="1:18" ht="15" customHeight="1" x14ac:dyDescent="0.45">
      <c r="A73" s="15" t="s">
        <v>102</v>
      </c>
      <c r="B73" s="26">
        <v>2141</v>
      </c>
      <c r="C73" s="21" t="s">
        <v>133</v>
      </c>
      <c r="D73" s="27" t="s">
        <v>39</v>
      </c>
      <c r="E73" s="16">
        <v>2000000</v>
      </c>
      <c r="F73" s="17">
        <v>25000</v>
      </c>
      <c r="G73" s="17" t="s">
        <v>142</v>
      </c>
      <c r="H73" s="11" t="s">
        <v>149</v>
      </c>
      <c r="I73" s="17">
        <f t="shared" si="3"/>
        <v>25000</v>
      </c>
      <c r="J73" s="17">
        <f t="shared" si="4"/>
        <v>0</v>
      </c>
      <c r="K73" s="3">
        <v>25000</v>
      </c>
      <c r="L73" s="3">
        <v>0</v>
      </c>
      <c r="M73" s="3">
        <v>0</v>
      </c>
      <c r="N73" s="3">
        <v>0</v>
      </c>
      <c r="O73" s="3">
        <v>0</v>
      </c>
      <c r="P73" s="3">
        <v>25000</v>
      </c>
      <c r="Q73" s="76">
        <f t="shared" si="5"/>
        <v>1</v>
      </c>
      <c r="R73" s="4" t="s">
        <v>296</v>
      </c>
    </row>
    <row r="74" spans="1:18" ht="15" customHeight="1" x14ac:dyDescent="0.45">
      <c r="A74" s="15" t="s">
        <v>102</v>
      </c>
      <c r="B74" s="26">
        <v>2140</v>
      </c>
      <c r="C74" s="21" t="s">
        <v>134</v>
      </c>
      <c r="D74" s="27" t="s">
        <v>39</v>
      </c>
      <c r="E74" s="16">
        <v>4000000</v>
      </c>
      <c r="F74" s="17">
        <v>1000000</v>
      </c>
      <c r="G74" s="17" t="s">
        <v>142</v>
      </c>
      <c r="H74" s="11" t="s">
        <v>149</v>
      </c>
      <c r="I74" s="17">
        <f t="shared" si="3"/>
        <v>200000</v>
      </c>
      <c r="J74" s="17">
        <f t="shared" si="4"/>
        <v>800000</v>
      </c>
      <c r="K74" s="3">
        <v>200000</v>
      </c>
      <c r="L74" s="3">
        <v>800000</v>
      </c>
      <c r="M74" s="3">
        <v>0</v>
      </c>
      <c r="N74" s="3">
        <v>0</v>
      </c>
      <c r="O74" s="3">
        <v>800000</v>
      </c>
      <c r="P74" s="3">
        <v>1000000</v>
      </c>
      <c r="Q74" s="76">
        <f t="shared" si="5"/>
        <v>0.2</v>
      </c>
      <c r="R74" s="4" t="s">
        <v>297</v>
      </c>
    </row>
    <row r="75" spans="1:18" ht="15" customHeight="1" x14ac:dyDescent="0.45">
      <c r="A75" s="12" t="s">
        <v>135</v>
      </c>
      <c r="B75" s="24" t="s">
        <v>136</v>
      </c>
      <c r="C75" s="23" t="s">
        <v>137</v>
      </c>
      <c r="D75" s="15" t="s">
        <v>17</v>
      </c>
      <c r="E75" s="16">
        <v>9861845.3800000008</v>
      </c>
      <c r="F75" s="17">
        <v>500000</v>
      </c>
      <c r="G75" s="17" t="s">
        <v>141</v>
      </c>
      <c r="H75" s="11" t="s">
        <v>149</v>
      </c>
      <c r="I75" s="17">
        <f t="shared" si="3"/>
        <v>0</v>
      </c>
      <c r="J75" s="17">
        <f t="shared" si="4"/>
        <v>500000</v>
      </c>
      <c r="K75" s="3">
        <v>0</v>
      </c>
      <c r="L75" s="3">
        <v>500000</v>
      </c>
      <c r="M75" s="3">
        <v>0</v>
      </c>
      <c r="N75" s="3">
        <v>0</v>
      </c>
      <c r="O75" s="3">
        <v>500000</v>
      </c>
      <c r="P75" s="3">
        <v>500000</v>
      </c>
      <c r="Q75" s="76">
        <f t="shared" si="5"/>
        <v>0</v>
      </c>
    </row>
    <row r="76" spans="1:18" ht="15" customHeight="1" x14ac:dyDescent="0.45">
      <c r="A76" s="12" t="s">
        <v>135</v>
      </c>
      <c r="B76" s="18" t="s">
        <v>138</v>
      </c>
      <c r="C76" s="23" t="s">
        <v>139</v>
      </c>
      <c r="D76" s="15" t="s">
        <v>17</v>
      </c>
      <c r="E76" s="16">
        <v>11860000</v>
      </c>
      <c r="F76" s="17">
        <v>1000000</v>
      </c>
      <c r="G76" s="17" t="s">
        <v>141</v>
      </c>
      <c r="H76" s="11" t="s">
        <v>149</v>
      </c>
      <c r="I76" s="17">
        <f t="shared" si="3"/>
        <v>0</v>
      </c>
      <c r="J76" s="17">
        <f t="shared" si="4"/>
        <v>1000000</v>
      </c>
      <c r="K76" s="3">
        <v>0</v>
      </c>
      <c r="L76" s="3">
        <v>1000000</v>
      </c>
      <c r="M76" s="3">
        <v>0</v>
      </c>
      <c r="N76" s="3">
        <v>0</v>
      </c>
      <c r="O76" s="3">
        <v>1000000</v>
      </c>
      <c r="P76" s="3">
        <v>1000000</v>
      </c>
      <c r="Q76" s="76">
        <f t="shared" si="5"/>
        <v>0</v>
      </c>
    </row>
    <row r="77" spans="1:18" x14ac:dyDescent="0.45">
      <c r="A77" s="41"/>
      <c r="B77" s="42" t="s">
        <v>144</v>
      </c>
      <c r="C77" s="43"/>
      <c r="D77" s="41"/>
      <c r="E77" s="44">
        <v>483198941.91999996</v>
      </c>
      <c r="F77" s="45">
        <v>48660000</v>
      </c>
      <c r="G77" s="43"/>
      <c r="H77" s="45"/>
      <c r="I77" s="45">
        <f>SUM(I5:I76)</f>
        <v>1190189.6551724137</v>
      </c>
      <c r="J77" s="45">
        <f>SUM(J5:J76)</f>
        <v>2467810.3448275863</v>
      </c>
      <c r="K77" s="1">
        <v>19586390.1660516</v>
      </c>
      <c r="L77" s="1">
        <v>27660525.156220086</v>
      </c>
      <c r="M77" s="1">
        <v>1336363.243311346</v>
      </c>
      <c r="N77" s="1">
        <v>76721.432567857046</v>
      </c>
      <c r="O77" s="1">
        <v>29073609.832099285</v>
      </c>
      <c r="P77" s="1">
        <v>48659999.998150885</v>
      </c>
    </row>
    <row r="78" spans="1:18" x14ac:dyDescent="0.45">
      <c r="G78" s="4"/>
    </row>
    <row r="79" spans="1:18" x14ac:dyDescent="0.45">
      <c r="C79" s="52" t="s">
        <v>147</v>
      </c>
    </row>
  </sheetData>
  <sheetProtection selectLockedCells="1" sort="0" autoFilter="0"/>
  <autoFilter ref="A4:P77">
    <sortState ref="A6:CA77">
      <sortCondition ref="A5:A77"/>
    </sortState>
  </autoFilter>
  <mergeCells count="1">
    <mergeCell ref="A1:J2"/>
  </mergeCells>
  <conditionalFormatting sqref="Q5:Q76">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H5:H76">
      <formula1>"Likely, Unlikely"</formula1>
    </dataValidation>
  </dataValidations>
  <printOptions horizontalCentered="1" gridLines="1"/>
  <pageMargins left="0.25" right="0.25" top="1" bottom="0.75" header="0.3" footer="0.3"/>
  <pageSetup scale="35" fitToHeight="0" orientation="landscape" r:id="rId1"/>
  <headerFooter>
    <oddHeader>&amp;C&amp;"-,Bold"&amp;20GGBHTD
Capital Projects Closed or Moved to 10YP at end of FY 2016/17 (ending June 30, 2017)
&amp;RAs of &amp;D, &amp;T</oddHeader>
    <oddFooter xml:space="preserve">&amp;L&amp;Z&amp;F&amp;R&amp;"-,Bold Italic"&amp;12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7"/>
  <sheetViews>
    <sheetView zoomScale="70" zoomScaleNormal="70" workbookViewId="0">
      <selection activeCell="E9" sqref="E9"/>
    </sheetView>
  </sheetViews>
  <sheetFormatPr defaultRowHeight="14.25" x14ac:dyDescent="0.45"/>
  <cols>
    <col min="2" max="3" width="27.265625" customWidth="1"/>
    <col min="4" max="4" width="20.265625" customWidth="1"/>
    <col min="5" max="5" width="14.86328125" customWidth="1"/>
    <col min="6" max="6" width="26.53125" bestFit="1" customWidth="1"/>
    <col min="7" max="7" width="13.9296875" customWidth="1"/>
  </cols>
  <sheetData>
    <row r="1" spans="2:7" ht="14.65" thickBot="1" x14ac:dyDescent="0.5"/>
    <row r="2" spans="2:7" ht="39.75" thickBot="1" x14ac:dyDescent="0.5">
      <c r="B2" s="77" t="s">
        <v>330</v>
      </c>
      <c r="C2" s="78" t="s">
        <v>331</v>
      </c>
      <c r="D2" s="78" t="s">
        <v>332</v>
      </c>
      <c r="E2" s="78" t="s">
        <v>333</v>
      </c>
      <c r="F2" s="78" t="s">
        <v>334</v>
      </c>
      <c r="G2" s="78" t="s">
        <v>335</v>
      </c>
    </row>
    <row r="3" spans="2:7" ht="102.4" customHeight="1" thickBot="1" x14ac:dyDescent="0.5">
      <c r="B3" s="79" t="s">
        <v>336</v>
      </c>
      <c r="C3" s="80" t="s">
        <v>337</v>
      </c>
      <c r="D3" s="81" t="s">
        <v>338</v>
      </c>
      <c r="E3" s="81" t="s">
        <v>339</v>
      </c>
      <c r="F3" s="81" t="s">
        <v>340</v>
      </c>
      <c r="G3" s="81" t="s">
        <v>341</v>
      </c>
    </row>
    <row r="4" spans="2:7" ht="128.35" customHeight="1" thickBot="1" x14ac:dyDescent="0.5">
      <c r="B4" s="79" t="s">
        <v>342</v>
      </c>
      <c r="C4" s="80" t="s">
        <v>343</v>
      </c>
      <c r="D4" s="81" t="s">
        <v>339</v>
      </c>
      <c r="E4" s="81" t="s">
        <v>344</v>
      </c>
      <c r="F4" s="81" t="s">
        <v>345</v>
      </c>
      <c r="G4" s="81" t="s">
        <v>346</v>
      </c>
    </row>
    <row r="5" spans="2:7" ht="39.75" thickBot="1" x14ac:dyDescent="0.5">
      <c r="B5" s="79" t="s">
        <v>347</v>
      </c>
      <c r="C5" s="80" t="s">
        <v>348</v>
      </c>
      <c r="D5" s="82" t="s">
        <v>339</v>
      </c>
      <c r="E5" s="82" t="s">
        <v>344</v>
      </c>
      <c r="F5" s="82" t="s">
        <v>349</v>
      </c>
      <c r="G5" s="82" t="s">
        <v>350</v>
      </c>
    </row>
    <row r="6" spans="2:7" ht="52.9" thickBot="1" x14ac:dyDescent="0.5">
      <c r="B6" s="79" t="s">
        <v>351</v>
      </c>
      <c r="C6" s="80" t="s">
        <v>352</v>
      </c>
      <c r="D6" s="80" t="s">
        <v>339</v>
      </c>
      <c r="E6" s="80" t="s">
        <v>353</v>
      </c>
      <c r="F6" s="80" t="s">
        <v>354</v>
      </c>
      <c r="G6" s="80" t="s">
        <v>355</v>
      </c>
    </row>
    <row r="7" spans="2:7" ht="26.65" thickBot="1" x14ac:dyDescent="0.5">
      <c r="B7" s="79" t="s">
        <v>356</v>
      </c>
      <c r="C7" s="80" t="s">
        <v>357</v>
      </c>
      <c r="D7" s="81" t="s">
        <v>339</v>
      </c>
      <c r="E7" s="81" t="s">
        <v>358</v>
      </c>
      <c r="F7" s="81" t="s">
        <v>359</v>
      </c>
      <c r="G7" s="81" t="s">
        <v>360</v>
      </c>
    </row>
    <row r="8" spans="2:7" ht="39.75" thickBot="1" x14ac:dyDescent="0.5">
      <c r="B8" s="79" t="s">
        <v>361</v>
      </c>
      <c r="C8" s="80" t="s">
        <v>362</v>
      </c>
      <c r="D8" s="81" t="s">
        <v>344</v>
      </c>
      <c r="E8" s="81" t="s">
        <v>363</v>
      </c>
      <c r="F8" s="81" t="s">
        <v>359</v>
      </c>
      <c r="G8" s="81" t="s">
        <v>341</v>
      </c>
    </row>
    <row r="9" spans="2:7" ht="66" thickBot="1" x14ac:dyDescent="0.5">
      <c r="B9" s="79" t="s">
        <v>364</v>
      </c>
      <c r="C9" s="80" t="s">
        <v>365</v>
      </c>
      <c r="D9" s="81" t="s">
        <v>344</v>
      </c>
      <c r="E9" s="81" t="s">
        <v>366</v>
      </c>
      <c r="F9" s="81" t="s">
        <v>367</v>
      </c>
      <c r="G9" s="81" t="s">
        <v>368</v>
      </c>
    </row>
    <row r="10" spans="2:7" ht="74.349999999999994" customHeight="1" thickBot="1" x14ac:dyDescent="0.5">
      <c r="B10" s="79" t="s">
        <v>369</v>
      </c>
      <c r="C10" s="80" t="s">
        <v>370</v>
      </c>
      <c r="D10" s="81" t="s">
        <v>353</v>
      </c>
      <c r="E10" s="81" t="s">
        <v>366</v>
      </c>
      <c r="F10" s="81" t="s">
        <v>371</v>
      </c>
      <c r="G10" s="81" t="s">
        <v>372</v>
      </c>
    </row>
    <row r="11" spans="2:7" ht="39.75" thickBot="1" x14ac:dyDescent="0.5">
      <c r="B11" s="79" t="s">
        <v>373</v>
      </c>
      <c r="C11" s="80" t="s">
        <v>374</v>
      </c>
      <c r="D11" s="81" t="s">
        <v>353</v>
      </c>
      <c r="E11" s="81" t="s">
        <v>363</v>
      </c>
      <c r="F11" s="82" t="s">
        <v>349</v>
      </c>
      <c r="G11" s="81" t="s">
        <v>350</v>
      </c>
    </row>
    <row r="12" spans="2:7" ht="66" thickBot="1" x14ac:dyDescent="0.5">
      <c r="B12" s="83" t="s">
        <v>375</v>
      </c>
      <c r="C12" s="80" t="s">
        <v>376</v>
      </c>
      <c r="D12" s="81" t="s">
        <v>338</v>
      </c>
      <c r="E12" s="81" t="s">
        <v>339</v>
      </c>
      <c r="F12" s="81" t="s">
        <v>377</v>
      </c>
      <c r="G12" s="81" t="s">
        <v>378</v>
      </c>
    </row>
    <row r="13" spans="2:7" ht="39.75" thickBot="1" x14ac:dyDescent="0.5">
      <c r="B13" s="83" t="s">
        <v>379</v>
      </c>
      <c r="C13" s="80" t="s">
        <v>380</v>
      </c>
      <c r="D13" s="81" t="s">
        <v>381</v>
      </c>
      <c r="E13" s="81" t="s">
        <v>339</v>
      </c>
      <c r="F13" s="81" t="s">
        <v>382</v>
      </c>
      <c r="G13" s="81" t="s">
        <v>360</v>
      </c>
    </row>
    <row r="14" spans="2:7" ht="26.65" thickBot="1" x14ac:dyDescent="0.5">
      <c r="B14" s="83" t="s">
        <v>383</v>
      </c>
      <c r="C14" s="80" t="s">
        <v>384</v>
      </c>
      <c r="D14" s="81" t="s">
        <v>339</v>
      </c>
      <c r="E14" s="81" t="s">
        <v>344</v>
      </c>
      <c r="F14" s="81" t="s">
        <v>385</v>
      </c>
      <c r="G14" s="81" t="s">
        <v>386</v>
      </c>
    </row>
    <row r="15" spans="2:7" ht="79.150000000000006" thickBot="1" x14ac:dyDescent="0.5">
      <c r="B15" s="83" t="s">
        <v>387</v>
      </c>
      <c r="C15" s="80" t="s">
        <v>388</v>
      </c>
      <c r="D15" s="81" t="s">
        <v>339</v>
      </c>
      <c r="E15" s="81" t="s">
        <v>344</v>
      </c>
      <c r="F15" s="81" t="s">
        <v>389</v>
      </c>
      <c r="G15" s="81" t="s">
        <v>378</v>
      </c>
    </row>
    <row r="16" spans="2:7" ht="39.75" thickBot="1" x14ac:dyDescent="0.5">
      <c r="B16" s="83" t="s">
        <v>390</v>
      </c>
      <c r="C16" s="80" t="s">
        <v>391</v>
      </c>
      <c r="D16" s="81" t="s">
        <v>338</v>
      </c>
      <c r="E16" s="81" t="s">
        <v>344</v>
      </c>
      <c r="F16" s="81" t="s">
        <v>392</v>
      </c>
      <c r="G16" s="81" t="s">
        <v>393</v>
      </c>
    </row>
    <row r="17" spans="2:7" ht="39.75" thickBot="1" x14ac:dyDescent="0.5">
      <c r="B17" s="83" t="s">
        <v>394</v>
      </c>
      <c r="C17" s="80" t="s">
        <v>395</v>
      </c>
      <c r="D17" s="81" t="s">
        <v>358</v>
      </c>
      <c r="E17" s="81" t="s">
        <v>396</v>
      </c>
      <c r="F17" s="81" t="s">
        <v>359</v>
      </c>
      <c r="G17" s="81" t="s">
        <v>360</v>
      </c>
    </row>
    <row r="18" spans="2:7" ht="52.9" thickBot="1" x14ac:dyDescent="0.5">
      <c r="B18" s="83" t="s">
        <v>397</v>
      </c>
      <c r="C18" s="81" t="s">
        <v>398</v>
      </c>
      <c r="D18" s="81" t="s">
        <v>396</v>
      </c>
      <c r="E18" s="81" t="s">
        <v>396</v>
      </c>
      <c r="F18" s="81" t="s">
        <v>399</v>
      </c>
      <c r="G18" s="81" t="s">
        <v>400</v>
      </c>
    </row>
    <row r="19" spans="2:7" ht="66" thickBot="1" x14ac:dyDescent="0.5">
      <c r="B19" s="83" t="s">
        <v>401</v>
      </c>
      <c r="C19" s="81" t="s">
        <v>402</v>
      </c>
      <c r="D19" s="81" t="s">
        <v>338</v>
      </c>
      <c r="E19" s="81" t="s">
        <v>344</v>
      </c>
      <c r="F19" s="81" t="s">
        <v>403</v>
      </c>
      <c r="G19" s="81" t="s">
        <v>404</v>
      </c>
    </row>
    <row r="20" spans="2:7" ht="14.65" thickBot="1" x14ac:dyDescent="0.5">
      <c r="B20" s="84" t="s">
        <v>405</v>
      </c>
      <c r="C20" s="80" t="s">
        <v>406</v>
      </c>
      <c r="D20" s="81" t="s">
        <v>338</v>
      </c>
      <c r="E20" s="81" t="s">
        <v>344</v>
      </c>
      <c r="F20" s="81"/>
      <c r="G20" s="81" t="s">
        <v>407</v>
      </c>
    </row>
    <row r="21" spans="2:7" ht="66" thickBot="1" x14ac:dyDescent="0.5">
      <c r="B21" s="84" t="s">
        <v>408</v>
      </c>
      <c r="C21" s="80" t="s">
        <v>409</v>
      </c>
      <c r="D21" s="81" t="s">
        <v>338</v>
      </c>
      <c r="E21" s="81" t="s">
        <v>344</v>
      </c>
      <c r="F21" s="81" t="s">
        <v>410</v>
      </c>
      <c r="G21" s="81" t="s">
        <v>411</v>
      </c>
    </row>
    <row r="22" spans="2:7" ht="92.25" thickBot="1" x14ac:dyDescent="0.5">
      <c r="B22" s="84" t="s">
        <v>412</v>
      </c>
      <c r="C22" s="80" t="s">
        <v>413</v>
      </c>
      <c r="D22" s="81" t="s">
        <v>338</v>
      </c>
      <c r="E22" s="81" t="s">
        <v>344</v>
      </c>
      <c r="F22" s="81" t="s">
        <v>414</v>
      </c>
      <c r="G22" s="81" t="s">
        <v>415</v>
      </c>
    </row>
    <row r="23" spans="2:7" ht="67.900000000000006" customHeight="1" thickBot="1" x14ac:dyDescent="0.5">
      <c r="B23" s="84" t="s">
        <v>416</v>
      </c>
      <c r="C23" s="80" t="s">
        <v>417</v>
      </c>
      <c r="D23" s="81" t="s">
        <v>338</v>
      </c>
      <c r="E23" s="81" t="s">
        <v>344</v>
      </c>
      <c r="F23" s="81" t="s">
        <v>418</v>
      </c>
      <c r="G23" s="81" t="s">
        <v>419</v>
      </c>
    </row>
    <row r="24" spans="2:7" ht="68.75" customHeight="1" thickBot="1" x14ac:dyDescent="0.5">
      <c r="B24" s="84" t="s">
        <v>420</v>
      </c>
      <c r="C24" s="80" t="s">
        <v>421</v>
      </c>
      <c r="D24" s="81" t="s">
        <v>338</v>
      </c>
      <c r="E24" s="81" t="s">
        <v>358</v>
      </c>
      <c r="F24" s="81" t="s">
        <v>393</v>
      </c>
      <c r="G24" s="81" t="s">
        <v>422</v>
      </c>
    </row>
    <row r="25" spans="2:7" ht="52.9" thickBot="1" x14ac:dyDescent="0.5">
      <c r="B25" s="84" t="s">
        <v>423</v>
      </c>
      <c r="C25" s="80" t="s">
        <v>424</v>
      </c>
      <c r="D25" s="81" t="s">
        <v>338</v>
      </c>
      <c r="E25" s="81" t="s">
        <v>425</v>
      </c>
      <c r="F25" s="81" t="s">
        <v>393</v>
      </c>
      <c r="G25" s="81" t="s">
        <v>426</v>
      </c>
    </row>
    <row r="26" spans="2:7" ht="66" thickBot="1" x14ac:dyDescent="0.5">
      <c r="B26" s="84" t="s">
        <v>427</v>
      </c>
      <c r="C26" s="80" t="s">
        <v>428</v>
      </c>
      <c r="D26" s="81" t="s">
        <v>338</v>
      </c>
      <c r="E26" s="81" t="s">
        <v>429</v>
      </c>
      <c r="F26" s="81" t="s">
        <v>430</v>
      </c>
      <c r="G26" s="81" t="s">
        <v>431</v>
      </c>
    </row>
    <row r="27" spans="2:7" ht="39.75" thickBot="1" x14ac:dyDescent="0.5">
      <c r="B27" s="84" t="s">
        <v>432</v>
      </c>
      <c r="C27" s="80" t="s">
        <v>433</v>
      </c>
      <c r="D27" s="81" t="s">
        <v>338</v>
      </c>
      <c r="E27" s="81" t="s">
        <v>358</v>
      </c>
      <c r="F27" s="81" t="s">
        <v>430</v>
      </c>
      <c r="G27" s="81" t="s">
        <v>431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tabSelected="1" zoomScale="70" zoomScaleNormal="70" workbookViewId="0">
      <selection activeCell="P1" sqref="P1"/>
    </sheetView>
  </sheetViews>
  <sheetFormatPr defaultRowHeight="14.25" outlineLevelCol="1" x14ac:dyDescent="0.45"/>
  <cols>
    <col min="1" max="1" width="10.9296875" customWidth="1"/>
    <col min="2" max="2" width="7.9296875" style="60" customWidth="1"/>
    <col min="3" max="3" width="28.73046875" customWidth="1"/>
    <col min="4" max="4" width="9.19921875" hidden="1" customWidth="1"/>
    <col min="5" max="5" width="9.796875" style="60" customWidth="1"/>
    <col min="6" max="6" width="13.46484375" customWidth="1"/>
    <col min="7" max="7" width="42.59765625" customWidth="1"/>
    <col min="8" max="8" width="16.59765625" customWidth="1"/>
    <col min="9" max="9" width="9.796875" style="60" customWidth="1"/>
    <col min="10" max="10" width="21" hidden="1" customWidth="1"/>
    <col min="11" max="11" width="7.9296875" customWidth="1"/>
    <col min="12" max="12" width="11.59765625" style="60" hidden="1" customWidth="1" outlineLevel="1"/>
    <col min="13" max="13" width="11.46484375" style="60" hidden="1" customWidth="1" outlineLevel="1"/>
    <col min="14" max="14" width="11.59765625" style="63" customWidth="1" collapsed="1"/>
    <col min="15" max="15" width="12.796875" style="64" customWidth="1"/>
    <col min="16" max="16" width="13.53125" style="64" customWidth="1"/>
    <col min="17" max="17" width="10.33203125" style="64" customWidth="1"/>
    <col min="18" max="18" width="17.19921875" style="60" customWidth="1"/>
    <col min="19" max="19" width="16.46484375" customWidth="1"/>
    <col min="20" max="20" width="14.59765625" customWidth="1"/>
  </cols>
  <sheetData>
    <row r="1" spans="1:21" ht="203" customHeight="1" x14ac:dyDescent="0.45">
      <c r="A1" s="87" t="s">
        <v>268</v>
      </c>
      <c r="B1" s="88"/>
      <c r="U1" s="74"/>
    </row>
    <row r="2" spans="1:21" x14ac:dyDescent="0.45">
      <c r="A2" s="55" t="s">
        <v>264</v>
      </c>
      <c r="B2" s="71"/>
      <c r="C2" s="55"/>
      <c r="D2" s="54" t="s">
        <v>255</v>
      </c>
      <c r="E2" s="70" t="s">
        <v>255</v>
      </c>
      <c r="F2" s="54"/>
      <c r="G2" s="54"/>
      <c r="H2" s="54"/>
      <c r="I2" s="61" t="s">
        <v>265</v>
      </c>
      <c r="J2" s="56"/>
      <c r="K2" s="56"/>
      <c r="L2" s="58"/>
      <c r="M2" s="58"/>
      <c r="N2" s="65"/>
      <c r="O2" s="66"/>
      <c r="P2" s="66"/>
      <c r="Q2" s="66"/>
      <c r="R2" s="58"/>
      <c r="S2" s="69" t="s">
        <v>261</v>
      </c>
      <c r="T2" s="69"/>
    </row>
    <row r="3" spans="1:21" s="57" customFormat="1" ht="41.75" customHeight="1" x14ac:dyDescent="0.45">
      <c r="A3" s="62" t="s">
        <v>263</v>
      </c>
      <c r="B3" s="59" t="s">
        <v>1</v>
      </c>
      <c r="C3" s="57" t="s">
        <v>2</v>
      </c>
      <c r="D3" s="57" t="s">
        <v>151</v>
      </c>
      <c r="E3" s="59" t="s">
        <v>152</v>
      </c>
      <c r="F3" s="57" t="s">
        <v>153</v>
      </c>
      <c r="G3" s="57" t="s">
        <v>154</v>
      </c>
      <c r="H3" s="57" t="s">
        <v>155</v>
      </c>
      <c r="I3" s="59" t="s">
        <v>156</v>
      </c>
      <c r="J3" s="57" t="s">
        <v>157</v>
      </c>
      <c r="K3" s="57" t="s">
        <v>158</v>
      </c>
      <c r="L3" s="59" t="s">
        <v>256</v>
      </c>
      <c r="M3" s="59" t="s">
        <v>260</v>
      </c>
      <c r="N3" s="67" t="s">
        <v>257</v>
      </c>
      <c r="O3" s="68" t="s">
        <v>258</v>
      </c>
      <c r="P3" s="68" t="s">
        <v>259</v>
      </c>
      <c r="Q3" s="59" t="s">
        <v>266</v>
      </c>
      <c r="R3" s="57" t="s">
        <v>262</v>
      </c>
      <c r="S3" s="57" t="s">
        <v>159</v>
      </c>
      <c r="T3" s="57" t="s">
        <v>160</v>
      </c>
      <c r="U3" s="74"/>
    </row>
    <row r="4" spans="1:21" hidden="1" x14ac:dyDescent="0.45">
      <c r="A4" t="s">
        <v>142</v>
      </c>
      <c r="B4" s="60">
        <v>2133</v>
      </c>
      <c r="C4" t="s">
        <v>56</v>
      </c>
      <c r="D4">
        <v>32</v>
      </c>
      <c r="E4" s="60" t="s">
        <v>166</v>
      </c>
      <c r="F4" s="60" t="s">
        <v>167</v>
      </c>
      <c r="G4" t="s">
        <v>186</v>
      </c>
      <c r="H4">
        <v>66.428605785500807</v>
      </c>
      <c r="I4" s="60" t="s">
        <v>163</v>
      </c>
      <c r="J4" t="s">
        <v>186</v>
      </c>
      <c r="K4">
        <v>2008</v>
      </c>
      <c r="L4" s="60">
        <f t="shared" ref="L4:L35" si="0">2020-K4</f>
        <v>12</v>
      </c>
      <c r="M4" s="60">
        <v>50</v>
      </c>
      <c r="N4" s="63">
        <f t="shared" ref="N4:N35" si="1">(M4-L4)/M4</f>
        <v>0.76</v>
      </c>
      <c r="O4" s="64">
        <f>IF(Table1[[#This Row],[Remaining Useful Life]]&lt;0,0,Table1[[#This Row],[Remaining Useful Life]]*5)</f>
        <v>3.8</v>
      </c>
      <c r="P4" s="64">
        <v>3.33</v>
      </c>
      <c r="Q4" s="60" t="str">
        <f>IF(Table1[[#This Row],[Calculated Condition]]&lt;2.5,"REHAB","IN-SERVICE")</f>
        <v>IN-SERVICE</v>
      </c>
      <c r="R4" s="53">
        <v>24829486.530000001</v>
      </c>
      <c r="S4" s="53">
        <v>16566256</v>
      </c>
      <c r="T4">
        <v>2008</v>
      </c>
      <c r="U4" s="74"/>
    </row>
    <row r="5" spans="1:21" hidden="1" x14ac:dyDescent="0.45">
      <c r="A5" t="s">
        <v>142</v>
      </c>
      <c r="B5" s="60">
        <v>1542</v>
      </c>
      <c r="C5" t="s">
        <v>108</v>
      </c>
      <c r="D5">
        <v>46</v>
      </c>
      <c r="E5" s="60" t="s">
        <v>166</v>
      </c>
      <c r="F5" s="60" t="s">
        <v>215</v>
      </c>
      <c r="G5" t="s">
        <v>240</v>
      </c>
      <c r="H5">
        <v>69.827899887101196</v>
      </c>
      <c r="I5" s="60" t="s">
        <v>213</v>
      </c>
      <c r="J5" t="s">
        <v>240</v>
      </c>
      <c r="K5">
        <v>1994</v>
      </c>
      <c r="L5" s="60">
        <f t="shared" si="0"/>
        <v>26</v>
      </c>
      <c r="M5" s="60">
        <v>50</v>
      </c>
      <c r="N5" s="63">
        <f t="shared" si="1"/>
        <v>0.48</v>
      </c>
      <c r="O5" s="64">
        <f>IF(Table1[[#This Row],[Remaining Useful Life]]&lt;0,0,Table1[[#This Row],[Remaining Useful Life]]*5)</f>
        <v>2.4</v>
      </c>
      <c r="P5" s="64">
        <v>1.58</v>
      </c>
      <c r="Q5" s="60" t="str">
        <f>IF(Table1[[#This Row],[Calculated Condition]]&lt;2.5,"REHAB","IN-SERVICE")</f>
        <v>REHAB</v>
      </c>
      <c r="R5" s="53">
        <v>17110692.390000001</v>
      </c>
      <c r="S5" s="53">
        <v>15994734</v>
      </c>
      <c r="T5">
        <v>2018</v>
      </c>
      <c r="U5" s="74"/>
    </row>
    <row r="6" spans="1:21" hidden="1" x14ac:dyDescent="0.45">
      <c r="A6" t="s">
        <v>142</v>
      </c>
      <c r="B6" s="60">
        <v>1717</v>
      </c>
      <c r="C6" t="s">
        <v>49</v>
      </c>
      <c r="D6">
        <v>34</v>
      </c>
      <c r="E6" s="60" t="s">
        <v>166</v>
      </c>
      <c r="F6" s="60" t="s">
        <v>167</v>
      </c>
      <c r="G6" t="s">
        <v>175</v>
      </c>
      <c r="H6">
        <v>66.428605785500807</v>
      </c>
      <c r="I6" s="60" t="s">
        <v>163</v>
      </c>
      <c r="J6" t="s">
        <v>175</v>
      </c>
      <c r="K6">
        <v>2008</v>
      </c>
      <c r="L6" s="60">
        <f t="shared" si="0"/>
        <v>12</v>
      </c>
      <c r="M6" s="60">
        <v>50</v>
      </c>
      <c r="N6" s="63">
        <f t="shared" si="1"/>
        <v>0.76</v>
      </c>
      <c r="O6" s="64">
        <f>IF(Table1[[#This Row],[Remaining Useful Life]]&lt;0,0,Table1[[#This Row],[Remaining Useful Life]]*5)</f>
        <v>3.8</v>
      </c>
      <c r="P6" s="64">
        <v>3.35</v>
      </c>
      <c r="Q6" s="60" t="str">
        <f>IF(Table1[[#This Row],[Calculated Condition]]&lt;2.5,"REHAB","IN-SERVICE")</f>
        <v>IN-SERVICE</v>
      </c>
      <c r="R6" s="53">
        <v>8418453.75</v>
      </c>
      <c r="S6" s="53">
        <v>5616800</v>
      </c>
      <c r="T6">
        <v>2008</v>
      </c>
      <c r="U6" s="74"/>
    </row>
    <row r="7" spans="1:21" hidden="1" x14ac:dyDescent="0.45">
      <c r="A7" t="s">
        <v>142</v>
      </c>
      <c r="B7" s="60">
        <v>2141</v>
      </c>
      <c r="C7" t="s">
        <v>133</v>
      </c>
      <c r="D7">
        <v>40</v>
      </c>
      <c r="E7" s="60" t="s">
        <v>161</v>
      </c>
      <c r="F7" s="60" t="s">
        <v>164</v>
      </c>
      <c r="G7" t="s">
        <v>253</v>
      </c>
      <c r="H7">
        <v>58.300253290387403</v>
      </c>
      <c r="I7" s="60" t="s">
        <v>213</v>
      </c>
      <c r="J7" t="s">
        <v>253</v>
      </c>
      <c r="K7">
        <v>1974</v>
      </c>
      <c r="L7" s="60">
        <f t="shared" si="0"/>
        <v>46</v>
      </c>
      <c r="M7" s="60">
        <v>25</v>
      </c>
      <c r="N7" s="63">
        <f t="shared" si="1"/>
        <v>-0.84</v>
      </c>
      <c r="O7" s="64">
        <f>IF(Table1[[#This Row],[Remaining Useful Life]]&lt;0,0,Table1[[#This Row],[Remaining Useful Life]]*5)</f>
        <v>0</v>
      </c>
      <c r="P7" s="64" t="s">
        <v>267</v>
      </c>
      <c r="Q7" s="60" t="str">
        <f>IF(Table1[[#This Row],[Calculated Condition]]&lt;2.5,"REHAB","IN-SERVICE")</f>
        <v>REHAB</v>
      </c>
      <c r="R7" s="53">
        <v>5809554.1100000003</v>
      </c>
      <c r="S7" s="53">
        <v>5250576.1100000003</v>
      </c>
      <c r="T7">
        <v>2017</v>
      </c>
    </row>
    <row r="8" spans="1:21" hidden="1" x14ac:dyDescent="0.45">
      <c r="A8" t="s">
        <v>142</v>
      </c>
      <c r="B8" s="60">
        <v>1717</v>
      </c>
      <c r="C8" t="s">
        <v>49</v>
      </c>
      <c r="D8">
        <v>35</v>
      </c>
      <c r="E8" s="60" t="s">
        <v>166</v>
      </c>
      <c r="F8" s="60" t="s">
        <v>167</v>
      </c>
      <c r="G8" t="s">
        <v>176</v>
      </c>
      <c r="H8">
        <v>66.428605785500807</v>
      </c>
      <c r="I8" s="60" t="s">
        <v>163</v>
      </c>
      <c r="J8" t="s">
        <v>176</v>
      </c>
      <c r="K8">
        <v>2008</v>
      </c>
      <c r="L8" s="60">
        <f t="shared" si="0"/>
        <v>12</v>
      </c>
      <c r="M8" s="60">
        <v>50</v>
      </c>
      <c r="N8" s="63">
        <f t="shared" si="1"/>
        <v>0.76</v>
      </c>
      <c r="O8" s="64">
        <f>IF(Table1[[#This Row],[Remaining Useful Life]]&lt;0,0,Table1[[#This Row],[Remaining Useful Life]]*5)</f>
        <v>3.8</v>
      </c>
      <c r="P8" s="64">
        <v>3.45</v>
      </c>
      <c r="Q8" s="60" t="str">
        <f>IF(Table1[[#This Row],[Calculated Condition]]&lt;2.5,"REHAB","IN-SERVICE")</f>
        <v>IN-SERVICE</v>
      </c>
      <c r="R8" s="53">
        <v>6675338.6200000001</v>
      </c>
      <c r="S8" s="53">
        <v>4453792</v>
      </c>
      <c r="T8">
        <v>2008</v>
      </c>
    </row>
    <row r="9" spans="1:21" hidden="1" x14ac:dyDescent="0.45">
      <c r="A9" t="s">
        <v>142</v>
      </c>
      <c r="B9" s="60">
        <v>1717</v>
      </c>
      <c r="C9" t="s">
        <v>49</v>
      </c>
      <c r="D9">
        <v>33</v>
      </c>
      <c r="E9" s="60" t="s">
        <v>166</v>
      </c>
      <c r="F9" s="60" t="s">
        <v>167</v>
      </c>
      <c r="G9" t="s">
        <v>180</v>
      </c>
      <c r="H9">
        <v>66.428605785500807</v>
      </c>
      <c r="I9" s="60" t="s">
        <v>163</v>
      </c>
      <c r="J9" t="s">
        <v>180</v>
      </c>
      <c r="K9">
        <v>2008</v>
      </c>
      <c r="L9" s="60">
        <f t="shared" si="0"/>
        <v>12</v>
      </c>
      <c r="M9" s="60">
        <v>50</v>
      </c>
      <c r="N9" s="63">
        <f t="shared" si="1"/>
        <v>0.76</v>
      </c>
      <c r="O9" s="64">
        <f>IF(Table1[[#This Row],[Remaining Useful Life]]&lt;0,0,Table1[[#This Row],[Remaining Useful Life]]*5)</f>
        <v>3.8</v>
      </c>
      <c r="P9" s="64">
        <v>3.35</v>
      </c>
      <c r="Q9" s="60" t="str">
        <f>IF(Table1[[#This Row],[Calculated Condition]]&lt;2.5,"REHAB","IN-SERVICE")</f>
        <v>IN-SERVICE</v>
      </c>
      <c r="R9" s="53">
        <v>4388797.0999999996</v>
      </c>
      <c r="S9" s="53">
        <v>4102560</v>
      </c>
      <c r="T9">
        <v>2018</v>
      </c>
    </row>
    <row r="10" spans="1:21" hidden="1" x14ac:dyDescent="0.45">
      <c r="A10" t="s">
        <v>142</v>
      </c>
      <c r="B10" s="60">
        <v>1931</v>
      </c>
      <c r="C10" t="s">
        <v>47</v>
      </c>
      <c r="D10">
        <v>78</v>
      </c>
      <c r="E10" s="60" t="s">
        <v>161</v>
      </c>
      <c r="F10" s="60" t="s">
        <v>162</v>
      </c>
      <c r="G10" t="s">
        <v>174</v>
      </c>
      <c r="H10">
        <v>53.708992941139897</v>
      </c>
      <c r="I10" s="60" t="s">
        <v>163</v>
      </c>
      <c r="J10" t="s">
        <v>174</v>
      </c>
      <c r="K10">
        <v>1987</v>
      </c>
      <c r="L10" s="60">
        <f t="shared" si="0"/>
        <v>33</v>
      </c>
      <c r="M10" s="60">
        <v>50</v>
      </c>
      <c r="N10" s="63">
        <f t="shared" si="1"/>
        <v>0.34</v>
      </c>
      <c r="O10" s="64">
        <f>IF(Table1[[#This Row],[Remaining Useful Life]]&lt;0,0,Table1[[#This Row],[Remaining Useful Life]]*5)</f>
        <v>1.7000000000000002</v>
      </c>
      <c r="Q10" s="60" t="str">
        <f>IF(Table1[[#This Row],[Calculated Condition]]&lt;2.5,"REHAB","IN-SERVICE")</f>
        <v>REHAB</v>
      </c>
      <c r="R10" s="53">
        <v>11607908.810000001</v>
      </c>
      <c r="S10" s="53">
        <v>3891906.64</v>
      </c>
      <c r="T10">
        <v>1987</v>
      </c>
    </row>
    <row r="11" spans="1:21" hidden="1" x14ac:dyDescent="0.45">
      <c r="A11" t="s">
        <v>142</v>
      </c>
      <c r="B11" s="60">
        <v>9710</v>
      </c>
      <c r="C11" t="s">
        <v>132</v>
      </c>
      <c r="D11">
        <v>49</v>
      </c>
      <c r="E11" s="60" t="s">
        <v>251</v>
      </c>
      <c r="F11" s="60" t="s">
        <v>215</v>
      </c>
      <c r="G11" t="s">
        <v>252</v>
      </c>
      <c r="H11">
        <v>63.995621089737398</v>
      </c>
      <c r="I11" s="60" t="s">
        <v>213</v>
      </c>
      <c r="J11" t="s">
        <v>252</v>
      </c>
      <c r="K11">
        <v>1974</v>
      </c>
      <c r="L11" s="60">
        <f t="shared" si="0"/>
        <v>46</v>
      </c>
      <c r="M11" s="60">
        <v>50</v>
      </c>
      <c r="N11" s="63">
        <f t="shared" si="1"/>
        <v>0.08</v>
      </c>
      <c r="O11" s="64">
        <f>IF(Table1[[#This Row],[Remaining Useful Life]]&lt;0,0,Table1[[#This Row],[Remaining Useful Life]]*5)</f>
        <v>0.4</v>
      </c>
      <c r="P11" s="64" t="s">
        <v>254</v>
      </c>
      <c r="Q11" s="60" t="str">
        <f>IF(Table1[[#This Row],[Calculated Condition]]&lt;2.5,"REHAB","IN-SERVICE")</f>
        <v>REHAB</v>
      </c>
      <c r="R11" s="53">
        <v>3144262.99</v>
      </c>
      <c r="S11" s="53">
        <v>3040000</v>
      </c>
      <c r="T11">
        <v>2019</v>
      </c>
    </row>
    <row r="12" spans="1:21" hidden="1" x14ac:dyDescent="0.45">
      <c r="A12" t="s">
        <v>142</v>
      </c>
      <c r="B12" s="60">
        <v>2134</v>
      </c>
      <c r="C12" t="s">
        <v>61</v>
      </c>
      <c r="D12">
        <v>247</v>
      </c>
      <c r="E12" s="60" t="s">
        <v>161</v>
      </c>
      <c r="F12" s="60" t="s">
        <v>164</v>
      </c>
      <c r="G12" t="s">
        <v>204</v>
      </c>
      <c r="H12">
        <v>67.414879407321493</v>
      </c>
      <c r="I12" s="60" t="s">
        <v>163</v>
      </c>
      <c r="J12" t="s">
        <v>204</v>
      </c>
      <c r="K12">
        <v>2013</v>
      </c>
      <c r="L12" s="60">
        <f t="shared" si="0"/>
        <v>7</v>
      </c>
      <c r="M12" s="60">
        <v>20</v>
      </c>
      <c r="N12" s="63">
        <f t="shared" si="1"/>
        <v>0.65</v>
      </c>
      <c r="O12" s="64">
        <f>IF(Table1[[#This Row],[Remaining Useful Life]]&lt;0,0,Table1[[#This Row],[Remaining Useful Life]]*5)</f>
        <v>3.25</v>
      </c>
      <c r="Q12" s="60" t="str">
        <f>IF(Table1[[#This Row],[Calculated Condition]]&lt;2.5,"REHAB","IN-SERVICE")</f>
        <v>IN-SERVICE</v>
      </c>
      <c r="R12" s="53">
        <v>3468059.05</v>
      </c>
      <c r="S12" s="53">
        <v>2738858.01</v>
      </c>
      <c r="T12">
        <v>2013</v>
      </c>
    </row>
    <row r="13" spans="1:21" hidden="1" x14ac:dyDescent="0.45">
      <c r="A13" t="s">
        <v>141</v>
      </c>
      <c r="B13" s="60">
        <v>2113</v>
      </c>
      <c r="C13" t="s">
        <v>99</v>
      </c>
      <c r="D13">
        <v>2</v>
      </c>
      <c r="E13" s="60" t="s">
        <v>161</v>
      </c>
      <c r="F13" s="60" t="s">
        <v>162</v>
      </c>
      <c r="G13" t="s">
        <v>219</v>
      </c>
      <c r="H13">
        <v>100.00020000000001</v>
      </c>
      <c r="I13" s="60" t="s">
        <v>170</v>
      </c>
      <c r="J13" t="s">
        <v>219</v>
      </c>
      <c r="K13">
        <v>1980</v>
      </c>
      <c r="L13" s="60">
        <f t="shared" si="0"/>
        <v>40</v>
      </c>
      <c r="M13" s="60">
        <v>50</v>
      </c>
      <c r="N13" s="63">
        <f t="shared" si="1"/>
        <v>0.2</v>
      </c>
      <c r="O13" s="64">
        <f>IF(Table1[[#This Row],[Remaining Useful Life]]&lt;0,0,Table1[[#This Row],[Remaining Useful Life]]*5)</f>
        <v>1</v>
      </c>
      <c r="Q13" s="60" t="str">
        <f>IF(Table1[[#This Row],[Calculated Condition]]&lt;2.5,"REHAB","IN-SERVICE")</f>
        <v>REHAB</v>
      </c>
      <c r="R13" s="53">
        <v>1762377.98</v>
      </c>
      <c r="S13" s="53">
        <v>1647435.78</v>
      </c>
      <c r="T13">
        <v>2018</v>
      </c>
    </row>
    <row r="14" spans="1:21" hidden="1" x14ac:dyDescent="0.45">
      <c r="A14" t="s">
        <v>142</v>
      </c>
      <c r="B14" s="60">
        <v>1542</v>
      </c>
      <c r="C14" t="s">
        <v>108</v>
      </c>
      <c r="D14">
        <v>898</v>
      </c>
      <c r="E14" s="60" t="s">
        <v>166</v>
      </c>
      <c r="F14" s="60" t="s">
        <v>215</v>
      </c>
      <c r="G14" t="s">
        <v>234</v>
      </c>
      <c r="H14">
        <v>85.860484918026401</v>
      </c>
      <c r="I14" s="60" t="s">
        <v>213</v>
      </c>
      <c r="J14" t="s">
        <v>234</v>
      </c>
      <c r="K14">
        <v>1978</v>
      </c>
      <c r="L14" s="60">
        <f t="shared" si="0"/>
        <v>42</v>
      </c>
      <c r="M14" s="60">
        <v>50</v>
      </c>
      <c r="N14" s="63">
        <f t="shared" si="1"/>
        <v>0.16</v>
      </c>
      <c r="O14" s="64">
        <f>IF(Table1[[#This Row],[Remaining Useful Life]]&lt;0,0,Table1[[#This Row],[Remaining Useful Life]]*5)</f>
        <v>0.8</v>
      </c>
      <c r="Q14" s="60" t="str">
        <f>IF(Table1[[#This Row],[Calculated Condition]]&lt;2.5,"REHAB","IN-SERVICE")</f>
        <v>REHAB</v>
      </c>
      <c r="R14" s="53">
        <v>6346849.5899999999</v>
      </c>
      <c r="S14" s="53">
        <v>1251007</v>
      </c>
      <c r="T14">
        <v>1978</v>
      </c>
    </row>
    <row r="15" spans="1:21" hidden="1" x14ac:dyDescent="0.45">
      <c r="A15" t="s">
        <v>142</v>
      </c>
      <c r="B15" s="60">
        <v>1542</v>
      </c>
      <c r="C15" t="s">
        <v>108</v>
      </c>
      <c r="D15">
        <v>899</v>
      </c>
      <c r="E15" s="60" t="s">
        <v>166</v>
      </c>
      <c r="F15" s="60" t="s">
        <v>215</v>
      </c>
      <c r="G15" t="s">
        <v>237</v>
      </c>
      <c r="H15">
        <v>61.100266115217103</v>
      </c>
      <c r="I15" s="60" t="s">
        <v>213</v>
      </c>
      <c r="J15" t="s">
        <v>237</v>
      </c>
      <c r="K15">
        <v>1978</v>
      </c>
      <c r="L15" s="60">
        <f t="shared" si="0"/>
        <v>42</v>
      </c>
      <c r="M15" s="60">
        <v>50</v>
      </c>
      <c r="N15" s="63">
        <f t="shared" si="1"/>
        <v>0.16</v>
      </c>
      <c r="O15" s="64">
        <f>IF(Table1[[#This Row],[Remaining Useful Life]]&lt;0,0,Table1[[#This Row],[Remaining Useful Life]]*5)</f>
        <v>0.8</v>
      </c>
      <c r="Q15" s="60" t="str">
        <f>IF(Table1[[#This Row],[Calculated Condition]]&lt;2.5,"REHAB","IN-SERVICE")</f>
        <v>REHAB</v>
      </c>
      <c r="R15" s="53">
        <v>6346849.5899999999</v>
      </c>
      <c r="S15" s="53">
        <v>1251007</v>
      </c>
      <c r="T15">
        <v>1978</v>
      </c>
    </row>
    <row r="16" spans="1:21" hidden="1" x14ac:dyDescent="0.45">
      <c r="A16" t="s">
        <v>142</v>
      </c>
      <c r="B16" s="60">
        <v>2134</v>
      </c>
      <c r="C16" t="s">
        <v>61</v>
      </c>
      <c r="D16">
        <v>13</v>
      </c>
      <c r="E16" s="60" t="s">
        <v>161</v>
      </c>
      <c r="F16" s="60" t="s">
        <v>164</v>
      </c>
      <c r="G16" t="s">
        <v>203</v>
      </c>
      <c r="H16">
        <v>68.613815342299901</v>
      </c>
      <c r="I16" s="60" t="s">
        <v>163</v>
      </c>
      <c r="J16" t="s">
        <v>203</v>
      </c>
      <c r="K16">
        <v>1991</v>
      </c>
      <c r="L16" s="60">
        <f t="shared" si="0"/>
        <v>29</v>
      </c>
      <c r="M16" s="60">
        <v>20</v>
      </c>
      <c r="N16" s="63">
        <f t="shared" si="1"/>
        <v>-0.45</v>
      </c>
      <c r="O16" s="64">
        <f>IF(Table1[[#This Row],[Remaining Useful Life]]&lt;0,0,Table1[[#This Row],[Remaining Useful Life]]*5)</f>
        <v>0</v>
      </c>
      <c r="P16" s="64">
        <v>2.4900000000000002</v>
      </c>
      <c r="Q16" s="60" t="str">
        <f>IF(Table1[[#This Row],[Calculated Condition]]&lt;2.5,"REHAB","IN-SERVICE")</f>
        <v>REHAB</v>
      </c>
      <c r="R16" s="53">
        <v>1311580.55</v>
      </c>
      <c r="S16" s="53">
        <v>1185384.17</v>
      </c>
      <c r="T16">
        <v>2017</v>
      </c>
    </row>
    <row r="17" spans="1:20" x14ac:dyDescent="0.45">
      <c r="A17" t="s">
        <v>142</v>
      </c>
      <c r="B17" s="60">
        <v>2132</v>
      </c>
      <c r="C17" t="s">
        <v>60</v>
      </c>
      <c r="D17">
        <v>20</v>
      </c>
      <c r="E17" s="60" t="s">
        <v>161</v>
      </c>
      <c r="F17" s="60" t="s">
        <v>195</v>
      </c>
      <c r="G17" t="s">
        <v>200</v>
      </c>
      <c r="H17">
        <v>68.487005935465206</v>
      </c>
      <c r="I17" s="60" t="s">
        <v>163</v>
      </c>
      <c r="J17" t="s">
        <v>200</v>
      </c>
      <c r="K17">
        <v>1979</v>
      </c>
      <c r="L17" s="60">
        <f>2020-K17</f>
        <v>41</v>
      </c>
      <c r="M17" s="60">
        <v>20</v>
      </c>
      <c r="N17" s="63">
        <f>(M17-L17)/M17</f>
        <v>-1.05</v>
      </c>
      <c r="O17" s="64">
        <f>IF(Table1[[#This Row],[Remaining Useful Life]]&lt;0,0,Table1[[#This Row],[Remaining Useful Life]]*5)</f>
        <v>0</v>
      </c>
      <c r="P17" s="64" t="s">
        <v>267</v>
      </c>
      <c r="Q17" s="60" t="str">
        <f>IF(Table1[[#This Row],[Calculated Condition]]&lt;2.5,"REHAB","IN-SERVICE")</f>
        <v>REHAB</v>
      </c>
      <c r="R17" s="53">
        <v>813198.66</v>
      </c>
      <c r="S17" s="53">
        <v>173239.44</v>
      </c>
      <c r="T17">
        <v>1979</v>
      </c>
    </row>
    <row r="18" spans="1:20" hidden="1" x14ac:dyDescent="0.45">
      <c r="A18" t="s">
        <v>142</v>
      </c>
      <c r="B18" s="60">
        <v>1831</v>
      </c>
      <c r="C18" t="s">
        <v>51</v>
      </c>
      <c r="D18">
        <v>55</v>
      </c>
      <c r="E18" s="60" t="s">
        <v>181</v>
      </c>
      <c r="F18" s="60" t="s">
        <v>182</v>
      </c>
      <c r="G18" t="s">
        <v>183</v>
      </c>
      <c r="H18">
        <v>71.500304589706403</v>
      </c>
      <c r="I18" s="60" t="s">
        <v>184</v>
      </c>
      <c r="J18" t="s">
        <v>183</v>
      </c>
      <c r="K18">
        <v>2013</v>
      </c>
      <c r="L18" s="60">
        <f>2020-K18</f>
        <v>7</v>
      </c>
      <c r="M18" s="60">
        <v>10</v>
      </c>
      <c r="N18" s="63">
        <f>(M18-L18)/M18</f>
        <v>0.3</v>
      </c>
      <c r="O18" s="64">
        <f>IF(Table1[[#This Row],[Remaining Useful Life]]&lt;0,0,Table1[[#This Row],[Remaining Useful Life]]*5)</f>
        <v>1.5</v>
      </c>
      <c r="Q18" s="60" t="s">
        <v>300</v>
      </c>
      <c r="R18" s="53">
        <v>1119199.21</v>
      </c>
      <c r="S18" s="53">
        <v>945542.36</v>
      </c>
      <c r="T18">
        <v>2014</v>
      </c>
    </row>
    <row r="19" spans="1:20" hidden="1" x14ac:dyDescent="0.45">
      <c r="A19" t="s">
        <v>141</v>
      </c>
      <c r="B19" s="60">
        <v>2111</v>
      </c>
      <c r="C19" t="s">
        <v>101</v>
      </c>
      <c r="D19">
        <v>1165</v>
      </c>
      <c r="E19" s="60" t="s">
        <v>168</v>
      </c>
      <c r="F19" s="60" t="s">
        <v>169</v>
      </c>
      <c r="G19" t="s">
        <v>220</v>
      </c>
      <c r="H19">
        <v>62.900278940046903</v>
      </c>
      <c r="I19" s="60" t="s">
        <v>170</v>
      </c>
      <c r="J19" t="s">
        <v>220</v>
      </c>
      <c r="K19">
        <v>2012</v>
      </c>
      <c r="L19" s="60">
        <f>2020-K19</f>
        <v>8</v>
      </c>
      <c r="M19" s="60">
        <v>12</v>
      </c>
      <c r="N19" s="63">
        <f>(M19-L19)/M19</f>
        <v>0.33333333333333331</v>
      </c>
      <c r="O19" s="64">
        <f>IF(Table1[[#This Row],[Remaining Useful Life]]&lt;0,0,Table1[[#This Row],[Remaining Useful Life]]*5)</f>
        <v>1.6666666666666665</v>
      </c>
      <c r="Q19" s="60" t="str">
        <f>IF(Table1[[#This Row],[Calculated Condition]]&lt;2.5,"REHAB","IN-SERVICE")</f>
        <v>REHAB</v>
      </c>
      <c r="R19" s="53">
        <v>1226740.22</v>
      </c>
      <c r="S19" s="53">
        <v>936678.08</v>
      </c>
      <c r="T19">
        <v>2012</v>
      </c>
    </row>
    <row r="20" spans="1:20" hidden="1" x14ac:dyDescent="0.45">
      <c r="A20" t="s">
        <v>142</v>
      </c>
      <c r="B20" s="60">
        <v>1931</v>
      </c>
      <c r="C20" t="s">
        <v>47</v>
      </c>
      <c r="D20">
        <v>75</v>
      </c>
      <c r="E20" s="60" t="s">
        <v>161</v>
      </c>
      <c r="F20" s="60" t="s">
        <v>162</v>
      </c>
      <c r="G20" t="s">
        <v>172</v>
      </c>
      <c r="H20">
        <v>59.539664090802702</v>
      </c>
      <c r="I20" s="60" t="s">
        <v>163</v>
      </c>
      <c r="J20" t="s">
        <v>172</v>
      </c>
      <c r="K20">
        <v>1974</v>
      </c>
      <c r="L20" s="60">
        <f>2020-K20</f>
        <v>46</v>
      </c>
      <c r="M20" s="60">
        <v>50</v>
      </c>
      <c r="N20" s="63">
        <f>(M20-L20)/M20</f>
        <v>0.08</v>
      </c>
      <c r="O20" s="64">
        <f>IF(Table1[[#This Row],[Remaining Useful Life]]&lt;0,0,Table1[[#This Row],[Remaining Useful Life]]*5)</f>
        <v>0.4</v>
      </c>
      <c r="Q20" s="60" t="str">
        <f>IF(Table1[[#This Row],[Calculated Condition]]&lt;2.5,"REHAB","IN-SERVICE")</f>
        <v>REHAB</v>
      </c>
      <c r="R20" s="53">
        <v>5542290.6299999999</v>
      </c>
      <c r="S20" s="53">
        <v>832007</v>
      </c>
      <c r="T20">
        <v>1974</v>
      </c>
    </row>
    <row r="21" spans="1:20" hidden="1" x14ac:dyDescent="0.45">
      <c r="A21" t="s">
        <v>142</v>
      </c>
      <c r="B21" s="60">
        <v>1542</v>
      </c>
      <c r="C21" t="s">
        <v>108</v>
      </c>
      <c r="D21">
        <v>902</v>
      </c>
      <c r="E21" s="60" t="s">
        <v>166</v>
      </c>
      <c r="F21" s="60" t="s">
        <v>215</v>
      </c>
      <c r="G21" t="s">
        <v>231</v>
      </c>
      <c r="H21">
        <v>61.100266115217103</v>
      </c>
      <c r="I21" s="60" t="s">
        <v>213</v>
      </c>
      <c r="J21" t="s">
        <v>231</v>
      </c>
      <c r="K21">
        <v>1995</v>
      </c>
      <c r="L21" s="60">
        <f>2020-K21</f>
        <v>25</v>
      </c>
      <c r="M21" s="60">
        <v>50</v>
      </c>
      <c r="N21" s="63">
        <f>(M21-L21)/M21</f>
        <v>0.5</v>
      </c>
      <c r="O21" s="64">
        <f>IF(Table1[[#This Row],[Remaining Useful Life]]&lt;0,0,Table1[[#This Row],[Remaining Useful Life]]*5)</f>
        <v>2.5</v>
      </c>
      <c r="Q21" s="60" t="str">
        <f>IF(Table1[[#This Row],[Calculated Condition]]&lt;2.5,"REHAB","IN-SERVICE")</f>
        <v>IN-SERVICE</v>
      </c>
      <c r="R21" s="53">
        <v>1731005.77</v>
      </c>
      <c r="S21" s="53">
        <v>719606.95</v>
      </c>
      <c r="T21">
        <v>1995</v>
      </c>
    </row>
    <row r="22" spans="1:20" hidden="1" x14ac:dyDescent="0.45">
      <c r="A22" t="s">
        <v>142</v>
      </c>
      <c r="B22" s="60">
        <v>1931</v>
      </c>
      <c r="C22" t="s">
        <v>47</v>
      </c>
      <c r="D22">
        <v>79</v>
      </c>
      <c r="E22" s="60" t="s">
        <v>161</v>
      </c>
      <c r="F22" s="60" t="s">
        <v>162</v>
      </c>
      <c r="G22" t="s">
        <v>171</v>
      </c>
      <c r="H22">
        <v>52.5140661522301</v>
      </c>
      <c r="I22" s="60" t="s">
        <v>163</v>
      </c>
      <c r="J22" t="s">
        <v>171</v>
      </c>
      <c r="K22">
        <v>1989</v>
      </c>
      <c r="L22" s="60">
        <f>2020-K22</f>
        <v>31</v>
      </c>
      <c r="M22" s="60">
        <v>50</v>
      </c>
      <c r="N22" s="63">
        <f>(M22-L22)/M22</f>
        <v>0.38</v>
      </c>
      <c r="O22" s="64">
        <f>IF(Table1[[#This Row],[Remaining Useful Life]]&lt;0,0,Table1[[#This Row],[Remaining Useful Life]]*5)</f>
        <v>1.9</v>
      </c>
      <c r="Q22" s="60" t="str">
        <f>IF(Table1[[#This Row],[Calculated Condition]]&lt;2.5,"REHAB","IN-SERVICE")</f>
        <v>REHAB</v>
      </c>
      <c r="R22" s="53">
        <v>1667701.44</v>
      </c>
      <c r="S22" s="53">
        <v>597000</v>
      </c>
      <c r="T22">
        <v>1989</v>
      </c>
    </row>
    <row r="23" spans="1:20" hidden="1" x14ac:dyDescent="0.45">
      <c r="A23" t="s">
        <v>142</v>
      </c>
      <c r="B23" s="60">
        <v>1932</v>
      </c>
      <c r="C23" t="s">
        <v>43</v>
      </c>
      <c r="D23">
        <v>465</v>
      </c>
      <c r="E23" s="60" t="s">
        <v>166</v>
      </c>
      <c r="F23" s="60" t="s">
        <v>167</v>
      </c>
      <c r="G23" t="s">
        <v>165</v>
      </c>
      <c r="H23">
        <v>49.7364438363673</v>
      </c>
      <c r="I23" s="60" t="s">
        <v>163</v>
      </c>
      <c r="J23" t="s">
        <v>165</v>
      </c>
      <c r="K23">
        <v>1990</v>
      </c>
      <c r="L23" s="60">
        <f>2020-K23</f>
        <v>30</v>
      </c>
      <c r="M23" s="60">
        <v>40</v>
      </c>
      <c r="N23" s="63">
        <f>(M23-L23)/M23</f>
        <v>0.25</v>
      </c>
      <c r="O23" s="64">
        <f>IF(Table1[[#This Row],[Remaining Useful Life]]&lt;0,0,Table1[[#This Row],[Remaining Useful Life]]*5)</f>
        <v>1.25</v>
      </c>
      <c r="Q23" s="60" t="str">
        <f>IF(Table1[[#This Row],[Calculated Condition]]&lt;2.5,"REHAB","IN-SERVICE")</f>
        <v>REHAB</v>
      </c>
      <c r="R23" s="53">
        <v>1580252.71</v>
      </c>
      <c r="S23" s="53">
        <v>579538.79</v>
      </c>
      <c r="T23">
        <v>1990</v>
      </c>
    </row>
    <row r="24" spans="1:20" hidden="1" x14ac:dyDescent="0.45">
      <c r="A24" t="s">
        <v>142</v>
      </c>
      <c r="B24" s="60">
        <v>1542</v>
      </c>
      <c r="C24" t="s">
        <v>108</v>
      </c>
      <c r="D24">
        <v>811</v>
      </c>
      <c r="E24" s="60" t="s">
        <v>166</v>
      </c>
      <c r="F24" s="60" t="s">
        <v>162</v>
      </c>
      <c r="G24" t="s">
        <v>226</v>
      </c>
      <c r="H24">
        <v>41.8097931298907</v>
      </c>
      <c r="I24" s="60" t="s">
        <v>213</v>
      </c>
      <c r="J24" t="s">
        <v>226</v>
      </c>
      <c r="K24">
        <v>1995</v>
      </c>
      <c r="L24" s="60">
        <f>2020-K24</f>
        <v>25</v>
      </c>
      <c r="M24" s="60">
        <v>20</v>
      </c>
      <c r="N24" s="63">
        <f>(M24-L24)/M24</f>
        <v>-0.25</v>
      </c>
      <c r="O24" s="64">
        <f>IF(Table1[[#This Row],[Remaining Useful Life]]&lt;0,0,Table1[[#This Row],[Remaining Useful Life]]*5)</f>
        <v>0</v>
      </c>
      <c r="Q24" s="60" t="str">
        <f>IF(Table1[[#This Row],[Calculated Condition]]&lt;2.5,"REHAB","IN-SERVICE")</f>
        <v>REHAB</v>
      </c>
      <c r="R24" s="53">
        <v>1097505.78</v>
      </c>
      <c r="S24" s="53">
        <v>456250.81</v>
      </c>
      <c r="T24">
        <v>1995</v>
      </c>
    </row>
    <row r="25" spans="1:20" hidden="1" x14ac:dyDescent="0.45">
      <c r="A25" t="s">
        <v>142</v>
      </c>
      <c r="B25" s="60">
        <v>1542</v>
      </c>
      <c r="C25" t="s">
        <v>108</v>
      </c>
      <c r="D25">
        <v>843</v>
      </c>
      <c r="E25" s="60" t="s">
        <v>166</v>
      </c>
      <c r="F25" s="60" t="s">
        <v>215</v>
      </c>
      <c r="G25" t="s">
        <v>229</v>
      </c>
      <c r="H25">
        <v>78.014943686716293</v>
      </c>
      <c r="I25" s="60" t="s">
        <v>213</v>
      </c>
      <c r="J25" t="s">
        <v>229</v>
      </c>
      <c r="K25">
        <v>2011</v>
      </c>
      <c r="L25" s="60">
        <f>2020-K25</f>
        <v>9</v>
      </c>
      <c r="M25" s="60">
        <v>7</v>
      </c>
      <c r="N25" s="63">
        <f>(M25-L25)/M25</f>
        <v>-0.2857142857142857</v>
      </c>
      <c r="O25" s="64">
        <f>IF(Table1[[#This Row],[Remaining Useful Life]]&lt;0,0,Table1[[#This Row],[Remaining Useful Life]]*5)</f>
        <v>0</v>
      </c>
      <c r="Q25" s="60" t="str">
        <f>IF(Table1[[#This Row],[Calculated Condition]]&lt;2.5,"REHAB","IN-SERVICE")</f>
        <v>REHAB</v>
      </c>
      <c r="R25" s="53">
        <v>607893.54</v>
      </c>
      <c r="S25" s="53">
        <v>448766.06</v>
      </c>
      <c r="T25">
        <v>2011</v>
      </c>
    </row>
    <row r="26" spans="1:20" hidden="1" x14ac:dyDescent="0.45">
      <c r="A26" t="s">
        <v>142</v>
      </c>
      <c r="B26" s="60">
        <v>1431</v>
      </c>
      <c r="C26" t="s">
        <v>53</v>
      </c>
      <c r="D26">
        <v>16</v>
      </c>
      <c r="E26" s="60" t="s">
        <v>161</v>
      </c>
      <c r="F26" s="60" t="s">
        <v>162</v>
      </c>
      <c r="G26" t="s">
        <v>185</v>
      </c>
      <c r="H26">
        <v>74.9430068689026</v>
      </c>
      <c r="I26" s="60" t="s">
        <v>163</v>
      </c>
      <c r="J26" t="s">
        <v>185</v>
      </c>
      <c r="K26">
        <v>1978</v>
      </c>
      <c r="L26" s="60">
        <f>2020-K26</f>
        <v>42</v>
      </c>
      <c r="M26" s="60">
        <v>20</v>
      </c>
      <c r="N26" s="63">
        <f>(M26-L26)/M26</f>
        <v>-1.1000000000000001</v>
      </c>
      <c r="O26" s="64">
        <f>IF(Table1[[#This Row],[Remaining Useful Life]]&lt;0,0,Table1[[#This Row],[Remaining Useful Life]]*5)</f>
        <v>0</v>
      </c>
      <c r="Q26" s="60" t="str">
        <f>IF(Table1[[#This Row],[Calculated Condition]]&lt;2.5,"REHAB","IN-SERVICE")</f>
        <v>REHAB</v>
      </c>
      <c r="R26" s="53">
        <v>1899050.79</v>
      </c>
      <c r="S26" s="53">
        <v>374315.76</v>
      </c>
      <c r="T26">
        <v>1978</v>
      </c>
    </row>
    <row r="27" spans="1:20" hidden="1" x14ac:dyDescent="0.45">
      <c r="A27" t="s">
        <v>142</v>
      </c>
      <c r="B27" s="60">
        <v>2135</v>
      </c>
      <c r="C27" t="s">
        <v>57</v>
      </c>
      <c r="D27">
        <v>17</v>
      </c>
      <c r="E27" s="60" t="s">
        <v>161</v>
      </c>
      <c r="F27" s="60" t="s">
        <v>162</v>
      </c>
      <c r="G27" t="s">
        <v>187</v>
      </c>
      <c r="H27">
        <v>55.876386704858596</v>
      </c>
      <c r="I27" s="60" t="s">
        <v>163</v>
      </c>
      <c r="J27" t="s">
        <v>187</v>
      </c>
      <c r="K27">
        <v>1976</v>
      </c>
      <c r="L27" s="60">
        <f>2020-K27</f>
        <v>44</v>
      </c>
      <c r="M27" s="60">
        <v>50</v>
      </c>
      <c r="N27" s="63">
        <f>(M27-L27)/M27</f>
        <v>0.12</v>
      </c>
      <c r="O27" s="64">
        <f>IF(Table1[[#This Row],[Remaining Useful Life]]&lt;0,0,Table1[[#This Row],[Remaining Useful Life]]*5)</f>
        <v>0.6</v>
      </c>
      <c r="P27" s="64">
        <v>2.44</v>
      </c>
      <c r="Q27" s="60" t="str">
        <f>IF(Table1[[#This Row],[Calculated Condition]]&lt;2.5,"REHAB","IN-SERVICE")</f>
        <v>REHAB</v>
      </c>
      <c r="R27" s="53">
        <v>379145.53</v>
      </c>
      <c r="S27" s="53">
        <v>342665.28</v>
      </c>
      <c r="T27">
        <v>2017</v>
      </c>
    </row>
    <row r="28" spans="1:20" hidden="1" x14ac:dyDescent="0.45">
      <c r="A28" t="s">
        <v>142</v>
      </c>
      <c r="B28" s="60">
        <v>1542</v>
      </c>
      <c r="C28" t="s">
        <v>108</v>
      </c>
      <c r="D28">
        <v>848</v>
      </c>
      <c r="E28" s="60" t="s">
        <v>166</v>
      </c>
      <c r="F28" s="60" t="s">
        <v>215</v>
      </c>
      <c r="G28" t="s">
        <v>233</v>
      </c>
      <c r="H28">
        <v>61.100266115217103</v>
      </c>
      <c r="I28" s="60" t="s">
        <v>213</v>
      </c>
      <c r="J28" t="s">
        <v>233</v>
      </c>
      <c r="K28">
        <v>2016</v>
      </c>
      <c r="L28" s="60">
        <f>2020-K28</f>
        <v>4</v>
      </c>
      <c r="M28" s="60">
        <v>7</v>
      </c>
      <c r="N28" s="63">
        <f>(M28-L28)/M28</f>
        <v>0.42857142857142855</v>
      </c>
      <c r="O28" s="64">
        <f>IF(Table1[[#This Row],[Remaining Useful Life]]&lt;0,0,Table1[[#This Row],[Remaining Useful Life]]*5)</f>
        <v>2.1428571428571428</v>
      </c>
      <c r="Q28" s="60" t="str">
        <f>IF(Table1[[#This Row],[Calculated Condition]]&lt;2.5,"REHAB","IN-SERVICE")</f>
        <v>REHAB</v>
      </c>
      <c r="R28" s="53">
        <v>312838.38</v>
      </c>
      <c r="S28" s="53">
        <v>273362.48</v>
      </c>
      <c r="T28">
        <v>2016</v>
      </c>
    </row>
    <row r="29" spans="1:20" hidden="1" x14ac:dyDescent="0.45">
      <c r="A29" t="s">
        <v>141</v>
      </c>
      <c r="B29" s="60">
        <v>2012</v>
      </c>
      <c r="C29" t="s">
        <v>70</v>
      </c>
      <c r="D29">
        <v>1203</v>
      </c>
      <c r="E29" s="60" t="s">
        <v>168</v>
      </c>
      <c r="F29" s="60" t="s">
        <v>169</v>
      </c>
      <c r="G29" t="s">
        <v>308</v>
      </c>
      <c r="H29">
        <v>53.970988818764802</v>
      </c>
      <c r="I29" s="60" t="s">
        <v>170</v>
      </c>
      <c r="J29" t="s">
        <v>206</v>
      </c>
      <c r="K29">
        <v>2004</v>
      </c>
      <c r="L29" s="60">
        <f>2020-K29</f>
        <v>16</v>
      </c>
      <c r="M29" s="60">
        <v>12</v>
      </c>
      <c r="N29" s="63">
        <f>(M29-L29)/M29</f>
        <v>-0.33333333333333331</v>
      </c>
      <c r="O29" s="64">
        <f>IF(Table1[[#This Row],[Remaining Useful Life]]&lt;0,0,Table1[[#This Row],[Remaining Useful Life]]*5)</f>
        <v>0</v>
      </c>
      <c r="Q29" s="60" t="str">
        <f>IF(Table1[[#This Row],[Calculated Condition]]&lt;2.5,"REHAB","IN-SERVICE")</f>
        <v>REHAB</v>
      </c>
      <c r="R29" s="53">
        <v>276615.08</v>
      </c>
      <c r="S29" s="53">
        <v>250000</v>
      </c>
      <c r="T29">
        <v>2017</v>
      </c>
    </row>
    <row r="30" spans="1:20" hidden="1" x14ac:dyDescent="0.45">
      <c r="A30" t="s">
        <v>142</v>
      </c>
      <c r="B30" s="60">
        <v>1931</v>
      </c>
      <c r="C30" t="s">
        <v>47</v>
      </c>
      <c r="D30">
        <v>86</v>
      </c>
      <c r="E30" s="60" t="s">
        <v>161</v>
      </c>
      <c r="F30" s="60" t="s">
        <v>162</v>
      </c>
      <c r="G30" t="s">
        <v>173</v>
      </c>
      <c r="H30">
        <v>44.951978150015897</v>
      </c>
      <c r="I30" s="60" t="s">
        <v>163</v>
      </c>
      <c r="J30" t="s">
        <v>173</v>
      </c>
      <c r="K30">
        <v>2003</v>
      </c>
      <c r="L30" s="60">
        <f>2020-K30</f>
        <v>17</v>
      </c>
      <c r="M30" s="60">
        <v>50</v>
      </c>
      <c r="N30" s="63">
        <f>(M30-L30)/M30</f>
        <v>0.66</v>
      </c>
      <c r="O30" s="64">
        <f>IF(Table1[[#This Row],[Remaining Useful Life]]&lt;0,0,Table1[[#This Row],[Remaining Useful Life]]*5)</f>
        <v>3.3000000000000003</v>
      </c>
      <c r="Q30" s="60" t="str">
        <f>IF(Table1[[#This Row],[Calculated Condition]]&lt;2.5,"REHAB","IN-SERVICE")</f>
        <v>IN-SERVICE</v>
      </c>
      <c r="R30" s="53">
        <v>475455.5</v>
      </c>
      <c r="S30" s="53">
        <v>243660.29</v>
      </c>
      <c r="T30">
        <v>2003</v>
      </c>
    </row>
    <row r="31" spans="1:20" x14ac:dyDescent="0.45">
      <c r="A31" t="s">
        <v>142</v>
      </c>
      <c r="B31" s="60">
        <v>2132</v>
      </c>
      <c r="C31" t="s">
        <v>60</v>
      </c>
      <c r="D31">
        <v>219</v>
      </c>
      <c r="E31" s="60" t="s">
        <v>161</v>
      </c>
      <c r="F31" s="60" t="s">
        <v>164</v>
      </c>
      <c r="G31" s="89" t="s">
        <v>202</v>
      </c>
      <c r="H31">
        <v>65.991363072652803</v>
      </c>
      <c r="I31" s="60" t="s">
        <v>163</v>
      </c>
      <c r="J31" t="s">
        <v>202</v>
      </c>
      <c r="K31">
        <v>2013</v>
      </c>
      <c r="L31" s="60">
        <f>2020-K31</f>
        <v>7</v>
      </c>
      <c r="M31" s="60">
        <v>10</v>
      </c>
      <c r="N31" s="63">
        <f>(M31-L31)/M31</f>
        <v>0.3</v>
      </c>
      <c r="O31" s="64">
        <f>IF(Table1[[#This Row],[Remaining Useful Life]]&lt;0,0,Table1[[#This Row],[Remaining Useful Life]]*5)</f>
        <v>1.5</v>
      </c>
      <c r="Q31" s="60" t="str">
        <f>IF(Table1[[#This Row],[Calculated Condition]]&lt;2.5,"REHAB","IN-SERVICE")</f>
        <v>REHAB</v>
      </c>
      <c r="R31" s="53">
        <v>11210.48</v>
      </c>
      <c r="S31" s="53">
        <v>8853.34</v>
      </c>
      <c r="T31">
        <v>2013</v>
      </c>
    </row>
    <row r="32" spans="1:20" hidden="1" x14ac:dyDescent="0.45">
      <c r="A32" t="s">
        <v>142</v>
      </c>
      <c r="B32" s="60">
        <v>1542</v>
      </c>
      <c r="C32" t="s">
        <v>108</v>
      </c>
      <c r="D32">
        <v>920</v>
      </c>
      <c r="E32" s="60" t="s">
        <v>166</v>
      </c>
      <c r="F32" s="60" t="s">
        <v>215</v>
      </c>
      <c r="G32" t="s">
        <v>221</v>
      </c>
      <c r="H32">
        <v>85.137588444510001</v>
      </c>
      <c r="I32" s="60" t="s">
        <v>213</v>
      </c>
      <c r="J32" t="s">
        <v>221</v>
      </c>
      <c r="K32">
        <v>1977</v>
      </c>
      <c r="L32" s="60">
        <f>2020-K32</f>
        <v>43</v>
      </c>
      <c r="M32" s="60">
        <v>7</v>
      </c>
      <c r="N32" s="63">
        <f>(M32-L32)/M32</f>
        <v>-5.1428571428571432</v>
      </c>
      <c r="O32" s="64">
        <f>IF(Table1[[#This Row],[Remaining Useful Life]]&lt;0,0,Table1[[#This Row],[Remaining Useful Life]]*5)</f>
        <v>0</v>
      </c>
      <c r="Q32" s="60" t="str">
        <f>IF(Table1[[#This Row],[Calculated Condition]]&lt;2.5,"REHAB","IN-SERVICE")</f>
        <v>REHAB</v>
      </c>
      <c r="R32" s="53">
        <v>899259.37</v>
      </c>
      <c r="S32" s="53">
        <v>167940</v>
      </c>
      <c r="T32">
        <v>1977</v>
      </c>
    </row>
    <row r="33" spans="1:20" hidden="1" x14ac:dyDescent="0.45">
      <c r="A33" t="s">
        <v>142</v>
      </c>
      <c r="B33" s="60">
        <v>1740</v>
      </c>
      <c r="C33" t="s">
        <v>110</v>
      </c>
      <c r="D33">
        <v>668</v>
      </c>
      <c r="E33" s="60" t="s">
        <v>168</v>
      </c>
      <c r="F33" s="60" t="s">
        <v>215</v>
      </c>
      <c r="G33" t="s">
        <v>243</v>
      </c>
      <c r="H33">
        <v>83.519483685885405</v>
      </c>
      <c r="I33" s="60" t="s">
        <v>213</v>
      </c>
      <c r="J33" t="s">
        <v>243</v>
      </c>
      <c r="K33">
        <v>1991</v>
      </c>
      <c r="L33" s="60">
        <f>2020-K33</f>
        <v>29</v>
      </c>
      <c r="M33" s="60">
        <v>7</v>
      </c>
      <c r="N33" s="63">
        <f>(M33-L33)/M33</f>
        <v>-3.1428571428571428</v>
      </c>
      <c r="O33" s="64">
        <f>IF(Table1[[#This Row],[Remaining Useful Life]]&lt;0,0,Table1[[#This Row],[Remaining Useful Life]]*5)</f>
        <v>0</v>
      </c>
      <c r="Q33" s="60" t="str">
        <f>IF(Table1[[#This Row],[Calculated Condition]]&lt;2.5,"REHAB","IN-SERVICE")</f>
        <v>REHAB</v>
      </c>
      <c r="R33" s="53">
        <v>423360.06</v>
      </c>
      <c r="S33" s="53">
        <v>158971</v>
      </c>
      <c r="T33">
        <v>1991</v>
      </c>
    </row>
    <row r="34" spans="1:20" hidden="1" x14ac:dyDescent="0.45">
      <c r="A34" t="s">
        <v>142</v>
      </c>
      <c r="B34" s="60">
        <v>1931</v>
      </c>
      <c r="C34" t="s">
        <v>47</v>
      </c>
      <c r="D34">
        <v>80</v>
      </c>
      <c r="E34" s="60" t="s">
        <v>161</v>
      </c>
      <c r="F34" s="60" t="s">
        <v>162</v>
      </c>
      <c r="G34" t="s">
        <v>171</v>
      </c>
      <c r="H34">
        <v>51.345107401932403</v>
      </c>
      <c r="I34" s="60" t="s">
        <v>163</v>
      </c>
      <c r="J34" t="s">
        <v>171</v>
      </c>
      <c r="K34">
        <v>1991</v>
      </c>
      <c r="L34" s="60">
        <f>2020-K34</f>
        <v>29</v>
      </c>
      <c r="M34" s="60">
        <v>50</v>
      </c>
      <c r="N34" s="63">
        <f>(M34-L34)/M34</f>
        <v>0.42</v>
      </c>
      <c r="O34" s="64">
        <f>IF(Table1[[#This Row],[Remaining Useful Life]]&lt;0,0,Table1[[#This Row],[Remaining Useful Life]]*5)</f>
        <v>2.1</v>
      </c>
      <c r="Q34" s="60" t="str">
        <f>IF(Table1[[#This Row],[Calculated Condition]]&lt;2.5,"REHAB","IN-SERVICE")</f>
        <v>REHAB</v>
      </c>
      <c r="R34" s="53">
        <v>376403.79</v>
      </c>
      <c r="S34" s="53">
        <v>141339</v>
      </c>
      <c r="T34">
        <v>1991</v>
      </c>
    </row>
    <row r="35" spans="1:20" hidden="1" x14ac:dyDescent="0.45">
      <c r="A35" t="s">
        <v>142</v>
      </c>
      <c r="B35" s="60">
        <v>2130</v>
      </c>
      <c r="C35" t="s">
        <v>59</v>
      </c>
      <c r="D35">
        <v>292</v>
      </c>
      <c r="E35" s="60" t="s">
        <v>161</v>
      </c>
      <c r="F35" s="60" t="s">
        <v>193</v>
      </c>
      <c r="G35" t="s">
        <v>303</v>
      </c>
      <c r="H35">
        <v>62.650149481840998</v>
      </c>
      <c r="I35" s="60" t="s">
        <v>163</v>
      </c>
      <c r="J35" t="s">
        <v>194</v>
      </c>
      <c r="K35">
        <v>1980</v>
      </c>
      <c r="L35" s="60">
        <f>2020-K35</f>
        <v>40</v>
      </c>
      <c r="M35" s="60">
        <v>50</v>
      </c>
      <c r="N35" s="63">
        <f>(M35-L35)/M35</f>
        <v>0.2</v>
      </c>
      <c r="O35" s="64">
        <f>IF(Table1[[#This Row],[Remaining Useful Life]]&lt;0,0,Table1[[#This Row],[Remaining Useful Life]]*5)</f>
        <v>1</v>
      </c>
      <c r="Q35" s="60" t="str">
        <f>IF(Table1[[#This Row],[Calculated Condition]]&lt;2.5,"REHAB","IN-SERVICE")</f>
        <v>REHAB</v>
      </c>
      <c r="R35" s="53">
        <v>129287.13</v>
      </c>
      <c r="S35" s="53">
        <v>125000</v>
      </c>
      <c r="T35">
        <v>2019</v>
      </c>
    </row>
    <row r="36" spans="1:20" x14ac:dyDescent="0.45">
      <c r="A36" t="s">
        <v>142</v>
      </c>
      <c r="B36" s="60">
        <v>2132</v>
      </c>
      <c r="C36" t="s">
        <v>60</v>
      </c>
      <c r="D36">
        <v>166</v>
      </c>
      <c r="E36" s="60" t="s">
        <v>161</v>
      </c>
      <c r="F36" s="60" t="s">
        <v>195</v>
      </c>
      <c r="G36" s="89" t="s">
        <v>199</v>
      </c>
      <c r="H36">
        <v>68.487005935465206</v>
      </c>
      <c r="I36" s="60" t="s">
        <v>163</v>
      </c>
      <c r="J36" t="s">
        <v>199</v>
      </c>
      <c r="K36">
        <v>2012</v>
      </c>
      <c r="L36" s="60">
        <f>2020-K36</f>
        <v>8</v>
      </c>
      <c r="M36" s="60">
        <v>20</v>
      </c>
      <c r="N36" s="63">
        <f>(M36-L36)/M36</f>
        <v>0.6</v>
      </c>
      <c r="O36" s="64">
        <f>IF(Table1[[#This Row],[Remaining Useful Life]]&lt;0,0,Table1[[#This Row],[Remaining Useful Life]]*5)</f>
        <v>3</v>
      </c>
      <c r="Q36" s="60" t="str">
        <f>IF(Table1[[#This Row],[Calculated Condition]]&lt;2.5,"REHAB","IN-SERVICE")</f>
        <v>IN-SERVICE</v>
      </c>
      <c r="R36" s="53">
        <v>1459032.26</v>
      </c>
      <c r="S36" s="53">
        <v>1114044.78</v>
      </c>
      <c r="T36">
        <v>2012</v>
      </c>
    </row>
    <row r="37" spans="1:20" hidden="1" x14ac:dyDescent="0.45">
      <c r="A37" t="s">
        <v>142</v>
      </c>
      <c r="B37" s="60">
        <v>2131</v>
      </c>
      <c r="C37" t="s">
        <v>58</v>
      </c>
      <c r="D37">
        <v>83</v>
      </c>
      <c r="E37" s="60" t="s">
        <v>161</v>
      </c>
      <c r="F37" s="60" t="s">
        <v>162</v>
      </c>
      <c r="G37" t="s">
        <v>188</v>
      </c>
      <c r="H37">
        <v>74.112689966775406</v>
      </c>
      <c r="I37" s="60" t="s">
        <v>163</v>
      </c>
      <c r="J37" t="s">
        <v>188</v>
      </c>
      <c r="K37">
        <v>2000</v>
      </c>
      <c r="L37" s="60">
        <f>2020-K37</f>
        <v>20</v>
      </c>
      <c r="M37" s="60">
        <v>10</v>
      </c>
      <c r="N37" s="63">
        <f>(M37-L37)/M37</f>
        <v>-1</v>
      </c>
      <c r="O37" s="64">
        <f>IF(Table1[[#This Row],[Remaining Useful Life]]&lt;0,0,Table1[[#This Row],[Remaining Useful Life]]*5)</f>
        <v>0</v>
      </c>
      <c r="Q37" s="60" t="str">
        <f>IF(Table1[[#This Row],[Calculated Condition]]&lt;2.5,"REHAB","IN-SERVICE")</f>
        <v>REHAB</v>
      </c>
      <c r="R37" s="53">
        <v>231082.7</v>
      </c>
      <c r="S37" s="53">
        <v>108210.92</v>
      </c>
      <c r="T37">
        <v>2000</v>
      </c>
    </row>
    <row r="38" spans="1:20" hidden="1" x14ac:dyDescent="0.45">
      <c r="A38" t="s">
        <v>142</v>
      </c>
      <c r="B38" s="60">
        <v>1542</v>
      </c>
      <c r="C38" t="s">
        <v>108</v>
      </c>
      <c r="D38">
        <v>922</v>
      </c>
      <c r="E38" s="60" t="s">
        <v>166</v>
      </c>
      <c r="F38" s="60" t="s">
        <v>215</v>
      </c>
      <c r="G38" t="s">
        <v>223</v>
      </c>
      <c r="H38">
        <v>81.366014865058204</v>
      </c>
      <c r="I38" s="60" t="s">
        <v>213</v>
      </c>
      <c r="J38" t="s">
        <v>223</v>
      </c>
      <c r="K38">
        <v>1989</v>
      </c>
      <c r="L38" s="60">
        <f>2020-K38</f>
        <v>31</v>
      </c>
      <c r="M38" s="60">
        <v>7</v>
      </c>
      <c r="N38" s="63">
        <f>(M38-L38)/M38</f>
        <v>-3.4285714285714284</v>
      </c>
      <c r="O38" s="64">
        <f>IF(Table1[[#This Row],[Remaining Useful Life]]&lt;0,0,Table1[[#This Row],[Remaining Useful Life]]*5)</f>
        <v>0</v>
      </c>
      <c r="Q38" s="60" t="str">
        <f>IF(Table1[[#This Row],[Calculated Condition]]&lt;2.5,"REHAB","IN-SERVICE")</f>
        <v>REHAB</v>
      </c>
      <c r="R38" s="53">
        <v>301155.59000000003</v>
      </c>
      <c r="S38" s="53">
        <v>107807</v>
      </c>
      <c r="T38">
        <v>1989</v>
      </c>
    </row>
    <row r="39" spans="1:20" hidden="1" x14ac:dyDescent="0.45">
      <c r="A39" t="s">
        <v>141</v>
      </c>
      <c r="B39" s="60">
        <v>2110</v>
      </c>
      <c r="C39" t="s">
        <v>98</v>
      </c>
      <c r="D39">
        <v>983</v>
      </c>
      <c r="E39" s="60" t="s">
        <v>161</v>
      </c>
      <c r="F39" s="60" t="s">
        <v>162</v>
      </c>
      <c r="G39" t="s">
        <v>218</v>
      </c>
      <c r="H39">
        <v>30.591184482785899</v>
      </c>
      <c r="I39" s="60" t="s">
        <v>170</v>
      </c>
      <c r="J39" t="s">
        <v>218</v>
      </c>
      <c r="K39">
        <v>2005</v>
      </c>
      <c r="L39" s="60">
        <f>2020-K39</f>
        <v>15</v>
      </c>
      <c r="M39" s="60">
        <v>50</v>
      </c>
      <c r="N39" s="63">
        <f>(M39-L39)/M39</f>
        <v>0.7</v>
      </c>
      <c r="O39" s="64">
        <f>IF(Table1[[#This Row],[Remaining Useful Life]]&lt;0,0,Table1[[#This Row],[Remaining Useful Life]]*5)</f>
        <v>3.5</v>
      </c>
      <c r="Q39" s="60" t="str">
        <f>IF(Table1[[#This Row],[Calculated Condition]]&lt;2.5,"REHAB","IN-SERVICE")</f>
        <v>IN-SERVICE</v>
      </c>
      <c r="R39" s="53">
        <v>144387.63</v>
      </c>
      <c r="S39" s="53">
        <v>82619.600000000006</v>
      </c>
      <c r="T39">
        <v>2005</v>
      </c>
    </row>
    <row r="40" spans="1:20" hidden="1" x14ac:dyDescent="0.45">
      <c r="A40" t="s">
        <v>141</v>
      </c>
      <c r="B40" s="60">
        <v>2014</v>
      </c>
      <c r="C40" t="s">
        <v>64</v>
      </c>
      <c r="D40">
        <v>981</v>
      </c>
      <c r="E40" s="60" t="s">
        <v>168</v>
      </c>
      <c r="F40" s="60" t="s">
        <v>169</v>
      </c>
      <c r="G40" t="s">
        <v>307</v>
      </c>
      <c r="H40">
        <v>70.178911307785796</v>
      </c>
      <c r="I40" s="60" t="s">
        <v>170</v>
      </c>
      <c r="J40" t="s">
        <v>205</v>
      </c>
      <c r="K40">
        <v>2005</v>
      </c>
      <c r="L40" s="60">
        <f>2020-K40</f>
        <v>15</v>
      </c>
      <c r="M40" s="60">
        <v>50</v>
      </c>
      <c r="N40" s="63">
        <f>(M40-L40)/M40</f>
        <v>0.7</v>
      </c>
      <c r="O40" s="64">
        <f>IF(Table1[[#This Row],[Remaining Useful Life]]&lt;0,0,Table1[[#This Row],[Remaining Useful Life]]*5)</f>
        <v>3.5</v>
      </c>
      <c r="Q40" s="60" t="str">
        <f>IF(Table1[[#This Row],[Calculated Condition]]&lt;2.5,"REHAB","IN-SERVICE")</f>
        <v>IN-SERVICE</v>
      </c>
      <c r="R40" s="53">
        <v>129552.66</v>
      </c>
      <c r="S40" s="53">
        <v>74130.929999999993</v>
      </c>
      <c r="T40">
        <v>2005</v>
      </c>
    </row>
    <row r="41" spans="1:20" hidden="1" x14ac:dyDescent="0.45">
      <c r="A41" t="s">
        <v>142</v>
      </c>
      <c r="B41" s="60">
        <v>1932</v>
      </c>
      <c r="C41" t="s">
        <v>43</v>
      </c>
      <c r="D41">
        <v>295</v>
      </c>
      <c r="E41" s="60" t="s">
        <v>161</v>
      </c>
      <c r="F41" s="60" t="s">
        <v>164</v>
      </c>
      <c r="G41" t="s">
        <v>165</v>
      </c>
      <c r="H41">
        <v>30.0575532134737</v>
      </c>
      <c r="I41" s="60" t="s">
        <v>163</v>
      </c>
      <c r="J41" t="s">
        <v>165</v>
      </c>
      <c r="K41">
        <v>2006</v>
      </c>
      <c r="L41" s="60">
        <f>2020-K41</f>
        <v>14</v>
      </c>
      <c r="M41" s="60">
        <v>20</v>
      </c>
      <c r="N41" s="63">
        <f>(M41-L41)/M41</f>
        <v>0.3</v>
      </c>
      <c r="O41" s="64">
        <f>IF(Table1[[#This Row],[Remaining Useful Life]]&lt;0,0,Table1[[#This Row],[Remaining Useful Life]]*5)</f>
        <v>1.5</v>
      </c>
      <c r="Q41" s="60" t="str">
        <f>IF(Table1[[#This Row],[Calculated Condition]]&lt;2.5,"REHAB","IN-SERVICE")</f>
        <v>REHAB</v>
      </c>
      <c r="R41" s="53">
        <v>108261.35</v>
      </c>
      <c r="S41" s="53">
        <v>65353.52</v>
      </c>
      <c r="T41">
        <v>2006</v>
      </c>
    </row>
    <row r="42" spans="1:20" x14ac:dyDescent="0.45">
      <c r="A42" t="s">
        <v>142</v>
      </c>
      <c r="B42" s="60">
        <v>2132</v>
      </c>
      <c r="C42" t="s">
        <v>60</v>
      </c>
      <c r="D42">
        <v>149</v>
      </c>
      <c r="E42" s="60" t="s">
        <v>161</v>
      </c>
      <c r="F42" s="60" t="s">
        <v>195</v>
      </c>
      <c r="G42" t="s">
        <v>201</v>
      </c>
      <c r="H42">
        <v>80.692950345857994</v>
      </c>
      <c r="I42" s="60" t="s">
        <v>163</v>
      </c>
      <c r="J42" t="s">
        <v>201</v>
      </c>
      <c r="K42">
        <v>1984</v>
      </c>
      <c r="L42" s="60">
        <f>2020-K42</f>
        <v>36</v>
      </c>
      <c r="M42" s="60">
        <v>20</v>
      </c>
      <c r="N42" s="63">
        <f>(M42-L42)/M42</f>
        <v>-0.8</v>
      </c>
      <c r="O42" s="64">
        <f>IF(Table1[[#This Row],[Remaining Useful Life]]&lt;0,0,Table1[[#This Row],[Remaining Useful Life]]*5)</f>
        <v>0</v>
      </c>
      <c r="Q42" s="60" t="str">
        <f>IF(Table1[[#This Row],[Calculated Condition]]&lt;2.5,"REHAB","IN-SERVICE")</f>
        <v>REHAB</v>
      </c>
      <c r="R42" s="53">
        <v>60752.12</v>
      </c>
      <c r="S42" s="53">
        <v>19401.36</v>
      </c>
      <c r="T42">
        <v>1984</v>
      </c>
    </row>
    <row r="43" spans="1:20" hidden="1" x14ac:dyDescent="0.45">
      <c r="A43" t="s">
        <v>141</v>
      </c>
      <c r="B43" s="60">
        <v>1713</v>
      </c>
      <c r="C43" t="s">
        <v>79</v>
      </c>
      <c r="D43">
        <v>975</v>
      </c>
      <c r="E43" s="60" t="s">
        <v>168</v>
      </c>
      <c r="F43" s="60" t="s">
        <v>177</v>
      </c>
      <c r="G43" t="s">
        <v>210</v>
      </c>
      <c r="H43">
        <v>45.3791062297758</v>
      </c>
      <c r="I43" s="60" t="s">
        <v>170</v>
      </c>
      <c r="J43" t="s">
        <v>211</v>
      </c>
      <c r="K43">
        <v>2003</v>
      </c>
      <c r="L43" s="60">
        <f>2020-K43</f>
        <v>17</v>
      </c>
      <c r="M43" s="60">
        <v>50</v>
      </c>
      <c r="N43" s="63">
        <f>(M43-L43)/M43</f>
        <v>0.66</v>
      </c>
      <c r="O43" s="64">
        <f>IF(Table1[[#This Row],[Remaining Useful Life]]&lt;0,0,Table1[[#This Row],[Remaining Useful Life]]*5)</f>
        <v>3.3000000000000003</v>
      </c>
      <c r="Q43" s="60" t="str">
        <f>IF(Table1[[#This Row],[Calculated Condition]]&lt;2.5,"REHAB","IN-SERVICE")</f>
        <v>IN-SERVICE</v>
      </c>
      <c r="R43" s="53">
        <v>124995.73</v>
      </c>
      <c r="S43" s="53">
        <v>64057.51</v>
      </c>
      <c r="T43">
        <v>2003</v>
      </c>
    </row>
    <row r="44" spans="1:20" hidden="1" x14ac:dyDescent="0.45">
      <c r="A44" t="s">
        <v>142</v>
      </c>
      <c r="B44" s="60">
        <v>1842</v>
      </c>
      <c r="C44" t="s">
        <v>114</v>
      </c>
      <c r="D44">
        <v>720</v>
      </c>
      <c r="E44" s="60" t="s">
        <v>168</v>
      </c>
      <c r="F44" s="60" t="s">
        <v>215</v>
      </c>
      <c r="G44" t="s">
        <v>247</v>
      </c>
      <c r="H44">
        <v>70.500304589706403</v>
      </c>
      <c r="I44" s="60" t="s">
        <v>213</v>
      </c>
      <c r="J44" t="s">
        <v>247</v>
      </c>
      <c r="K44">
        <v>2013</v>
      </c>
      <c r="L44" s="60">
        <f>2020-K44</f>
        <v>7</v>
      </c>
      <c r="M44" s="60">
        <v>7</v>
      </c>
      <c r="N44" s="63">
        <f>(M44-L44)/M44</f>
        <v>0</v>
      </c>
      <c r="O44" s="64">
        <f>IF(Table1[[#This Row],[Remaining Useful Life]]&lt;0,0,Table1[[#This Row],[Remaining Useful Life]]*5)</f>
        <v>0</v>
      </c>
      <c r="Q44" s="60" t="str">
        <f>IF(Table1[[#This Row],[Calculated Condition]]&lt;2.5,"REHAB","IN-SERVICE")</f>
        <v>REHAB</v>
      </c>
      <c r="R44" s="53">
        <v>79547.789999999994</v>
      </c>
      <c r="S44" s="53">
        <v>62821.91</v>
      </c>
      <c r="T44">
        <v>2013</v>
      </c>
    </row>
    <row r="45" spans="1:20" hidden="1" x14ac:dyDescent="0.45">
      <c r="A45" t="s">
        <v>142</v>
      </c>
      <c r="B45" s="60">
        <v>1740</v>
      </c>
      <c r="C45" t="s">
        <v>110</v>
      </c>
      <c r="D45">
        <v>669</v>
      </c>
      <c r="E45" s="60" t="s">
        <v>168</v>
      </c>
      <c r="F45" s="60" t="s">
        <v>215</v>
      </c>
      <c r="G45" t="s">
        <v>244</v>
      </c>
      <c r="H45">
        <v>82.886146248956706</v>
      </c>
      <c r="I45" s="60" t="s">
        <v>213</v>
      </c>
      <c r="J45" t="s">
        <v>244</v>
      </c>
      <c r="K45">
        <v>1999</v>
      </c>
      <c r="L45" s="60">
        <f>2020-K45</f>
        <v>21</v>
      </c>
      <c r="M45" s="60">
        <v>7</v>
      </c>
      <c r="N45" s="63">
        <f>(M45-L45)/M45</f>
        <v>-2</v>
      </c>
      <c r="O45" s="64">
        <f>IF(Table1[[#This Row],[Remaining Useful Life]]&lt;0,0,Table1[[#This Row],[Remaining Useful Life]]*5)</f>
        <v>0</v>
      </c>
      <c r="Q45" s="60" t="str">
        <f>IF(Table1[[#This Row],[Calculated Condition]]&lt;2.5,"REHAB","IN-SERVICE")</f>
        <v>REHAB</v>
      </c>
      <c r="R45" s="53">
        <v>126500.98</v>
      </c>
      <c r="S45" s="53">
        <v>57978.31</v>
      </c>
      <c r="T45">
        <v>1999</v>
      </c>
    </row>
    <row r="46" spans="1:20" hidden="1" x14ac:dyDescent="0.45">
      <c r="A46" t="s">
        <v>141</v>
      </c>
      <c r="B46" s="60">
        <v>2010</v>
      </c>
      <c r="C46" t="s">
        <v>83</v>
      </c>
      <c r="D46">
        <v>1189</v>
      </c>
      <c r="E46" s="60" t="s">
        <v>168</v>
      </c>
      <c r="F46" s="60" t="s">
        <v>169</v>
      </c>
      <c r="G46" t="s">
        <v>212</v>
      </c>
      <c r="H46">
        <v>62.900278940046903</v>
      </c>
      <c r="I46" s="60" t="s">
        <v>170</v>
      </c>
      <c r="J46" t="s">
        <v>212</v>
      </c>
      <c r="K46">
        <v>2009</v>
      </c>
      <c r="L46" s="60">
        <f>2020-K46</f>
        <v>11</v>
      </c>
      <c r="M46" s="60">
        <v>12</v>
      </c>
      <c r="N46" s="63">
        <f>(M46-L46)/M46</f>
        <v>8.3333333333333329E-2</v>
      </c>
      <c r="O46" s="64">
        <f>IF(Table1[[#This Row],[Remaining Useful Life]]&lt;0,0,Table1[[#This Row],[Remaining Useful Life]]*5)</f>
        <v>0.41666666666666663</v>
      </c>
      <c r="Q46" s="60" t="str">
        <f>IF(Table1[[#This Row],[Calculated Condition]]&lt;2.5,"REHAB","IN-SERVICE")</f>
        <v>REHAB</v>
      </c>
      <c r="R46" s="53">
        <v>82531.98</v>
      </c>
      <c r="S46" s="53">
        <v>56953.99</v>
      </c>
      <c r="T46">
        <v>2009</v>
      </c>
    </row>
    <row r="47" spans="1:20" hidden="1" x14ac:dyDescent="0.45">
      <c r="A47" t="s">
        <v>142</v>
      </c>
      <c r="B47" s="60">
        <v>1842</v>
      </c>
      <c r="C47" t="s">
        <v>114</v>
      </c>
      <c r="D47">
        <v>721</v>
      </c>
      <c r="E47" s="60" t="s">
        <v>168</v>
      </c>
      <c r="F47" s="60" t="s">
        <v>215</v>
      </c>
      <c r="G47" t="s">
        <v>249</v>
      </c>
      <c r="H47">
        <v>70.500304589706403</v>
      </c>
      <c r="I47" s="60" t="s">
        <v>213</v>
      </c>
      <c r="J47" t="s">
        <v>249</v>
      </c>
      <c r="K47">
        <v>2013</v>
      </c>
      <c r="L47" s="60">
        <f>2020-K47</f>
        <v>7</v>
      </c>
      <c r="M47" s="60">
        <v>7</v>
      </c>
      <c r="N47" s="63">
        <f>(M47-L47)/M47</f>
        <v>0</v>
      </c>
      <c r="O47" s="64">
        <f>IF(Table1[[#This Row],[Remaining Useful Life]]&lt;0,0,Table1[[#This Row],[Remaining Useful Life]]*5)</f>
        <v>0</v>
      </c>
      <c r="Q47" s="60" t="str">
        <f>IF(Table1[[#This Row],[Calculated Condition]]&lt;2.5,"REHAB","IN-SERVICE")</f>
        <v>REHAB</v>
      </c>
      <c r="R47" s="53">
        <v>68613.929999999993</v>
      </c>
      <c r="S47" s="53">
        <v>54187.03</v>
      </c>
      <c r="T47">
        <v>2013</v>
      </c>
    </row>
    <row r="48" spans="1:20" hidden="1" x14ac:dyDescent="0.45">
      <c r="A48" t="s">
        <v>142</v>
      </c>
      <c r="B48" s="60">
        <v>1542</v>
      </c>
      <c r="C48" t="s">
        <v>108</v>
      </c>
      <c r="D48">
        <v>915</v>
      </c>
      <c r="E48" s="60" t="s">
        <v>166</v>
      </c>
      <c r="F48" s="60" t="s">
        <v>215</v>
      </c>
      <c r="G48" t="s">
        <v>222</v>
      </c>
      <c r="H48">
        <v>84.489474979237002</v>
      </c>
      <c r="I48" s="60" t="s">
        <v>213</v>
      </c>
      <c r="J48" t="s">
        <v>222</v>
      </c>
      <c r="K48">
        <v>2001</v>
      </c>
      <c r="L48" s="60">
        <f>2020-K48</f>
        <v>19</v>
      </c>
      <c r="M48" s="60">
        <v>7</v>
      </c>
      <c r="N48" s="63">
        <f>(M48-L48)/M48</f>
        <v>-1.7142857142857142</v>
      </c>
      <c r="O48" s="64">
        <f>IF(Table1[[#This Row],[Remaining Useful Life]]&lt;0,0,Table1[[#This Row],[Remaining Useful Life]]*5)</f>
        <v>0</v>
      </c>
      <c r="Q48" s="60" t="str">
        <f>IF(Table1[[#This Row],[Calculated Condition]]&lt;2.5,"REHAB","IN-SERVICE")</f>
        <v>REHAB</v>
      </c>
      <c r="R48" s="53">
        <v>111099.73</v>
      </c>
      <c r="S48" s="53">
        <v>53485.45</v>
      </c>
      <c r="T48">
        <v>2001</v>
      </c>
    </row>
    <row r="49" spans="1:20" hidden="1" x14ac:dyDescent="0.45">
      <c r="A49" t="s">
        <v>142</v>
      </c>
      <c r="B49" s="60">
        <v>1940</v>
      </c>
      <c r="C49" t="s">
        <v>116</v>
      </c>
      <c r="D49">
        <v>976</v>
      </c>
      <c r="E49" s="60" t="s">
        <v>181</v>
      </c>
      <c r="F49" s="60" t="s">
        <v>182</v>
      </c>
      <c r="G49" t="s">
        <v>302</v>
      </c>
      <c r="H49">
        <v>83.728527292208</v>
      </c>
      <c r="I49" s="60" t="s">
        <v>170</v>
      </c>
      <c r="J49" t="s">
        <v>250</v>
      </c>
      <c r="K49">
        <v>2003</v>
      </c>
      <c r="L49" s="60">
        <f>2020-K49</f>
        <v>17</v>
      </c>
      <c r="M49" s="60">
        <v>50</v>
      </c>
      <c r="N49" s="63">
        <f>(M49-L49)/M49</f>
        <v>0.66</v>
      </c>
      <c r="O49" s="64">
        <f>IF(Table1[[#This Row],[Remaining Useful Life]]&lt;0,0,Table1[[#This Row],[Remaining Useful Life]]*5)</f>
        <v>3.3000000000000003</v>
      </c>
      <c r="Q49" s="60" t="str">
        <f>IF(Table1[[#This Row],[Calculated Condition]]&lt;2.5,"REHAB","IN-SERVICE")</f>
        <v>IN-SERVICE</v>
      </c>
      <c r="R49" s="53">
        <v>100332.78</v>
      </c>
      <c r="S49" s="53">
        <v>51418.3</v>
      </c>
      <c r="T49">
        <v>2003</v>
      </c>
    </row>
    <row r="50" spans="1:20" hidden="1" x14ac:dyDescent="0.45">
      <c r="A50" t="s">
        <v>141</v>
      </c>
      <c r="B50" s="60">
        <v>2010</v>
      </c>
      <c r="C50" t="s">
        <v>83</v>
      </c>
      <c r="D50">
        <v>1187</v>
      </c>
      <c r="E50" s="60" t="s">
        <v>168</v>
      </c>
      <c r="F50" s="60" t="s">
        <v>169</v>
      </c>
      <c r="G50" t="s">
        <v>214</v>
      </c>
      <c r="H50">
        <v>62.900278940046903</v>
      </c>
      <c r="I50" s="60" t="s">
        <v>170</v>
      </c>
      <c r="J50" t="s">
        <v>214</v>
      </c>
      <c r="K50">
        <v>2008</v>
      </c>
      <c r="L50" s="60">
        <f>2020-K50</f>
        <v>12</v>
      </c>
      <c r="M50" s="60">
        <v>12</v>
      </c>
      <c r="N50" s="63">
        <f>(M50-L50)/M50</f>
        <v>0</v>
      </c>
      <c r="O50" s="64">
        <f>IF(Table1[[#This Row],[Remaining Useful Life]]&lt;0,0,Table1[[#This Row],[Remaining Useful Life]]*5)</f>
        <v>0</v>
      </c>
      <c r="Q50" s="60" t="str">
        <f>IF(Table1[[#This Row],[Calculated Condition]]&lt;2.5,"REHAB","IN-SERVICE")</f>
        <v>REHAB</v>
      </c>
      <c r="R50" s="53">
        <v>74120.33</v>
      </c>
      <c r="S50" s="53">
        <v>49453.15</v>
      </c>
      <c r="T50">
        <v>2008</v>
      </c>
    </row>
    <row r="51" spans="1:20" hidden="1" x14ac:dyDescent="0.45">
      <c r="A51" t="s">
        <v>142</v>
      </c>
      <c r="B51" s="60">
        <v>1842</v>
      </c>
      <c r="C51" t="s">
        <v>114</v>
      </c>
      <c r="D51">
        <v>722</v>
      </c>
      <c r="E51" s="60" t="s">
        <v>168</v>
      </c>
      <c r="F51" s="60" t="s">
        <v>215</v>
      </c>
      <c r="G51" t="s">
        <v>248</v>
      </c>
      <c r="H51">
        <v>70.500304589706403</v>
      </c>
      <c r="I51" s="60" t="s">
        <v>213</v>
      </c>
      <c r="J51" t="s">
        <v>248</v>
      </c>
      <c r="K51">
        <v>2013</v>
      </c>
      <c r="L51" s="60">
        <f>2020-K51</f>
        <v>7</v>
      </c>
      <c r="M51" s="60">
        <v>7</v>
      </c>
      <c r="N51" s="63">
        <f>(M51-L51)/M51</f>
        <v>0</v>
      </c>
      <c r="O51" s="64">
        <f>IF(Table1[[#This Row],[Remaining Useful Life]]&lt;0,0,Table1[[#This Row],[Remaining Useful Life]]*5)</f>
        <v>0</v>
      </c>
      <c r="Q51" s="60" t="str">
        <f>IF(Table1[[#This Row],[Calculated Condition]]&lt;2.5,"REHAB","IN-SERVICE")</f>
        <v>REHAB</v>
      </c>
      <c r="R51" s="53">
        <v>61673.23</v>
      </c>
      <c r="S51" s="53">
        <v>48705.69</v>
      </c>
      <c r="T51">
        <v>2013</v>
      </c>
    </row>
    <row r="52" spans="1:20" hidden="1" x14ac:dyDescent="0.45">
      <c r="A52" t="s">
        <v>142</v>
      </c>
      <c r="B52" s="60">
        <v>1740</v>
      </c>
      <c r="C52" t="s">
        <v>110</v>
      </c>
      <c r="D52">
        <v>670</v>
      </c>
      <c r="E52" s="60" t="s">
        <v>168</v>
      </c>
      <c r="F52" s="60" t="s">
        <v>215</v>
      </c>
      <c r="G52" t="s">
        <v>242</v>
      </c>
      <c r="H52">
        <v>80.582922060948803</v>
      </c>
      <c r="I52" s="60" t="s">
        <v>213</v>
      </c>
      <c r="J52" t="s">
        <v>242</v>
      </c>
      <c r="K52">
        <v>2002</v>
      </c>
      <c r="L52" s="60">
        <f>2020-K52</f>
        <v>18</v>
      </c>
      <c r="M52" s="60">
        <v>7</v>
      </c>
      <c r="N52" s="63">
        <f>(M52-L52)/M52</f>
        <v>-1.5714285714285714</v>
      </c>
      <c r="O52" s="64">
        <f>IF(Table1[[#This Row],[Remaining Useful Life]]&lt;0,0,Table1[[#This Row],[Remaining Useful Life]]*5)</f>
        <v>0</v>
      </c>
      <c r="Q52" s="60" t="str">
        <f>IF(Table1[[#This Row],[Calculated Condition]]&lt;2.5,"REHAB","IN-SERVICE")</f>
        <v>REHAB</v>
      </c>
      <c r="R52" s="53">
        <v>97250.33</v>
      </c>
      <c r="S52" s="53">
        <v>48444.53</v>
      </c>
      <c r="T52">
        <v>2002</v>
      </c>
    </row>
    <row r="53" spans="1:20" hidden="1" x14ac:dyDescent="0.45">
      <c r="A53" t="s">
        <v>142</v>
      </c>
      <c r="B53" s="60">
        <v>2131</v>
      </c>
      <c r="C53" t="s">
        <v>58</v>
      </c>
      <c r="D53">
        <v>82</v>
      </c>
      <c r="E53" s="60" t="s">
        <v>161</v>
      </c>
      <c r="F53" s="60" t="s">
        <v>162</v>
      </c>
      <c r="G53" t="s">
        <v>188</v>
      </c>
      <c r="H53">
        <v>75.695749549428299</v>
      </c>
      <c r="I53" s="60" t="s">
        <v>163</v>
      </c>
      <c r="J53" t="s">
        <v>188</v>
      </c>
      <c r="K53">
        <v>1998</v>
      </c>
      <c r="L53" s="60">
        <f>2020-K53</f>
        <v>22</v>
      </c>
      <c r="M53" s="60">
        <v>10</v>
      </c>
      <c r="N53" s="63">
        <f>(M53-L53)/M53</f>
        <v>-1.2</v>
      </c>
      <c r="O53" s="64">
        <f>IF(Table1[[#This Row],[Remaining Useful Life]]&lt;0,0,Table1[[#This Row],[Remaining Useful Life]]*5)</f>
        <v>0</v>
      </c>
      <c r="Q53" s="60" t="str">
        <f>IF(Table1[[#This Row],[Calculated Condition]]&lt;2.5,"REHAB","IN-SERVICE")</f>
        <v>REHAB</v>
      </c>
      <c r="R53" s="53">
        <v>105863.4</v>
      </c>
      <c r="S53" s="53">
        <v>47550.080000000002</v>
      </c>
      <c r="T53">
        <v>1998</v>
      </c>
    </row>
    <row r="54" spans="1:20" hidden="1" x14ac:dyDescent="0.45">
      <c r="A54" t="s">
        <v>142</v>
      </c>
      <c r="B54" s="60">
        <v>1717</v>
      </c>
      <c r="C54" t="s">
        <v>49</v>
      </c>
      <c r="D54">
        <v>362</v>
      </c>
      <c r="E54" s="60" t="s">
        <v>166</v>
      </c>
      <c r="F54" s="60" t="s">
        <v>167</v>
      </c>
      <c r="G54" t="s">
        <v>179</v>
      </c>
      <c r="H54">
        <v>67.802584560412996</v>
      </c>
      <c r="I54" s="60" t="s">
        <v>163</v>
      </c>
      <c r="J54" t="s">
        <v>179</v>
      </c>
      <c r="K54">
        <v>1996</v>
      </c>
      <c r="L54" s="60">
        <f>2020-K54</f>
        <v>24</v>
      </c>
      <c r="M54" s="60">
        <v>40</v>
      </c>
      <c r="N54" s="63">
        <f>(M54-L54)/M54</f>
        <v>0.4</v>
      </c>
      <c r="O54" s="64">
        <f>IF(Table1[[#This Row],[Remaining Useful Life]]&lt;0,0,Table1[[#This Row],[Remaining Useful Life]]*5)</f>
        <v>2</v>
      </c>
      <c r="Q54" s="60" t="str">
        <f>IF(Table1[[#This Row],[Calculated Condition]]&lt;2.5,"REHAB","IN-SERVICE")</f>
        <v>REHAB</v>
      </c>
      <c r="R54" s="53">
        <v>104407.89</v>
      </c>
      <c r="S54" s="53">
        <v>44734.43</v>
      </c>
      <c r="T54">
        <v>1996</v>
      </c>
    </row>
    <row r="55" spans="1:20" hidden="1" x14ac:dyDescent="0.45">
      <c r="A55" t="s">
        <v>141</v>
      </c>
      <c r="B55" s="60">
        <v>1811</v>
      </c>
      <c r="C55" t="s">
        <v>85</v>
      </c>
      <c r="D55">
        <v>1087</v>
      </c>
      <c r="E55" s="60" t="s">
        <v>168</v>
      </c>
      <c r="F55" s="60" t="s">
        <v>177</v>
      </c>
      <c r="G55" t="s">
        <v>209</v>
      </c>
      <c r="H55">
        <v>45.3791062297758</v>
      </c>
      <c r="I55" s="60" t="s">
        <v>170</v>
      </c>
      <c r="J55" t="s">
        <v>209</v>
      </c>
      <c r="K55">
        <v>2007</v>
      </c>
      <c r="L55" s="60">
        <f>2020-K55</f>
        <v>13</v>
      </c>
      <c r="M55" s="60">
        <v>12</v>
      </c>
      <c r="N55" s="63">
        <f>(M55-L55)/M55</f>
        <v>-8.3333333333333329E-2</v>
      </c>
      <c r="O55" s="64">
        <f>IF(Table1[[#This Row],[Remaining Useful Life]]&lt;0,0,Table1[[#This Row],[Remaining Useful Life]]*5)</f>
        <v>0</v>
      </c>
      <c r="Q55" s="60" t="str">
        <f>IF(Table1[[#This Row],[Calculated Condition]]&lt;2.5,"REHAB","IN-SERVICE")</f>
        <v>REHAB</v>
      </c>
      <c r="R55" s="53">
        <v>56777.4</v>
      </c>
      <c r="S55" s="53">
        <v>36625.78</v>
      </c>
      <c r="T55">
        <v>2007</v>
      </c>
    </row>
    <row r="56" spans="1:20" hidden="1" x14ac:dyDescent="0.45">
      <c r="A56" t="s">
        <v>141</v>
      </c>
      <c r="B56" s="60">
        <v>1911</v>
      </c>
      <c r="C56" t="s">
        <v>76</v>
      </c>
      <c r="D56">
        <v>1086</v>
      </c>
      <c r="E56" s="60" t="s">
        <v>168</v>
      </c>
      <c r="F56" s="60" t="s">
        <v>177</v>
      </c>
      <c r="G56" t="s">
        <v>301</v>
      </c>
      <c r="H56">
        <v>47.418893542490103</v>
      </c>
      <c r="I56" s="60" t="s">
        <v>170</v>
      </c>
      <c r="J56" t="s">
        <v>209</v>
      </c>
      <c r="K56">
        <v>2007</v>
      </c>
      <c r="L56" s="60">
        <f>2020-K56</f>
        <v>13</v>
      </c>
      <c r="M56" s="60">
        <v>12</v>
      </c>
      <c r="N56" s="63">
        <f>(M56-L56)/M56</f>
        <v>-8.3333333333333329E-2</v>
      </c>
      <c r="O56" s="64">
        <f>IF(Table1[[#This Row],[Remaining Useful Life]]&lt;0,0,Table1[[#This Row],[Remaining Useful Life]]*5)</f>
        <v>0</v>
      </c>
      <c r="Q56" s="60" t="str">
        <f>IF(Table1[[#This Row],[Calculated Condition]]&lt;2.5,"REHAB","IN-SERVICE")</f>
        <v>REHAB</v>
      </c>
      <c r="R56" s="53">
        <v>56777.4</v>
      </c>
      <c r="S56" s="53">
        <v>36625.78</v>
      </c>
      <c r="T56">
        <v>2007</v>
      </c>
    </row>
    <row r="57" spans="1:20" ht="16.25" hidden="1" customHeight="1" x14ac:dyDescent="0.45">
      <c r="A57" t="s">
        <v>142</v>
      </c>
      <c r="B57" s="60">
        <v>1542</v>
      </c>
      <c r="C57" t="s">
        <v>108</v>
      </c>
      <c r="D57">
        <v>926</v>
      </c>
      <c r="E57" s="60" t="s">
        <v>166</v>
      </c>
      <c r="F57" s="60" t="s">
        <v>215</v>
      </c>
      <c r="G57" t="s">
        <v>238</v>
      </c>
      <c r="H57">
        <v>85.839500199205602</v>
      </c>
      <c r="I57" s="60" t="s">
        <v>213</v>
      </c>
      <c r="J57" t="s">
        <v>238</v>
      </c>
      <c r="K57">
        <v>2014</v>
      </c>
      <c r="L57" s="60">
        <f>2020-K57</f>
        <v>6</v>
      </c>
      <c r="M57" s="60">
        <v>7</v>
      </c>
      <c r="N57" s="63">
        <f>(M57-L57)/M57</f>
        <v>0.14285714285714285</v>
      </c>
      <c r="O57" s="64">
        <f>IF(Table1[[#This Row],[Remaining Useful Life]]&lt;0,0,Table1[[#This Row],[Remaining Useful Life]]*5)</f>
        <v>0.71428571428571419</v>
      </c>
      <c r="Q57" s="60" t="str">
        <f>IF(Table1[[#This Row],[Calculated Condition]]&lt;2.5,"REHAB","IN-SERVICE")</f>
        <v>REHAB</v>
      </c>
      <c r="R57" s="53">
        <v>35416.26</v>
      </c>
      <c r="S57" s="53">
        <v>28928.84</v>
      </c>
      <c r="T57">
        <v>2014</v>
      </c>
    </row>
    <row r="58" spans="1:20" hidden="1" x14ac:dyDescent="0.45">
      <c r="A58" t="s">
        <v>142</v>
      </c>
      <c r="B58" s="60">
        <v>1542</v>
      </c>
      <c r="C58" t="s">
        <v>108</v>
      </c>
      <c r="D58">
        <v>927</v>
      </c>
      <c r="E58" s="60" t="s">
        <v>166</v>
      </c>
      <c r="F58" s="60" t="s">
        <v>215</v>
      </c>
      <c r="G58" t="s">
        <v>239</v>
      </c>
      <c r="H58">
        <v>85.250345369504501</v>
      </c>
      <c r="I58" s="60" t="s">
        <v>213</v>
      </c>
      <c r="J58" t="s">
        <v>239</v>
      </c>
      <c r="K58">
        <v>2014</v>
      </c>
      <c r="L58" s="60">
        <f>2020-K58</f>
        <v>6</v>
      </c>
      <c r="M58" s="60">
        <v>7</v>
      </c>
      <c r="N58" s="63">
        <f>(M58-L58)/M58</f>
        <v>0.14285714285714285</v>
      </c>
      <c r="O58" s="64">
        <f>IF(Table1[[#This Row],[Remaining Useful Life]]&lt;0,0,Table1[[#This Row],[Remaining Useful Life]]*5)</f>
        <v>0.71428571428571419</v>
      </c>
      <c r="Q58" s="60" t="str">
        <f>IF(Table1[[#This Row],[Calculated Condition]]&lt;2.5,"REHAB","IN-SERVICE")</f>
        <v>REHAB</v>
      </c>
      <c r="R58" s="53">
        <v>35416.26</v>
      </c>
      <c r="S58" s="53">
        <v>28928.84</v>
      </c>
      <c r="T58">
        <v>2014</v>
      </c>
    </row>
    <row r="59" spans="1:20" hidden="1" x14ac:dyDescent="0.45">
      <c r="A59" t="s">
        <v>142</v>
      </c>
      <c r="B59" s="60">
        <v>1740</v>
      </c>
      <c r="C59" t="s">
        <v>110</v>
      </c>
      <c r="D59">
        <v>785</v>
      </c>
      <c r="E59" s="60" t="s">
        <v>168</v>
      </c>
      <c r="F59" s="60" t="s">
        <v>215</v>
      </c>
      <c r="G59" t="s">
        <v>246</v>
      </c>
      <c r="H59">
        <v>52.459943584237898</v>
      </c>
      <c r="I59" s="60" t="s">
        <v>213</v>
      </c>
      <c r="J59" t="s">
        <v>246</v>
      </c>
      <c r="K59">
        <v>1985</v>
      </c>
      <c r="L59" s="60">
        <f>2020-K59</f>
        <v>35</v>
      </c>
      <c r="M59" s="60">
        <v>7</v>
      </c>
      <c r="N59" s="63">
        <f>(M59-L59)/M59</f>
        <v>-4</v>
      </c>
      <c r="O59" s="64">
        <f>IF(Table1[[#This Row],[Remaining Useful Life]]&lt;0,0,Table1[[#This Row],[Remaining Useful Life]]*5)</f>
        <v>0</v>
      </c>
      <c r="Q59" s="60" t="str">
        <f>IF(Table1[[#This Row],[Calculated Condition]]&lt;2.5,"REHAB","IN-SERVICE")</f>
        <v>REHAB</v>
      </c>
      <c r="R59" s="53">
        <v>85657.77</v>
      </c>
      <c r="S59" s="53">
        <v>27969</v>
      </c>
      <c r="T59">
        <v>1985</v>
      </c>
    </row>
    <row r="60" spans="1:20" hidden="1" x14ac:dyDescent="0.45">
      <c r="A60" t="s">
        <v>142</v>
      </c>
      <c r="B60" s="60">
        <v>1542</v>
      </c>
      <c r="C60" t="s">
        <v>108</v>
      </c>
      <c r="D60">
        <v>921</v>
      </c>
      <c r="E60" s="60" t="s">
        <v>166</v>
      </c>
      <c r="F60" s="60" t="s">
        <v>215</v>
      </c>
      <c r="G60" t="s">
        <v>235</v>
      </c>
      <c r="H60">
        <v>85.137588444510001</v>
      </c>
      <c r="I60" s="60" t="s">
        <v>213</v>
      </c>
      <c r="J60" t="s">
        <v>235</v>
      </c>
      <c r="K60">
        <v>1988</v>
      </c>
      <c r="L60" s="60">
        <f>2020-K60</f>
        <v>32</v>
      </c>
      <c r="M60" s="60">
        <v>7</v>
      </c>
      <c r="N60" s="63">
        <f>(M60-L60)/M60</f>
        <v>-3.5714285714285716</v>
      </c>
      <c r="O60" s="64">
        <f>IF(Table1[[#This Row],[Remaining Useful Life]]&lt;0,0,Table1[[#This Row],[Remaining Useful Life]]*5)</f>
        <v>0</v>
      </c>
      <c r="Q60" s="60" t="str">
        <f>IF(Table1[[#This Row],[Calculated Condition]]&lt;2.5,"REHAB","IN-SERVICE")</f>
        <v>REHAB</v>
      </c>
      <c r="R60" s="53">
        <v>67293.320000000007</v>
      </c>
      <c r="S60" s="53">
        <v>23500</v>
      </c>
      <c r="T60">
        <v>1988</v>
      </c>
    </row>
    <row r="61" spans="1:20" hidden="1" x14ac:dyDescent="0.45">
      <c r="A61" t="s">
        <v>142</v>
      </c>
      <c r="B61" s="60">
        <v>1740</v>
      </c>
      <c r="C61" t="s">
        <v>110</v>
      </c>
      <c r="D61">
        <v>728</v>
      </c>
      <c r="E61" s="60" t="s">
        <v>168</v>
      </c>
      <c r="F61" s="60" t="s">
        <v>215</v>
      </c>
      <c r="G61" t="s">
        <v>245</v>
      </c>
      <c r="H61">
        <v>98.012902436487394</v>
      </c>
      <c r="I61" s="60" t="s">
        <v>213</v>
      </c>
      <c r="J61" t="s">
        <v>245</v>
      </c>
      <c r="K61">
        <v>1993</v>
      </c>
      <c r="L61" s="60">
        <f>2020-K61</f>
        <v>27</v>
      </c>
      <c r="M61" s="60">
        <v>7</v>
      </c>
      <c r="N61" s="63">
        <f>(M61-L61)/M61</f>
        <v>-2.8571428571428572</v>
      </c>
      <c r="O61" s="64">
        <f>IF(Table1[[#This Row],[Remaining Useful Life]]&lt;0,0,Table1[[#This Row],[Remaining Useful Life]]*5)</f>
        <v>0</v>
      </c>
      <c r="Q61" s="60" t="str">
        <f>IF(Table1[[#This Row],[Calculated Condition]]&lt;2.5,"REHAB","IN-SERVICE")</f>
        <v>REHAB</v>
      </c>
      <c r="R61" s="53">
        <v>50508.04</v>
      </c>
      <c r="S61" s="53">
        <v>19991.400000000001</v>
      </c>
      <c r="T61">
        <v>1993</v>
      </c>
    </row>
    <row r="62" spans="1:20" hidden="1" x14ac:dyDescent="0.45">
      <c r="A62" t="s">
        <v>142</v>
      </c>
      <c r="B62" s="60">
        <v>1542</v>
      </c>
      <c r="C62" t="s">
        <v>108</v>
      </c>
      <c r="D62">
        <v>694</v>
      </c>
      <c r="E62" s="60" t="s">
        <v>166</v>
      </c>
      <c r="F62" s="60" t="s">
        <v>215</v>
      </c>
      <c r="G62" t="s">
        <v>241</v>
      </c>
      <c r="H62">
        <v>64.355808562618606</v>
      </c>
      <c r="I62" s="60" t="s">
        <v>213</v>
      </c>
      <c r="J62" t="s">
        <v>241</v>
      </c>
      <c r="K62">
        <v>2013</v>
      </c>
      <c r="L62" s="60">
        <f>2020-K62</f>
        <v>7</v>
      </c>
      <c r="M62" s="60">
        <v>7</v>
      </c>
      <c r="N62" s="63">
        <f>(M62-L62)/M62</f>
        <v>0</v>
      </c>
      <c r="O62" s="64">
        <f>IF(Table1[[#This Row],[Remaining Useful Life]]&lt;0,0,Table1[[#This Row],[Remaining Useful Life]]*5)</f>
        <v>0</v>
      </c>
      <c r="Q62" s="60" t="str">
        <f>IF(Table1[[#This Row],[Calculated Condition]]&lt;2.5,"REHAB","IN-SERVICE")</f>
        <v>REHAB</v>
      </c>
      <c r="R62" s="53">
        <v>24997.53</v>
      </c>
      <c r="S62" s="53">
        <v>19741.5</v>
      </c>
      <c r="T62">
        <v>2013</v>
      </c>
    </row>
    <row r="63" spans="1:20" x14ac:dyDescent="0.45">
      <c r="A63" t="s">
        <v>142</v>
      </c>
      <c r="B63" s="60">
        <v>2132</v>
      </c>
      <c r="C63" t="s">
        <v>60</v>
      </c>
      <c r="D63">
        <v>161</v>
      </c>
      <c r="E63" s="60" t="s">
        <v>161</v>
      </c>
      <c r="F63" s="60" t="s">
        <v>195</v>
      </c>
      <c r="G63" t="s">
        <v>196</v>
      </c>
      <c r="H63">
        <v>68.487005935465206</v>
      </c>
      <c r="I63" s="60" t="s">
        <v>163</v>
      </c>
      <c r="J63" t="s">
        <v>196</v>
      </c>
      <c r="K63">
        <v>2004</v>
      </c>
      <c r="L63" s="60">
        <f>2020-K63</f>
        <v>16</v>
      </c>
      <c r="M63" s="60">
        <v>20</v>
      </c>
      <c r="N63" s="63">
        <f>(M63-L63)/M63</f>
        <v>0.2</v>
      </c>
      <c r="O63" s="64">
        <f>IF(Table1[[#This Row],[Remaining Useful Life]]&lt;0,0,Table1[[#This Row],[Remaining Useful Life]]*5)</f>
        <v>1</v>
      </c>
      <c r="Q63" s="60" t="str">
        <f>IF(Table1[[#This Row],[Calculated Condition]]&lt;2.5,"REHAB","IN-SERVICE")</f>
        <v>REHAB</v>
      </c>
      <c r="R63" s="53">
        <v>123286.03</v>
      </c>
      <c r="S63" s="53">
        <v>64801.36</v>
      </c>
      <c r="T63">
        <v>2004</v>
      </c>
    </row>
    <row r="64" spans="1:20" x14ac:dyDescent="0.45">
      <c r="A64" t="s">
        <v>142</v>
      </c>
      <c r="B64" s="60">
        <v>2132</v>
      </c>
      <c r="C64" t="s">
        <v>60</v>
      </c>
      <c r="D64">
        <v>164</v>
      </c>
      <c r="E64" s="60" t="s">
        <v>161</v>
      </c>
      <c r="F64" s="60" t="s">
        <v>195</v>
      </c>
      <c r="G64" t="s">
        <v>197</v>
      </c>
      <c r="H64">
        <v>68.487005935465206</v>
      </c>
      <c r="I64" s="60" t="s">
        <v>163</v>
      </c>
      <c r="J64" t="s">
        <v>197</v>
      </c>
      <c r="K64">
        <v>2007</v>
      </c>
      <c r="L64" s="60">
        <f>2020-K64</f>
        <v>13</v>
      </c>
      <c r="M64" s="60">
        <v>20</v>
      </c>
      <c r="N64" s="63">
        <f>(M64-L64)/M64</f>
        <v>0.35</v>
      </c>
      <c r="O64" s="64">
        <f>IF(Table1[[#This Row],[Remaining Useful Life]]&lt;0,0,Table1[[#This Row],[Remaining Useful Life]]*5)</f>
        <v>1.75</v>
      </c>
      <c r="Q64" s="60" t="str">
        <f>IF(Table1[[#This Row],[Calculated Condition]]&lt;2.5,"REHAB","IN-SERVICE")</f>
        <v>REHAB</v>
      </c>
      <c r="R64" s="53">
        <v>26952.36</v>
      </c>
      <c r="S64" s="53">
        <v>17386.34</v>
      </c>
      <c r="T64">
        <v>2007</v>
      </c>
    </row>
    <row r="65" spans="1:20" hidden="1" x14ac:dyDescent="0.45">
      <c r="A65" t="s">
        <v>141</v>
      </c>
      <c r="B65" s="60">
        <v>1810</v>
      </c>
      <c r="C65" t="s">
        <v>93</v>
      </c>
      <c r="D65">
        <v>980</v>
      </c>
      <c r="E65" s="60" t="s">
        <v>168</v>
      </c>
      <c r="F65" s="60" t="s">
        <v>169</v>
      </c>
      <c r="G65" t="s">
        <v>306</v>
      </c>
      <c r="H65">
        <v>58.265126629201099</v>
      </c>
      <c r="I65" s="60" t="s">
        <v>170</v>
      </c>
      <c r="J65" t="s">
        <v>217</v>
      </c>
      <c r="K65">
        <v>2005</v>
      </c>
      <c r="L65" s="60">
        <f>2020-K65</f>
        <v>15</v>
      </c>
      <c r="M65" s="60">
        <v>50</v>
      </c>
      <c r="N65" s="63">
        <f>(M65-L65)/M65</f>
        <v>0.7</v>
      </c>
      <c r="O65" s="64">
        <f>IF(Table1[[#This Row],[Remaining Useful Life]]&lt;0,0,Table1[[#This Row],[Remaining Useful Life]]*5)</f>
        <v>3.5</v>
      </c>
      <c r="Q65" s="60" t="str">
        <f>IF(Table1[[#This Row],[Calculated Condition]]&lt;2.5,"REHAB","IN-SERVICE")</f>
        <v>IN-SERVICE</v>
      </c>
      <c r="R65" s="53">
        <v>27048.639999999999</v>
      </c>
      <c r="S65" s="53">
        <v>15477.42</v>
      </c>
      <c r="T65">
        <v>2005</v>
      </c>
    </row>
    <row r="66" spans="1:20" hidden="1" x14ac:dyDescent="0.45">
      <c r="A66" t="s">
        <v>142</v>
      </c>
      <c r="B66" s="60">
        <v>1542</v>
      </c>
      <c r="C66" t="s">
        <v>108</v>
      </c>
      <c r="D66">
        <v>916</v>
      </c>
      <c r="E66" s="60" t="s">
        <v>166</v>
      </c>
      <c r="F66" s="60" t="s">
        <v>215</v>
      </c>
      <c r="G66" t="s">
        <v>222</v>
      </c>
      <c r="H66">
        <v>61.100266115217103</v>
      </c>
      <c r="I66" s="60" t="s">
        <v>213</v>
      </c>
      <c r="J66" t="s">
        <v>222</v>
      </c>
      <c r="K66">
        <v>2001</v>
      </c>
      <c r="L66" s="60">
        <f>2020-K66</f>
        <v>19</v>
      </c>
      <c r="M66" s="60">
        <v>7</v>
      </c>
      <c r="N66" s="63">
        <f>(M66-L66)/M66</f>
        <v>-1.7142857142857142</v>
      </c>
      <c r="O66" s="64">
        <f>IF(Table1[[#This Row],[Remaining Useful Life]]&lt;0,0,Table1[[#This Row],[Remaining Useful Life]]*5)</f>
        <v>0</v>
      </c>
      <c r="Q66" s="60" t="str">
        <f>IF(Table1[[#This Row],[Calculated Condition]]&lt;2.5,"REHAB","IN-SERVICE")</f>
        <v>REHAB</v>
      </c>
      <c r="R66" s="53">
        <v>30641.21</v>
      </c>
      <c r="S66" s="53">
        <v>14751.24</v>
      </c>
      <c r="T66">
        <v>2001</v>
      </c>
    </row>
    <row r="67" spans="1:20" hidden="1" x14ac:dyDescent="0.45">
      <c r="A67" t="s">
        <v>142</v>
      </c>
      <c r="B67" s="60">
        <v>1542</v>
      </c>
      <c r="C67" t="s">
        <v>108</v>
      </c>
      <c r="D67">
        <v>918</v>
      </c>
      <c r="E67" s="60" t="s">
        <v>166</v>
      </c>
      <c r="F67" s="60" t="s">
        <v>215</v>
      </c>
      <c r="G67" t="s">
        <v>230</v>
      </c>
      <c r="H67">
        <v>61.100266115217103</v>
      </c>
      <c r="I67" s="60" t="s">
        <v>213</v>
      </c>
      <c r="J67" t="s">
        <v>230</v>
      </c>
      <c r="K67">
        <v>2001</v>
      </c>
      <c r="L67" s="60">
        <f>2020-K67</f>
        <v>19</v>
      </c>
      <c r="M67" s="60">
        <v>7</v>
      </c>
      <c r="N67" s="63">
        <f>(M67-L67)/M67</f>
        <v>-1.7142857142857142</v>
      </c>
      <c r="O67" s="64">
        <f>IF(Table1[[#This Row],[Remaining Useful Life]]&lt;0,0,Table1[[#This Row],[Remaining Useful Life]]*5)</f>
        <v>0</v>
      </c>
      <c r="Q67" s="60" t="str">
        <f>IF(Table1[[#This Row],[Calculated Condition]]&lt;2.5,"REHAB","IN-SERVICE")</f>
        <v>REHAB</v>
      </c>
      <c r="R67" s="53">
        <v>30641.19</v>
      </c>
      <c r="S67" s="53">
        <v>14751.23</v>
      </c>
      <c r="T67">
        <v>2001</v>
      </c>
    </row>
    <row r="68" spans="1:20" hidden="1" x14ac:dyDescent="0.45">
      <c r="A68" t="s">
        <v>142</v>
      </c>
      <c r="B68" s="60">
        <v>1542</v>
      </c>
      <c r="C68" t="s">
        <v>108</v>
      </c>
      <c r="D68">
        <v>690</v>
      </c>
      <c r="E68" s="60" t="s">
        <v>166</v>
      </c>
      <c r="F68" s="60" t="s">
        <v>215</v>
      </c>
      <c r="G68" t="s">
        <v>225</v>
      </c>
      <c r="H68">
        <v>69.645597263940104</v>
      </c>
      <c r="I68" s="60" t="s">
        <v>213</v>
      </c>
      <c r="J68" t="s">
        <v>225</v>
      </c>
      <c r="K68">
        <v>2011</v>
      </c>
      <c r="L68" s="60">
        <f>2020-K68</f>
        <v>9</v>
      </c>
      <c r="M68" s="60">
        <v>7</v>
      </c>
      <c r="N68" s="63">
        <f>(M68-L68)/M68</f>
        <v>-0.2857142857142857</v>
      </c>
      <c r="O68" s="64">
        <f>IF(Table1[[#This Row],[Remaining Useful Life]]&lt;0,0,Table1[[#This Row],[Remaining Useful Life]]*5)</f>
        <v>0</v>
      </c>
      <c r="Q68" s="60" t="str">
        <f>IF(Table1[[#This Row],[Calculated Condition]]&lt;2.5,"REHAB","IN-SERVICE")</f>
        <v>REHAB</v>
      </c>
      <c r="R68" s="53">
        <v>19950.39</v>
      </c>
      <c r="S68" s="53">
        <v>14728</v>
      </c>
      <c r="T68">
        <v>2011</v>
      </c>
    </row>
    <row r="69" spans="1:20" hidden="1" x14ac:dyDescent="0.45">
      <c r="A69" t="s">
        <v>142</v>
      </c>
      <c r="B69" s="60">
        <v>2131</v>
      </c>
      <c r="C69" t="s">
        <v>58</v>
      </c>
      <c r="D69">
        <v>117</v>
      </c>
      <c r="E69" s="60" t="s">
        <v>161</v>
      </c>
      <c r="F69" s="60" t="s">
        <v>162</v>
      </c>
      <c r="G69" t="s">
        <v>190</v>
      </c>
      <c r="H69">
        <v>55.543845463898798</v>
      </c>
      <c r="I69" s="60" t="s">
        <v>163</v>
      </c>
      <c r="J69" t="s">
        <v>190</v>
      </c>
      <c r="K69">
        <v>1997</v>
      </c>
      <c r="L69" s="60">
        <f>2020-K69</f>
        <v>23</v>
      </c>
      <c r="M69" s="60">
        <v>10</v>
      </c>
      <c r="N69" s="63">
        <f>(M69-L69)/M69</f>
        <v>-1.3</v>
      </c>
      <c r="O69" s="64">
        <f>IF(Table1[[#This Row],[Remaining Useful Life]]&lt;0,0,Table1[[#This Row],[Remaining Useful Life]]*5)</f>
        <v>0</v>
      </c>
      <c r="Q69" s="60" t="str">
        <f>IF(Table1[[#This Row],[Calculated Condition]]&lt;2.5,"REHAB","IN-SERVICE")</f>
        <v>REHAB</v>
      </c>
      <c r="R69" s="53">
        <v>33490.67</v>
      </c>
      <c r="S69" s="53">
        <v>14696.09</v>
      </c>
      <c r="T69">
        <v>1997</v>
      </c>
    </row>
    <row r="70" spans="1:20" hidden="1" x14ac:dyDescent="0.45">
      <c r="A70" t="s">
        <v>141</v>
      </c>
      <c r="B70" s="60">
        <v>2018</v>
      </c>
      <c r="C70" t="s">
        <v>97</v>
      </c>
      <c r="D70">
        <v>1194</v>
      </c>
      <c r="E70" s="60" t="s">
        <v>168</v>
      </c>
      <c r="F70" s="60" t="s">
        <v>169</v>
      </c>
      <c r="G70" t="s">
        <v>216</v>
      </c>
      <c r="H70">
        <v>58.265126629201099</v>
      </c>
      <c r="I70" s="60" t="s">
        <v>170</v>
      </c>
      <c r="J70" t="s">
        <v>216</v>
      </c>
      <c r="K70">
        <v>2014</v>
      </c>
      <c r="L70" s="60">
        <f>2020-K70</f>
        <v>6</v>
      </c>
      <c r="M70" s="60">
        <v>20</v>
      </c>
      <c r="N70" s="63">
        <f>(M70-L70)/M70</f>
        <v>0.7</v>
      </c>
      <c r="O70" s="64">
        <f>IF(Table1[[#This Row],[Remaining Useful Life]]&lt;0,0,Table1[[#This Row],[Remaining Useful Life]]*5)</f>
        <v>3.5</v>
      </c>
      <c r="Q70" s="60" t="str">
        <f>IF(Table1[[#This Row],[Calculated Condition]]&lt;2.5,"REHAB","IN-SERVICE")</f>
        <v>IN-SERVICE</v>
      </c>
      <c r="R70" s="53">
        <v>15518.96</v>
      </c>
      <c r="S70" s="53">
        <v>12676.25</v>
      </c>
      <c r="T70">
        <v>2014</v>
      </c>
    </row>
    <row r="71" spans="1:20" hidden="1" x14ac:dyDescent="0.45">
      <c r="A71" t="s">
        <v>142</v>
      </c>
      <c r="B71" s="60">
        <v>2131</v>
      </c>
      <c r="C71" t="s">
        <v>58</v>
      </c>
      <c r="D71">
        <v>121</v>
      </c>
      <c r="E71" s="60" t="s">
        <v>161</v>
      </c>
      <c r="F71" s="60" t="s">
        <v>162</v>
      </c>
      <c r="G71" t="s">
        <v>189</v>
      </c>
      <c r="H71">
        <v>61.514455360030297</v>
      </c>
      <c r="I71" s="60" t="s">
        <v>163</v>
      </c>
      <c r="J71" t="s">
        <v>189</v>
      </c>
      <c r="K71">
        <v>2010</v>
      </c>
      <c r="L71" s="60">
        <f>2020-K71</f>
        <v>10</v>
      </c>
      <c r="M71" s="60">
        <v>10</v>
      </c>
      <c r="N71" s="63">
        <f>(M71-L71)/M71</f>
        <v>0</v>
      </c>
      <c r="O71" s="64">
        <f>IF(Table1[[#This Row],[Remaining Useful Life]]&lt;0,0,Table1[[#This Row],[Remaining Useful Life]]*5)</f>
        <v>0</v>
      </c>
      <c r="Q71" s="60" t="str">
        <f>IF(Table1[[#This Row],[Calculated Condition]]&lt;2.5,"REHAB","IN-SERVICE")</f>
        <v>REHAB</v>
      </c>
      <c r="R71" s="53">
        <v>16440.34</v>
      </c>
      <c r="S71" s="53">
        <v>11734.32</v>
      </c>
      <c r="T71">
        <v>2010</v>
      </c>
    </row>
    <row r="72" spans="1:20" hidden="1" x14ac:dyDescent="0.45">
      <c r="A72" t="s">
        <v>141</v>
      </c>
      <c r="B72" s="60">
        <v>2010</v>
      </c>
      <c r="C72" t="s">
        <v>83</v>
      </c>
      <c r="D72">
        <v>1188</v>
      </c>
      <c r="E72" s="60" t="s">
        <v>168</v>
      </c>
      <c r="F72" s="60" t="s">
        <v>169</v>
      </c>
      <c r="G72" t="s">
        <v>212</v>
      </c>
      <c r="H72">
        <v>62.900278940046903</v>
      </c>
      <c r="I72" s="60" t="s">
        <v>170</v>
      </c>
      <c r="J72" t="s">
        <v>212</v>
      </c>
      <c r="K72">
        <v>2009</v>
      </c>
      <c r="L72" s="60">
        <f>2020-K72</f>
        <v>11</v>
      </c>
      <c r="M72" s="60">
        <v>12</v>
      </c>
      <c r="N72" s="63">
        <f>(M72-L72)/M72</f>
        <v>8.3333333333333329E-2</v>
      </c>
      <c r="O72" s="64">
        <f>IF(Table1[[#This Row],[Remaining Useful Life]]&lt;0,0,Table1[[#This Row],[Remaining Useful Life]]*5)</f>
        <v>0.41666666666666663</v>
      </c>
      <c r="Q72" s="60" t="str">
        <f>IF(Table1[[#This Row],[Calculated Condition]]&lt;2.5,"REHAB","IN-SERVICE")</f>
        <v>REHAB</v>
      </c>
      <c r="R72" s="53">
        <v>14490.98</v>
      </c>
      <c r="S72" s="53">
        <v>9999.99</v>
      </c>
      <c r="T72">
        <v>2009</v>
      </c>
    </row>
    <row r="73" spans="1:20" hidden="1" x14ac:dyDescent="0.45">
      <c r="A73" t="s">
        <v>142</v>
      </c>
      <c r="B73" s="60">
        <v>2131</v>
      </c>
      <c r="C73" t="s">
        <v>58</v>
      </c>
      <c r="D73">
        <v>122</v>
      </c>
      <c r="E73" s="60" t="s">
        <v>161</v>
      </c>
      <c r="F73" s="60" t="s">
        <v>162</v>
      </c>
      <c r="G73" t="s">
        <v>191</v>
      </c>
      <c r="H73">
        <v>59.300253290387403</v>
      </c>
      <c r="I73" s="60" t="s">
        <v>163</v>
      </c>
      <c r="J73" t="s">
        <v>191</v>
      </c>
      <c r="K73">
        <v>2012</v>
      </c>
      <c r="L73" s="60">
        <f>2020-K73</f>
        <v>8</v>
      </c>
      <c r="M73" s="60">
        <v>10</v>
      </c>
      <c r="N73" s="63">
        <f>(M73-L73)/M73</f>
        <v>0.2</v>
      </c>
      <c r="O73" s="64">
        <f>IF(Table1[[#This Row],[Remaining Useful Life]]&lt;0,0,Table1[[#This Row],[Remaining Useful Life]]*5)</f>
        <v>1</v>
      </c>
      <c r="Q73" s="60" t="str">
        <f>IF(Table1[[#This Row],[Calculated Condition]]&lt;2.5,"REHAB","IN-SERVICE")</f>
        <v>REHAB</v>
      </c>
      <c r="R73" s="53">
        <v>12376.39</v>
      </c>
      <c r="S73" s="53">
        <v>9450</v>
      </c>
      <c r="T73">
        <v>2012</v>
      </c>
    </row>
    <row r="74" spans="1:20" hidden="1" x14ac:dyDescent="0.45">
      <c r="A74" t="s">
        <v>142</v>
      </c>
      <c r="B74" s="60">
        <v>1542</v>
      </c>
      <c r="C74" t="s">
        <v>108</v>
      </c>
      <c r="D74">
        <v>847</v>
      </c>
      <c r="E74" s="60" t="s">
        <v>166</v>
      </c>
      <c r="F74" s="60" t="s">
        <v>215</v>
      </c>
      <c r="G74" t="s">
        <v>232</v>
      </c>
      <c r="H74">
        <v>61.100266115217103</v>
      </c>
      <c r="I74" s="60" t="s">
        <v>213</v>
      </c>
      <c r="J74" t="s">
        <v>232</v>
      </c>
      <c r="K74">
        <v>2015</v>
      </c>
      <c r="L74" s="60">
        <f>2020-K74</f>
        <v>5</v>
      </c>
      <c r="M74" s="60">
        <v>7</v>
      </c>
      <c r="N74" s="63">
        <f>(M74-L74)/M74</f>
        <v>0.2857142857142857</v>
      </c>
      <c r="O74" s="64">
        <f>IF(Table1[[#This Row],[Remaining Useful Life]]&lt;0,0,Table1[[#This Row],[Remaining Useful Life]]*5)</f>
        <v>1.4285714285714284</v>
      </c>
      <c r="Q74" s="60" t="str">
        <f>IF(Table1[[#This Row],[Calculated Condition]]&lt;2.5,"REHAB","IN-SERVICE")</f>
        <v>REHAB</v>
      </c>
      <c r="R74" s="53">
        <v>11010.39</v>
      </c>
      <c r="S74" s="53">
        <v>9302</v>
      </c>
      <c r="T74">
        <v>2015</v>
      </c>
    </row>
    <row r="75" spans="1:20" x14ac:dyDescent="0.45">
      <c r="A75" t="s">
        <v>142</v>
      </c>
      <c r="B75" s="60">
        <v>2132</v>
      </c>
      <c r="C75" t="s">
        <v>60</v>
      </c>
      <c r="D75">
        <v>273</v>
      </c>
      <c r="E75" s="60" t="s">
        <v>161</v>
      </c>
      <c r="F75" s="60" t="s">
        <v>164</v>
      </c>
      <c r="G75" t="s">
        <v>198</v>
      </c>
      <c r="H75">
        <v>61.742401246375302</v>
      </c>
      <c r="I75" s="60" t="s">
        <v>163</v>
      </c>
      <c r="J75" t="s">
        <v>198</v>
      </c>
      <c r="K75">
        <v>2003</v>
      </c>
      <c r="L75" s="60">
        <f>2020-K75</f>
        <v>17</v>
      </c>
      <c r="M75" s="60">
        <v>25</v>
      </c>
      <c r="N75" s="63">
        <f>(M75-L75)/M75</f>
        <v>0.32</v>
      </c>
      <c r="O75" s="64">
        <f>IF(Table1[[#This Row],[Remaining Useful Life]]&lt;0,0,Table1[[#This Row],[Remaining Useful Life]]*5)</f>
        <v>1.6</v>
      </c>
      <c r="Q75" s="60" t="str">
        <f>IF(Table1[[#This Row],[Calculated Condition]]&lt;2.5,"REHAB","IN-SERVICE")</f>
        <v>REHAB</v>
      </c>
      <c r="R75" s="53">
        <v>224931.22</v>
      </c>
      <c r="S75" s="53">
        <v>115272.21</v>
      </c>
      <c r="T75">
        <v>2003</v>
      </c>
    </row>
    <row r="76" spans="1:20" hidden="1" x14ac:dyDescent="0.45">
      <c r="A76" t="s">
        <v>142</v>
      </c>
      <c r="B76" s="60">
        <v>1542</v>
      </c>
      <c r="C76" t="s">
        <v>108</v>
      </c>
      <c r="D76">
        <v>923</v>
      </c>
      <c r="E76" s="60" t="s">
        <v>166</v>
      </c>
      <c r="F76" s="60" t="s">
        <v>215</v>
      </c>
      <c r="G76" t="s">
        <v>236</v>
      </c>
      <c r="H76">
        <v>81.366014865058204</v>
      </c>
      <c r="I76" s="60" t="s">
        <v>213</v>
      </c>
      <c r="J76" t="s">
        <v>236</v>
      </c>
      <c r="K76">
        <v>1990</v>
      </c>
      <c r="L76" s="60">
        <f t="shared" ref="L68:L82" si="2">2020-K76</f>
        <v>30</v>
      </c>
      <c r="M76" s="60">
        <v>7</v>
      </c>
      <c r="N76" s="63">
        <f t="shared" ref="N68:N83" si="3">(M76-L76)/M76</f>
        <v>-3.2857142857142856</v>
      </c>
      <c r="O76" s="64">
        <f>IF(Table1[[#This Row],[Remaining Useful Life]]&lt;0,0,Table1[[#This Row],[Remaining Useful Life]]*5)</f>
        <v>0</v>
      </c>
      <c r="Q76" s="60" t="str">
        <f>IF(Table1[[#This Row],[Calculated Condition]]&lt;2.5,"REHAB","IN-SERVICE")</f>
        <v>REHAB</v>
      </c>
      <c r="R76" s="53">
        <v>22175.83</v>
      </c>
      <c r="S76" s="53">
        <v>8132.72</v>
      </c>
      <c r="T76">
        <v>1990</v>
      </c>
    </row>
    <row r="77" spans="1:20" hidden="1" x14ac:dyDescent="0.45">
      <c r="A77" t="s">
        <v>142</v>
      </c>
      <c r="B77" s="60">
        <v>1542</v>
      </c>
      <c r="C77" t="s">
        <v>108</v>
      </c>
      <c r="D77">
        <v>693</v>
      </c>
      <c r="E77" s="60" t="s">
        <v>166</v>
      </c>
      <c r="F77" s="60" t="s">
        <v>215</v>
      </c>
      <c r="G77" t="s">
        <v>227</v>
      </c>
      <c r="H77">
        <v>67.185701616501504</v>
      </c>
      <c r="I77" s="60" t="s">
        <v>213</v>
      </c>
      <c r="J77" t="s">
        <v>227</v>
      </c>
      <c r="K77">
        <v>2012</v>
      </c>
      <c r="L77" s="60">
        <f t="shared" si="2"/>
        <v>8</v>
      </c>
      <c r="M77" s="60">
        <v>7</v>
      </c>
      <c r="N77" s="63">
        <f t="shared" si="3"/>
        <v>-0.14285714285714285</v>
      </c>
      <c r="O77" s="64">
        <f>IF(Table1[[#This Row],[Remaining Useful Life]]&lt;0,0,Table1[[#This Row],[Remaining Useful Life]]*5)</f>
        <v>0</v>
      </c>
      <c r="Q77" s="60" t="str">
        <f>IF(Table1[[#This Row],[Calculated Condition]]&lt;2.5,"REHAB","IN-SERVICE")</f>
        <v>REHAB</v>
      </c>
      <c r="R77" s="53">
        <v>9951.4</v>
      </c>
      <c r="S77" s="53">
        <v>7598.4</v>
      </c>
      <c r="T77">
        <v>2012</v>
      </c>
    </row>
    <row r="78" spans="1:20" hidden="1" x14ac:dyDescent="0.45">
      <c r="A78" t="s">
        <v>142</v>
      </c>
      <c r="B78" s="60">
        <v>1542</v>
      </c>
      <c r="C78" t="s">
        <v>108</v>
      </c>
      <c r="D78">
        <v>909</v>
      </c>
      <c r="E78" s="60" t="s">
        <v>166</v>
      </c>
      <c r="F78" s="60" t="s">
        <v>215</v>
      </c>
      <c r="G78" t="s">
        <v>228</v>
      </c>
      <c r="H78">
        <v>51.919482149411103</v>
      </c>
      <c r="I78" s="60" t="s">
        <v>213</v>
      </c>
      <c r="J78" t="s">
        <v>228</v>
      </c>
      <c r="K78">
        <v>2017</v>
      </c>
      <c r="L78" s="60">
        <f t="shared" si="2"/>
        <v>3</v>
      </c>
      <c r="M78" s="60">
        <v>7</v>
      </c>
      <c r="N78" s="63">
        <f t="shared" si="3"/>
        <v>0.5714285714285714</v>
      </c>
      <c r="O78" s="64">
        <f>IF(Table1[[#This Row],[Remaining Useful Life]]&lt;0,0,Table1[[#This Row],[Remaining Useful Life]]*5)</f>
        <v>2.8571428571428568</v>
      </c>
      <c r="Q78" s="60" t="str">
        <f>IF(Table1[[#This Row],[Calculated Condition]]&lt;2.5,"REHAB","IN-SERVICE")</f>
        <v>IN-SERVICE</v>
      </c>
      <c r="R78" s="53">
        <v>7732.61</v>
      </c>
      <c r="S78" s="53">
        <v>6988.6</v>
      </c>
      <c r="T78">
        <v>2017</v>
      </c>
    </row>
    <row r="79" spans="1:20" hidden="1" x14ac:dyDescent="0.45">
      <c r="A79" t="s">
        <v>142</v>
      </c>
      <c r="B79" s="60">
        <v>2131</v>
      </c>
      <c r="C79" t="s">
        <v>58</v>
      </c>
      <c r="D79">
        <v>118</v>
      </c>
      <c r="E79" s="60" t="s">
        <v>161</v>
      </c>
      <c r="F79" s="60" t="s">
        <v>162</v>
      </c>
      <c r="G79" t="s">
        <v>192</v>
      </c>
      <c r="H79">
        <v>76.378165554249406</v>
      </c>
      <c r="I79" s="60" t="s">
        <v>163</v>
      </c>
      <c r="J79" t="s">
        <v>192</v>
      </c>
      <c r="K79">
        <v>2005</v>
      </c>
      <c r="L79" s="60">
        <f t="shared" si="2"/>
        <v>15</v>
      </c>
      <c r="M79" s="60">
        <v>10</v>
      </c>
      <c r="N79" s="63">
        <f t="shared" si="3"/>
        <v>-0.5</v>
      </c>
      <c r="O79" s="64">
        <f>IF(Table1[[#This Row],[Remaining Useful Life]]&lt;0,0,Table1[[#This Row],[Remaining Useful Life]]*5)</f>
        <v>0</v>
      </c>
      <c r="Q79" s="60" t="str">
        <f>IF(Table1[[#This Row],[Calculated Condition]]&lt;2.5,"REHAB","IN-SERVICE")</f>
        <v>REHAB</v>
      </c>
      <c r="R79" s="53">
        <v>11048.17</v>
      </c>
      <c r="S79" s="53">
        <v>6321.84</v>
      </c>
      <c r="T79">
        <v>2005</v>
      </c>
    </row>
    <row r="80" spans="1:20" hidden="1" x14ac:dyDescent="0.45">
      <c r="A80" t="s">
        <v>141</v>
      </c>
      <c r="B80" s="60">
        <v>2011</v>
      </c>
      <c r="C80" t="s">
        <v>74</v>
      </c>
      <c r="D80">
        <v>977</v>
      </c>
      <c r="E80" s="60" t="s">
        <v>168</v>
      </c>
      <c r="F80" s="60" t="s">
        <v>169</v>
      </c>
      <c r="G80" t="s">
        <v>207</v>
      </c>
      <c r="H80">
        <v>0</v>
      </c>
      <c r="I80" s="60" t="s">
        <v>170</v>
      </c>
      <c r="J80" t="s">
        <v>208</v>
      </c>
      <c r="K80">
        <v>2003</v>
      </c>
      <c r="L80" s="60">
        <f t="shared" si="2"/>
        <v>17</v>
      </c>
      <c r="M80" s="60">
        <v>50</v>
      </c>
      <c r="N80" s="63">
        <f t="shared" si="3"/>
        <v>0.66</v>
      </c>
      <c r="O80" s="64">
        <f>IF(Table1[[#This Row],[Remaining Useful Life]]&lt;0,0,Table1[[#This Row],[Remaining Useful Life]]*5)</f>
        <v>3.3000000000000003</v>
      </c>
      <c r="Q80" s="60" t="str">
        <f>IF(Table1[[#This Row],[Calculated Condition]]&lt;2.5,"REHAB","IN-SERVICE")</f>
        <v>IN-SERVICE</v>
      </c>
      <c r="R80" s="53">
        <v>11885.32</v>
      </c>
      <c r="S80" s="53">
        <v>6090.96</v>
      </c>
      <c r="T80">
        <v>2003</v>
      </c>
    </row>
    <row r="81" spans="1:20" hidden="1" x14ac:dyDescent="0.45">
      <c r="A81" t="s">
        <v>142</v>
      </c>
      <c r="B81" s="60">
        <v>1717</v>
      </c>
      <c r="C81" t="s">
        <v>49</v>
      </c>
      <c r="D81">
        <v>361</v>
      </c>
      <c r="E81" s="60" t="s">
        <v>166</v>
      </c>
      <c r="F81" s="60" t="s">
        <v>167</v>
      </c>
      <c r="G81" t="s">
        <v>178</v>
      </c>
      <c r="H81">
        <v>69.084962115661497</v>
      </c>
      <c r="I81" s="60" t="s">
        <v>163</v>
      </c>
      <c r="J81" t="s">
        <v>178</v>
      </c>
      <c r="K81">
        <v>1994</v>
      </c>
      <c r="L81" s="60">
        <f t="shared" si="2"/>
        <v>26</v>
      </c>
      <c r="M81" s="60">
        <v>40</v>
      </c>
      <c r="N81" s="63">
        <f t="shared" si="3"/>
        <v>0.35</v>
      </c>
      <c r="O81" s="64">
        <f>IF(Table1[[#This Row],[Remaining Useful Life]]&lt;0,0,Table1[[#This Row],[Remaining Useful Life]]*5)</f>
        <v>1.75</v>
      </c>
      <c r="Q81" s="60" t="str">
        <f>IF(Table1[[#This Row],[Calculated Condition]]&lt;2.5,"REHAB","IN-SERVICE")</f>
        <v>REHAB</v>
      </c>
      <c r="R81" s="53">
        <v>14369.69</v>
      </c>
      <c r="S81" s="53">
        <v>5819.22</v>
      </c>
      <c r="T81">
        <v>1994</v>
      </c>
    </row>
    <row r="82" spans="1:20" hidden="1" x14ac:dyDescent="0.45">
      <c r="A82" t="s">
        <v>142</v>
      </c>
      <c r="B82" s="60">
        <v>1542</v>
      </c>
      <c r="C82" t="s">
        <v>108</v>
      </c>
      <c r="D82">
        <v>919</v>
      </c>
      <c r="E82" s="60" t="s">
        <v>166</v>
      </c>
      <c r="F82" s="60" t="s">
        <v>215</v>
      </c>
      <c r="G82" t="s">
        <v>224</v>
      </c>
      <c r="H82">
        <v>61.100266115217103</v>
      </c>
      <c r="I82" s="60" t="s">
        <v>213</v>
      </c>
      <c r="J82" t="s">
        <v>224</v>
      </c>
      <c r="K82">
        <v>1972</v>
      </c>
      <c r="L82" s="60">
        <f t="shared" si="2"/>
        <v>48</v>
      </c>
      <c r="M82" s="60">
        <v>7</v>
      </c>
      <c r="N82" s="63">
        <f t="shared" si="3"/>
        <v>-5.8571428571428568</v>
      </c>
      <c r="O82" s="64">
        <f>IF(Table1[[#This Row],[Remaining Useful Life]]&lt;0,0,Table1[[#This Row],[Remaining Useful Life]]*5)</f>
        <v>0</v>
      </c>
      <c r="Q82" s="60" t="str">
        <f>IF(Table1[[#This Row],[Calculated Condition]]&lt;2.5,"REHAB","IN-SERVICE")</f>
        <v>REHAB</v>
      </c>
      <c r="R82" s="53">
        <v>39117.279999999999</v>
      </c>
      <c r="S82" s="53">
        <v>5000</v>
      </c>
      <c r="T82">
        <v>1972</v>
      </c>
    </row>
    <row r="83" spans="1:20" hidden="1" x14ac:dyDescent="0.45">
      <c r="A83" t="s">
        <v>141</v>
      </c>
      <c r="B83" s="60">
        <v>2018</v>
      </c>
      <c r="C83" t="s">
        <v>97</v>
      </c>
      <c r="D83">
        <v>1382</v>
      </c>
      <c r="E83" s="60" t="s">
        <v>168</v>
      </c>
      <c r="F83" s="60" t="s">
        <v>177</v>
      </c>
      <c r="G83" t="s">
        <v>304</v>
      </c>
      <c r="H83">
        <v>0</v>
      </c>
      <c r="K83">
        <v>2009</v>
      </c>
      <c r="L83" s="60">
        <f>2020-Table1[[#This Row],[Date Built]]</f>
        <v>11</v>
      </c>
      <c r="M83" s="60">
        <v>10</v>
      </c>
      <c r="N83" s="63">
        <f t="shared" si="3"/>
        <v>-0.1</v>
      </c>
      <c r="O83" s="64">
        <f>IF(Table1[[#This Row],[Remaining Useful Life]]&lt;0,0,Table1[[#This Row],[Remaining Useful Life]]*5)</f>
        <v>0</v>
      </c>
      <c r="Q83" s="60" t="s">
        <v>305</v>
      </c>
      <c r="R83"/>
    </row>
    <row r="84" spans="1:20" hidden="1" x14ac:dyDescent="0.45">
      <c r="F84" s="60"/>
      <c r="Q84" s="60"/>
      <c r="R84" s="53"/>
      <c r="S84" s="53"/>
    </row>
  </sheetData>
  <mergeCells count="1">
    <mergeCell ref="A1:B1"/>
  </mergeCells>
  <conditionalFormatting sqref="O4:O84">
    <cfRule type="colorScale" priority="32">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FY21 Proposed BudgetCD_JB_JR_CC</vt:lpstr>
      <vt:lpstr>IS_Schedule_of_Projects</vt:lpstr>
      <vt:lpstr>Supporting Asset Information</vt:lpstr>
      <vt:lpstr>'FY21 Proposed BudgetCD_JB_JR_CC'!BudDivision</vt:lpstr>
      <vt:lpstr>'FY21 Proposed BudgetCD_JB_JR_CC'!Print_Area</vt:lpstr>
      <vt:lpstr>'FY21 Proposed BudgetCD_JB_JR_CC'!Print_Titles</vt:lpstr>
      <vt:lpstr>'FY21 Proposed BudgetCD_JB_JR_CC'!ProjectID</vt:lpstr>
    </vt:vector>
  </TitlesOfParts>
  <Company>Golden Gate Bridge District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Clifford Duong</dc:creator>
  <cp:lastModifiedBy>Chi Chow</cp:lastModifiedBy>
  <dcterms:created xsi:type="dcterms:W3CDTF">2020-05-27T17:34:39Z</dcterms:created>
  <dcterms:modified xsi:type="dcterms:W3CDTF">2020-06-02T20:42:38Z</dcterms:modified>
</cp:coreProperties>
</file>