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28800" windowHeight="12255" activeTab="5"/>
  </bookViews>
  <sheets>
    <sheet name="exp1_h2o" sheetId="1" r:id="rId1"/>
    <sheet name="exp1_nacl" sheetId="2" r:id="rId2"/>
    <sheet name="exp1_c2h5oh" sheetId="3" r:id="rId3"/>
    <sheet name="exp2_lens_h2o" sheetId="4" r:id="rId4"/>
    <sheet name="exp2_lens_nacl" sheetId="7" r:id="rId5"/>
    <sheet name="exp2_lens_c2h5oh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7" l="1"/>
  <c r="N7" i="7"/>
  <c r="I7" i="7"/>
  <c r="K7" i="7" s="1"/>
  <c r="L7" i="7" s="1"/>
  <c r="F7" i="7"/>
  <c r="D7" i="7"/>
  <c r="B7" i="7"/>
  <c r="N6" i="7"/>
  <c r="I6" i="7"/>
  <c r="K6" i="7" s="1"/>
  <c r="L6" i="7" s="1"/>
  <c r="F6" i="7"/>
  <c r="D6" i="7"/>
  <c r="B6" i="7"/>
  <c r="N5" i="7"/>
  <c r="I5" i="7"/>
  <c r="F5" i="7"/>
  <c r="D5" i="7"/>
  <c r="B5" i="7"/>
  <c r="N4" i="7"/>
  <c r="I4" i="7"/>
  <c r="K4" i="7" s="1"/>
  <c r="F4" i="7"/>
  <c r="D4" i="7"/>
  <c r="B4" i="7"/>
  <c r="N3" i="7"/>
  <c r="I3" i="7"/>
  <c r="K3" i="7" s="1"/>
  <c r="L3" i="7" s="1"/>
  <c r="F3" i="7"/>
  <c r="D3" i="7"/>
  <c r="B3" i="7"/>
  <c r="N4" i="6"/>
  <c r="N5" i="6"/>
  <c r="N6" i="6"/>
  <c r="N7" i="6"/>
  <c r="K4" i="6"/>
  <c r="L4" i="6" s="1"/>
  <c r="K3" i="6"/>
  <c r="L5" i="6"/>
  <c r="K5" i="6"/>
  <c r="K6" i="6"/>
  <c r="L6" i="6" s="1"/>
  <c r="K7" i="6"/>
  <c r="L7" i="6" s="1"/>
  <c r="L3" i="6"/>
  <c r="K3" i="4"/>
  <c r="N3" i="6"/>
  <c r="I4" i="6"/>
  <c r="I5" i="6"/>
  <c r="I6" i="6"/>
  <c r="I7" i="6"/>
  <c r="F4" i="6"/>
  <c r="F5" i="6"/>
  <c r="F6" i="6"/>
  <c r="F7" i="6"/>
  <c r="D4" i="6"/>
  <c r="D5" i="6"/>
  <c r="D6" i="6"/>
  <c r="D7" i="6"/>
  <c r="B4" i="6"/>
  <c r="B5" i="6"/>
  <c r="B6" i="6"/>
  <c r="B7" i="6"/>
  <c r="I3" i="6"/>
  <c r="F3" i="6"/>
  <c r="D3" i="6"/>
  <c r="B3" i="6"/>
  <c r="K4" i="4"/>
  <c r="L4" i="4" s="1"/>
  <c r="Q4" i="4" s="1"/>
  <c r="K5" i="4"/>
  <c r="L5" i="4" s="1"/>
  <c r="Q5" i="4" s="1"/>
  <c r="N4" i="4"/>
  <c r="N5" i="4"/>
  <c r="N6" i="4"/>
  <c r="N3" i="4"/>
  <c r="I4" i="4"/>
  <c r="I5" i="4"/>
  <c r="I6" i="4"/>
  <c r="K6" i="4" s="1"/>
  <c r="L6" i="4" s="1"/>
  <c r="Q6" i="4" s="1"/>
  <c r="I3" i="4"/>
  <c r="F4" i="4"/>
  <c r="F5" i="4"/>
  <c r="F6" i="4"/>
  <c r="F3" i="4"/>
  <c r="D4" i="4"/>
  <c r="D5" i="4"/>
  <c r="D6" i="4"/>
  <c r="D3" i="4"/>
  <c r="B4" i="4"/>
  <c r="B5" i="4"/>
  <c r="B6" i="4"/>
  <c r="B3" i="4"/>
  <c r="H4" i="3"/>
  <c r="J4" i="3" s="1"/>
  <c r="G4" i="3"/>
  <c r="G5" i="3"/>
  <c r="H5" i="3" s="1"/>
  <c r="J5" i="3" s="1"/>
  <c r="G6" i="3"/>
  <c r="H6" i="3" s="1"/>
  <c r="J6" i="3" s="1"/>
  <c r="G7" i="3"/>
  <c r="H7" i="3" s="1"/>
  <c r="J7" i="3" s="1"/>
  <c r="G8" i="3"/>
  <c r="H8" i="3" s="1"/>
  <c r="J8" i="3" s="1"/>
  <c r="G9" i="3"/>
  <c r="H9" i="3" s="1"/>
  <c r="J9" i="3" s="1"/>
  <c r="G3" i="3"/>
  <c r="H3" i="3" s="1"/>
  <c r="J3" i="3" s="1"/>
  <c r="G4" i="2"/>
  <c r="H4" i="2" s="1"/>
  <c r="J4" i="2" s="1"/>
  <c r="G5" i="2"/>
  <c r="H5" i="2" s="1"/>
  <c r="J5" i="2" s="1"/>
  <c r="G6" i="2"/>
  <c r="H6" i="2" s="1"/>
  <c r="J6" i="2" s="1"/>
  <c r="G7" i="2"/>
  <c r="H7" i="2" s="1"/>
  <c r="J7" i="2" s="1"/>
  <c r="G3" i="2"/>
  <c r="H3" i="2" s="1"/>
  <c r="J3" i="2" s="1"/>
  <c r="H7" i="1"/>
  <c r="J7" i="1" s="1"/>
  <c r="H8" i="1"/>
  <c r="J8" i="1" s="1"/>
  <c r="H10" i="1"/>
  <c r="J10" i="1" s="1"/>
  <c r="G4" i="1"/>
  <c r="H4" i="1" s="1"/>
  <c r="J4" i="1" s="1"/>
  <c r="G5" i="1"/>
  <c r="H5" i="1" s="1"/>
  <c r="J5" i="1" s="1"/>
  <c r="G6" i="1"/>
  <c r="H6" i="1" s="1"/>
  <c r="J6" i="1" s="1"/>
  <c r="G7" i="1"/>
  <c r="G8" i="1"/>
  <c r="G9" i="1"/>
  <c r="H9" i="1" s="1"/>
  <c r="J9" i="1" s="1"/>
  <c r="G10" i="1"/>
  <c r="G3" i="1"/>
  <c r="H3" i="1" s="1"/>
  <c r="J3" i="1" s="1"/>
  <c r="K5" i="7" l="1"/>
  <c r="L5" i="7" s="1"/>
  <c r="L3" i="4"/>
  <c r="Q3" i="4" s="1"/>
</calcChain>
</file>

<file path=xl/sharedStrings.xml><?xml version="1.0" encoding="utf-8"?>
<sst xmlns="http://schemas.openxmlformats.org/spreadsheetml/2006/main" count="108" uniqueCount="44">
  <si>
    <t>h2o</t>
    <phoneticPr fontId="5" type="noConversion"/>
  </si>
  <si>
    <t>nacl</t>
    <phoneticPr fontId="5" type="noConversion"/>
  </si>
  <si>
    <t>c2h5oh</t>
    <phoneticPr fontId="5" type="noConversion"/>
  </si>
  <si>
    <t>MHz</t>
    <phoneticPr fontId="5" type="noConversion"/>
  </si>
  <si>
    <t>s = 4.82m</t>
    <phoneticPr fontId="5" type="noConversion"/>
  </si>
  <si>
    <t>x(cm)</t>
    <phoneticPr fontId="5" type="noConversion"/>
  </si>
  <si>
    <t>err(%)</t>
    <phoneticPr fontId="5" type="noConversion"/>
  </si>
  <si>
    <t>err(%)</t>
    <phoneticPr fontId="5" type="noConversion"/>
  </si>
  <si>
    <t>Given Values</t>
    <phoneticPr fontId="5" type="noConversion"/>
  </si>
  <si>
    <t>Measured Values</t>
    <phoneticPr fontId="5" type="noConversion"/>
  </si>
  <si>
    <t>Calculated Values</t>
    <phoneticPr fontId="5" type="noConversion"/>
  </si>
  <si>
    <t>誤差</t>
    <phoneticPr fontId="5" type="noConversion"/>
  </si>
  <si>
    <t>溶液</t>
    <phoneticPr fontId="5" type="noConversion"/>
  </si>
  <si>
    <t>波長(nm)</t>
    <phoneticPr fontId="5" type="noConversion"/>
  </si>
  <si>
    <t>波s(um)</t>
    <phoneticPr fontId="5" type="noConversion"/>
  </si>
  <si>
    <t>c(m/s)</t>
    <phoneticPr fontId="5" type="noConversion"/>
  </si>
  <si>
    <t>c(m/s)</t>
    <phoneticPr fontId="5" type="noConversion"/>
  </si>
  <si>
    <t>理論聲速</t>
    <phoneticPr fontId="5" type="noConversion"/>
  </si>
  <si>
    <t>理論聲速</t>
    <phoneticPr fontId="5" type="noConversion"/>
  </si>
  <si>
    <t>Calculated Values</t>
    <phoneticPr fontId="5" type="noConversion"/>
  </si>
  <si>
    <t>理論聲速</t>
    <phoneticPr fontId="5" type="noConversion"/>
  </si>
  <si>
    <t>誤差</t>
    <phoneticPr fontId="5" type="noConversion"/>
  </si>
  <si>
    <t>a1、a2(cm)</t>
    <phoneticPr fontId="5" type="noConversion"/>
  </si>
  <si>
    <t>g1(cm)</t>
    <phoneticPr fontId="5" type="noConversion"/>
  </si>
  <si>
    <t>g2(cm)</t>
    <phoneticPr fontId="5" type="noConversion"/>
  </si>
  <si>
    <t>s(m)</t>
    <phoneticPr fontId="5" type="noConversion"/>
  </si>
  <si>
    <t>N</t>
    <phoneticPr fontId="5" type="noConversion"/>
  </si>
  <si>
    <t>波長s(um)</t>
    <phoneticPr fontId="5" type="noConversion"/>
  </si>
  <si>
    <t>c(m/s)</t>
    <phoneticPr fontId="5" type="noConversion"/>
  </si>
  <si>
    <t>c(m/s)</t>
    <phoneticPr fontId="5" type="noConversion"/>
  </si>
  <si>
    <t>n(水)</t>
    <phoneticPr fontId="5" type="noConversion"/>
  </si>
  <si>
    <t>n(玻璃)</t>
    <phoneticPr fontId="5" type="noConversion"/>
  </si>
  <si>
    <t>N</t>
    <phoneticPr fontId="5" type="noConversion"/>
  </si>
  <si>
    <t>n(C2H5OH)</t>
    <phoneticPr fontId="5" type="noConversion"/>
  </si>
  <si>
    <t>MHz</t>
    <phoneticPr fontId="5" type="noConversion"/>
  </si>
  <si>
    <t>f</t>
    <phoneticPr fontId="5" type="noConversion"/>
  </si>
  <si>
    <t>cm</t>
    <phoneticPr fontId="5" type="noConversion"/>
  </si>
  <si>
    <t>波長s(um)</t>
    <phoneticPr fontId="5" type="noConversion"/>
  </si>
  <si>
    <t>n(NaCl)</t>
    <phoneticPr fontId="5" type="noConversion"/>
  </si>
  <si>
    <t>50g-1L水</t>
    <phoneticPr fontId="5" type="noConversion"/>
  </si>
  <si>
    <t>50-1L</t>
    <phoneticPr fontId="5" type="noConversion"/>
  </si>
  <si>
    <t>*有問題</t>
    <phoneticPr fontId="5" type="noConversion"/>
  </si>
  <si>
    <t>*</t>
    <phoneticPr fontId="5" type="noConversion"/>
  </si>
  <si>
    <t>*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</si>
</sst>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</cellStyleXfs>
  <cellXfs count="6">
    <xf numFmtId="0" fontId="0" fillId="0" borderId="0" xfId="0">
      <alignment vertical="center"/>
    </xf>
    <xf numFmtId="0" fontId="4" fillId="5" borderId="1" xfId="4">
      <alignment vertical="center"/>
    </xf>
    <xf numFmtId="9" fontId="0" fillId="0" borderId="0" xfId="0" applyNumberFormat="1">
      <alignment vertical="center"/>
    </xf>
    <xf numFmtId="0" fontId="3" fillId="4" borderId="0" xfId="3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0" xfId="2" applyAlignment="1">
      <alignment horizontal="center" vertical="center"/>
    </xf>
  </cellXfs>
  <cellStyles count="5">
    <cellStyle name="一般" xfId="0" builtinId="0"/>
    <cellStyle name="中等" xfId="3" builtinId="28"/>
    <cellStyle name="好" xfId="1" builtinId="26"/>
    <cellStyle name="計算方式" xfId="4" builtinId="22"/>
    <cellStyle name="壞" xfId="2" builtinId="27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D3" sqref="D3"/>
    </sheetView>
  </sheetViews>
  <sheetFormatPr defaultRowHeight="16.5" x14ac:dyDescent="0.25"/>
  <cols>
    <col min="3" max="3" width="12.375" customWidth="1"/>
    <col min="6" max="6" width="8.375" customWidth="1"/>
    <col min="9" max="9" width="11.5" customWidth="1"/>
  </cols>
  <sheetData>
    <row r="1" spans="1:10" x14ac:dyDescent="0.25">
      <c r="A1" t="s">
        <v>12</v>
      </c>
      <c r="B1" s="3" t="s">
        <v>8</v>
      </c>
      <c r="C1" s="3"/>
      <c r="D1" s="4" t="s">
        <v>9</v>
      </c>
      <c r="E1" s="4"/>
      <c r="F1" s="4"/>
      <c r="G1" s="5" t="s">
        <v>10</v>
      </c>
      <c r="H1" s="5"/>
      <c r="I1" t="s">
        <v>18</v>
      </c>
      <c r="J1" s="1" t="s">
        <v>11</v>
      </c>
    </row>
    <row r="2" spans="1:10" x14ac:dyDescent="0.25">
      <c r="B2" t="s">
        <v>3</v>
      </c>
      <c r="C2" t="s">
        <v>13</v>
      </c>
      <c r="D2" t="s">
        <v>32</v>
      </c>
      <c r="E2" t="s">
        <v>4</v>
      </c>
      <c r="F2" t="s">
        <v>5</v>
      </c>
      <c r="G2" t="s">
        <v>14</v>
      </c>
      <c r="H2" t="s">
        <v>15</v>
      </c>
      <c r="I2" t="s">
        <v>16</v>
      </c>
      <c r="J2" t="s">
        <v>6</v>
      </c>
    </row>
    <row r="3" spans="1:10" x14ac:dyDescent="0.25">
      <c r="A3" t="s">
        <v>0</v>
      </c>
      <c r="B3">
        <v>3.2</v>
      </c>
      <c r="C3">
        <v>650</v>
      </c>
      <c r="D3">
        <v>1</v>
      </c>
      <c r="E3">
        <v>4.82</v>
      </c>
      <c r="F3">
        <v>1.4</v>
      </c>
      <c r="G3">
        <f>(2*D3*C3*10^(-9)*E3/(F3*10^(-2)))/(10^(-6))</f>
        <v>447.57142857142873</v>
      </c>
      <c r="H3">
        <f>G3*B3</f>
        <v>1432.228571428572</v>
      </c>
      <c r="I3">
        <v>1480</v>
      </c>
      <c r="J3">
        <f>((I3-H3)/I3)*100</f>
        <v>3.2277992277991912</v>
      </c>
    </row>
    <row r="4" spans="1:10" x14ac:dyDescent="0.25">
      <c r="B4">
        <v>4.9000000000000004</v>
      </c>
      <c r="C4">
        <v>650</v>
      </c>
      <c r="D4">
        <v>1</v>
      </c>
      <c r="E4">
        <v>4.82</v>
      </c>
      <c r="F4">
        <v>2</v>
      </c>
      <c r="G4">
        <f t="shared" ref="G4:G10" si="0">(2*D4*C4*10^(-9)*E4/(F4*10^(-2)))/(10^(-6))</f>
        <v>313.30000000000007</v>
      </c>
      <c r="H4">
        <f t="shared" ref="H4:H10" si="1">G4*B4</f>
        <v>1535.1700000000005</v>
      </c>
      <c r="I4">
        <v>1480</v>
      </c>
      <c r="J4">
        <f t="shared" ref="J4:J10" si="2">((I4-H4)/I4)*100</f>
        <v>-3.7277027027027385</v>
      </c>
    </row>
    <row r="5" spans="1:10" x14ac:dyDescent="0.25">
      <c r="B5">
        <v>5.4</v>
      </c>
      <c r="C5">
        <v>650</v>
      </c>
      <c r="D5">
        <v>2</v>
      </c>
      <c r="E5">
        <v>4.82</v>
      </c>
      <c r="F5">
        <v>4.5999999999999996</v>
      </c>
      <c r="G5">
        <f t="shared" si="0"/>
        <v>272.43478260869568</v>
      </c>
      <c r="H5">
        <f t="shared" si="1"/>
        <v>1471.1478260869567</v>
      </c>
      <c r="I5">
        <v>1480</v>
      </c>
      <c r="J5">
        <f t="shared" si="2"/>
        <v>0.59811985898941322</v>
      </c>
    </row>
    <row r="6" spans="1:10" x14ac:dyDescent="0.25">
      <c r="B6">
        <v>6.3</v>
      </c>
      <c r="C6">
        <v>650</v>
      </c>
      <c r="D6">
        <v>2</v>
      </c>
      <c r="E6">
        <v>4.82</v>
      </c>
      <c r="F6">
        <v>5.35</v>
      </c>
      <c r="G6">
        <f t="shared" si="0"/>
        <v>234.24299065420564</v>
      </c>
      <c r="H6">
        <f t="shared" si="1"/>
        <v>1475.7308411214956</v>
      </c>
      <c r="I6">
        <v>1480</v>
      </c>
      <c r="J6">
        <f t="shared" si="2"/>
        <v>0.28845668098002791</v>
      </c>
    </row>
    <row r="7" spans="1:10" x14ac:dyDescent="0.25">
      <c r="B7">
        <v>7.7</v>
      </c>
      <c r="C7">
        <v>650</v>
      </c>
      <c r="D7">
        <v>1</v>
      </c>
      <c r="E7">
        <v>4.82</v>
      </c>
      <c r="F7">
        <v>3.3</v>
      </c>
      <c r="G7">
        <f t="shared" si="0"/>
        <v>189.8787878787879</v>
      </c>
      <c r="H7">
        <f t="shared" si="1"/>
        <v>1462.0666666666668</v>
      </c>
      <c r="I7">
        <v>1480</v>
      </c>
      <c r="J7">
        <f t="shared" si="2"/>
        <v>1.2117117117117004</v>
      </c>
    </row>
    <row r="8" spans="1:10" x14ac:dyDescent="0.25">
      <c r="B8">
        <v>8.4</v>
      </c>
      <c r="C8">
        <v>650</v>
      </c>
      <c r="D8">
        <v>1</v>
      </c>
      <c r="E8">
        <v>4.82</v>
      </c>
      <c r="F8">
        <v>3.5</v>
      </c>
      <c r="G8">
        <f t="shared" si="0"/>
        <v>179.02857142857144</v>
      </c>
      <c r="H8">
        <f t="shared" si="1"/>
        <v>1503.8400000000001</v>
      </c>
      <c r="I8">
        <v>1480</v>
      </c>
      <c r="J8">
        <f t="shared" si="2"/>
        <v>-1.6108108108108206</v>
      </c>
    </row>
    <row r="9" spans="1:10" x14ac:dyDescent="0.25">
      <c r="B9">
        <v>9.4</v>
      </c>
      <c r="C9">
        <v>650</v>
      </c>
      <c r="D9">
        <v>1</v>
      </c>
      <c r="E9">
        <v>4.82</v>
      </c>
      <c r="F9">
        <v>4</v>
      </c>
      <c r="G9">
        <f t="shared" si="0"/>
        <v>156.65000000000003</v>
      </c>
      <c r="H9">
        <f t="shared" si="1"/>
        <v>1472.5100000000004</v>
      </c>
      <c r="I9">
        <v>1480</v>
      </c>
      <c r="J9">
        <f t="shared" si="2"/>
        <v>0.50608108108105099</v>
      </c>
    </row>
    <row r="10" spans="1:10" x14ac:dyDescent="0.25">
      <c r="B10">
        <v>10.4</v>
      </c>
      <c r="C10">
        <v>650</v>
      </c>
      <c r="D10">
        <v>1</v>
      </c>
      <c r="E10">
        <v>4.82</v>
      </c>
      <c r="F10">
        <v>4.5</v>
      </c>
      <c r="G10">
        <f t="shared" si="0"/>
        <v>139.24444444444447</v>
      </c>
      <c r="H10">
        <f t="shared" si="1"/>
        <v>1448.1422222222225</v>
      </c>
      <c r="I10">
        <v>1480</v>
      </c>
      <c r="J10">
        <f t="shared" si="2"/>
        <v>2.1525525525525357</v>
      </c>
    </row>
  </sheetData>
  <mergeCells count="3">
    <mergeCell ref="B1:C1"/>
    <mergeCell ref="D1:F1"/>
    <mergeCell ref="G1:H1"/>
  </mergeCells>
  <phoneticPr fontId="5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A5" sqref="A5"/>
    </sheetView>
  </sheetViews>
  <sheetFormatPr defaultRowHeight="16.5" x14ac:dyDescent="0.25"/>
  <cols>
    <col min="9" max="9" width="15.5" customWidth="1"/>
  </cols>
  <sheetData>
    <row r="1" spans="1:10" x14ac:dyDescent="0.25">
      <c r="A1" t="s">
        <v>12</v>
      </c>
      <c r="B1" s="3" t="s">
        <v>8</v>
      </c>
      <c r="C1" s="3"/>
      <c r="D1" s="4" t="s">
        <v>9</v>
      </c>
      <c r="E1" s="4"/>
      <c r="F1" s="4"/>
      <c r="G1" s="5" t="s">
        <v>10</v>
      </c>
      <c r="H1" s="5"/>
      <c r="I1" t="s">
        <v>17</v>
      </c>
      <c r="J1" s="1" t="s">
        <v>11</v>
      </c>
    </row>
    <row r="2" spans="1:10" x14ac:dyDescent="0.25">
      <c r="B2" t="s">
        <v>3</v>
      </c>
      <c r="C2" t="s">
        <v>13</v>
      </c>
      <c r="D2" t="s">
        <v>32</v>
      </c>
      <c r="E2" t="s">
        <v>4</v>
      </c>
      <c r="F2" t="s">
        <v>5</v>
      </c>
      <c r="G2" t="s">
        <v>14</v>
      </c>
      <c r="H2" t="s">
        <v>15</v>
      </c>
      <c r="I2" t="s">
        <v>16</v>
      </c>
      <c r="J2" t="s">
        <v>7</v>
      </c>
    </row>
    <row r="3" spans="1:10" x14ac:dyDescent="0.25">
      <c r="A3" t="s">
        <v>1</v>
      </c>
      <c r="B3">
        <v>3</v>
      </c>
      <c r="C3">
        <v>650</v>
      </c>
      <c r="D3">
        <v>2</v>
      </c>
      <c r="E3">
        <v>4.82</v>
      </c>
      <c r="F3">
        <v>2.4</v>
      </c>
      <c r="G3">
        <f>(2*D3*C3*10^(-9)*E3/(F3*10^(-2)))/(10^(-6))</f>
        <v>522.16666666666674</v>
      </c>
      <c r="H3">
        <f>G3*B3</f>
        <v>1566.5000000000002</v>
      </c>
      <c r="I3">
        <v>1522</v>
      </c>
      <c r="J3">
        <f>((I3-H3)/I3)*100</f>
        <v>-2.923784494086743</v>
      </c>
    </row>
    <row r="4" spans="1:10" x14ac:dyDescent="0.25">
      <c r="A4" s="2">
        <v>0.05</v>
      </c>
      <c r="B4">
        <v>4</v>
      </c>
      <c r="C4">
        <v>650</v>
      </c>
      <c r="D4">
        <v>3</v>
      </c>
      <c r="E4">
        <v>4.82</v>
      </c>
      <c r="F4">
        <v>4.8</v>
      </c>
      <c r="G4">
        <f t="shared" ref="G4:G7" si="0">(2*D4*C4*10^(-9)*E4/(F4*10^(-2)))/(10^(-6))</f>
        <v>391.62500000000006</v>
      </c>
      <c r="H4">
        <f t="shared" ref="H4:H7" si="1">G4*B4</f>
        <v>1566.5000000000002</v>
      </c>
      <c r="I4">
        <v>1522</v>
      </c>
      <c r="J4">
        <f t="shared" ref="J4:J7" si="2">((I4-H4)/I4)*100</f>
        <v>-2.923784494086743</v>
      </c>
    </row>
    <row r="5" spans="1:10" x14ac:dyDescent="0.25">
      <c r="B5">
        <v>5.4</v>
      </c>
      <c r="C5">
        <v>650</v>
      </c>
      <c r="D5">
        <v>2</v>
      </c>
      <c r="E5">
        <v>4.82</v>
      </c>
      <c r="F5">
        <v>4.3</v>
      </c>
      <c r="G5">
        <f t="shared" si="0"/>
        <v>291.44186046511635</v>
      </c>
      <c r="H5">
        <f t="shared" si="1"/>
        <v>1573.7860465116285</v>
      </c>
      <c r="I5">
        <v>1522</v>
      </c>
      <c r="J5">
        <f t="shared" si="2"/>
        <v>-3.4024997708034466</v>
      </c>
    </row>
    <row r="6" spans="1:10" x14ac:dyDescent="0.25">
      <c r="B6">
        <v>6.2</v>
      </c>
      <c r="C6">
        <v>650</v>
      </c>
      <c r="D6">
        <v>2</v>
      </c>
      <c r="E6">
        <v>4.82</v>
      </c>
      <c r="F6">
        <v>5</v>
      </c>
      <c r="G6">
        <f t="shared" si="0"/>
        <v>250.64000000000001</v>
      </c>
      <c r="H6">
        <f t="shared" si="1"/>
        <v>1553.9680000000001</v>
      </c>
      <c r="I6">
        <v>1522</v>
      </c>
      <c r="J6">
        <f t="shared" si="2"/>
        <v>-2.1003942181340394</v>
      </c>
    </row>
    <row r="7" spans="1:10" x14ac:dyDescent="0.25">
      <c r="B7">
        <v>7.4</v>
      </c>
      <c r="C7">
        <v>650</v>
      </c>
      <c r="D7">
        <v>1</v>
      </c>
      <c r="E7">
        <v>4.82</v>
      </c>
      <c r="F7">
        <v>3</v>
      </c>
      <c r="G7">
        <f t="shared" si="0"/>
        <v>208.8666666666667</v>
      </c>
      <c r="H7">
        <f t="shared" si="1"/>
        <v>1545.6133333333337</v>
      </c>
      <c r="I7">
        <v>1522</v>
      </c>
      <c r="J7">
        <f t="shared" si="2"/>
        <v>-1.5514673674989281</v>
      </c>
    </row>
    <row r="10" spans="1:10" x14ac:dyDescent="0.25">
      <c r="B10" t="s">
        <v>40</v>
      </c>
      <c r="C10" s="2">
        <v>0.05</v>
      </c>
    </row>
  </sheetData>
  <mergeCells count="3">
    <mergeCell ref="B1:C1"/>
    <mergeCell ref="D1:F1"/>
    <mergeCell ref="G1:H1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16" sqref="F16"/>
    </sheetView>
  </sheetViews>
  <sheetFormatPr defaultRowHeight="16.5" x14ac:dyDescent="0.25"/>
  <cols>
    <col min="3" max="3" width="10.25" customWidth="1"/>
    <col min="9" max="9" width="13.625" customWidth="1"/>
  </cols>
  <sheetData>
    <row r="1" spans="1:10" x14ac:dyDescent="0.25">
      <c r="A1" t="s">
        <v>12</v>
      </c>
      <c r="B1" s="3" t="s">
        <v>8</v>
      </c>
      <c r="C1" s="3"/>
      <c r="D1" s="4" t="s">
        <v>9</v>
      </c>
      <c r="E1" s="4"/>
      <c r="F1" s="4"/>
      <c r="G1" s="5" t="s">
        <v>10</v>
      </c>
      <c r="H1" s="5"/>
      <c r="I1" t="s">
        <v>17</v>
      </c>
      <c r="J1" s="1" t="s">
        <v>11</v>
      </c>
    </row>
    <row r="2" spans="1:10" x14ac:dyDescent="0.25">
      <c r="B2" t="s">
        <v>3</v>
      </c>
      <c r="C2" t="s">
        <v>13</v>
      </c>
      <c r="D2" t="s">
        <v>32</v>
      </c>
      <c r="E2" t="s">
        <v>4</v>
      </c>
      <c r="F2" t="s">
        <v>5</v>
      </c>
      <c r="G2" t="s">
        <v>14</v>
      </c>
      <c r="H2" t="s">
        <v>15</v>
      </c>
      <c r="I2" t="s">
        <v>16</v>
      </c>
      <c r="J2" t="s">
        <v>6</v>
      </c>
    </row>
    <row r="3" spans="1:10" x14ac:dyDescent="0.25">
      <c r="A3" t="s">
        <v>2</v>
      </c>
      <c r="B3">
        <v>3.5</v>
      </c>
      <c r="C3">
        <v>650</v>
      </c>
      <c r="D3">
        <v>2</v>
      </c>
      <c r="E3">
        <v>4.82</v>
      </c>
      <c r="F3">
        <v>3.8</v>
      </c>
      <c r="G3">
        <f>(2*D3*C3*10^(-9)*E3/(F3*10^(-2)))/(10^(-6))</f>
        <v>329.78947368421058</v>
      </c>
      <c r="H3">
        <f>G3*B3</f>
        <v>1154.2631578947371</v>
      </c>
      <c r="I3">
        <v>1144</v>
      </c>
      <c r="J3">
        <f>((I3-H3)/I3)*100</f>
        <v>-0.89712918660289387</v>
      </c>
    </row>
    <row r="4" spans="1:10" x14ac:dyDescent="0.25">
      <c r="B4">
        <v>4.5</v>
      </c>
      <c r="C4">
        <v>650</v>
      </c>
      <c r="D4">
        <v>2</v>
      </c>
      <c r="E4">
        <v>4.82</v>
      </c>
      <c r="F4">
        <v>4.8</v>
      </c>
      <c r="G4">
        <f t="shared" ref="G4:G9" si="0">(2*D4*C4*10^(-9)*E4/(F4*10^(-2)))/(10^(-6))</f>
        <v>261.08333333333337</v>
      </c>
      <c r="H4">
        <f t="shared" ref="H4:H9" si="1">G4*B4</f>
        <v>1174.8750000000002</v>
      </c>
      <c r="I4">
        <v>1144</v>
      </c>
      <c r="J4">
        <f t="shared" ref="J4:J9" si="2">((I4-H4)/I4)*100</f>
        <v>-2.6988636363636562</v>
      </c>
    </row>
    <row r="5" spans="1:10" x14ac:dyDescent="0.25">
      <c r="B5">
        <v>5.5</v>
      </c>
      <c r="C5">
        <v>650</v>
      </c>
      <c r="D5">
        <v>3</v>
      </c>
      <c r="E5">
        <v>4.82</v>
      </c>
      <c r="F5">
        <v>8.6999999999999993</v>
      </c>
      <c r="G5">
        <f t="shared" si="0"/>
        <v>216.06896551724142</v>
      </c>
      <c r="H5">
        <f t="shared" si="1"/>
        <v>1188.3793103448279</v>
      </c>
      <c r="I5">
        <v>1144</v>
      </c>
      <c r="J5">
        <f t="shared" si="2"/>
        <v>-3.8793103448276134</v>
      </c>
    </row>
    <row r="6" spans="1:10" x14ac:dyDescent="0.25">
      <c r="B6">
        <v>6.5</v>
      </c>
      <c r="C6">
        <v>650</v>
      </c>
      <c r="D6">
        <v>2</v>
      </c>
      <c r="E6">
        <v>4.82</v>
      </c>
      <c r="F6">
        <v>6.9</v>
      </c>
      <c r="G6">
        <f t="shared" si="0"/>
        <v>181.62318840579709</v>
      </c>
      <c r="H6">
        <f t="shared" si="1"/>
        <v>1180.550724637681</v>
      </c>
      <c r="I6">
        <v>1144</v>
      </c>
      <c r="J6">
        <f t="shared" si="2"/>
        <v>-3.1949934123847044</v>
      </c>
    </row>
    <row r="7" spans="1:10" x14ac:dyDescent="0.25">
      <c r="B7">
        <v>7.5</v>
      </c>
      <c r="C7">
        <v>650</v>
      </c>
      <c r="D7">
        <v>1</v>
      </c>
      <c r="E7">
        <v>4.82</v>
      </c>
      <c r="F7">
        <v>4</v>
      </c>
      <c r="G7">
        <f t="shared" si="0"/>
        <v>156.65000000000003</v>
      </c>
      <c r="H7">
        <f t="shared" si="1"/>
        <v>1174.8750000000002</v>
      </c>
      <c r="I7">
        <v>1144</v>
      </c>
      <c r="J7">
        <f t="shared" si="2"/>
        <v>-2.6988636363636562</v>
      </c>
    </row>
    <row r="8" spans="1:10" x14ac:dyDescent="0.25">
      <c r="B8">
        <v>8.5</v>
      </c>
      <c r="C8">
        <v>650</v>
      </c>
      <c r="D8">
        <v>1</v>
      </c>
      <c r="E8">
        <v>4.82</v>
      </c>
      <c r="F8">
        <v>4.5</v>
      </c>
      <c r="G8">
        <f t="shared" si="0"/>
        <v>139.24444444444447</v>
      </c>
      <c r="H8">
        <f t="shared" si="1"/>
        <v>1183.577777777778</v>
      </c>
      <c r="I8">
        <v>1144</v>
      </c>
      <c r="J8">
        <f t="shared" si="2"/>
        <v>-3.4595959595959798</v>
      </c>
    </row>
    <row r="9" spans="1:10" x14ac:dyDescent="0.25">
      <c r="B9">
        <v>9.5</v>
      </c>
      <c r="C9">
        <v>650</v>
      </c>
      <c r="D9">
        <v>1</v>
      </c>
      <c r="E9">
        <v>4.82</v>
      </c>
      <c r="F9">
        <v>5.0999999999999996</v>
      </c>
      <c r="G9">
        <f t="shared" si="0"/>
        <v>122.86274509803924</v>
      </c>
      <c r="H9">
        <f t="shared" si="1"/>
        <v>1167.1960784313728</v>
      </c>
      <c r="I9">
        <v>1144</v>
      </c>
      <c r="J9">
        <f t="shared" si="2"/>
        <v>-2.0276292335116106</v>
      </c>
    </row>
  </sheetData>
  <mergeCells count="3">
    <mergeCell ref="B1:C1"/>
    <mergeCell ref="D1:F1"/>
    <mergeCell ref="G1:H1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>
      <selection activeCell="G24" sqref="G24"/>
    </sheetView>
  </sheetViews>
  <sheetFormatPr defaultRowHeight="16.5" x14ac:dyDescent="0.25"/>
  <cols>
    <col min="1" max="2" width="11.125" customWidth="1"/>
    <col min="11" max="11" width="11" customWidth="1"/>
    <col min="16" max="16" width="20.125" customWidth="1"/>
  </cols>
  <sheetData>
    <row r="1" spans="1:19" x14ac:dyDescent="0.25">
      <c r="A1" s="4" t="s">
        <v>9</v>
      </c>
      <c r="B1" s="4"/>
      <c r="C1" s="4"/>
      <c r="D1" s="4"/>
      <c r="E1" s="4"/>
      <c r="F1" s="4"/>
      <c r="G1" s="4"/>
      <c r="H1" s="4"/>
      <c r="I1" s="4"/>
      <c r="J1" s="4"/>
      <c r="K1" s="5" t="s">
        <v>19</v>
      </c>
      <c r="L1" s="5"/>
      <c r="M1" t="s">
        <v>35</v>
      </c>
      <c r="P1" t="s">
        <v>20</v>
      </c>
      <c r="Q1" s="1" t="s">
        <v>21</v>
      </c>
      <c r="R1" t="s">
        <v>30</v>
      </c>
      <c r="S1" t="s">
        <v>31</v>
      </c>
    </row>
    <row r="2" spans="1:19" x14ac:dyDescent="0.25">
      <c r="A2" t="s">
        <v>22</v>
      </c>
      <c r="C2" t="s">
        <v>23</v>
      </c>
      <c r="E2" t="s">
        <v>24</v>
      </c>
      <c r="G2" t="s">
        <v>25</v>
      </c>
      <c r="H2" t="s">
        <v>5</v>
      </c>
      <c r="J2" t="s">
        <v>26</v>
      </c>
      <c r="K2" t="s">
        <v>37</v>
      </c>
      <c r="L2" t="s">
        <v>28</v>
      </c>
      <c r="M2" t="s">
        <v>36</v>
      </c>
      <c r="O2" t="s">
        <v>34</v>
      </c>
      <c r="P2" t="s">
        <v>29</v>
      </c>
      <c r="R2">
        <v>1.33</v>
      </c>
      <c r="S2">
        <v>1.45</v>
      </c>
    </row>
    <row r="3" spans="1:19" x14ac:dyDescent="0.25">
      <c r="A3">
        <v>4.8</v>
      </c>
      <c r="B3">
        <f>A3/100</f>
        <v>4.8000000000000001E-2</v>
      </c>
      <c r="C3">
        <v>0.4</v>
      </c>
      <c r="D3">
        <f>C3/100</f>
        <v>4.0000000000000001E-3</v>
      </c>
      <c r="E3">
        <v>0.4</v>
      </c>
      <c r="F3">
        <f>E3/100</f>
        <v>4.0000000000000001E-3</v>
      </c>
      <c r="G3">
        <v>4.82</v>
      </c>
      <c r="H3">
        <v>4</v>
      </c>
      <c r="I3">
        <f>H3/100</f>
        <v>0.04</v>
      </c>
      <c r="J3">
        <v>8</v>
      </c>
      <c r="K3">
        <f>1000000*(2*I3/J3)*((N3-(D3/S2)-(B3/R2))/(G3-(N3-((D3+F3)/S2)-((B3+B3)/R2))))</f>
        <v>283.935952048709</v>
      </c>
      <c r="L3">
        <f>O3*K3</f>
        <v>1590.0413314727703</v>
      </c>
      <c r="M3">
        <v>17.3</v>
      </c>
      <c r="N3">
        <f>M3/100</f>
        <v>0.17300000000000001</v>
      </c>
      <c r="O3">
        <v>5.6</v>
      </c>
      <c r="P3">
        <v>1480</v>
      </c>
      <c r="Q3">
        <f>100*(P3-L3)/P3</f>
        <v>-7.4352250995115039</v>
      </c>
      <c r="R3">
        <v>1.33</v>
      </c>
      <c r="S3">
        <v>1.45</v>
      </c>
    </row>
    <row r="4" spans="1:19" x14ac:dyDescent="0.25">
      <c r="A4">
        <v>4.8</v>
      </c>
      <c r="B4">
        <f t="shared" ref="B4:B6" si="0">A4/100</f>
        <v>4.8000000000000001E-2</v>
      </c>
      <c r="C4">
        <v>0.4</v>
      </c>
      <c r="D4">
        <f t="shared" ref="D4:D6" si="1">C4/100</f>
        <v>4.0000000000000001E-3</v>
      </c>
      <c r="E4">
        <v>0.4</v>
      </c>
      <c r="F4">
        <f t="shared" ref="F4:F6" si="2">E4/100</f>
        <v>4.0000000000000001E-3</v>
      </c>
      <c r="G4">
        <v>4.82</v>
      </c>
      <c r="H4">
        <v>3.2</v>
      </c>
      <c r="I4">
        <f t="shared" ref="I4:I6" si="3">H4/100</f>
        <v>3.2000000000000001E-2</v>
      </c>
      <c r="J4">
        <v>8</v>
      </c>
      <c r="K4">
        <f t="shared" ref="K4:K6" si="4">1000000*(2*I4/J4)*((N4-(D4/S3)-(B4/R3))/(G4-(N4-((D4+F4)/S3)-((B4+B4)/R3))))</f>
        <v>227.14876163896719</v>
      </c>
      <c r="L4">
        <f t="shared" ref="L4:L6" si="5">O4*K4</f>
        <v>1431.0371983254931</v>
      </c>
      <c r="M4">
        <v>17.3</v>
      </c>
      <c r="N4">
        <f t="shared" ref="N4:N6" si="6">M4/100</f>
        <v>0.17300000000000001</v>
      </c>
      <c r="O4">
        <v>6.3</v>
      </c>
      <c r="P4">
        <v>1480</v>
      </c>
      <c r="Q4">
        <f t="shared" ref="Q4:Q6" si="7">100*(P4-L4)/P4</f>
        <v>3.308297410439653</v>
      </c>
      <c r="R4">
        <v>1.33</v>
      </c>
      <c r="S4">
        <v>1.45</v>
      </c>
    </row>
    <row r="5" spans="1:19" x14ac:dyDescent="0.25">
      <c r="A5">
        <v>4.8</v>
      </c>
      <c r="B5">
        <f t="shared" si="0"/>
        <v>4.8000000000000001E-2</v>
      </c>
      <c r="C5">
        <v>0.4</v>
      </c>
      <c r="D5">
        <f t="shared" si="1"/>
        <v>4.0000000000000001E-3</v>
      </c>
      <c r="E5">
        <v>0.4</v>
      </c>
      <c r="F5">
        <f t="shared" si="2"/>
        <v>4.0000000000000001E-3</v>
      </c>
      <c r="G5">
        <v>4.82</v>
      </c>
      <c r="H5">
        <v>4.7</v>
      </c>
      <c r="I5">
        <f t="shared" si="3"/>
        <v>4.7E-2</v>
      </c>
      <c r="J5">
        <v>8</v>
      </c>
      <c r="K5">
        <f t="shared" si="4"/>
        <v>333.62474365723307</v>
      </c>
      <c r="L5">
        <f t="shared" si="5"/>
        <v>1401.2239233603789</v>
      </c>
      <c r="M5">
        <v>17.3</v>
      </c>
      <c r="N5">
        <f t="shared" si="6"/>
        <v>0.17300000000000001</v>
      </c>
      <c r="O5">
        <v>4.2</v>
      </c>
      <c r="P5">
        <v>1480</v>
      </c>
      <c r="Q5">
        <f t="shared" si="7"/>
        <v>5.3227078810554813</v>
      </c>
      <c r="R5">
        <v>1.33</v>
      </c>
      <c r="S5">
        <v>1.45</v>
      </c>
    </row>
    <row r="6" spans="1:19" x14ac:dyDescent="0.25">
      <c r="A6">
        <v>4.8</v>
      </c>
      <c r="B6">
        <f t="shared" si="0"/>
        <v>4.8000000000000001E-2</v>
      </c>
      <c r="C6">
        <v>0.4</v>
      </c>
      <c r="D6">
        <f t="shared" si="1"/>
        <v>4.0000000000000001E-3</v>
      </c>
      <c r="E6">
        <v>0.4</v>
      </c>
      <c r="F6">
        <f t="shared" si="2"/>
        <v>4.0000000000000001E-3</v>
      </c>
      <c r="G6">
        <v>4.82</v>
      </c>
      <c r="H6">
        <v>4.2</v>
      </c>
      <c r="I6">
        <f t="shared" si="3"/>
        <v>4.2000000000000003E-2</v>
      </c>
      <c r="J6">
        <v>4</v>
      </c>
      <c r="K6">
        <f t="shared" si="4"/>
        <v>596.26549930228884</v>
      </c>
      <c r="L6">
        <f t="shared" si="5"/>
        <v>1431.0371983254931</v>
      </c>
      <c r="M6">
        <v>17.3</v>
      </c>
      <c r="N6">
        <f t="shared" si="6"/>
        <v>0.17300000000000001</v>
      </c>
      <c r="O6">
        <v>2.4</v>
      </c>
      <c r="P6">
        <v>1480</v>
      </c>
      <c r="Q6">
        <f t="shared" si="7"/>
        <v>3.308297410439653</v>
      </c>
    </row>
  </sheetData>
  <mergeCells count="2">
    <mergeCell ref="A1:J1"/>
    <mergeCell ref="K1:L1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K24" sqref="K24"/>
    </sheetView>
  </sheetViews>
  <sheetFormatPr defaultRowHeight="16.5" x14ac:dyDescent="0.25"/>
  <cols>
    <col min="11" max="11" width="16.125" customWidth="1"/>
  </cols>
  <sheetData>
    <row r="1" spans="1:21" x14ac:dyDescent="0.25">
      <c r="A1" s="4" t="s">
        <v>9</v>
      </c>
      <c r="B1" s="4"/>
      <c r="C1" s="4"/>
      <c r="D1" s="4"/>
      <c r="E1" s="4"/>
      <c r="F1" s="4"/>
      <c r="G1" s="4"/>
      <c r="H1" s="4"/>
      <c r="I1" s="4"/>
      <c r="J1" s="4"/>
      <c r="K1" s="5" t="s">
        <v>19</v>
      </c>
      <c r="L1" s="5"/>
      <c r="M1" t="s">
        <v>35</v>
      </c>
      <c r="P1" t="s">
        <v>20</v>
      </c>
      <c r="Q1" s="1" t="s">
        <v>21</v>
      </c>
      <c r="R1" t="s">
        <v>38</v>
      </c>
      <c r="S1" t="s">
        <v>31</v>
      </c>
    </row>
    <row r="2" spans="1:21" x14ac:dyDescent="0.25">
      <c r="A2" t="s">
        <v>22</v>
      </c>
      <c r="C2" t="s">
        <v>23</v>
      </c>
      <c r="E2" t="s">
        <v>24</v>
      </c>
      <c r="G2" t="s">
        <v>25</v>
      </c>
      <c r="H2" t="s">
        <v>5</v>
      </c>
      <c r="J2" t="s">
        <v>26</v>
      </c>
      <c r="K2" t="s">
        <v>27</v>
      </c>
      <c r="L2" t="s">
        <v>28</v>
      </c>
      <c r="M2" t="s">
        <v>36</v>
      </c>
      <c r="O2" t="s">
        <v>34</v>
      </c>
      <c r="P2" t="s">
        <v>29</v>
      </c>
      <c r="R2">
        <v>1.6</v>
      </c>
      <c r="S2">
        <v>1.45</v>
      </c>
      <c r="U2" t="s">
        <v>39</v>
      </c>
    </row>
    <row r="3" spans="1:21" x14ac:dyDescent="0.25">
      <c r="A3">
        <v>4.8</v>
      </c>
      <c r="B3">
        <f>A3/100</f>
        <v>4.8000000000000001E-2</v>
      </c>
      <c r="C3">
        <v>0.4</v>
      </c>
      <c r="D3">
        <f>C3/100</f>
        <v>4.0000000000000001E-3</v>
      </c>
      <c r="E3">
        <v>0.4</v>
      </c>
      <c r="F3">
        <f>E3/100</f>
        <v>4.0000000000000001E-3</v>
      </c>
      <c r="G3">
        <v>4.82</v>
      </c>
      <c r="H3">
        <v>4</v>
      </c>
      <c r="I3">
        <f>H3/100</f>
        <v>0.04</v>
      </c>
      <c r="J3">
        <v>4</v>
      </c>
      <c r="K3">
        <f>1000000*(2*I3/J3)*((N3-(D3/S2)-(B3/R2))/(G3-(N3-((D3+F3)/S2)-((B3+B3)/R2))))</f>
        <v>595.18670013097915</v>
      </c>
      <c r="L3">
        <f>K3*O3</f>
        <v>1547.4854203405459</v>
      </c>
      <c r="M3">
        <v>17.3</v>
      </c>
      <c r="N3">
        <f>M3/100</f>
        <v>0.17300000000000001</v>
      </c>
      <c r="O3">
        <v>2.6</v>
      </c>
      <c r="R3">
        <v>1.6</v>
      </c>
      <c r="S3">
        <v>1.45</v>
      </c>
    </row>
    <row r="4" spans="1:21" x14ac:dyDescent="0.25">
      <c r="A4">
        <v>4.8</v>
      </c>
      <c r="B4">
        <f t="shared" ref="B4:B7" si="0">A4/100</f>
        <v>4.8000000000000001E-2</v>
      </c>
      <c r="C4">
        <v>0.4</v>
      </c>
      <c r="D4">
        <f t="shared" ref="D4:D7" si="1">C4/100</f>
        <v>4.0000000000000001E-3</v>
      </c>
      <c r="E4">
        <v>0.4</v>
      </c>
      <c r="F4">
        <f t="shared" ref="F4:F7" si="2">E4/100</f>
        <v>4.0000000000000001E-3</v>
      </c>
      <c r="G4">
        <v>4.82</v>
      </c>
      <c r="H4">
        <v>1.6</v>
      </c>
      <c r="I4">
        <f t="shared" ref="I4:I7" si="3">H4/100</f>
        <v>1.6E-2</v>
      </c>
      <c r="J4">
        <v>4</v>
      </c>
      <c r="K4">
        <f>1000000*(2*I4/J4)*((N4-(D4/S3)-(B4/R3))/(G4-(N4-((D4+F4)/S3)-((B4+B4)/R3))))</f>
        <v>238.07468005239167</v>
      </c>
      <c r="L4">
        <f>K4*O4</f>
        <v>809.45391217813165</v>
      </c>
      <c r="M4">
        <v>17.3</v>
      </c>
      <c r="N4">
        <f t="shared" ref="N4:N7" si="4">M4/100</f>
        <v>0.17300000000000001</v>
      </c>
      <c r="O4">
        <v>3.4</v>
      </c>
      <c r="P4" t="s">
        <v>41</v>
      </c>
      <c r="R4">
        <v>1.6</v>
      </c>
      <c r="S4">
        <v>1.45</v>
      </c>
    </row>
    <row r="5" spans="1:21" x14ac:dyDescent="0.25">
      <c r="A5">
        <v>4.8</v>
      </c>
      <c r="B5">
        <f t="shared" si="0"/>
        <v>4.8000000000000001E-2</v>
      </c>
      <c r="C5">
        <v>0.4</v>
      </c>
      <c r="D5">
        <f t="shared" si="1"/>
        <v>4.0000000000000001E-3</v>
      </c>
      <c r="E5">
        <v>0.4</v>
      </c>
      <c r="F5">
        <f t="shared" si="2"/>
        <v>4.0000000000000001E-3</v>
      </c>
      <c r="G5">
        <v>4.82</v>
      </c>
      <c r="H5">
        <v>1.5</v>
      </c>
      <c r="I5">
        <f t="shared" si="3"/>
        <v>1.4999999999999999E-2</v>
      </c>
      <c r="J5">
        <v>4</v>
      </c>
      <c r="K5">
        <f t="shared" ref="K5:K7" si="5">1000000*(2*I5/J5)*((N5-(D5/S4)-(B5/R4))/(G5-(N5-((D5+F5)/S4)-((B5+B5)/R4))))</f>
        <v>223.19501254911717</v>
      </c>
      <c r="L5">
        <f t="shared" ref="L5:L7" si="6">K5*O5</f>
        <v>1004.3775564710272</v>
      </c>
      <c r="M5">
        <v>17.3</v>
      </c>
      <c r="N5">
        <f t="shared" si="4"/>
        <v>0.17300000000000001</v>
      </c>
      <c r="O5">
        <v>4.5</v>
      </c>
      <c r="P5" t="s">
        <v>41</v>
      </c>
      <c r="R5">
        <v>1.6</v>
      </c>
      <c r="S5">
        <v>1.45</v>
      </c>
    </row>
    <row r="6" spans="1:21" x14ac:dyDescent="0.25">
      <c r="A6">
        <v>4.8</v>
      </c>
      <c r="B6">
        <f t="shared" si="0"/>
        <v>4.8000000000000001E-2</v>
      </c>
      <c r="C6">
        <v>0.4</v>
      </c>
      <c r="D6">
        <f t="shared" si="1"/>
        <v>4.0000000000000001E-3</v>
      </c>
      <c r="E6">
        <v>0.4</v>
      </c>
      <c r="F6">
        <f t="shared" si="2"/>
        <v>4.0000000000000001E-3</v>
      </c>
      <c r="G6">
        <v>4.82</v>
      </c>
      <c r="H6">
        <v>2</v>
      </c>
      <c r="I6">
        <f t="shared" si="3"/>
        <v>0.02</v>
      </c>
      <c r="J6">
        <v>4</v>
      </c>
      <c r="K6">
        <f t="shared" si="5"/>
        <v>297.59335006548957</v>
      </c>
      <c r="L6">
        <f t="shared" si="6"/>
        <v>1607.0040903536437</v>
      </c>
      <c r="M6">
        <v>17.3</v>
      </c>
      <c r="N6">
        <f t="shared" si="4"/>
        <v>0.17300000000000001</v>
      </c>
      <c r="O6">
        <v>5.4</v>
      </c>
      <c r="R6">
        <v>1.6</v>
      </c>
      <c r="S6">
        <v>1.45</v>
      </c>
    </row>
    <row r="7" spans="1:21" x14ac:dyDescent="0.25">
      <c r="A7">
        <v>4.8</v>
      </c>
      <c r="B7">
        <f t="shared" si="0"/>
        <v>4.8000000000000001E-2</v>
      </c>
      <c r="C7">
        <v>0.4</v>
      </c>
      <c r="D7">
        <f t="shared" si="1"/>
        <v>4.0000000000000001E-3</v>
      </c>
      <c r="E7">
        <v>0.4</v>
      </c>
      <c r="F7">
        <f t="shared" si="2"/>
        <v>4.0000000000000001E-3</v>
      </c>
      <c r="G7">
        <v>4.82</v>
      </c>
      <c r="H7">
        <v>1.6</v>
      </c>
      <c r="I7">
        <f t="shared" si="3"/>
        <v>1.6E-2</v>
      </c>
      <c r="J7">
        <v>4</v>
      </c>
      <c r="K7">
        <f t="shared" si="5"/>
        <v>238.07468005239167</v>
      </c>
      <c r="L7">
        <f t="shared" si="6"/>
        <v>1523.6779523353068</v>
      </c>
      <c r="M7">
        <v>17.3</v>
      </c>
      <c r="N7">
        <f t="shared" si="4"/>
        <v>0.17300000000000001</v>
      </c>
      <c r="O7">
        <v>6.4</v>
      </c>
    </row>
  </sheetData>
  <mergeCells count="2">
    <mergeCell ref="A1:J1"/>
    <mergeCell ref="K1:L1"/>
  </mergeCells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workbookViewId="0">
      <selection activeCell="P6" sqref="P6"/>
    </sheetView>
  </sheetViews>
  <sheetFormatPr defaultRowHeight="16.5" x14ac:dyDescent="0.25"/>
  <cols>
    <col min="11" max="11" width="11.25" customWidth="1"/>
    <col min="16" max="16" width="13.5" customWidth="1"/>
    <col min="18" max="18" width="13" customWidth="1"/>
  </cols>
  <sheetData>
    <row r="1" spans="1:22" x14ac:dyDescent="0.25">
      <c r="A1" s="4" t="s">
        <v>9</v>
      </c>
      <c r="B1" s="4"/>
      <c r="C1" s="4"/>
      <c r="D1" s="4"/>
      <c r="E1" s="4"/>
      <c r="F1" s="4"/>
      <c r="G1" s="4"/>
      <c r="H1" s="4"/>
      <c r="I1" s="4"/>
      <c r="J1" s="4"/>
      <c r="K1" s="5" t="s">
        <v>19</v>
      </c>
      <c r="L1" s="5"/>
      <c r="M1" t="s">
        <v>35</v>
      </c>
      <c r="P1" t="s">
        <v>20</v>
      </c>
      <c r="Q1" s="1" t="s">
        <v>21</v>
      </c>
      <c r="R1" t="s">
        <v>33</v>
      </c>
      <c r="S1" t="s">
        <v>31</v>
      </c>
      <c r="V1" s="2">
        <v>0.95</v>
      </c>
    </row>
    <row r="2" spans="1:22" x14ac:dyDescent="0.25">
      <c r="A2" t="s">
        <v>22</v>
      </c>
      <c r="C2" t="s">
        <v>23</v>
      </c>
      <c r="E2" t="s">
        <v>24</v>
      </c>
      <c r="G2" t="s">
        <v>25</v>
      </c>
      <c r="H2" t="s">
        <v>5</v>
      </c>
      <c r="J2" t="s">
        <v>26</v>
      </c>
      <c r="K2" t="s">
        <v>27</v>
      </c>
      <c r="L2" t="s">
        <v>28</v>
      </c>
      <c r="M2" t="s">
        <v>36</v>
      </c>
      <c r="O2" t="s">
        <v>34</v>
      </c>
      <c r="P2" t="s">
        <v>29</v>
      </c>
      <c r="R2">
        <v>1.361</v>
      </c>
      <c r="S2">
        <v>1.45</v>
      </c>
    </row>
    <row r="3" spans="1:22" x14ac:dyDescent="0.25">
      <c r="A3">
        <v>4.8</v>
      </c>
      <c r="B3">
        <f>A3/100</f>
        <v>4.8000000000000001E-2</v>
      </c>
      <c r="C3">
        <v>0.4</v>
      </c>
      <c r="D3">
        <f>C3/100</f>
        <v>4.0000000000000001E-3</v>
      </c>
      <c r="E3">
        <v>0.4</v>
      </c>
      <c r="F3">
        <f>E3/100</f>
        <v>4.0000000000000001E-3</v>
      </c>
      <c r="G3">
        <v>4.82</v>
      </c>
      <c r="H3">
        <v>4.3</v>
      </c>
      <c r="I3">
        <f>H3/100</f>
        <v>4.2999999999999997E-2</v>
      </c>
      <c r="J3">
        <v>6</v>
      </c>
      <c r="K3">
        <f>1000000*(2*I3/J3)*((N3-(D3/S2)-(B3/R2))/(G3-(N3-((D3+F3)/S2)-((B3+B3)/R2))))</f>
        <v>409.61122652941486</v>
      </c>
      <c r="L3">
        <f>K3*O3</f>
        <v>1064.9891889764788</v>
      </c>
      <c r="M3">
        <v>17.3</v>
      </c>
      <c r="N3">
        <f>M3/100</f>
        <v>0.17300000000000001</v>
      </c>
      <c r="O3">
        <v>2.6</v>
      </c>
      <c r="R3">
        <v>1.361</v>
      </c>
      <c r="S3">
        <v>1.45</v>
      </c>
    </row>
    <row r="4" spans="1:22" x14ac:dyDescent="0.25">
      <c r="A4">
        <v>4.8</v>
      </c>
      <c r="B4">
        <f t="shared" ref="B4:B7" si="0">A4/100</f>
        <v>4.8000000000000001E-2</v>
      </c>
      <c r="C4">
        <v>0.4</v>
      </c>
      <c r="D4">
        <f t="shared" ref="D4:D7" si="1">C4/100</f>
        <v>4.0000000000000001E-3</v>
      </c>
      <c r="E4">
        <v>0.4</v>
      </c>
      <c r="F4">
        <f t="shared" ref="F4:F7" si="2">E4/100</f>
        <v>4.0000000000000001E-3</v>
      </c>
      <c r="G4">
        <v>4.82</v>
      </c>
      <c r="H4">
        <v>2.4</v>
      </c>
      <c r="I4">
        <f t="shared" ref="I4:I7" si="3">H4/100</f>
        <v>2.4E-2</v>
      </c>
      <c r="J4">
        <v>4</v>
      </c>
      <c r="K4">
        <f>1000000*(2*I4/J4)*((N4-(D4/S3)-(B4/R3))/(G4-(N4-((D4+F4)/S3)-((B4+B4)/R3))))</f>
        <v>342.9303291874171</v>
      </c>
      <c r="L4">
        <f t="shared" ref="L4:L7" si="4">K4*O4</f>
        <v>1200.2561521559599</v>
      </c>
      <c r="M4">
        <v>17.3</v>
      </c>
      <c r="N4">
        <f t="shared" ref="N4:N7" si="5">M4/100</f>
        <v>0.17300000000000001</v>
      </c>
      <c r="O4">
        <v>3.5</v>
      </c>
      <c r="R4">
        <v>1.361</v>
      </c>
      <c r="S4">
        <v>1.45</v>
      </c>
    </row>
    <row r="5" spans="1:22" x14ac:dyDescent="0.25">
      <c r="A5">
        <v>4.8</v>
      </c>
      <c r="B5">
        <f t="shared" si="0"/>
        <v>4.8000000000000001E-2</v>
      </c>
      <c r="C5">
        <v>0.4</v>
      </c>
      <c r="D5">
        <f t="shared" si="1"/>
        <v>4.0000000000000001E-3</v>
      </c>
      <c r="E5">
        <v>0.4</v>
      </c>
      <c r="F5">
        <f t="shared" si="2"/>
        <v>4.0000000000000001E-3</v>
      </c>
      <c r="G5">
        <v>4.82</v>
      </c>
      <c r="H5">
        <v>3</v>
      </c>
      <c r="I5">
        <f t="shared" si="3"/>
        <v>0.03</v>
      </c>
      <c r="J5">
        <v>6</v>
      </c>
      <c r="K5">
        <f t="shared" ref="K5:K7" si="6">1000000*(2*I5/J5)*((N5-(D5/S4)-(B5/R4))/(G5-(N5-((D5+F5)/S4)-((B5+B5)/R4))))</f>
        <v>285.77527432284757</v>
      </c>
      <c r="L5">
        <f t="shared" si="4"/>
        <v>1285.988734452814</v>
      </c>
      <c r="M5">
        <v>17.3</v>
      </c>
      <c r="N5">
        <f t="shared" si="5"/>
        <v>0.17300000000000001</v>
      </c>
      <c r="O5">
        <v>4.5</v>
      </c>
      <c r="R5">
        <v>1.361</v>
      </c>
      <c r="S5">
        <v>1.45</v>
      </c>
    </row>
    <row r="6" spans="1:22" x14ac:dyDescent="0.25">
      <c r="A6">
        <v>4.8</v>
      </c>
      <c r="B6">
        <f t="shared" si="0"/>
        <v>4.8000000000000001E-2</v>
      </c>
      <c r="C6">
        <v>0.4</v>
      </c>
      <c r="D6">
        <f t="shared" si="1"/>
        <v>4.0000000000000001E-3</v>
      </c>
      <c r="E6">
        <v>0.4</v>
      </c>
      <c r="F6">
        <f t="shared" si="2"/>
        <v>4.0000000000000001E-3</v>
      </c>
      <c r="G6">
        <v>4.82</v>
      </c>
      <c r="H6">
        <v>2.7</v>
      </c>
      <c r="I6">
        <f t="shared" si="3"/>
        <v>2.7000000000000003E-2</v>
      </c>
      <c r="J6">
        <v>6</v>
      </c>
      <c r="K6">
        <f t="shared" si="6"/>
        <v>257.19774689056288</v>
      </c>
      <c r="L6">
        <f t="shared" si="4"/>
        <v>1414.5876078980959</v>
      </c>
      <c r="M6">
        <v>17.3</v>
      </c>
      <c r="N6">
        <f t="shared" si="5"/>
        <v>0.17300000000000001</v>
      </c>
      <c r="O6">
        <v>5.5</v>
      </c>
      <c r="P6" t="s">
        <v>42</v>
      </c>
      <c r="R6">
        <v>1.361</v>
      </c>
      <c r="S6">
        <v>1.45</v>
      </c>
    </row>
    <row r="7" spans="1:22" x14ac:dyDescent="0.25">
      <c r="A7">
        <v>4.8</v>
      </c>
      <c r="B7">
        <f t="shared" si="0"/>
        <v>4.8000000000000001E-2</v>
      </c>
      <c r="C7">
        <v>0.4</v>
      </c>
      <c r="D7">
        <f t="shared" si="1"/>
        <v>4.0000000000000001E-3</v>
      </c>
      <c r="E7">
        <v>0.4</v>
      </c>
      <c r="F7">
        <f t="shared" si="2"/>
        <v>4.0000000000000001E-3</v>
      </c>
      <c r="G7">
        <v>4.82</v>
      </c>
      <c r="H7">
        <v>2.6</v>
      </c>
      <c r="I7">
        <f t="shared" si="3"/>
        <v>2.6000000000000002E-2</v>
      </c>
      <c r="J7">
        <v>6</v>
      </c>
      <c r="K7">
        <f t="shared" si="6"/>
        <v>247.6719044131346</v>
      </c>
      <c r="L7">
        <f t="shared" si="4"/>
        <v>1609.8673786853749</v>
      </c>
      <c r="M7">
        <v>17.3</v>
      </c>
      <c r="N7">
        <f t="shared" si="5"/>
        <v>0.17300000000000001</v>
      </c>
      <c r="O7">
        <v>6.5</v>
      </c>
      <c r="P7" t="s">
        <v>43</v>
      </c>
    </row>
  </sheetData>
  <mergeCells count="2">
    <mergeCell ref="A1:J1"/>
    <mergeCell ref="K1:L1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exp1_h2o</vt:lpstr>
      <vt:lpstr>exp1_nacl</vt:lpstr>
      <vt:lpstr>exp1_c2h5oh</vt:lpstr>
      <vt:lpstr>exp2_lens_h2o</vt:lpstr>
      <vt:lpstr>exp2_lens_nacl</vt:lpstr>
      <vt:lpstr>exp2_lens_c2h5oh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2018-05-04T08:12:02Z</dcterms:created>
  <dcterms:modified xsi:type="dcterms:W3CDTF">2018-05-17T18:02:35Z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aaa41cd1-ee66-4bb2-a0d7-46ff14185edd</vt:lpwstr>
  </property>
</Properties>
</file>